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workbookProtection workbookPassword="EB34" lockStructure="1"/>
  <bookViews>
    <workbookView xWindow="360" yWindow="3210" windowWidth="23250" windowHeight="5070" tabRatio="603" activeTab="1"/>
  </bookViews>
  <sheets>
    <sheet name="Общая информация" sheetId="21" r:id="rId1"/>
    <sheet name="Ед. поставщик п.4 ч.1" sheetId="27" r:id="rId2"/>
    <sheet name="Ед. поставщик п.5 ч.1" sheetId="31" r:id="rId3"/>
    <sheet name="Ед.поставщик за искл. п.4,5 ч.1" sheetId="19" r:id="rId4"/>
    <sheet name="Состоявшиеся аукционы" sheetId="17" r:id="rId5"/>
    <sheet name="Несостоявшиеся аукционы" sheetId="22" r:id="rId6"/>
    <sheet name="Иные конкурентные закупки" sheetId="20" r:id="rId7"/>
    <sheet name="Настройки" sheetId="32" state="hidden" r:id="rId8"/>
  </sheets>
  <definedNames>
    <definedName name="_xlnm._FilterDatabase" localSheetId="1" hidden="1">'Ед. поставщик п.4 ч.1'!$A$6:$U$8</definedName>
  </definedNames>
  <calcPr calcId="179021" iterate="1"/>
</workbook>
</file>

<file path=xl/calcChain.xml><?xml version="1.0" encoding="utf-8"?>
<calcChain xmlns="http://schemas.openxmlformats.org/spreadsheetml/2006/main">
  <c r="I22" i="27" l="1"/>
  <c r="H2" i="27"/>
  <c r="P2" i="27"/>
  <c r="V2" i="27"/>
  <c r="I18" i="31"/>
  <c r="I33" i="31"/>
  <c r="I30" i="31"/>
  <c r="I39" i="31"/>
  <c r="I41" i="31"/>
  <c r="H2" i="31"/>
  <c r="P2" i="31"/>
  <c r="V2" i="31"/>
  <c r="I21" i="27"/>
  <c r="I22" i="31"/>
  <c r="I20" i="27"/>
  <c r="I9" i="27"/>
  <c r="I13" i="27"/>
  <c r="I16" i="31"/>
  <c r="I28" i="31"/>
  <c r="I26" i="31"/>
  <c r="I9" i="31"/>
  <c r="I19" i="27"/>
  <c r="I16" i="27"/>
  <c r="I18" i="27"/>
  <c r="G2" i="19"/>
  <c r="N2" i="19"/>
  <c r="T2" i="19"/>
  <c r="I15" i="27"/>
  <c r="I38" i="31" l="1"/>
  <c r="I32" i="31"/>
  <c r="I11" i="27"/>
  <c r="I21" i="31"/>
  <c r="H10" i="17"/>
  <c r="R10" i="17"/>
  <c r="H9" i="17"/>
  <c r="R9" i="17"/>
  <c r="G2" i="17"/>
  <c r="Q2" i="17"/>
  <c r="V2" i="17"/>
  <c r="AB2" i="17"/>
  <c r="H9" i="19"/>
  <c r="G2" i="20" l="1"/>
  <c r="Q2" i="20"/>
  <c r="V2" i="20"/>
  <c r="AB2" i="20"/>
  <c r="G2" i="22"/>
  <c r="Q2" i="22"/>
  <c r="V2" i="22"/>
  <c r="AB2" i="22"/>
  <c r="D13" i="21" l="1"/>
  <c r="R8" i="20" l="1"/>
  <c r="H8" i="20"/>
  <c r="R8" i="22"/>
  <c r="H8" i="22"/>
  <c r="I8" i="27" l="1"/>
  <c r="J9" i="21" l="1"/>
  <c r="J13" i="21"/>
  <c r="G13" i="21" l="1"/>
  <c r="M5" i="21" s="1"/>
  <c r="J14" i="21"/>
  <c r="D14" i="21"/>
  <c r="G14" i="21" s="1"/>
  <c r="D12" i="21"/>
  <c r="J12" i="21"/>
  <c r="D19" i="21"/>
  <c r="G12" i="21" l="1"/>
  <c r="M13" i="21"/>
  <c r="M14" i="21"/>
  <c r="J11" i="21"/>
  <c r="J10" i="21"/>
  <c r="J15" i="21" l="1"/>
  <c r="D10" i="21"/>
  <c r="H5" i="21" l="1"/>
  <c r="R8" i="17"/>
  <c r="H8" i="17"/>
  <c r="D9" i="21" l="1"/>
  <c r="G10" i="21" l="1"/>
  <c r="G11" i="21" l="1"/>
  <c r="D11" i="21"/>
  <c r="D15" i="21" s="1"/>
  <c r="G9" i="21"/>
  <c r="G15" i="21" l="1"/>
  <c r="C5" i="21" s="1"/>
  <c r="M12" i="21"/>
  <c r="M11" i="21"/>
  <c r="M9" i="21"/>
  <c r="M10" i="21"/>
  <c r="M15" i="21" l="1"/>
</calcChain>
</file>

<file path=xl/sharedStrings.xml><?xml version="1.0" encoding="utf-8"?>
<sst xmlns="http://schemas.openxmlformats.org/spreadsheetml/2006/main" count="584" uniqueCount="234">
  <si>
    <t>Дата заключения</t>
  </si>
  <si>
    <t>№ договора/контракта</t>
  </si>
  <si>
    <t>Дата заключения договора/контракта</t>
  </si>
  <si>
    <t>Предмет договора/контракта</t>
  </si>
  <si>
    <t>Цена договора/контракта</t>
  </si>
  <si>
    <t>Поставщик (подрядчик, исполнитель)</t>
  </si>
  <si>
    <t>Сроки оплаты согласно договора/контракта</t>
  </si>
  <si>
    <t>Фактическая дата поставки товара (оказания услуги, выполнения работы)</t>
  </si>
  <si>
    <t>№ п/п</t>
  </si>
  <si>
    <t>Фактическая дата оплаты</t>
  </si>
  <si>
    <t>Код бюджетной классификации</t>
  </si>
  <si>
    <t>№ извещения</t>
  </si>
  <si>
    <t>Объект закупки</t>
  </si>
  <si>
    <t>Н(М)ЦК</t>
  </si>
  <si>
    <t>СМП и СОНО</t>
  </si>
  <si>
    <t>№ контракта</t>
  </si>
  <si>
    <t>Количество поданных заявок</t>
  </si>
  <si>
    <t>Количество заявок признанные несоответствующими</t>
  </si>
  <si>
    <t>Цена контракта</t>
  </si>
  <si>
    <t>Сроки поставки товара (оказания услуги, выполнения работы), согласно контракта</t>
  </si>
  <si>
    <t>Сроки оплаты согласно контракта</t>
  </si>
  <si>
    <t xml:space="preserve">№ в реестре контрактов </t>
  </si>
  <si>
    <t>Остаток по контракту</t>
  </si>
  <si>
    <t>Сумма согласно документа об исполнении контракта заказчиком</t>
  </si>
  <si>
    <t>Сумма заключенных контрактов</t>
  </si>
  <si>
    <t>СГОЗ  (общий)</t>
  </si>
  <si>
    <t>СГОЗ (остаток)</t>
  </si>
  <si>
    <t>Способ определения поставщика (подрядчика, исполнителя)</t>
  </si>
  <si>
    <t>Начальная (максимальная) цена контракта</t>
  </si>
  <si>
    <t>Фактическая цена контракта</t>
  </si>
  <si>
    <t xml:space="preserve">Экономия </t>
  </si>
  <si>
    <t>Состоявшиеся аукционы</t>
  </si>
  <si>
    <t>№ в реестре контрактов</t>
  </si>
  <si>
    <t>ИКЗ (Идентификационный код закупки)</t>
  </si>
  <si>
    <t>Экономия</t>
  </si>
  <si>
    <t>Всего средств потрачено по заключенным контрактам</t>
  </si>
  <si>
    <t>1</t>
  </si>
  <si>
    <t>Фактическая дата поставки товара (оказания услуги, выполнения работы) и (или) предоставление документов на оплату и подписание документов о приемке</t>
  </si>
  <si>
    <t>Цена контракта (Объем финансового обеспечения подлежащий к оплате в текущем фин. году)</t>
  </si>
  <si>
    <t>Сроки поставки товара (оказания услуги, выполнения работы), согласно контракта; Предоставление документов на оплату Закзчику</t>
  </si>
  <si>
    <t>Изменение контракта (№, дата)</t>
  </si>
  <si>
    <t>Расторжение контракта (№, дата)</t>
  </si>
  <si>
    <t>Примечание</t>
  </si>
  <si>
    <t>Сумма расторжения</t>
  </si>
  <si>
    <t>Сроки поставки товара (оказания услуги, выполнения работы), согласно договора/контракта; Предоставление документов на оплату Заказчику</t>
  </si>
  <si>
    <t>Общая сумма расторжений по контрактам/договорам</t>
  </si>
  <si>
    <t xml:space="preserve">ИНН поставщика (подрядчика, исполнителя) </t>
  </si>
  <si>
    <t>Наименование муниципальной программы, национального или регионального проекта</t>
  </si>
  <si>
    <t>123</t>
  </si>
  <si>
    <t>Несостоявшиеся аукционы</t>
  </si>
  <si>
    <t xml:space="preserve">Ед. поставщик п.4 ч.1 </t>
  </si>
  <si>
    <t>Ед. поставщик п. 5 ч. 1</t>
  </si>
  <si>
    <t>Ед.поставщик за искл. п.4,5 ч.1</t>
  </si>
  <si>
    <t>п.4 (остаток)</t>
  </si>
  <si>
    <t>п.5 (остаток)</t>
  </si>
  <si>
    <t>п.5 (50% СГОЗ)</t>
  </si>
  <si>
    <t>Муниципальная программа "Развитие образования"</t>
  </si>
  <si>
    <t>№ 1</t>
  </si>
  <si>
    <t>902 0113 1310110490 244</t>
  </si>
  <si>
    <t>Поставка бумаги для офисной техники</t>
  </si>
  <si>
    <t>2353019514</t>
  </si>
  <si>
    <t>ИП Котляров К.И.</t>
  </si>
  <si>
    <t>В течение 15 рабочих дней, со дня подписания сторонами контракта</t>
  </si>
  <si>
    <t>Не позднее 30 календарных дней с момента подписания Заказчиком и Подрядчиком акта приема-сдачи и предоставленного Подрядчиком документа на оплату</t>
  </si>
  <si>
    <t>Пример</t>
  </si>
  <si>
    <t>Поставка электрической энергии</t>
  </si>
  <si>
    <t>9020104 5210000190244</t>
  </si>
  <si>
    <t>3235301125818100175</t>
  </si>
  <si>
    <t>АО "НЭСК"</t>
  </si>
  <si>
    <t>Поставка электрической энергии осуществляется постоянно, в течение срока действия контракта</t>
  </si>
  <si>
    <t>До 10 числа расчетного месяца в размере 30%, до 25 числа расчетного месяца 40%, до 18 числа месяца, следующего за расчетным</t>
  </si>
  <si>
    <t>0818300019919000194</t>
  </si>
  <si>
    <t xml:space="preserve">Поставка картриджа и тонер-картриджей </t>
  </si>
  <si>
    <t xml:space="preserve">193235301125823530100103000010000244 </t>
  </si>
  <si>
    <t>902 0113 1210310010 244</t>
  </si>
  <si>
    <t>Нет</t>
  </si>
  <si>
    <t>3235301125819000079</t>
  </si>
  <si>
    <t>Ф.2019.412162</t>
  </si>
  <si>
    <t xml:space="preserve"> ООО "АНАЛИТИК ЦЕНТР" </t>
  </si>
  <si>
    <t>3443923035</t>
  </si>
  <si>
    <t>В течение 20 рабочих дней со дня заключения сторонами муниципального контракта</t>
  </si>
  <si>
    <t>Не позднее 30 календарных дней с момента подписания Заказчиком документа о приемке выполненных работ и представленного Подрядчиком документа на оплату</t>
  </si>
  <si>
    <t>СМП и СОНО                       (да/нет)</t>
  </si>
  <si>
    <t>Иные конкурентные закупки</t>
  </si>
  <si>
    <t>TekStrokaP4</t>
  </si>
  <si>
    <t>TekNomerP4</t>
  </si>
  <si>
    <t>NachStrokaP4</t>
  </si>
  <si>
    <t>NachStrokaP5</t>
  </si>
  <si>
    <t>TekNomerP5</t>
  </si>
  <si>
    <t>TekStrokaP5</t>
  </si>
  <si>
    <t>TekStrokaSt93</t>
  </si>
  <si>
    <t>TekNomerSt93</t>
  </si>
  <si>
    <t>NachStrokaSt93</t>
  </si>
  <si>
    <t>TekStrokaSEA</t>
  </si>
  <si>
    <t>TekNomerSEA</t>
  </si>
  <si>
    <t>NachStrokaSEA</t>
  </si>
  <si>
    <t>TekStrokaNEA</t>
  </si>
  <si>
    <t>TekNomerNEA</t>
  </si>
  <si>
    <t>NachStrokaNEA</t>
  </si>
  <si>
    <t>TekStrokaIKZ</t>
  </si>
  <si>
    <t>TekNomerIKZ</t>
  </si>
  <si>
    <t>NachStrokaIKZ</t>
  </si>
  <si>
    <t xml:space="preserve">Ед. поставщик п.5 ч.1 </t>
  </si>
  <si>
    <t>Изменение контракта (увеличение цены контракта в рублях)</t>
  </si>
  <si>
    <t>Изменение контракта (уменьшение цены контракта в рублях)</t>
  </si>
  <si>
    <t>Сумма расторжения в рублях</t>
  </si>
  <si>
    <t>СМП и СОНО                       (Да/Нет)</t>
  </si>
  <si>
    <t>09.01.2020</t>
  </si>
  <si>
    <t>Index</t>
  </si>
  <si>
    <t>Index+1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</si>
  <si>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</si>
  <si>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</si>
  <si>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</si>
  <si>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</si>
  <si>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</si>
  <si>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</si>
  <si>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</si>
  <si>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</si>
  <si>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</si>
  <si>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</si>
  <si>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</si>
  <si>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</si>
  <si>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</si>
  <si>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</si>
  <si>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</si>
  <si>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</si>
  <si>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</si>
  <si>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</si>
  <si>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</si>
  <si>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</si>
  <si>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</si>
  <si>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</si>
  <si>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</si>
  <si>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</si>
  <si>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</si>
  <si>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</si>
  <si>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</si>
  <si>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Сумма средств выплаченных по контрактам</t>
  </si>
  <si>
    <t>29</t>
  </si>
  <si>
    <t>Сумма начальных (максимальных) цен контрактов</t>
  </si>
  <si>
    <t>п.4 (10% от СГОЗ или 2 000 000)</t>
  </si>
  <si>
    <t>Наименование организации:</t>
  </si>
  <si>
    <t>Расторжение контракта по соглашению сторон</t>
  </si>
  <si>
    <t>Всего</t>
  </si>
  <si>
    <t>Не позднее 30 календарных дней с момента подписания акта приема-сдачи и документа на оплату</t>
  </si>
  <si>
    <t>Контракт заключен в электронном виде посредством                             АИС "Портал поставщиков"   (Да/Нет)</t>
  </si>
  <si>
    <t>9250000000000000000244</t>
  </si>
  <si>
    <t>23070500313</t>
  </si>
  <si>
    <t>Закупка энергетических ресурсов</t>
  </si>
  <si>
    <t>ПАО "ТНС энерго Кубань"</t>
  </si>
  <si>
    <t>Непрерывно,в течение срока действия контракта</t>
  </si>
  <si>
    <t>Не позднее 10 рабочих дней с момента подписания Заказчиком и Подрядчиком акта приема-сдачи и предоставленного Подрядчиком документа на оплату</t>
  </si>
  <si>
    <t>20299/ТМ</t>
  </si>
  <si>
    <t>За услуги по обращ. с твёрд. коммунальн. Отходами</t>
  </si>
  <si>
    <t>АО "Мусороуборочная компания</t>
  </si>
  <si>
    <t>Согласно графику вывоза мусора</t>
  </si>
  <si>
    <t>(МАУ "ЖКХ" Днепровского сельского поселения Тимашевского района л/сч 30186Ъ51430</t>
  </si>
  <si>
    <t xml:space="preserve"> 2369007024</t>
  </si>
  <si>
    <t>Непрерывно в течение срока действия контракта</t>
  </si>
  <si>
    <t>Не позднее 10 рабочих дней с момента подписания акта приема-сдачи и документа на оплату</t>
  </si>
  <si>
    <t>№3</t>
  </si>
  <si>
    <t>Закупка энергетических ресурсов (За водоотведение</t>
  </si>
  <si>
    <t>№18</t>
  </si>
  <si>
    <t>Закупка энергетических ресурсов(За холодное водоснабжение</t>
  </si>
  <si>
    <t>2403</t>
  </si>
  <si>
    <t>Закупка энергетических ресурсов(За тепловую энергию</t>
  </si>
  <si>
    <t>Филиал АО "АТЭК" "Тимашевские тепловые сети"</t>
  </si>
  <si>
    <t>Охрана здания школы</t>
  </si>
  <si>
    <t>ООО ЧОО "ЛЕГИОН"</t>
  </si>
  <si>
    <t>непрерывно.в течение срока действия контракта</t>
  </si>
  <si>
    <t>согласно графика</t>
  </si>
  <si>
    <t>Не позднее 7 рабочих дней с момента подписания Заказчиком документа о приемке выполненных работ и представленного Подрядчиком документа на оплату</t>
  </si>
  <si>
    <t>09.01.202</t>
  </si>
  <si>
    <t>За бензин</t>
  </si>
  <si>
    <t>Индивидуальный предприниматель Барма Иван Николаевич</t>
  </si>
  <si>
    <t>Согласно графика</t>
  </si>
  <si>
    <t>Индивидуальный предприниматель Шота</t>
  </si>
  <si>
    <t>925000000000000000244</t>
  </si>
  <si>
    <t>7-25</t>
  </si>
  <si>
    <t>За предрейс.и послерейс тех.осм.ТС</t>
  </si>
  <si>
    <t>(За тех. обслуживание автоматических установок пожарной сигнализации</t>
  </si>
  <si>
    <t>ООО "Сигнал"</t>
  </si>
  <si>
    <t>А-193</t>
  </si>
  <si>
    <t>За тех. обслуживание обьектовой станции системы пожарного мониторинга</t>
  </si>
  <si>
    <t>№7</t>
  </si>
  <si>
    <t>(За тех. обслуживание комплекса тревожной сигнализации</t>
  </si>
  <si>
    <t>231107998282</t>
  </si>
  <si>
    <t>Индивидуальный предприниматель Даценко Ирина Николаевна</t>
  </si>
  <si>
    <t>7-М</t>
  </si>
  <si>
    <t>За услуги по организ.пит учащ.из многодет.семей</t>
  </si>
  <si>
    <t>ООО "Тимашевское ПРТ Райпо"</t>
  </si>
  <si>
    <t>7-9</t>
  </si>
  <si>
    <t>За услуги по организ.пит учащ.</t>
  </si>
  <si>
    <t>За услуги по организ.пит уча</t>
  </si>
  <si>
    <t>МБОУ СОШ № 7</t>
  </si>
  <si>
    <t>9250000000000000244</t>
  </si>
  <si>
    <t>За подписку</t>
  </si>
  <si>
    <t>5592/213</t>
  </si>
  <si>
    <t>АО Почта России</t>
  </si>
  <si>
    <t>В течение полугодия</t>
  </si>
  <si>
    <t>5592-213</t>
  </si>
  <si>
    <t>За охрану обьекта</t>
  </si>
  <si>
    <t>2310163739</t>
  </si>
  <si>
    <t>Росгвардия</t>
  </si>
  <si>
    <t>423012478421</t>
  </si>
  <si>
    <t>за телефонную связь</t>
  </si>
  <si>
    <t>7707049388</t>
  </si>
  <si>
    <t>31.01.025</t>
  </si>
  <si>
    <t>02-/2025</t>
  </si>
  <si>
    <t>за ремонт автобуса</t>
  </si>
  <si>
    <t>235303483777</t>
  </si>
  <si>
    <t>ПАО Ростелеком</t>
  </si>
  <si>
    <t>ИП Аполонов</t>
  </si>
  <si>
    <t>В течение 5 дней с заключения контракта</t>
  </si>
  <si>
    <t>01-2025</t>
  </si>
  <si>
    <t>23530348377</t>
  </si>
  <si>
    <t>за бензин</t>
  </si>
  <si>
    <t>ИП ШОТА</t>
  </si>
  <si>
    <t>ежедневно,кроме выходных дней</t>
  </si>
  <si>
    <t>1913</t>
  </si>
  <si>
    <t>За програмное обеспечение</t>
  </si>
  <si>
    <t>23462220300</t>
  </si>
  <si>
    <t>ИП Архангельский</t>
  </si>
  <si>
    <t xml:space="preserve"> течение 5 дней с заключения контракта</t>
  </si>
  <si>
    <t>92500000000020002444</t>
  </si>
  <si>
    <t>0.01.2025</t>
  </si>
  <si>
    <t>7овз</t>
  </si>
  <si>
    <t>заа питание</t>
  </si>
  <si>
    <t>ООО Тимашевское райпо</t>
  </si>
  <si>
    <t>31.0.2025</t>
  </si>
  <si>
    <t>07-26-02</t>
  </si>
  <si>
    <t>За литературу</t>
  </si>
  <si>
    <t>7728499444</t>
  </si>
  <si>
    <t>ООО Вольный странник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</si>
</sst>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7" formatCode="#,##0.00\ &quot;₽&quot;;\-#,##0.00\ &quot;₽&quot;"/>
    <numFmt numFmtId="164" formatCode="#,##0.00\ &quot;₽&quot;"/>
    <numFmt numFmtId="165" formatCode="[$-F800]dddd\,\ mmmm\ dd\,\ yyyy"/>
    <numFmt numFmtId="166" formatCode="#,##0.00&quot;р.&quot;"/>
    <numFmt numFmtId="167" formatCode="0_ ;\-0\ "/>
    <numFmt numFmtId="168" formatCode="#,##0.00_ ;\-#,##0.00\ "/>
    <numFmt numFmtId="169" formatCode="dd/mm/yyyy"/>
  </numFmts>
  <fonts count="1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20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2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7">
    <xf numFmtId="0" fontId="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2" fillId="0" borderId="0" applyNumberFormat="0" applyFill="0" applyBorder="0" applyAlignment="0" applyProtection="0"/>
  </cellStyleXfs>
  <cellXfs count="27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6" fontId="3" fillId="0" borderId="6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166" fontId="4" fillId="0" borderId="6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65" fontId="1" fillId="2" borderId="13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Alignment="1">
      <alignment horizontal="center" vertical="center" wrapText="1"/>
    </xf>
    <xf numFmtId="7" fontId="1" fillId="2" borderId="1" xfId="0" applyNumberFormat="1" applyFont="1" applyFill="1" applyBorder="1" applyAlignment="1">
      <alignment horizontal="center" vertical="center" wrapText="1"/>
    </xf>
    <xf numFmtId="7" fontId="1" fillId="3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7" fontId="1" fillId="0" borderId="0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165" fontId="1" fillId="0" borderId="0" xfId="0" applyNumberFormat="1" applyFont="1" applyFill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4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3" fillId="0" borderId="0" xfId="6" applyFont="1" applyBorder="1" applyAlignment="1">
      <alignment horizontal="center" vertical="center" wrapText="1"/>
    </xf>
    <xf numFmtId="0" fontId="15" fillId="0" borderId="0" xfId="1" applyFont="1" applyBorder="1" applyAlignment="1">
      <alignment horizontal="center" vertical="center" wrapText="1"/>
    </xf>
    <xf numFmtId="0" fontId="13" fillId="5" borderId="1" xfId="4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center" wrapText="1"/>
    </xf>
    <xf numFmtId="0" fontId="13" fillId="6" borderId="1" xfId="4" applyFont="1" applyFill="1" applyBorder="1" applyAlignment="1">
      <alignment horizontal="center" vertical="center" wrapText="1"/>
    </xf>
    <xf numFmtId="0" fontId="13" fillId="6" borderId="1" xfId="1" applyFont="1" applyFill="1" applyBorder="1" applyAlignment="1">
      <alignment horizontal="center" vertical="center" wrapText="1"/>
    </xf>
    <xf numFmtId="0" fontId="13" fillId="7" borderId="1" xfId="4" applyFont="1" applyFill="1" applyBorder="1" applyAlignment="1">
      <alignment horizontal="center" vertical="center" wrapText="1"/>
    </xf>
    <xf numFmtId="0" fontId="13" fillId="7" borderId="1" xfId="1" applyFont="1" applyFill="1" applyBorder="1" applyAlignment="1">
      <alignment horizontal="center" vertical="center" wrapText="1"/>
    </xf>
    <xf numFmtId="0" fontId="13" fillId="8" borderId="1" xfId="4" applyFont="1" applyFill="1" applyBorder="1" applyAlignment="1">
      <alignment horizontal="center" vertical="center" wrapText="1"/>
    </xf>
    <xf numFmtId="0" fontId="13" fillId="8" borderId="1" xfId="1" applyFont="1" applyFill="1" applyBorder="1" applyAlignment="1">
      <alignment horizontal="center" vertical="center" wrapText="1"/>
    </xf>
    <xf numFmtId="0" fontId="13" fillId="9" borderId="1" xfId="4" applyFont="1" applyFill="1" applyBorder="1" applyAlignment="1">
      <alignment horizontal="center" vertical="center" wrapText="1"/>
    </xf>
    <xf numFmtId="0" fontId="13" fillId="9" borderId="1" xfId="1" applyFont="1" applyFill="1" applyBorder="1" applyAlignment="1">
      <alignment horizontal="center" vertical="center" wrapText="1"/>
    </xf>
    <xf numFmtId="0" fontId="13" fillId="10" borderId="1" xfId="1" applyFont="1" applyFill="1" applyBorder="1" applyAlignment="1">
      <alignment horizontal="center" vertical="center" wrapText="1"/>
    </xf>
    <xf numFmtId="0" fontId="13" fillId="10" borderId="1" xfId="4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165" fontId="1" fillId="2" borderId="14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7" fontId="1" fillId="2" borderId="14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165" fontId="1" fillId="3" borderId="14" xfId="0" applyNumberFormat="1" applyFont="1" applyFill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168" fontId="1" fillId="3" borderId="14" xfId="0" applyNumberFormat="1" applyFont="1" applyFill="1" applyBorder="1" applyAlignment="1">
      <alignment horizontal="center" vertical="center" wrapText="1"/>
    </xf>
    <xf numFmtId="0" fontId="13" fillId="10" borderId="14" xfId="1" applyFont="1" applyFill="1" applyBorder="1" applyAlignment="1">
      <alignment horizontal="center" vertical="center" wrapText="1"/>
    </xf>
    <xf numFmtId="0" fontId="13" fillId="6" borderId="14" xfId="1" applyFont="1" applyFill="1" applyBorder="1" applyAlignment="1">
      <alignment horizontal="center" vertical="center" wrapText="1"/>
    </xf>
    <xf numFmtId="0" fontId="13" fillId="7" borderId="14" xfId="1" applyFont="1" applyFill="1" applyBorder="1" applyAlignment="1">
      <alignment horizontal="center" vertical="center" wrapText="1"/>
    </xf>
    <xf numFmtId="0" fontId="13" fillId="9" borderId="14" xfId="1" applyFont="1" applyFill="1" applyBorder="1" applyAlignment="1">
      <alignment horizontal="center" vertical="center" wrapText="1"/>
    </xf>
    <xf numFmtId="0" fontId="13" fillId="8" borderId="14" xfId="1" applyFont="1" applyFill="1" applyBorder="1" applyAlignment="1">
      <alignment horizontal="center" vertical="center" wrapText="1"/>
    </xf>
    <xf numFmtId="0" fontId="13" fillId="5" borderId="14" xfId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7" fontId="1" fillId="11" borderId="6" xfId="0" applyNumberFormat="1" applyFont="1" applyFill="1" applyBorder="1" applyAlignment="1">
      <alignment horizontal="center" vertical="center" wrapText="1"/>
    </xf>
    <xf numFmtId="7" fontId="1" fillId="13" borderId="6" xfId="0" applyNumberFormat="1" applyFont="1" applyFill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165" fontId="1" fillId="3" borderId="15" xfId="0" applyNumberFormat="1" applyFont="1" applyFill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14" fontId="1" fillId="3" borderId="15" xfId="0" applyNumberFormat="1" applyFont="1" applyFill="1" applyBorder="1" applyAlignment="1">
      <alignment horizontal="center" vertical="center" wrapText="1"/>
    </xf>
    <xf numFmtId="1" fontId="1" fillId="3" borderId="15" xfId="0" applyNumberFormat="1" applyFont="1" applyFill="1" applyBorder="1" applyAlignment="1">
      <alignment horizontal="center" vertical="center" wrapText="1"/>
    </xf>
    <xf numFmtId="2" fontId="1" fillId="3" borderId="14" xfId="0" applyNumberFormat="1" applyFont="1" applyFill="1" applyBorder="1" applyAlignment="1">
      <alignment horizontal="center" vertical="center" wrapText="1"/>
    </xf>
    <xf numFmtId="164" fontId="1" fillId="14" borderId="6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 wrapText="1"/>
    </xf>
    <xf numFmtId="164" fontId="1" fillId="16" borderId="6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" fontId="1" fillId="3" borderId="14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18" borderId="0" xfId="0" applyFont="1" applyFill="1" applyBorder="1" applyAlignment="1">
      <alignment horizontal="center" vertical="center" wrapText="1"/>
    </xf>
    <xf numFmtId="0" fontId="1" fillId="18" borderId="0" xfId="0" applyFont="1" applyFill="1" applyAlignment="1">
      <alignment horizontal="center" vertical="center" wrapText="1"/>
    </xf>
    <xf numFmtId="49" fontId="1" fillId="18" borderId="14" xfId="0" applyNumberFormat="1" applyFont="1" applyFill="1" applyBorder="1" applyAlignment="1">
      <alignment horizontal="center" vertical="center" wrapText="1"/>
    </xf>
    <xf numFmtId="49" fontId="1" fillId="18" borderId="1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4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1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14" xfId="0" applyFont="1" applyFill="1" applyBorder="1" applyAlignment="1" applyProtection="1">
      <alignment horizontal="center" vertical="center" wrapText="1"/>
      <protection locked="0"/>
    </xf>
    <xf numFmtId="14" fontId="1" fillId="18" borderId="1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4" xfId="0" applyNumberFormat="1" applyFont="1" applyFill="1" applyBorder="1" applyAlignment="1">
      <alignment horizontal="center" vertical="center" wrapText="1"/>
    </xf>
    <xf numFmtId="1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4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6" xfId="0" applyFont="1" applyFill="1" applyBorder="1" applyAlignment="1" applyProtection="1">
      <alignment horizontal="center" vertical="center" wrapText="1"/>
      <protection locked="0"/>
    </xf>
    <xf numFmtId="1" fontId="1" fillId="18" borderId="1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6" xfId="0" applyNumberFormat="1" applyFont="1" applyFill="1" applyBorder="1" applyAlignment="1">
      <alignment horizontal="center" vertical="center" wrapText="1"/>
    </xf>
    <xf numFmtId="49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>
      <alignment horizontal="center" vertical="center" wrapText="1"/>
    </xf>
    <xf numFmtId="168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9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8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9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9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9" xfId="0" applyNumberFormat="1" applyFont="1" applyFill="1" applyBorder="1" applyAlignment="1" applyProtection="1">
      <alignment horizontal="center" vertical="center" wrapText="1"/>
      <protection locked="0"/>
    </xf>
    <xf numFmtId="169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9" fontId="1" fillId="0" borderId="28" xfId="0" applyNumberFormat="1" applyFont="1" applyFill="1" applyBorder="1" applyAlignment="1" applyProtection="1">
      <alignment horizontal="center" vertical="center" wrapText="1"/>
      <protection locked="0"/>
    </xf>
    <xf numFmtId="169" fontId="1" fillId="0" borderId="2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16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4" fontId="4" fillId="0" borderId="16" xfId="0" applyNumberFormat="1" applyFont="1" applyFill="1" applyBorder="1" applyAlignment="1">
      <alignment horizontal="center" vertical="center" wrapText="1"/>
    </xf>
    <xf numFmtId="4" fontId="4" fillId="0" borderId="18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3" fillId="0" borderId="16" xfId="0" applyNumberFormat="1" applyFont="1" applyFill="1" applyBorder="1" applyAlignment="1">
      <alignment horizontal="center" vertical="center" wrapText="1"/>
    </xf>
    <xf numFmtId="4" fontId="3" fillId="0" borderId="17" xfId="0" applyNumberFormat="1" applyFont="1" applyFill="1" applyBorder="1" applyAlignment="1">
      <alignment horizontal="center" vertical="center" wrapText="1"/>
    </xf>
    <xf numFmtId="4" fontId="3" fillId="0" borderId="18" xfId="0" applyNumberFormat="1" applyFont="1" applyFill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64" fontId="3" fillId="0" borderId="18" xfId="0" applyNumberFormat="1" applyFont="1" applyBorder="1" applyAlignment="1">
      <alignment horizontal="center" vertical="center" wrapText="1"/>
    </xf>
    <xf numFmtId="0" fontId="5" fillId="15" borderId="3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0" fontId="5" fillId="15" borderId="5" xfId="0" applyFont="1" applyFill="1" applyBorder="1" applyAlignment="1">
      <alignment horizontal="center" vertical="center" wrapText="1"/>
    </xf>
    <xf numFmtId="0" fontId="6" fillId="15" borderId="3" xfId="0" applyFont="1" applyFill="1" applyBorder="1" applyAlignment="1">
      <alignment horizontal="center" vertical="center" wrapText="1"/>
    </xf>
    <xf numFmtId="0" fontId="6" fillId="15" borderId="4" xfId="0" applyFont="1" applyFill="1" applyBorder="1" applyAlignment="1">
      <alignment horizontal="center" vertical="center" wrapText="1"/>
    </xf>
    <xf numFmtId="0" fontId="6" fillId="15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7" fillId="12" borderId="3" xfId="0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 wrapText="1"/>
    </xf>
    <xf numFmtId="0" fontId="7" fillId="12" borderId="5" xfId="0" applyFont="1" applyFill="1" applyBorder="1" applyAlignment="1">
      <alignment horizontal="center" vertical="center" wrapText="1"/>
    </xf>
    <xf numFmtId="0" fontId="7" fillId="13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2" fillId="17" borderId="3" xfId="0" applyFont="1" applyFill="1" applyBorder="1" applyAlignment="1">
      <alignment horizontal="center" vertical="center" wrapText="1"/>
    </xf>
    <xf numFmtId="0" fontId="2" fillId="17" borderId="4" xfId="0" applyFont="1" applyFill="1" applyBorder="1" applyAlignment="1">
      <alignment horizontal="center" vertical="center" wrapText="1"/>
    </xf>
    <xf numFmtId="0" fontId="2" fillId="17" borderId="5" xfId="0" applyFont="1" applyFill="1" applyBorder="1" applyAlignment="1">
      <alignment horizontal="center" vertical="center" wrapText="1"/>
    </xf>
    <xf numFmtId="0" fontId="8" fillId="12" borderId="8" xfId="0" applyFont="1" applyFill="1" applyBorder="1" applyAlignment="1">
      <alignment horizontal="center" vertical="center" wrapText="1"/>
    </xf>
    <xf numFmtId="0" fontId="8" fillId="12" borderId="9" xfId="0" applyFont="1" applyFill="1" applyBorder="1" applyAlignment="1">
      <alignment horizontal="center" vertical="center" wrapText="1"/>
    </xf>
    <xf numFmtId="0" fontId="8" fillId="12" borderId="10" xfId="0" applyFont="1" applyFill="1" applyBorder="1" applyAlignment="1">
      <alignment horizontal="center" vertical="center" wrapText="1"/>
    </xf>
    <xf numFmtId="0" fontId="8" fillId="12" borderId="11" xfId="0" applyFont="1" applyFill="1" applyBorder="1" applyAlignment="1">
      <alignment horizontal="center" vertical="center" wrapText="1"/>
    </xf>
    <xf numFmtId="0" fontId="8" fillId="12" borderId="7" xfId="0" applyFont="1" applyFill="1" applyBorder="1" applyAlignment="1">
      <alignment horizontal="center" vertical="center" wrapText="1"/>
    </xf>
    <xf numFmtId="0" fontId="8" fillId="12" borderId="12" xfId="0" applyFont="1" applyFill="1" applyBorder="1" applyAlignment="1">
      <alignment horizontal="center" vertical="center" wrapText="1"/>
    </xf>
    <xf numFmtId="164" fontId="9" fillId="2" borderId="8" xfId="0" applyNumberFormat="1" applyFont="1" applyFill="1" applyBorder="1" applyAlignment="1">
      <alignment horizontal="center" vertical="center" wrapText="1"/>
    </xf>
    <xf numFmtId="164" fontId="9" fillId="2" borderId="9" xfId="0" applyNumberFormat="1" applyFont="1" applyFill="1" applyBorder="1" applyAlignment="1">
      <alignment horizontal="center" vertical="center" wrapText="1"/>
    </xf>
    <xf numFmtId="164" fontId="9" fillId="2" borderId="10" xfId="0" applyNumberFormat="1" applyFont="1" applyFill="1" applyBorder="1" applyAlignment="1">
      <alignment horizontal="center" vertical="center" wrapText="1"/>
    </xf>
    <xf numFmtId="164" fontId="9" fillId="2" borderId="11" xfId="0" applyNumberFormat="1" applyFont="1" applyFill="1" applyBorder="1" applyAlignment="1">
      <alignment horizontal="center" vertical="center" wrapText="1"/>
    </xf>
    <xf numFmtId="164" fontId="9" fillId="2" borderId="7" xfId="0" applyNumberFormat="1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1" fillId="18" borderId="27" xfId="0" applyFont="1" applyFill="1" applyBorder="1" applyAlignment="1" applyProtection="1">
      <alignment horizontal="center" vertical="center" wrapText="1"/>
      <protection locked="0"/>
    </xf>
    <xf numFmtId="0" fontId="1" fillId="18" borderId="29" xfId="0" applyFont="1" applyFill="1" applyBorder="1" applyAlignment="1" applyProtection="1">
      <alignment horizontal="center" vertical="center" wrapText="1"/>
      <protection locked="0"/>
    </xf>
    <xf numFmtId="49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9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9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>
      <alignment horizontal="center" vertical="center" wrapText="1"/>
    </xf>
    <xf numFmtId="4" fontId="1" fillId="18" borderId="29" xfId="0" applyNumberFormat="1" applyFont="1" applyFill="1" applyBorder="1" applyAlignment="1">
      <alignment horizontal="center" vertical="center" wrapText="1"/>
    </xf>
    <xf numFmtId="49" fontId="1" fillId="18" borderId="27" xfId="0" applyNumberFormat="1" applyFont="1" applyFill="1" applyBorder="1" applyAlignment="1">
      <alignment horizontal="center" vertical="center" wrapText="1"/>
    </xf>
    <xf numFmtId="49" fontId="1" fillId="18" borderId="29" xfId="0" applyNumberFormat="1" applyFont="1" applyFill="1" applyBorder="1" applyAlignment="1">
      <alignment horizontal="center" vertical="center" wrapText="1"/>
    </xf>
    <xf numFmtId="168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18" borderId="20" xfId="0" applyNumberFormat="1" applyFont="1" applyFill="1" applyBorder="1" applyAlignment="1">
      <alignment horizontal="center" vertical="center" wrapText="1"/>
    </xf>
    <xf numFmtId="49" fontId="1" fillId="18" borderId="23" xfId="0" applyNumberFormat="1" applyFont="1" applyFill="1" applyBorder="1" applyAlignment="1">
      <alignment horizontal="center" vertical="center" wrapText="1"/>
    </xf>
    <xf numFmtId="1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2" xfId="0" applyFont="1" applyFill="1" applyBorder="1" applyAlignment="1" applyProtection="1">
      <alignment horizontal="center" vertical="center" wrapText="1"/>
      <protection locked="0"/>
    </xf>
    <xf numFmtId="0" fontId="1" fillId="18" borderId="25" xfId="0" applyFont="1" applyFill="1" applyBorder="1" applyAlignment="1" applyProtection="1">
      <alignment horizontal="center" vertical="center" wrapText="1"/>
      <protection locked="0"/>
    </xf>
    <xf numFmtId="165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1" xfId="0" applyNumberFormat="1" applyFont="1" applyFill="1" applyBorder="1" applyAlignment="1">
      <alignment horizontal="center" vertical="center" wrapText="1"/>
    </xf>
    <xf numFmtId="4" fontId="1" fillId="18" borderId="24" xfId="0" applyNumberFormat="1" applyFont="1" applyFill="1" applyBorder="1" applyAlignment="1">
      <alignment horizontal="center" vertical="center" wrapText="1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8" xfId="0" applyFont="1" applyFill="1" applyBorder="1" applyAlignment="1" applyProtection="1">
      <alignment horizontal="center" vertical="center" wrapText="1"/>
      <protection locked="0"/>
    </xf>
    <xf numFmtId="16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>
      <alignment horizontal="center" vertical="center" wrapText="1"/>
    </xf>
    <xf numFmtId="167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10" borderId="5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 vertical="center" wrapText="1"/>
    </xf>
    <xf numFmtId="0" fontId="1" fillId="10" borderId="1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3" fillId="10" borderId="13" xfId="1" applyFont="1" applyFill="1" applyBorder="1" applyAlignment="1">
      <alignment horizontal="center" vertical="center" wrapText="1"/>
    </xf>
    <xf numFmtId="0" fontId="13" fillId="10" borderId="2" xfId="1" applyFont="1" applyFill="1" applyBorder="1" applyAlignment="1">
      <alignment horizontal="center" vertical="center" wrapText="1"/>
    </xf>
    <xf numFmtId="0" fontId="13" fillId="8" borderId="13" xfId="1" applyFont="1" applyFill="1" applyBorder="1" applyAlignment="1">
      <alignment horizontal="center" vertical="center" wrapText="1"/>
    </xf>
    <xf numFmtId="0" fontId="13" fillId="8" borderId="2" xfId="1" applyFont="1" applyFill="1" applyBorder="1" applyAlignment="1">
      <alignment horizontal="center" vertical="center" wrapText="1"/>
    </xf>
    <xf numFmtId="0" fontId="13" fillId="9" borderId="13" xfId="1" applyFont="1" applyFill="1" applyBorder="1" applyAlignment="1">
      <alignment horizontal="center" vertical="center" wrapText="1"/>
    </xf>
    <xf numFmtId="0" fontId="13" fillId="9" borderId="2" xfId="1" applyFont="1" applyFill="1" applyBorder="1" applyAlignment="1">
      <alignment horizontal="center" vertical="center" wrapText="1"/>
    </xf>
    <xf numFmtId="0" fontId="13" fillId="7" borderId="13" xfId="1" applyFont="1" applyFill="1" applyBorder="1" applyAlignment="1">
      <alignment horizontal="center" vertical="center" wrapText="1"/>
    </xf>
    <xf numFmtId="0" fontId="13" fillId="7" borderId="2" xfId="1" applyFont="1" applyFill="1" applyBorder="1" applyAlignment="1">
      <alignment horizontal="center" vertical="center" wrapText="1"/>
    </xf>
    <xf numFmtId="0" fontId="13" fillId="6" borderId="13" xfId="1" applyFont="1" applyFill="1" applyBorder="1" applyAlignment="1">
      <alignment horizontal="center" vertical="center" wrapText="1"/>
    </xf>
    <xf numFmtId="0" fontId="13" fillId="6" borderId="2" xfId="1" applyFont="1" applyFill="1" applyBorder="1" applyAlignment="1">
      <alignment horizontal="center" vertical="center" wrapText="1"/>
    </xf>
  </cellXfs>
  <cellStyles count="7">
    <cellStyle name="Гиперссылка" xfId="6" builtinId="8"/>
    <cellStyle name="Обычный" xfId="0" builtinId="0"/>
    <cellStyle name="Обычный 2" xfId="2"/>
    <cellStyle name="Обычный 2 2" xfId="5"/>
    <cellStyle name="Обычный 2 3" xfId="3"/>
    <cellStyle name="Обычный 3" xfId="1"/>
    <cellStyle name="Обычный 4" xfId="4"/>
  </cellStyles>
  <dxfs count="0"/>
  <tableStyles count="0" defaultTableStyle="TableStyleMedium2" defaultPivotStyle="PivotStyleLight16"/>
  <colors>
    <mruColors>
      <color rgb="FFFF9999"/>
      <color rgb="FFA30101"/>
      <color rgb="FFFF6D6D"/>
      <color rgb="FF00FF00"/>
      <color rgb="FF8FFF8F"/>
      <color rgb="FFAAFE22"/>
      <color rgb="FFCEF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1828800</xdr:colOff>
      <xdr:row>2</xdr:row>
      <xdr:rowOff>238950</xdr:rowOff>
    </xdr:from>
    <xdr:to>
      <xdr:col>8</xdr:col>
      <xdr:colOff>673650</xdr:colOff>
      <xdr:row>3</xdr:row>
      <xdr:rowOff>495300</xdr:rowOff>
    </xdr:to>
    <xdr:sp macro="[0]!ДобавитьКонтрактП4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>
          <a:spLocks/>
        </xdr:cNvSpPr>
      </xdr:nvSpPr>
      <xdr:spPr>
        <a:xfrm>
          <a:off x="10972800" y="10009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 fPrintsWithSheet="0"/>
  </xdr:twoCellAnchor>
  <xdr:oneCellAnchor>
    <xdr:from>
      <xdr:col>6</xdr:col>
      <xdr:colOff>467591</xdr:colOff>
      <xdr:row>4</xdr:row>
      <xdr:rowOff>69273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11585864" y="1697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16</xdr:col>
      <xdr:colOff>742950</xdr:colOff>
      <xdr:row>2</xdr:row>
      <xdr:rowOff>238950</xdr:rowOff>
    </xdr:from>
    <xdr:to>
      <xdr:col>20</xdr:col>
      <xdr:colOff>178350</xdr:colOff>
      <xdr:row>3</xdr:row>
      <xdr:rowOff>495300</xdr:rowOff>
    </xdr:to>
    <xdr:sp macro="[0]!ДобавитьППАктП4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/>
      </xdr:nvSpPr>
      <xdr:spPr>
        <a:xfrm>
          <a:off x="32061150" y="10009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oneCell">
    <xdr:from>
      <xdr:col>10</xdr:col>
      <xdr:colOff>877800</xdr:colOff>
      <xdr:row>3</xdr:row>
      <xdr:rowOff>0</xdr:rowOff>
    </xdr:from>
    <xdr:to>
      <xdr:col>13</xdr:col>
      <xdr:colOff>541800</xdr:colOff>
      <xdr:row>4</xdr:row>
      <xdr:rowOff>1080</xdr:rowOff>
    </xdr:to>
    <xdr:sp macro="[0]!УдалитьСтрокуП4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/>
      </xdr:nvSpPr>
      <xdr:spPr>
        <a:xfrm>
          <a:off x="20651700" y="1009650"/>
          <a:ext cx="5760000" cy="504000"/>
        </a:xfrm>
        <a:prstGeom prst="roundRect">
          <a:avLst/>
        </a:prstGeom>
        <a:gradFill flip="none" rotWithShape="1"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  <a:tileRect/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  <a:r>
            <a:rPr lang="ru-RU" sz="3600" b="1" baseline="0">
              <a:solidFill>
                <a:schemeClr val="tx1"/>
              </a:solidFill>
            </a:rPr>
            <a:t> 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349826</xdr:colOff>
      <xdr:row>3</xdr:row>
      <xdr:rowOff>6924</xdr:rowOff>
    </xdr:from>
    <xdr:to>
      <xdr:col>13</xdr:col>
      <xdr:colOff>1080626</xdr:colOff>
      <xdr:row>3</xdr:row>
      <xdr:rowOff>501399</xdr:rowOff>
    </xdr:to>
    <xdr:sp macro="[0]!УдалитьСтрокуП5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/>
      </xdr:nvSpPr>
      <xdr:spPr>
        <a:xfrm>
          <a:off x="20142776" y="1016574"/>
          <a:ext cx="5760000" cy="494475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6</xdr:col>
      <xdr:colOff>61478</xdr:colOff>
      <xdr:row>3</xdr:row>
      <xdr:rowOff>0</xdr:rowOff>
    </xdr:from>
    <xdr:to>
      <xdr:col>8</xdr:col>
      <xdr:colOff>1420928</xdr:colOff>
      <xdr:row>3</xdr:row>
      <xdr:rowOff>484950</xdr:rowOff>
    </xdr:to>
    <xdr:sp macro="[0]!ДобавитьКонтрактП5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/>
      </xdr:nvSpPr>
      <xdr:spPr>
        <a:xfrm>
          <a:off x="11415278" y="99060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14</xdr:col>
      <xdr:colOff>2346612</xdr:colOff>
      <xdr:row>3</xdr:row>
      <xdr:rowOff>0</xdr:rowOff>
    </xdr:from>
    <xdr:to>
      <xdr:col>18</xdr:col>
      <xdr:colOff>619962</xdr:colOff>
      <xdr:row>3</xdr:row>
      <xdr:rowOff>501534</xdr:rowOff>
    </xdr:to>
    <xdr:sp macro="[0]!ДобавитьППАктП5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/>
      </xdr:nvSpPr>
      <xdr:spPr>
        <a:xfrm>
          <a:off x="29054712" y="100965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12150</xdr:colOff>
      <xdr:row>3</xdr:row>
      <xdr:rowOff>0</xdr:rowOff>
    </xdr:from>
    <xdr:to>
      <xdr:col>6</xdr:col>
      <xdr:colOff>1771650</xdr:colOff>
      <xdr:row>3</xdr:row>
      <xdr:rowOff>499803</xdr:rowOff>
    </xdr:to>
    <xdr:sp macro="[0]!ДобавитьКонтрактSt93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/>
      </xdr:nvSpPr>
      <xdr:spPr>
        <a:xfrm>
          <a:off x="6889200" y="1009650"/>
          <a:ext cx="5760000" cy="507423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16</xdr:col>
      <xdr:colOff>0</xdr:colOff>
      <xdr:row>3</xdr:row>
      <xdr:rowOff>0</xdr:rowOff>
    </xdr:from>
    <xdr:to>
      <xdr:col>19</xdr:col>
      <xdr:colOff>559350</xdr:colOff>
      <xdr:row>3</xdr:row>
      <xdr:rowOff>490104</xdr:rowOff>
    </xdr:to>
    <xdr:sp macro="[0]!ДобавитьППАктSt93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SpPr/>
      </xdr:nvSpPr>
      <xdr:spPr>
        <a:xfrm>
          <a:off x="30346650" y="99060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absolute">
    <xdr:from>
      <xdr:col>11</xdr:col>
      <xdr:colOff>6926</xdr:colOff>
      <xdr:row>3</xdr:row>
      <xdr:rowOff>0</xdr:rowOff>
    </xdr:from>
    <xdr:to>
      <xdr:col>13</xdr:col>
      <xdr:colOff>680576</xdr:colOff>
      <xdr:row>3</xdr:row>
      <xdr:rowOff>499802</xdr:rowOff>
    </xdr:to>
    <xdr:sp macro="[0]!УдалитьСтрокуSt93" textlink="">
      <xdr:nvSpPr>
        <xdr:cNvPr id="6" name="Скругленный прямоугольник 5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/>
      </xdr:nvSpPr>
      <xdr:spPr>
        <a:xfrm>
          <a:off x="20352326" y="1009650"/>
          <a:ext cx="5760000" cy="507422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564600</xdr:colOff>
      <xdr:row>3</xdr:row>
      <xdr:rowOff>29400</xdr:rowOff>
    </xdr:from>
    <xdr:to>
      <xdr:col>9</xdr:col>
      <xdr:colOff>1733550</xdr:colOff>
      <xdr:row>4</xdr:row>
      <xdr:rowOff>19050</xdr:rowOff>
    </xdr:to>
    <xdr:sp macro="[0]!ДобавитьКонтрактS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/>
      </xdr:nvSpPr>
      <xdr:spPr>
        <a:xfrm>
          <a:off x="12909000" y="10390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13</xdr:col>
      <xdr:colOff>926550</xdr:colOff>
      <xdr:row>3</xdr:row>
      <xdr:rowOff>19050</xdr:rowOff>
    </xdr:from>
    <xdr:to>
      <xdr:col>16</xdr:col>
      <xdr:colOff>1295400</xdr:colOff>
      <xdr:row>4</xdr:row>
      <xdr:rowOff>8700</xdr:rowOff>
    </xdr:to>
    <xdr:sp macro="[0]!УдалитьСтрокуSEA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SpPr/>
      </xdr:nvSpPr>
      <xdr:spPr>
        <a:xfrm>
          <a:off x="24110400" y="1028700"/>
          <a:ext cx="5760000" cy="504000"/>
        </a:xfrm>
        <a:prstGeom prst="roundRect">
          <a:avLst/>
        </a:prstGeom>
        <a:gradFill>
          <a:gsLst>
            <a:gs pos="61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2038350</xdr:colOff>
      <xdr:row>3</xdr:row>
      <xdr:rowOff>48450</xdr:rowOff>
    </xdr:from>
    <xdr:to>
      <xdr:col>23</xdr:col>
      <xdr:colOff>483150</xdr:colOff>
      <xdr:row>4</xdr:row>
      <xdr:rowOff>38100</xdr:rowOff>
    </xdr:to>
    <xdr:sp macro="[0]!ДобавитьППАктSEA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SpPr/>
      </xdr:nvSpPr>
      <xdr:spPr>
        <a:xfrm>
          <a:off x="35128200" y="10581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1962150</xdr:colOff>
      <xdr:row>3</xdr:row>
      <xdr:rowOff>0</xdr:rowOff>
    </xdr:from>
    <xdr:to>
      <xdr:col>9</xdr:col>
      <xdr:colOff>883200</xdr:colOff>
      <xdr:row>3</xdr:row>
      <xdr:rowOff>504000</xdr:rowOff>
    </xdr:to>
    <xdr:sp macro="[0]!ДобавитьКонтрактN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/>
      </xdr:nvSpPr>
      <xdr:spPr>
        <a:xfrm>
          <a:off x="12515850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1416626</xdr:colOff>
      <xdr:row>3</xdr:row>
      <xdr:rowOff>0</xdr:rowOff>
    </xdr:from>
    <xdr:to>
      <xdr:col>16</xdr:col>
      <xdr:colOff>70976</xdr:colOff>
      <xdr:row>3</xdr:row>
      <xdr:rowOff>504000</xdr:rowOff>
    </xdr:to>
    <xdr:sp macro="[0]!УдалитьСтрокуNEA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SpPr/>
      </xdr:nvSpPr>
      <xdr:spPr>
        <a:xfrm>
          <a:off x="23343176" y="100965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819150</xdr:colOff>
      <xdr:row>2</xdr:row>
      <xdr:rowOff>209550</xdr:rowOff>
    </xdr:from>
    <xdr:to>
      <xdr:col>22</xdr:col>
      <xdr:colOff>864150</xdr:colOff>
      <xdr:row>3</xdr:row>
      <xdr:rowOff>465900</xdr:rowOff>
    </xdr:to>
    <xdr:sp macro="[0]!ДобавитьППАктNEA" textlink="">
      <xdr:nvSpPr>
        <xdr:cNvPr id="7" name="Скругленный прямоугольник 6">
          <a:extLst>
            <a:ext uri="{FF2B5EF4-FFF2-40B4-BE49-F238E27FC236}">
              <a16:creationId xmlns:a16="http://schemas.microsoft.com/office/drawing/2014/main" xmlns="" id="{00000000-0008-0000-0500-000007000000}"/>
            </a:ext>
          </a:extLst>
        </xdr:cNvPr>
        <xdr:cNvSpPr/>
      </xdr:nvSpPr>
      <xdr:spPr>
        <a:xfrm>
          <a:off x="34709100" y="9715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880628</xdr:colOff>
      <xdr:row>3</xdr:row>
      <xdr:rowOff>0</xdr:rowOff>
    </xdr:from>
    <xdr:to>
      <xdr:col>8</xdr:col>
      <xdr:colOff>1420928</xdr:colOff>
      <xdr:row>3</xdr:row>
      <xdr:rowOff>504000</xdr:rowOff>
    </xdr:to>
    <xdr:sp macro="[0]!ДобавитьКонтрактIKZ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SpPr/>
      </xdr:nvSpPr>
      <xdr:spPr>
        <a:xfrm>
          <a:off x="11358128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1409700</xdr:colOff>
      <xdr:row>3</xdr:row>
      <xdr:rowOff>10350</xdr:rowOff>
    </xdr:from>
    <xdr:to>
      <xdr:col>16</xdr:col>
      <xdr:colOff>64050</xdr:colOff>
      <xdr:row>4</xdr:row>
      <xdr:rowOff>0</xdr:rowOff>
    </xdr:to>
    <xdr:sp macro="[0]!УдалитьСтрокуIKZ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SpPr/>
      </xdr:nvSpPr>
      <xdr:spPr>
        <a:xfrm>
          <a:off x="23260050" y="102000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 fPrintsWithSheet="0"/>
  </xdr:twoCellAnchor>
  <xdr:twoCellAnchor editAs="absolute">
    <xdr:from>
      <xdr:col>19</xdr:col>
      <xdr:colOff>1136100</xdr:colOff>
      <xdr:row>3</xdr:row>
      <xdr:rowOff>10350</xdr:rowOff>
    </xdr:from>
    <xdr:to>
      <xdr:col>22</xdr:col>
      <xdr:colOff>1219200</xdr:colOff>
      <xdr:row>4</xdr:row>
      <xdr:rowOff>0</xdr:rowOff>
    </xdr:to>
    <xdr:sp macro="[0]!ДобавитьППАктIKZ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SpPr/>
      </xdr:nvSpPr>
      <xdr:spPr>
        <a:xfrm>
          <a:off x="34606950" y="10200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rgb="FFFFFF00"/>
  </sheetPr>
  <dimension ref="A1:W20"/>
  <sheetViews>
    <sheetView showGridLines="0" zoomScale="70" zoomScaleNormal="70" workbookViewId="0">
      <selection activeCell="G14" sqref="G14:I14"/>
    </sheetView>
  </sheetViews>
  <sheetFormatPr defaultColWidth="0" defaultRowHeight="15" x14ac:dyDescent="0.25"/>
  <cols>
    <col min="1" max="2" width="9.140625" style="9" customWidth="1"/>
    <col min="3" max="3" width="25.28515625" style="9" customWidth="1"/>
    <col min="4" max="5" width="9.140625" style="9" customWidth="1"/>
    <col min="6" max="6" width="11.7109375" style="9" customWidth="1"/>
    <col min="7" max="7" width="19" style="9" customWidth="1"/>
    <col min="8" max="8" width="6.5703125" style="9" customWidth="1"/>
    <col min="9" max="9" width="5.5703125" style="9" customWidth="1"/>
    <col min="10" max="10" width="15" style="9" customWidth="1"/>
    <col min="11" max="11" width="14.85546875" style="9" customWidth="1"/>
    <col min="12" max="12" width="21.28515625" style="9" customWidth="1"/>
    <col min="13" max="13" width="10.140625" style="9" customWidth="1"/>
    <col min="14" max="14" width="17.140625" style="9" bestFit="1" customWidth="1"/>
    <col min="15" max="22" width="9.140625" style="9" hidden="1" customWidth="1"/>
    <col min="23" max="23" width="30.7109375" style="9" hidden="1" customWidth="1"/>
    <col min="24" max="16384" width="9.140625" style="9" hidden="1"/>
  </cols>
  <sheetData>
    <row r="1" spans="1:14" ht="27" customHeight="1" thickBot="1" x14ac:dyDescent="0.3">
      <c r="A1" s="185" t="s">
        <v>141</v>
      </c>
      <c r="B1" s="186"/>
      <c r="C1" s="186"/>
      <c r="D1" s="186"/>
      <c r="E1" s="185" t="s">
        <v>194</v>
      </c>
      <c r="F1" s="186"/>
      <c r="G1" s="186"/>
      <c r="H1" s="186"/>
      <c r="I1" s="186"/>
      <c r="J1" s="186"/>
      <c r="K1" s="186"/>
      <c r="L1" s="186"/>
      <c r="M1" s="186"/>
      <c r="N1" s="187"/>
    </row>
    <row r="3" spans="1:14" thickBot="1" x14ac:dyDescent="0.35">
      <c r="I3" s="21"/>
      <c r="J3" s="21"/>
      <c r="K3" s="21"/>
      <c r="L3" s="21"/>
      <c r="M3" s="21"/>
      <c r="N3" s="21"/>
    </row>
    <row r="4" spans="1:14" ht="32.25" customHeight="1" thickBot="1" x14ac:dyDescent="0.3">
      <c r="A4" s="161" t="s">
        <v>25</v>
      </c>
      <c r="B4" s="162"/>
      <c r="C4" s="4">
        <v>18246683</v>
      </c>
      <c r="D4" s="5"/>
      <c r="E4" s="163" t="s">
        <v>140</v>
      </c>
      <c r="F4" s="164"/>
      <c r="G4" s="165"/>
      <c r="H4" s="166">
        <v>2000000</v>
      </c>
      <c r="I4" s="167"/>
      <c r="J4" s="168"/>
      <c r="K4" s="22"/>
      <c r="L4" s="99" t="s">
        <v>55</v>
      </c>
      <c r="M4" s="163">
        <v>9123341.5</v>
      </c>
      <c r="N4" s="165"/>
    </row>
    <row r="5" spans="1:14" ht="30.75" customHeight="1" thickBot="1" x14ac:dyDescent="0.3">
      <c r="A5" s="161" t="s">
        <v>26</v>
      </c>
      <c r="B5" s="162"/>
      <c r="C5" s="6">
        <f>C4-G15+J15</f>
        <v>15205396.25</v>
      </c>
      <c r="D5" s="5"/>
      <c r="E5" s="163" t="s">
        <v>53</v>
      </c>
      <c r="F5" s="164"/>
      <c r="G5" s="165"/>
      <c r="H5" s="153">
        <f>H4-G12</f>
        <v>1760990.65</v>
      </c>
      <c r="I5" s="154"/>
      <c r="J5" s="155"/>
      <c r="K5" s="22"/>
      <c r="L5" s="99" t="s">
        <v>54</v>
      </c>
      <c r="M5" s="156">
        <f>M4-G13</f>
        <v>6321064.0999999996</v>
      </c>
      <c r="N5" s="157"/>
    </row>
    <row r="6" spans="1:14" ht="14.45" x14ac:dyDescent="0.3">
      <c r="C6" s="7"/>
      <c r="D6" s="10"/>
      <c r="E6" s="10"/>
      <c r="F6" s="10"/>
      <c r="G6" s="10"/>
      <c r="H6" s="10"/>
      <c r="I6" s="10"/>
      <c r="J6" s="10"/>
      <c r="K6" s="10"/>
      <c r="L6" s="10"/>
    </row>
    <row r="7" spans="1:14" thickBot="1" x14ac:dyDescent="0.35"/>
    <row r="8" spans="1:14" ht="72" customHeight="1" thickBot="1" x14ac:dyDescent="0.3">
      <c r="A8" s="169" t="s">
        <v>27</v>
      </c>
      <c r="B8" s="170"/>
      <c r="C8" s="171"/>
      <c r="D8" s="169" t="s">
        <v>28</v>
      </c>
      <c r="E8" s="170"/>
      <c r="F8" s="171"/>
      <c r="G8" s="172" t="s">
        <v>29</v>
      </c>
      <c r="H8" s="173"/>
      <c r="I8" s="174"/>
      <c r="J8" s="172" t="s">
        <v>142</v>
      </c>
      <c r="K8" s="173"/>
      <c r="L8" s="174"/>
      <c r="M8" s="169" t="s">
        <v>30</v>
      </c>
      <c r="N8" s="171"/>
    </row>
    <row r="9" spans="1:14" ht="41.25" customHeight="1" thickBot="1" x14ac:dyDescent="0.3">
      <c r="A9" s="175" t="s">
        <v>31</v>
      </c>
      <c r="B9" s="176"/>
      <c r="C9" s="177"/>
      <c r="D9" s="178">
        <f>'Состоявшиеся аукционы'!G2</f>
        <v>0</v>
      </c>
      <c r="E9" s="178"/>
      <c r="F9" s="178"/>
      <c r="G9" s="178">
        <f>'Состоявшиеся аукционы'!Q2</f>
        <v>0</v>
      </c>
      <c r="H9" s="178"/>
      <c r="I9" s="178"/>
      <c r="J9" s="158">
        <f>'Состоявшиеся аукционы'!AB2</f>
        <v>0</v>
      </c>
      <c r="K9" s="160"/>
      <c r="L9" s="159"/>
      <c r="M9" s="178">
        <f t="shared" ref="M9:M15" si="0">D9-G9</f>
        <v>0</v>
      </c>
      <c r="N9" s="178"/>
    </row>
    <row r="10" spans="1:14" ht="78.75" customHeight="1" thickBot="1" x14ac:dyDescent="0.3">
      <c r="A10" s="175" t="s">
        <v>49</v>
      </c>
      <c r="B10" s="176"/>
      <c r="C10" s="177"/>
      <c r="D10" s="178">
        <f>'Несостоявшиеся аукционы'!G2</f>
        <v>0</v>
      </c>
      <c r="E10" s="178"/>
      <c r="F10" s="178"/>
      <c r="G10" s="178">
        <f>'Несостоявшиеся аукционы'!Q2</f>
        <v>0</v>
      </c>
      <c r="H10" s="178"/>
      <c r="I10" s="178"/>
      <c r="J10" s="158">
        <f>'Несостоявшиеся аукционы'!AB2</f>
        <v>0</v>
      </c>
      <c r="K10" s="160"/>
      <c r="L10" s="159"/>
      <c r="M10" s="178">
        <f t="shared" si="0"/>
        <v>0</v>
      </c>
      <c r="N10" s="178"/>
    </row>
    <row r="11" spans="1:14" ht="40.5" customHeight="1" thickBot="1" x14ac:dyDescent="0.3">
      <c r="A11" s="175" t="s">
        <v>83</v>
      </c>
      <c r="B11" s="176"/>
      <c r="C11" s="177"/>
      <c r="D11" s="158">
        <f>'Иные конкурентные закупки'!G2</f>
        <v>0</v>
      </c>
      <c r="E11" s="160"/>
      <c r="F11" s="159"/>
      <c r="G11" s="158">
        <f>'Иные конкурентные закупки'!Q2</f>
        <v>0</v>
      </c>
      <c r="H11" s="160"/>
      <c r="I11" s="159"/>
      <c r="J11" s="158">
        <f>'Иные конкурентные закупки'!AB2</f>
        <v>0</v>
      </c>
      <c r="K11" s="160"/>
      <c r="L11" s="159"/>
      <c r="M11" s="158">
        <f t="shared" si="0"/>
        <v>0</v>
      </c>
      <c r="N11" s="159"/>
    </row>
    <row r="12" spans="1:14" ht="54.75" customHeight="1" thickBot="1" x14ac:dyDescent="0.3">
      <c r="A12" s="182" t="s">
        <v>50</v>
      </c>
      <c r="B12" s="183"/>
      <c r="C12" s="184"/>
      <c r="D12" s="178">
        <f>'Ед. поставщик п.4 ч.1'!H2</f>
        <v>239009.35</v>
      </c>
      <c r="E12" s="178"/>
      <c r="F12" s="178"/>
      <c r="G12" s="178">
        <f>D12</f>
        <v>239009.35</v>
      </c>
      <c r="H12" s="178"/>
      <c r="I12" s="178"/>
      <c r="J12" s="158">
        <f>'Ед. поставщик п.4 ч.1'!V2</f>
        <v>0</v>
      </c>
      <c r="K12" s="160"/>
      <c r="L12" s="159"/>
      <c r="M12" s="178">
        <f t="shared" si="0"/>
        <v>0</v>
      </c>
      <c r="N12" s="178"/>
    </row>
    <row r="13" spans="1:14" ht="45.75" customHeight="1" thickBot="1" x14ac:dyDescent="0.3">
      <c r="A13" s="182" t="s">
        <v>51</v>
      </c>
      <c r="B13" s="183"/>
      <c r="C13" s="184"/>
      <c r="D13" s="178">
        <f>'Ед. поставщик п.5 ч.1'!H2</f>
        <v>2802277.4</v>
      </c>
      <c r="E13" s="178"/>
      <c r="F13" s="178"/>
      <c r="G13" s="178">
        <f>D13</f>
        <v>2802277.4</v>
      </c>
      <c r="H13" s="178"/>
      <c r="I13" s="178"/>
      <c r="J13" s="158">
        <f>'Ед. поставщик п.5 ч.1'!V2</f>
        <v>0</v>
      </c>
      <c r="K13" s="160"/>
      <c r="L13" s="159"/>
      <c r="M13" s="178">
        <f t="shared" si="0"/>
        <v>0</v>
      </c>
      <c r="N13" s="178"/>
    </row>
    <row r="14" spans="1:14" ht="45.75" customHeight="1" thickBot="1" x14ac:dyDescent="0.3">
      <c r="A14" s="200" t="s">
        <v>52</v>
      </c>
      <c r="B14" s="201"/>
      <c r="C14" s="202"/>
      <c r="D14" s="158">
        <f>'Ед.поставщик за искл. п.4,5 ч.1'!G2</f>
        <v>0</v>
      </c>
      <c r="E14" s="160"/>
      <c r="F14" s="159"/>
      <c r="G14" s="158">
        <f>D14</f>
        <v>0</v>
      </c>
      <c r="H14" s="160"/>
      <c r="I14" s="159"/>
      <c r="J14" s="158">
        <f>'Ед.поставщик за искл. п.4,5 ч.1'!T2</f>
        <v>0</v>
      </c>
      <c r="K14" s="160"/>
      <c r="L14" s="159"/>
      <c r="M14" s="178">
        <f t="shared" si="0"/>
        <v>0</v>
      </c>
      <c r="N14" s="178"/>
    </row>
    <row r="15" spans="1:14" ht="21" thickBot="1" x14ac:dyDescent="0.3">
      <c r="A15" s="179" t="s">
        <v>143</v>
      </c>
      <c r="B15" s="180"/>
      <c r="C15" s="181"/>
      <c r="D15" s="178">
        <f>SUM(D9:D14)</f>
        <v>3041286.75</v>
      </c>
      <c r="E15" s="178"/>
      <c r="F15" s="178"/>
      <c r="G15" s="158">
        <f>SUM(G9:G14)</f>
        <v>3041286.75</v>
      </c>
      <c r="H15" s="160"/>
      <c r="I15" s="159"/>
      <c r="J15" s="158">
        <f>SUM(J9:J14)</f>
        <v>0</v>
      </c>
      <c r="K15" s="160"/>
      <c r="L15" s="159"/>
      <c r="M15" s="178">
        <f t="shared" si="0"/>
        <v>0</v>
      </c>
      <c r="N15" s="178"/>
    </row>
    <row r="18" spans="1:12" ht="15.75" thickBot="1" x14ac:dyDescent="0.3"/>
    <row r="19" spans="1:12" ht="23.25" customHeight="1" x14ac:dyDescent="0.25">
      <c r="A19" s="188" t="s">
        <v>35</v>
      </c>
      <c r="B19" s="189"/>
      <c r="C19" s="190"/>
      <c r="D19" s="194">
        <f>'Ед. поставщик п.4 ч.1'!P2+'Ед. поставщик п.5 ч.1'!P2+'Ед.поставщик за искл. п.4,5 ч.1'!N2+'Состоявшиеся аукционы'!V2+'Несостоявшиеся аукционы'!V2+'Иные конкурентные закупки'!V2</f>
        <v>1811402.02</v>
      </c>
      <c r="E19" s="195"/>
      <c r="F19" s="195"/>
      <c r="G19" s="196"/>
      <c r="I19" s="20"/>
      <c r="J19" s="20"/>
      <c r="K19" s="20"/>
      <c r="L19" s="20"/>
    </row>
    <row r="20" spans="1:12" ht="24" customHeight="1" thickBot="1" x14ac:dyDescent="0.3">
      <c r="A20" s="191"/>
      <c r="B20" s="192"/>
      <c r="C20" s="193"/>
      <c r="D20" s="197"/>
      <c r="E20" s="198"/>
      <c r="F20" s="198"/>
      <c r="G20" s="199"/>
      <c r="I20" s="20"/>
      <c r="J20" s="20"/>
      <c r="K20" s="20"/>
      <c r="L20" s="20"/>
    </row>
  </sheetData>
  <mergeCells count="52">
    <mergeCell ref="A1:D1"/>
    <mergeCell ref="E1:N1"/>
    <mergeCell ref="A19:C20"/>
    <mergeCell ref="D19:G20"/>
    <mergeCell ref="A14:C14"/>
    <mergeCell ref="D14:F14"/>
    <mergeCell ref="G14:I14"/>
    <mergeCell ref="M12:N12"/>
    <mergeCell ref="J12:L12"/>
    <mergeCell ref="A11:C11"/>
    <mergeCell ref="D11:F11"/>
    <mergeCell ref="G11:I11"/>
    <mergeCell ref="G12:I12"/>
    <mergeCell ref="A12:C12"/>
    <mergeCell ref="D12:F12"/>
    <mergeCell ref="M13:N13"/>
    <mergeCell ref="J13:L13"/>
    <mergeCell ref="A15:C15"/>
    <mergeCell ref="D15:F15"/>
    <mergeCell ref="G15:I15"/>
    <mergeCell ref="M15:N15"/>
    <mergeCell ref="J15:L15"/>
    <mergeCell ref="A13:C13"/>
    <mergeCell ref="D13:F13"/>
    <mergeCell ref="G13:I13"/>
    <mergeCell ref="J14:L14"/>
    <mergeCell ref="M14:N14"/>
    <mergeCell ref="D10:F10"/>
    <mergeCell ref="G10:I10"/>
    <mergeCell ref="M10:N10"/>
    <mergeCell ref="J10:L10"/>
    <mergeCell ref="A9:C9"/>
    <mergeCell ref="D9:F9"/>
    <mergeCell ref="G9:I9"/>
    <mergeCell ref="M9:N9"/>
    <mergeCell ref="J9:L9"/>
    <mergeCell ref="H5:J5"/>
    <mergeCell ref="M5:N5"/>
    <mergeCell ref="M11:N11"/>
    <mergeCell ref="J11:L11"/>
    <mergeCell ref="A4:B4"/>
    <mergeCell ref="E4:G4"/>
    <mergeCell ref="H4:J4"/>
    <mergeCell ref="M4:N4"/>
    <mergeCell ref="A5:B5"/>
    <mergeCell ref="A8:C8"/>
    <mergeCell ref="D8:F8"/>
    <mergeCell ref="G8:I8"/>
    <mergeCell ref="M8:N8"/>
    <mergeCell ref="J8:L8"/>
    <mergeCell ref="E5:G5"/>
    <mergeCell ref="A10:C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tabColor rgb="FFFF0000"/>
  </sheetPr>
  <dimension ref="A1:X28"/>
  <sheetViews>
    <sheetView showGridLines="0" tabSelected="1" topLeftCell="E1" zoomScale="50" zoomScaleNormal="50" workbookViewId="0">
      <pane ySplit="8" topLeftCell="A19" activePane="bottomLeft" state="frozen"/>
      <selection activeCell="I1" sqref="I1"/>
      <selection pane="bottomLeft" activeCell="R22" sqref="R22"/>
    </sheetView>
  </sheetViews>
  <sheetFormatPr defaultColWidth="0" defaultRowHeight="18.75" x14ac:dyDescent="0.25"/>
  <cols>
    <col min="1" max="1" width="9.140625" style="3" customWidth="1"/>
    <col min="2" max="3" width="35" style="3" customWidth="1"/>
    <col min="4" max="4" width="32.85546875" style="3" customWidth="1"/>
    <col min="5" max="5" width="24.7109375" style="12" customWidth="1"/>
    <col min="6" max="6" width="27.5703125" style="3" customWidth="1"/>
    <col min="7" max="7" width="49.140625" style="3" customWidth="1"/>
    <col min="8" max="8" width="26.85546875" style="11" customWidth="1"/>
    <col min="9" max="9" width="21.85546875" style="11" customWidth="1"/>
    <col min="10" max="10" width="33.5703125" style="3" customWidth="1"/>
    <col min="11" max="12" width="28.28515625" style="3" customWidth="1"/>
    <col min="13" max="13" width="34.85546875" style="3" customWidth="1"/>
    <col min="14" max="14" width="28.85546875" style="12" customWidth="1"/>
    <col min="15" max="15" width="28.85546875" style="3" customWidth="1"/>
    <col min="16" max="16" width="24" style="32" customWidth="1"/>
    <col min="17" max="17" width="24" style="12" bestFit="1" customWidth="1"/>
    <col min="18" max="18" width="23.42578125" style="8" customWidth="1"/>
    <col min="19" max="20" width="23.7109375" style="8" customWidth="1"/>
    <col min="21" max="21" width="24.5703125" style="12" customWidth="1"/>
    <col min="22" max="22" width="25.5703125" style="32" customWidth="1"/>
    <col min="23" max="23" width="17.7109375" style="8" customWidth="1"/>
    <col min="24" max="16384" width="9.140625" style="8" hidden="1"/>
  </cols>
  <sheetData>
    <row r="1" spans="1:24" ht="18.600000000000001" thickBot="1" x14ac:dyDescent="0.35"/>
    <row r="2" spans="1:24" ht="39.950000000000003" customHeight="1" thickBot="1" x14ac:dyDescent="0.3">
      <c r="A2" s="86"/>
      <c r="B2" s="86"/>
      <c r="C2" s="86"/>
      <c r="D2" s="86"/>
      <c r="E2" s="86"/>
      <c r="F2" s="43"/>
      <c r="G2" s="101" t="s">
        <v>24</v>
      </c>
      <c r="H2" s="98">
        <f>SUM(H9:H10000)</f>
        <v>239009.35</v>
      </c>
      <c r="K2" s="219"/>
      <c r="L2" s="219"/>
      <c r="M2" s="219"/>
      <c r="N2" s="220" t="s">
        <v>137</v>
      </c>
      <c r="O2" s="222"/>
      <c r="P2" s="87">
        <f>SUM(P9:P10000)</f>
        <v>102523.86</v>
      </c>
      <c r="R2" s="86"/>
      <c r="S2" s="220" t="s">
        <v>45</v>
      </c>
      <c r="T2" s="221"/>
      <c r="U2" s="222"/>
      <c r="V2" s="88">
        <f>SUM(V9:V10000)</f>
        <v>0</v>
      </c>
    </row>
    <row r="3" spans="1:24" ht="18" x14ac:dyDescent="0.3">
      <c r="A3" s="219"/>
      <c r="B3" s="219"/>
      <c r="C3" s="219"/>
      <c r="D3" s="219"/>
      <c r="E3" s="219"/>
      <c r="F3" s="45"/>
      <c r="N3" s="86"/>
    </row>
    <row r="4" spans="1:24" ht="39.950000000000003" customHeight="1" x14ac:dyDescent="0.3">
      <c r="A4" s="14"/>
      <c r="B4" s="14"/>
      <c r="C4" s="14"/>
      <c r="D4" s="14"/>
      <c r="E4" s="29"/>
      <c r="F4" s="14"/>
      <c r="J4" s="223"/>
      <c r="K4" s="223"/>
      <c r="M4" s="223"/>
      <c r="N4" s="223"/>
      <c r="O4" s="223"/>
      <c r="P4" s="223"/>
    </row>
    <row r="5" spans="1:24" ht="18" x14ac:dyDescent="0.3">
      <c r="A5" s="14"/>
      <c r="B5" s="14"/>
      <c r="C5" s="14"/>
      <c r="D5" s="14"/>
      <c r="E5" s="29"/>
      <c r="F5" s="14"/>
      <c r="G5" s="14"/>
      <c r="H5" s="15"/>
    </row>
    <row r="6" spans="1:24" ht="159" customHeight="1" x14ac:dyDescent="0.25">
      <c r="A6" s="69" t="s">
        <v>8</v>
      </c>
      <c r="B6" s="69" t="s">
        <v>47</v>
      </c>
      <c r="C6" s="69" t="s">
        <v>145</v>
      </c>
      <c r="D6" s="69" t="s">
        <v>10</v>
      </c>
      <c r="E6" s="68" t="s">
        <v>1</v>
      </c>
      <c r="F6" s="69" t="s">
        <v>2</v>
      </c>
      <c r="G6" s="69" t="s">
        <v>3</v>
      </c>
      <c r="H6" s="71" t="s">
        <v>4</v>
      </c>
      <c r="I6" s="71" t="s">
        <v>22</v>
      </c>
      <c r="J6" s="69" t="s">
        <v>46</v>
      </c>
      <c r="K6" s="69" t="s">
        <v>5</v>
      </c>
      <c r="L6" s="69" t="s">
        <v>82</v>
      </c>
      <c r="M6" s="69" t="s">
        <v>44</v>
      </c>
      <c r="N6" s="68" t="s">
        <v>7</v>
      </c>
      <c r="O6" s="69" t="s">
        <v>6</v>
      </c>
      <c r="P6" s="70" t="s">
        <v>23</v>
      </c>
      <c r="Q6" s="68" t="s">
        <v>9</v>
      </c>
      <c r="R6" s="67" t="s">
        <v>40</v>
      </c>
      <c r="S6" s="67" t="s">
        <v>103</v>
      </c>
      <c r="T6" s="67" t="s">
        <v>104</v>
      </c>
      <c r="U6" s="68" t="s">
        <v>41</v>
      </c>
      <c r="V6" s="70" t="s">
        <v>105</v>
      </c>
      <c r="W6" s="67" t="s">
        <v>42</v>
      </c>
    </row>
    <row r="7" spans="1:24" ht="18" x14ac:dyDescent="0.3">
      <c r="A7" s="78" t="s">
        <v>36</v>
      </c>
      <c r="B7" s="78" t="s">
        <v>110</v>
      </c>
      <c r="C7" s="78" t="s">
        <v>111</v>
      </c>
      <c r="D7" s="78" t="s">
        <v>112</v>
      </c>
      <c r="E7" s="78" t="s">
        <v>113</v>
      </c>
      <c r="F7" s="78" t="s">
        <v>114</v>
      </c>
      <c r="G7" s="78" t="s">
        <v>115</v>
      </c>
      <c r="H7" s="78" t="s">
        <v>116</v>
      </c>
      <c r="I7" s="78" t="s">
        <v>117</v>
      </c>
      <c r="J7" s="78" t="s">
        <v>118</v>
      </c>
      <c r="K7" s="78" t="s">
        <v>119</v>
      </c>
      <c r="L7" s="78" t="s">
        <v>120</v>
      </c>
      <c r="M7" s="78" t="s">
        <v>121</v>
      </c>
      <c r="N7" s="78" t="s">
        <v>122</v>
      </c>
      <c r="O7" s="78" t="s">
        <v>123</v>
      </c>
      <c r="P7" s="78" t="s">
        <v>124</v>
      </c>
      <c r="Q7" s="78" t="s">
        <v>125</v>
      </c>
      <c r="R7" s="78" t="s">
        <v>126</v>
      </c>
      <c r="S7" s="78" t="s">
        <v>127</v>
      </c>
      <c r="T7" s="78" t="s">
        <v>128</v>
      </c>
      <c r="U7" s="78" t="s">
        <v>129</v>
      </c>
      <c r="V7" s="78" t="s">
        <v>130</v>
      </c>
      <c r="W7" s="78" t="s">
        <v>131</v>
      </c>
    </row>
    <row r="8" spans="1:24" s="19" customFormat="1" ht="114" customHeight="1" x14ac:dyDescent="0.25">
      <c r="A8" s="72">
        <v>1</v>
      </c>
      <c r="B8" s="72" t="s">
        <v>56</v>
      </c>
      <c r="C8" s="72"/>
      <c r="D8" s="72" t="s">
        <v>58</v>
      </c>
      <c r="E8" s="73" t="s">
        <v>57</v>
      </c>
      <c r="F8" s="73" t="s">
        <v>107</v>
      </c>
      <c r="G8" s="72" t="s">
        <v>59</v>
      </c>
      <c r="H8" s="79">
        <v>20000</v>
      </c>
      <c r="I8" s="79">
        <f>H8-P8</f>
        <v>0</v>
      </c>
      <c r="J8" s="72" t="s">
        <v>60</v>
      </c>
      <c r="K8" s="72" t="s">
        <v>61</v>
      </c>
      <c r="L8" s="72"/>
      <c r="M8" s="72" t="s">
        <v>62</v>
      </c>
      <c r="N8" s="73">
        <v>43840</v>
      </c>
      <c r="O8" s="72" t="s">
        <v>144</v>
      </c>
      <c r="P8" s="103">
        <v>20000</v>
      </c>
      <c r="Q8" s="73">
        <v>43840</v>
      </c>
      <c r="R8" s="72"/>
      <c r="S8" s="79"/>
      <c r="T8" s="79"/>
      <c r="U8" s="73"/>
      <c r="V8" s="79"/>
      <c r="W8" s="75" t="s">
        <v>64</v>
      </c>
    </row>
    <row r="9" spans="1:24" s="108" customFormat="1" ht="90" customHeight="1" x14ac:dyDescent="0.25">
      <c r="A9" s="215">
        <v>1</v>
      </c>
      <c r="B9" s="205" t="s">
        <v>56</v>
      </c>
      <c r="C9" s="205"/>
      <c r="D9" s="205" t="s">
        <v>146</v>
      </c>
      <c r="E9" s="207" t="s">
        <v>160</v>
      </c>
      <c r="F9" s="209">
        <v>45658</v>
      </c>
      <c r="G9" s="205" t="s">
        <v>161</v>
      </c>
      <c r="H9" s="211">
        <v>56007</v>
      </c>
      <c r="I9" s="213">
        <f>IF(X9 = 2, H9 + SUM(S9:S10) - SUM(T9:T10) - SUM(P9:P10) - V9,0)</f>
        <v>49983.08</v>
      </c>
      <c r="J9" s="205" t="s">
        <v>157</v>
      </c>
      <c r="K9" s="205" t="s">
        <v>156</v>
      </c>
      <c r="L9" s="205"/>
      <c r="M9" s="205" t="s">
        <v>158</v>
      </c>
      <c r="N9" s="149">
        <v>45688</v>
      </c>
      <c r="O9" s="209" t="s">
        <v>159</v>
      </c>
      <c r="P9" s="140">
        <v>3136.88</v>
      </c>
      <c r="Q9" s="141">
        <v>45705</v>
      </c>
      <c r="R9" s="142"/>
      <c r="S9" s="140"/>
      <c r="T9" s="140"/>
      <c r="U9" s="211"/>
      <c r="V9" s="217"/>
      <c r="W9" s="203"/>
      <c r="X9" s="108">
        <v>2</v>
      </c>
    </row>
    <row r="10" spans="1:24" s="107" customFormat="1" x14ac:dyDescent="0.25">
      <c r="A10" s="216"/>
      <c r="B10" s="206"/>
      <c r="C10" s="206"/>
      <c r="D10" s="206"/>
      <c r="E10" s="208"/>
      <c r="F10" s="210"/>
      <c r="G10" s="206"/>
      <c r="H10" s="212"/>
      <c r="I10" s="214"/>
      <c r="J10" s="206"/>
      <c r="K10" s="206"/>
      <c r="L10" s="206"/>
      <c r="M10" s="206"/>
      <c r="N10" s="151">
        <v>45716</v>
      </c>
      <c r="O10" s="210"/>
      <c r="P10" s="146">
        <v>2887.04</v>
      </c>
      <c r="Q10" s="147">
        <v>45723</v>
      </c>
      <c r="R10" s="148"/>
      <c r="S10" s="146"/>
      <c r="T10" s="146"/>
      <c r="U10" s="212"/>
      <c r="V10" s="218"/>
      <c r="W10" s="204"/>
      <c r="X10" s="107">
        <v>2</v>
      </c>
    </row>
    <row r="11" spans="1:24" s="108" customFormat="1" ht="90" customHeight="1" x14ac:dyDescent="0.25">
      <c r="A11" s="224">
        <v>2</v>
      </c>
      <c r="B11" s="230" t="s">
        <v>56</v>
      </c>
      <c r="C11" s="230"/>
      <c r="D11" s="230" t="s">
        <v>146</v>
      </c>
      <c r="E11" s="236" t="s">
        <v>162</v>
      </c>
      <c r="F11" s="226">
        <v>45658</v>
      </c>
      <c r="G11" s="230" t="s">
        <v>163</v>
      </c>
      <c r="H11" s="228">
        <v>48000</v>
      </c>
      <c r="I11" s="238">
        <f>IF(X11 = 3, H11 + SUM(S11:S12) - SUM(T11:T12) - SUM(P11:P12) - V11,0)</f>
        <v>40444.06</v>
      </c>
      <c r="J11" s="230" t="s">
        <v>157</v>
      </c>
      <c r="K11" s="230" t="s">
        <v>156</v>
      </c>
      <c r="L11" s="230"/>
      <c r="M11" s="230" t="s">
        <v>158</v>
      </c>
      <c r="N11" s="120">
        <v>45688</v>
      </c>
      <c r="O11" s="226" t="s">
        <v>159</v>
      </c>
      <c r="P11" s="121">
        <v>3934.66</v>
      </c>
      <c r="Q11" s="122">
        <v>45705</v>
      </c>
      <c r="R11" s="123"/>
      <c r="S11" s="121"/>
      <c r="T11" s="121"/>
      <c r="U11" s="228"/>
      <c r="V11" s="232"/>
      <c r="W11" s="234"/>
      <c r="X11" s="108">
        <v>3</v>
      </c>
    </row>
    <row r="12" spans="1:24" s="106" customFormat="1" x14ac:dyDescent="0.25">
      <c r="A12" s="225"/>
      <c r="B12" s="231"/>
      <c r="C12" s="231"/>
      <c r="D12" s="231"/>
      <c r="E12" s="237"/>
      <c r="F12" s="227"/>
      <c r="G12" s="231"/>
      <c r="H12" s="229"/>
      <c r="I12" s="239"/>
      <c r="J12" s="231"/>
      <c r="K12" s="231"/>
      <c r="L12" s="231"/>
      <c r="M12" s="231"/>
      <c r="N12" s="124">
        <v>45716</v>
      </c>
      <c r="O12" s="227"/>
      <c r="P12" s="125">
        <v>3621.28</v>
      </c>
      <c r="Q12" s="126">
        <v>45723</v>
      </c>
      <c r="R12" s="127"/>
      <c r="S12" s="125"/>
      <c r="T12" s="125"/>
      <c r="U12" s="229"/>
      <c r="V12" s="233"/>
      <c r="W12" s="235"/>
      <c r="X12" s="106">
        <v>3</v>
      </c>
    </row>
    <row r="13" spans="1:24" s="108" customFormat="1" ht="90" customHeight="1" x14ac:dyDescent="0.25">
      <c r="A13" s="215">
        <v>3</v>
      </c>
      <c r="B13" s="205" t="s">
        <v>56</v>
      </c>
      <c r="C13" s="205"/>
      <c r="D13" s="205" t="s">
        <v>177</v>
      </c>
      <c r="E13" s="207" t="s">
        <v>184</v>
      </c>
      <c r="F13" s="209">
        <v>45666</v>
      </c>
      <c r="G13" s="205" t="s">
        <v>185</v>
      </c>
      <c r="H13" s="211">
        <v>18000</v>
      </c>
      <c r="I13" s="213">
        <f>IF(X13 = 4, H13 + SUM(S13:S14) - SUM(T13:T14) - SUM(P13:P14) - V13,0)</f>
        <v>15000</v>
      </c>
      <c r="J13" s="205" t="s">
        <v>186</v>
      </c>
      <c r="K13" s="205" t="s">
        <v>187</v>
      </c>
      <c r="L13" s="205"/>
      <c r="M13" s="205" t="s">
        <v>158</v>
      </c>
      <c r="N13" s="149">
        <v>45688</v>
      </c>
      <c r="O13" s="209" t="s">
        <v>159</v>
      </c>
      <c r="P13" s="140">
        <v>1500</v>
      </c>
      <c r="Q13" s="141">
        <v>45705</v>
      </c>
      <c r="R13" s="142"/>
      <c r="S13" s="140"/>
      <c r="T13" s="140"/>
      <c r="U13" s="211"/>
      <c r="V13" s="217"/>
      <c r="W13" s="203"/>
      <c r="X13" s="108">
        <v>4</v>
      </c>
    </row>
    <row r="14" spans="1:24" s="107" customFormat="1" x14ac:dyDescent="0.25">
      <c r="A14" s="216"/>
      <c r="B14" s="206"/>
      <c r="C14" s="206"/>
      <c r="D14" s="206"/>
      <c r="E14" s="208"/>
      <c r="F14" s="210"/>
      <c r="G14" s="206"/>
      <c r="H14" s="212"/>
      <c r="I14" s="214"/>
      <c r="J14" s="206"/>
      <c r="K14" s="206"/>
      <c r="L14" s="206"/>
      <c r="M14" s="206"/>
      <c r="N14" s="151">
        <v>45696</v>
      </c>
      <c r="O14" s="210"/>
      <c r="P14" s="146">
        <v>1500</v>
      </c>
      <c r="Q14" s="147">
        <v>45726</v>
      </c>
      <c r="R14" s="148"/>
      <c r="S14" s="146"/>
      <c r="T14" s="146"/>
      <c r="U14" s="212"/>
      <c r="V14" s="218"/>
      <c r="W14" s="204"/>
      <c r="X14" s="107">
        <v>4</v>
      </c>
    </row>
    <row r="15" spans="1:24" s="108" customFormat="1" ht="93.75" x14ac:dyDescent="0.25">
      <c r="A15" s="130">
        <v>4</v>
      </c>
      <c r="B15" s="131" t="s">
        <v>56</v>
      </c>
      <c r="C15" s="131"/>
      <c r="D15" s="131" t="s">
        <v>177</v>
      </c>
      <c r="E15" s="152" t="s">
        <v>200</v>
      </c>
      <c r="F15" s="136">
        <v>45712</v>
      </c>
      <c r="G15" s="131" t="s">
        <v>196</v>
      </c>
      <c r="H15" s="133">
        <v>586.15</v>
      </c>
      <c r="I15" s="134">
        <f>IF(X15 = 5, H15 + SUM(S15:S15) - SUM(T15:T15) - SUM(P15:P15) - V15,0)</f>
        <v>0</v>
      </c>
      <c r="J15" s="131" t="s">
        <v>197</v>
      </c>
      <c r="K15" s="131" t="s">
        <v>198</v>
      </c>
      <c r="L15" s="131"/>
      <c r="M15" s="131" t="s">
        <v>199</v>
      </c>
      <c r="N15" s="136">
        <v>45712</v>
      </c>
      <c r="O15" s="136" t="s">
        <v>159</v>
      </c>
      <c r="P15" s="133">
        <v>586.15</v>
      </c>
      <c r="Q15" s="132">
        <v>45719</v>
      </c>
      <c r="R15" s="131"/>
      <c r="S15" s="133"/>
      <c r="T15" s="133"/>
      <c r="U15" s="133"/>
      <c r="V15" s="135"/>
      <c r="W15" s="128"/>
      <c r="X15" s="108">
        <v>5</v>
      </c>
    </row>
    <row r="16" spans="1:24" s="108" customFormat="1" ht="90" customHeight="1" x14ac:dyDescent="0.25">
      <c r="A16" s="215">
        <v>5</v>
      </c>
      <c r="B16" s="205"/>
      <c r="C16" s="205"/>
      <c r="D16" s="205"/>
      <c r="E16" s="205">
        <v>34001036</v>
      </c>
      <c r="F16" s="209">
        <v>45595</v>
      </c>
      <c r="G16" s="205" t="s">
        <v>201</v>
      </c>
      <c r="H16" s="211">
        <v>27331.200000000001</v>
      </c>
      <c r="I16" s="213">
        <f>IF(X16 = 6, H16 + SUM(S16:S17) - SUM(T16:T17) - SUM(P16:P17) - V16,0)</f>
        <v>22776</v>
      </c>
      <c r="J16" s="205" t="s">
        <v>202</v>
      </c>
      <c r="K16" s="205" t="s">
        <v>203</v>
      </c>
      <c r="L16" s="205"/>
      <c r="M16" s="205" t="s">
        <v>158</v>
      </c>
      <c r="N16" s="149">
        <v>45688</v>
      </c>
      <c r="O16" s="209" t="s">
        <v>159</v>
      </c>
      <c r="P16" s="140">
        <v>2277.6</v>
      </c>
      <c r="Q16" s="141">
        <v>45719</v>
      </c>
      <c r="R16" s="142"/>
      <c r="S16" s="140"/>
      <c r="T16" s="140"/>
      <c r="U16" s="211"/>
      <c r="V16" s="217"/>
      <c r="W16" s="203"/>
      <c r="X16" s="108">
        <v>6</v>
      </c>
    </row>
    <row r="17" spans="1:24" s="107" customFormat="1" x14ac:dyDescent="0.25">
      <c r="A17" s="216"/>
      <c r="B17" s="206"/>
      <c r="C17" s="206"/>
      <c r="D17" s="206"/>
      <c r="E17" s="206"/>
      <c r="F17" s="210"/>
      <c r="G17" s="206"/>
      <c r="H17" s="212"/>
      <c r="I17" s="214"/>
      <c r="J17" s="206"/>
      <c r="K17" s="206"/>
      <c r="L17" s="206"/>
      <c r="M17" s="206"/>
      <c r="N17" s="151">
        <v>45716</v>
      </c>
      <c r="O17" s="210"/>
      <c r="P17" s="146">
        <v>2277.6</v>
      </c>
      <c r="Q17" s="147">
        <v>45719</v>
      </c>
      <c r="R17" s="148"/>
      <c r="S17" s="146"/>
      <c r="T17" s="146"/>
      <c r="U17" s="212"/>
      <c r="V17" s="218"/>
      <c r="W17" s="204"/>
      <c r="X17" s="107">
        <v>6</v>
      </c>
    </row>
    <row r="18" spans="1:24" s="108" customFormat="1" ht="93.75" x14ac:dyDescent="0.25">
      <c r="A18" s="130">
        <v>6</v>
      </c>
      <c r="B18" s="131"/>
      <c r="C18" s="131"/>
      <c r="D18" s="131"/>
      <c r="E18" s="131" t="s">
        <v>204</v>
      </c>
      <c r="F18" s="136">
        <v>45688</v>
      </c>
      <c r="G18" s="131" t="s">
        <v>205</v>
      </c>
      <c r="H18" s="133">
        <v>9000</v>
      </c>
      <c r="I18" s="134">
        <f>IF(X18 = 7, H18 + SUM(S18:S18) - SUM(T18:T18) - SUM(P18:P18) - V18,0)</f>
        <v>8282.35</v>
      </c>
      <c r="J18" s="131" t="s">
        <v>206</v>
      </c>
      <c r="K18" s="131" t="s">
        <v>211</v>
      </c>
      <c r="L18" s="131"/>
      <c r="M18" s="131" t="s">
        <v>158</v>
      </c>
      <c r="N18" s="136" t="s">
        <v>207</v>
      </c>
      <c r="O18" s="136" t="s">
        <v>159</v>
      </c>
      <c r="P18" s="133">
        <v>717.65</v>
      </c>
      <c r="Q18" s="132">
        <v>45726</v>
      </c>
      <c r="R18" s="131"/>
      <c r="S18" s="133"/>
      <c r="T18" s="133"/>
      <c r="U18" s="133"/>
      <c r="V18" s="135"/>
      <c r="W18" s="128"/>
      <c r="X18" s="108">
        <v>7</v>
      </c>
    </row>
    <row r="19" spans="1:24" s="108" customFormat="1" ht="93.75" x14ac:dyDescent="0.25">
      <c r="A19" s="130">
        <v>7</v>
      </c>
      <c r="B19" s="131"/>
      <c r="C19" s="131"/>
      <c r="D19" s="131"/>
      <c r="E19" s="131" t="s">
        <v>208</v>
      </c>
      <c r="F19" s="136">
        <v>45713</v>
      </c>
      <c r="G19" s="131" t="s">
        <v>209</v>
      </c>
      <c r="H19" s="133">
        <v>22710</v>
      </c>
      <c r="I19" s="134">
        <f>IF(X19 = 8, H19 + SUM(S19:S19) - SUM(T19:T19) - SUM(P19:P19) - V19,0)</f>
        <v>0</v>
      </c>
      <c r="J19" s="131" t="s">
        <v>210</v>
      </c>
      <c r="K19" s="131" t="s">
        <v>212</v>
      </c>
      <c r="L19" s="131"/>
      <c r="M19" s="131" t="s">
        <v>213</v>
      </c>
      <c r="N19" s="136">
        <v>45713</v>
      </c>
      <c r="O19" s="136" t="s">
        <v>159</v>
      </c>
      <c r="P19" s="133">
        <v>22710</v>
      </c>
      <c r="Q19" s="132">
        <v>45726</v>
      </c>
      <c r="R19" s="131"/>
      <c r="S19" s="133"/>
      <c r="T19" s="133"/>
      <c r="U19" s="133"/>
      <c r="V19" s="135"/>
      <c r="W19" s="128"/>
      <c r="X19" s="108">
        <v>8</v>
      </c>
    </row>
    <row r="20" spans="1:24" s="108" customFormat="1" ht="93.75" x14ac:dyDescent="0.25">
      <c r="A20" s="130">
        <v>8</v>
      </c>
      <c r="B20" s="131"/>
      <c r="C20" s="131"/>
      <c r="D20" s="131"/>
      <c r="E20" s="131" t="s">
        <v>214</v>
      </c>
      <c r="F20" s="136">
        <v>45721</v>
      </c>
      <c r="G20" s="131" t="s">
        <v>209</v>
      </c>
      <c r="H20" s="133">
        <v>44125</v>
      </c>
      <c r="I20" s="134">
        <f>IF(X20 = 9, H20 + SUM(S20:S20) - SUM(T20:T20) - SUM(P20:P20) - V20,0)</f>
        <v>0</v>
      </c>
      <c r="J20" s="131" t="s">
        <v>215</v>
      </c>
      <c r="K20" s="131" t="s">
        <v>212</v>
      </c>
      <c r="L20" s="131"/>
      <c r="M20" s="131" t="s">
        <v>213</v>
      </c>
      <c r="N20" s="136">
        <v>45721</v>
      </c>
      <c r="O20" s="136" t="s">
        <v>159</v>
      </c>
      <c r="P20" s="133">
        <v>44125</v>
      </c>
      <c r="Q20" s="132">
        <v>45721</v>
      </c>
      <c r="R20" s="131"/>
      <c r="S20" s="133"/>
      <c r="T20" s="133"/>
      <c r="U20" s="133"/>
      <c r="V20" s="135"/>
      <c r="W20" s="128"/>
      <c r="X20" s="108">
        <v>9</v>
      </c>
    </row>
    <row r="21" spans="1:24" s="108" customFormat="1" ht="93.75" x14ac:dyDescent="0.25">
      <c r="A21" s="130">
        <v>9</v>
      </c>
      <c r="B21" s="131"/>
      <c r="C21" s="131"/>
      <c r="D21" s="131"/>
      <c r="E21" s="131" t="s">
        <v>219</v>
      </c>
      <c r="F21" s="136">
        <v>45721</v>
      </c>
      <c r="G21" s="131" t="s">
        <v>220</v>
      </c>
      <c r="H21" s="133">
        <v>8000</v>
      </c>
      <c r="I21" s="134">
        <f>IF(X21 = 10, H21 + SUM(S21:S21) - SUM(T21:T21) - SUM(P21:P21) - V21,0)</f>
        <v>0</v>
      </c>
      <c r="J21" s="131" t="s">
        <v>221</v>
      </c>
      <c r="K21" s="131" t="s">
        <v>222</v>
      </c>
      <c r="L21" s="131"/>
      <c r="M21" s="131" t="s">
        <v>223</v>
      </c>
      <c r="N21" s="136">
        <v>45721</v>
      </c>
      <c r="O21" s="136" t="s">
        <v>159</v>
      </c>
      <c r="P21" s="133">
        <v>8000</v>
      </c>
      <c r="Q21" s="132">
        <v>45721</v>
      </c>
      <c r="R21" s="131"/>
      <c r="S21" s="133"/>
      <c r="T21" s="133"/>
      <c r="U21" s="133"/>
      <c r="V21" s="135"/>
      <c r="W21" s="128"/>
      <c r="X21" s="108">
        <v>10</v>
      </c>
    </row>
    <row r="22" spans="1:24" s="108" customFormat="1" ht="93.75" x14ac:dyDescent="0.25">
      <c r="A22" s="130">
        <v>10</v>
      </c>
      <c r="B22" s="131"/>
      <c r="C22" s="131"/>
      <c r="D22" s="131"/>
      <c r="E22" s="131" t="s">
        <v>230</v>
      </c>
      <c r="F22" s="136">
        <v>45714</v>
      </c>
      <c r="G22" s="131" t="s">
        <v>231</v>
      </c>
      <c r="H22" s="133">
        <v>5250</v>
      </c>
      <c r="I22" s="134">
        <f>IF(X22 = 11, H22 + SUM(S22:S22) - SUM(T22:T22) - SUM(P22:P22) - V22,0)</f>
        <v>0</v>
      </c>
      <c r="J22" s="131" t="s">
        <v>232</v>
      </c>
      <c r="K22" s="131" t="s">
        <v>233</v>
      </c>
      <c r="L22" s="131"/>
      <c r="M22" s="131" t="s">
        <v>223</v>
      </c>
      <c r="N22" s="136">
        <v>45714</v>
      </c>
      <c r="O22" s="136" t="s">
        <v>159</v>
      </c>
      <c r="P22" s="133">
        <v>5250</v>
      </c>
      <c r="Q22" s="132">
        <v>45741</v>
      </c>
      <c r="R22" s="131"/>
      <c r="S22" s="133"/>
      <c r="T22" s="133"/>
      <c r="U22" s="133"/>
      <c r="V22" s="135"/>
      <c r="W22" s="128"/>
      <c r="X22" s="108">
        <v>11</v>
      </c>
    </row>
    <row r="23" spans="1:24" ht="18" x14ac:dyDescent="0.3">
      <c r="A23" s="14"/>
      <c r="B23" s="14"/>
      <c r="C23" s="14"/>
      <c r="D23" s="14"/>
      <c r="E23" s="29"/>
      <c r="F23" s="14"/>
      <c r="G23" s="14"/>
      <c r="H23" s="15"/>
      <c r="I23" s="15"/>
      <c r="J23" s="14"/>
      <c r="K23" s="14"/>
      <c r="L23" s="14"/>
      <c r="M23" s="14"/>
      <c r="N23" s="29"/>
      <c r="O23" s="14"/>
      <c r="P23" s="104"/>
      <c r="Q23" s="29"/>
      <c r="R23" s="16"/>
      <c r="S23" s="16"/>
      <c r="T23" s="16"/>
      <c r="U23" s="29"/>
      <c r="V23" s="104"/>
      <c r="W23" s="16"/>
      <c r="X23" s="8">
        <v>12</v>
      </c>
    </row>
    <row r="24" spans="1:24" s="2" customFormat="1" ht="18" x14ac:dyDescent="0.3">
      <c r="A24" s="41"/>
      <c r="B24" s="41"/>
      <c r="C24" s="41"/>
      <c r="D24" s="41"/>
      <c r="E24" s="42"/>
      <c r="F24" s="41"/>
      <c r="G24" s="41"/>
      <c r="H24" s="44"/>
      <c r="I24" s="44"/>
      <c r="J24" s="41"/>
      <c r="K24" s="41"/>
      <c r="L24" s="41"/>
      <c r="M24" s="41"/>
      <c r="N24" s="42"/>
      <c r="O24" s="41"/>
      <c r="P24" s="40"/>
      <c r="Q24" s="42"/>
      <c r="U24" s="42"/>
      <c r="V24" s="40"/>
    </row>
    <row r="25" spans="1:24" s="2" customFormat="1" ht="18" x14ac:dyDescent="0.3">
      <c r="A25" s="41"/>
      <c r="B25" s="41"/>
      <c r="C25" s="41"/>
      <c r="D25" s="41"/>
      <c r="E25" s="42"/>
      <c r="F25" s="41"/>
      <c r="G25" s="41"/>
      <c r="H25" s="44"/>
      <c r="I25" s="44"/>
      <c r="J25" s="41"/>
      <c r="K25" s="41"/>
      <c r="L25" s="41"/>
      <c r="M25" s="41"/>
      <c r="N25" s="42"/>
      <c r="O25" s="41"/>
      <c r="P25" s="40"/>
      <c r="Q25" s="42"/>
      <c r="U25" s="42"/>
      <c r="V25" s="40"/>
    </row>
    <row r="26" spans="1:24" s="2" customFormat="1" x14ac:dyDescent="0.25">
      <c r="A26" s="41"/>
      <c r="B26" s="41"/>
      <c r="C26" s="41"/>
      <c r="D26" s="41"/>
      <c r="E26" s="42"/>
      <c r="F26" s="41"/>
      <c r="G26" s="41"/>
      <c r="H26" s="44"/>
      <c r="I26" s="44"/>
      <c r="J26" s="41"/>
      <c r="K26" s="41"/>
      <c r="L26" s="41"/>
      <c r="M26" s="41"/>
      <c r="N26" s="42"/>
      <c r="O26" s="41"/>
      <c r="P26" s="40"/>
      <c r="Q26" s="42"/>
      <c r="U26" s="42"/>
      <c r="V26" s="40"/>
    </row>
    <row r="27" spans="1:24" s="2" customFormat="1" x14ac:dyDescent="0.25">
      <c r="A27" s="41"/>
      <c r="B27" s="41"/>
      <c r="C27" s="41"/>
      <c r="D27" s="41"/>
      <c r="E27" s="42"/>
      <c r="F27" s="41"/>
      <c r="G27" s="41"/>
      <c r="H27" s="44"/>
      <c r="I27" s="44"/>
      <c r="J27" s="41"/>
      <c r="K27" s="41"/>
      <c r="L27" s="41"/>
      <c r="M27" s="41"/>
      <c r="N27" s="42"/>
      <c r="O27" s="41"/>
      <c r="P27" s="40"/>
      <c r="Q27" s="42"/>
      <c r="U27" s="42"/>
      <c r="V27" s="40"/>
    </row>
    <row r="28" spans="1:24" s="2" customFormat="1" x14ac:dyDescent="0.25">
      <c r="A28" s="41"/>
      <c r="B28" s="41"/>
      <c r="C28" s="41"/>
      <c r="D28" s="41"/>
      <c r="E28" s="42"/>
      <c r="F28" s="41"/>
      <c r="G28" s="41"/>
      <c r="H28" s="44"/>
      <c r="I28" s="44"/>
      <c r="J28" s="41"/>
      <c r="K28" s="41"/>
      <c r="L28" s="41"/>
      <c r="M28" s="41"/>
      <c r="N28" s="42"/>
      <c r="O28" s="41"/>
      <c r="P28" s="40"/>
      <c r="Q28" s="42"/>
      <c r="U28" s="42"/>
      <c r="V28" s="40"/>
    </row>
  </sheetData>
  <sheetProtection algorithmName="SHA-512" hashValue="a9cuzeisyHfDCya1jN8/68c+sDPAPLpP91Ouke6MmMtJWO64oWZHUHVnDiSaI2q98M19y6jCpwM30APZZo+LjQ==" saltValue="1PPeH4NixGYiZZX2A7Y1tg==" spinCount="100000" sheet="1" objects="1" scenarios="1" formatCells="0" formatColumns="0" formatRows="0"/>
  <mergeCells count="75">
    <mergeCell ref="W11:W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  <mergeCell ref="M11:M12"/>
    <mergeCell ref="A11:A12"/>
    <mergeCell ref="O11:O12"/>
    <mergeCell ref="U11:U12"/>
    <mergeCell ref="B11:B12"/>
    <mergeCell ref="V11:V12"/>
    <mergeCell ref="C11:C12"/>
    <mergeCell ref="A3:E3"/>
    <mergeCell ref="S2:U2"/>
    <mergeCell ref="N2:O2"/>
    <mergeCell ref="J4:K4"/>
    <mergeCell ref="M4:N4"/>
    <mergeCell ref="O4:P4"/>
    <mergeCell ref="K2:M2"/>
    <mergeCell ref="A16:A17"/>
    <mergeCell ref="O16:O17"/>
    <mergeCell ref="U16:U17"/>
    <mergeCell ref="B16:B17"/>
    <mergeCell ref="V16:V17"/>
    <mergeCell ref="C16:C17"/>
    <mergeCell ref="W16:W17"/>
    <mergeCell ref="D16:D17"/>
    <mergeCell ref="E16:E17"/>
    <mergeCell ref="F16:F17"/>
    <mergeCell ref="G16:G17"/>
    <mergeCell ref="H16:H17"/>
    <mergeCell ref="I16:I17"/>
    <mergeCell ref="J16:J17"/>
    <mergeCell ref="K16:K17"/>
    <mergeCell ref="L16:L17"/>
    <mergeCell ref="M16:M17"/>
    <mergeCell ref="A13:A14"/>
    <mergeCell ref="O13:O14"/>
    <mergeCell ref="U13:U14"/>
    <mergeCell ref="B13:B14"/>
    <mergeCell ref="V13:V14"/>
    <mergeCell ref="C13:C14"/>
    <mergeCell ref="W13:W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  <mergeCell ref="A9:A10"/>
    <mergeCell ref="O9:O10"/>
    <mergeCell ref="U9:U10"/>
    <mergeCell ref="B9:B10"/>
    <mergeCell ref="V9:V10"/>
    <mergeCell ref="C9:C10"/>
    <mergeCell ref="W9:W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0000"/>
  </sheetPr>
  <dimension ref="A1:X45"/>
  <sheetViews>
    <sheetView showGridLines="0" topLeftCell="E1" zoomScale="50" zoomScaleNormal="50" workbookViewId="0">
      <pane ySplit="8" topLeftCell="A35" activePane="bottomLeft" state="frozen"/>
      <selection pane="bottomLeft" activeCell="R34" sqref="R34"/>
    </sheetView>
  </sheetViews>
  <sheetFormatPr defaultColWidth="0" defaultRowHeight="18.75" x14ac:dyDescent="0.25"/>
  <cols>
    <col min="1" max="1" width="14" style="3" customWidth="1"/>
    <col min="2" max="2" width="40.28515625" style="3" customWidth="1"/>
    <col min="3" max="3" width="34" style="3" customWidth="1"/>
    <col min="4" max="4" width="25.42578125" style="3" customWidth="1"/>
    <col min="5" max="5" width="23.85546875" style="3" customWidth="1"/>
    <col min="6" max="6" width="32.42578125" style="3" customWidth="1"/>
    <col min="7" max="7" width="27.42578125" style="12" customWidth="1"/>
    <col min="8" max="8" width="38.42578125" style="3" bestFit="1" customWidth="1"/>
    <col min="9" max="9" width="33" style="3" customWidth="1"/>
    <col min="10" max="11" width="27.28515625" style="32" customWidth="1"/>
    <col min="12" max="12" width="21.42578125" style="3" customWidth="1"/>
    <col min="13" max="13" width="26.5703125" style="3" customWidth="1"/>
    <col min="14" max="14" width="28.140625" style="12" customWidth="1"/>
    <col min="15" max="15" width="39.28515625" style="3" customWidth="1"/>
    <col min="16" max="16" width="24.7109375" style="32" customWidth="1"/>
    <col min="17" max="17" width="24.42578125" style="12" customWidth="1"/>
    <col min="18" max="18" width="23.42578125" style="3" customWidth="1"/>
    <col min="19" max="19" width="25.7109375" style="3" customWidth="1"/>
    <col min="20" max="20" width="26" style="3" customWidth="1"/>
    <col min="21" max="21" width="23.7109375" style="12" customWidth="1"/>
    <col min="22" max="22" width="24" style="11" customWidth="1"/>
    <col min="23" max="23" width="21.85546875" style="8" customWidth="1"/>
    <col min="24" max="16384" width="9.140625" style="8" hidden="1"/>
  </cols>
  <sheetData>
    <row r="1" spans="1:24" ht="18.600000000000001" thickBot="1" x14ac:dyDescent="0.35"/>
    <row r="2" spans="1:24" ht="39.950000000000003" customHeight="1" thickBot="1" x14ac:dyDescent="0.3">
      <c r="E2" s="86"/>
      <c r="F2" s="256" t="s">
        <v>24</v>
      </c>
      <c r="G2" s="257"/>
      <c r="H2" s="98">
        <f>SUM(H9:H10007)</f>
        <v>2802277.4</v>
      </c>
      <c r="I2" s="86"/>
      <c r="J2" s="39"/>
      <c r="N2" s="220" t="s">
        <v>137</v>
      </c>
      <c r="O2" s="222"/>
      <c r="P2" s="87">
        <f>SUM(P9:P10007)</f>
        <v>1708878.16</v>
      </c>
      <c r="R2" s="86"/>
      <c r="S2" s="220" t="s">
        <v>45</v>
      </c>
      <c r="T2" s="221"/>
      <c r="U2" s="222"/>
      <c r="V2" s="88">
        <f>SUM(V9:V10007)</f>
        <v>0</v>
      </c>
    </row>
    <row r="3" spans="1:24" ht="18" x14ac:dyDescent="0.3">
      <c r="F3" s="38"/>
      <c r="G3" s="38"/>
      <c r="H3" s="38"/>
      <c r="I3" s="38"/>
      <c r="J3" s="39"/>
      <c r="K3" s="40"/>
      <c r="L3" s="41"/>
      <c r="M3" s="41"/>
      <c r="N3" s="38"/>
      <c r="O3" s="38"/>
      <c r="P3" s="39"/>
      <c r="Q3" s="42"/>
      <c r="R3" s="38"/>
      <c r="S3" s="38"/>
      <c r="T3" s="38"/>
      <c r="U3" s="38"/>
      <c r="V3" s="43"/>
    </row>
    <row r="4" spans="1:24" ht="39.950000000000003" customHeight="1" x14ac:dyDescent="0.3">
      <c r="F4" s="38"/>
      <c r="G4" s="38"/>
      <c r="H4" s="38"/>
      <c r="I4" s="38"/>
      <c r="J4" s="39"/>
      <c r="K4" s="40"/>
      <c r="L4" s="41"/>
      <c r="M4" s="41"/>
      <c r="N4" s="38"/>
      <c r="O4" s="38"/>
      <c r="P4" s="39"/>
      <c r="Q4" s="42"/>
      <c r="R4" s="38"/>
      <c r="S4" s="38"/>
      <c r="T4" s="38"/>
      <c r="U4" s="38"/>
      <c r="V4" s="43"/>
    </row>
    <row r="6" spans="1:24" ht="150" x14ac:dyDescent="0.25">
      <c r="A6" s="23" t="s">
        <v>8</v>
      </c>
      <c r="B6" s="23" t="s">
        <v>47</v>
      </c>
      <c r="C6" s="23" t="s">
        <v>145</v>
      </c>
      <c r="D6" s="23" t="s">
        <v>10</v>
      </c>
      <c r="E6" s="23" t="s">
        <v>1</v>
      </c>
      <c r="F6" s="23" t="s">
        <v>2</v>
      </c>
      <c r="G6" s="30" t="s">
        <v>3</v>
      </c>
      <c r="H6" s="23" t="s">
        <v>4</v>
      </c>
      <c r="I6" s="23" t="s">
        <v>22</v>
      </c>
      <c r="J6" s="33" t="s">
        <v>46</v>
      </c>
      <c r="K6" s="33" t="s">
        <v>5</v>
      </c>
      <c r="L6" s="23" t="s">
        <v>106</v>
      </c>
      <c r="M6" s="23" t="s">
        <v>39</v>
      </c>
      <c r="N6" s="30" t="s">
        <v>37</v>
      </c>
      <c r="O6" s="23" t="s">
        <v>6</v>
      </c>
      <c r="P6" s="33" t="s">
        <v>23</v>
      </c>
      <c r="Q6" s="30" t="s">
        <v>9</v>
      </c>
      <c r="R6" s="28" t="s">
        <v>40</v>
      </c>
      <c r="S6" s="28" t="s">
        <v>103</v>
      </c>
      <c r="T6" s="28" t="s">
        <v>104</v>
      </c>
      <c r="U6" s="27" t="s">
        <v>41</v>
      </c>
      <c r="V6" s="31" t="s">
        <v>43</v>
      </c>
      <c r="W6" s="1" t="s">
        <v>42</v>
      </c>
    </row>
    <row r="7" spans="1:24" ht="18" x14ac:dyDescent="0.3">
      <c r="A7" s="78" t="s">
        <v>36</v>
      </c>
      <c r="B7" s="78" t="s">
        <v>110</v>
      </c>
      <c r="C7" s="78" t="s">
        <v>111</v>
      </c>
      <c r="D7" s="78" t="s">
        <v>112</v>
      </c>
      <c r="E7" s="78" t="s">
        <v>113</v>
      </c>
      <c r="F7" s="78" t="s">
        <v>114</v>
      </c>
      <c r="G7" s="78" t="s">
        <v>115</v>
      </c>
      <c r="H7" s="78" t="s">
        <v>116</v>
      </c>
      <c r="I7" s="78" t="s">
        <v>117</v>
      </c>
      <c r="J7" s="78" t="s">
        <v>118</v>
      </c>
      <c r="K7" s="78" t="s">
        <v>119</v>
      </c>
      <c r="L7" s="78" t="s">
        <v>120</v>
      </c>
      <c r="M7" s="78" t="s">
        <v>121</v>
      </c>
      <c r="N7" s="78" t="s">
        <v>122</v>
      </c>
      <c r="O7" s="78" t="s">
        <v>123</v>
      </c>
      <c r="P7" s="78" t="s">
        <v>124</v>
      </c>
      <c r="Q7" s="78" t="s">
        <v>125</v>
      </c>
      <c r="R7" s="78" t="s">
        <v>126</v>
      </c>
      <c r="S7" s="78" t="s">
        <v>127</v>
      </c>
      <c r="T7" s="78" t="s">
        <v>128</v>
      </c>
      <c r="U7" s="78" t="s">
        <v>129</v>
      </c>
      <c r="V7" s="78" t="s">
        <v>130</v>
      </c>
      <c r="W7" s="78" t="s">
        <v>131</v>
      </c>
    </row>
    <row r="8" spans="1:24" s="18" customFormat="1" ht="131.25" x14ac:dyDescent="0.25">
      <c r="A8" s="26" t="s">
        <v>36</v>
      </c>
      <c r="B8" s="26" t="s">
        <v>56</v>
      </c>
      <c r="C8" s="26"/>
      <c r="D8" s="26" t="s">
        <v>58</v>
      </c>
      <c r="E8" s="26" t="s">
        <v>57</v>
      </c>
      <c r="F8" s="77">
        <v>43839</v>
      </c>
      <c r="G8" s="25" t="s">
        <v>59</v>
      </c>
      <c r="H8" s="24">
        <v>20000</v>
      </c>
      <c r="I8" s="24">
        <v>0</v>
      </c>
      <c r="J8" s="76">
        <v>2353019514</v>
      </c>
      <c r="K8" s="34" t="s">
        <v>61</v>
      </c>
      <c r="L8" s="26"/>
      <c r="M8" s="26" t="s">
        <v>62</v>
      </c>
      <c r="N8" s="25">
        <v>43840</v>
      </c>
      <c r="O8" s="26" t="s">
        <v>63</v>
      </c>
      <c r="P8" s="34">
        <v>20000</v>
      </c>
      <c r="Q8" s="25">
        <v>43840</v>
      </c>
      <c r="R8" s="26"/>
      <c r="S8" s="72"/>
      <c r="T8" s="72"/>
      <c r="U8" s="25"/>
      <c r="V8" s="24"/>
      <c r="W8" s="13" t="s">
        <v>64</v>
      </c>
    </row>
    <row r="9" spans="1:24" s="109" customFormat="1" ht="108" customHeight="1" x14ac:dyDescent="0.25">
      <c r="A9" s="215">
        <v>1</v>
      </c>
      <c r="B9" s="205" t="s">
        <v>56</v>
      </c>
      <c r="C9" s="205"/>
      <c r="D9" s="205" t="s">
        <v>146</v>
      </c>
      <c r="E9" s="205" t="s">
        <v>147</v>
      </c>
      <c r="F9" s="209">
        <v>45656</v>
      </c>
      <c r="G9" s="207" t="s">
        <v>148</v>
      </c>
      <c r="H9" s="211">
        <v>548358</v>
      </c>
      <c r="I9" s="213">
        <f>IF(X9 = 1, H9 + SUM(S9:S15) - SUM(T9:T15) - SUM(P9:P15) - V9,0)</f>
        <v>394000.83999999997</v>
      </c>
      <c r="J9" s="246">
        <v>23081119595</v>
      </c>
      <c r="K9" s="249" t="s">
        <v>149</v>
      </c>
      <c r="L9" s="205"/>
      <c r="M9" s="205" t="s">
        <v>150</v>
      </c>
      <c r="N9" s="149">
        <v>45658</v>
      </c>
      <c r="O9" s="209" t="s">
        <v>151</v>
      </c>
      <c r="P9" s="140">
        <v>25124.62</v>
      </c>
      <c r="Q9" s="141">
        <v>45686</v>
      </c>
      <c r="R9" s="142"/>
      <c r="S9" s="140"/>
      <c r="T9" s="140"/>
      <c r="U9" s="211"/>
      <c r="V9" s="252"/>
      <c r="W9" s="203"/>
      <c r="X9" s="109">
        <v>1</v>
      </c>
    </row>
    <row r="10" spans="1:24" s="2" customFormat="1" x14ac:dyDescent="0.25">
      <c r="A10" s="255"/>
      <c r="B10" s="240"/>
      <c r="C10" s="240"/>
      <c r="D10" s="240"/>
      <c r="E10" s="240"/>
      <c r="F10" s="242"/>
      <c r="G10" s="243"/>
      <c r="H10" s="244"/>
      <c r="I10" s="245"/>
      <c r="J10" s="247"/>
      <c r="K10" s="250"/>
      <c r="L10" s="240"/>
      <c r="M10" s="240"/>
      <c r="N10" s="150">
        <v>45689</v>
      </c>
      <c r="O10" s="242"/>
      <c r="P10" s="143">
        <v>34162.379999999997</v>
      </c>
      <c r="Q10" s="144">
        <v>45705</v>
      </c>
      <c r="R10" s="145"/>
      <c r="S10" s="143"/>
      <c r="T10" s="143"/>
      <c r="U10" s="244"/>
      <c r="V10" s="253"/>
      <c r="W10" s="241"/>
      <c r="X10" s="2">
        <v>1</v>
      </c>
    </row>
    <row r="11" spans="1:24" s="2" customFormat="1" x14ac:dyDescent="0.25">
      <c r="A11" s="255"/>
      <c r="B11" s="240"/>
      <c r="C11" s="240"/>
      <c r="D11" s="240"/>
      <c r="E11" s="240"/>
      <c r="F11" s="242"/>
      <c r="G11" s="243"/>
      <c r="H11" s="244"/>
      <c r="I11" s="245"/>
      <c r="J11" s="247"/>
      <c r="K11" s="250"/>
      <c r="L11" s="240"/>
      <c r="M11" s="240"/>
      <c r="N11" s="150">
        <v>45688</v>
      </c>
      <c r="O11" s="242"/>
      <c r="P11" s="143">
        <v>3136.88</v>
      </c>
      <c r="Q11" s="144">
        <v>45689</v>
      </c>
      <c r="R11" s="145"/>
      <c r="S11" s="143"/>
      <c r="T11" s="143"/>
      <c r="U11" s="244"/>
      <c r="V11" s="253"/>
      <c r="W11" s="241"/>
      <c r="X11" s="2">
        <v>1</v>
      </c>
    </row>
    <row r="12" spans="1:24" s="2" customFormat="1" x14ac:dyDescent="0.25">
      <c r="A12" s="255"/>
      <c r="B12" s="240"/>
      <c r="C12" s="240"/>
      <c r="D12" s="240"/>
      <c r="E12" s="240"/>
      <c r="F12" s="242"/>
      <c r="G12" s="243"/>
      <c r="H12" s="244"/>
      <c r="I12" s="245"/>
      <c r="J12" s="247"/>
      <c r="K12" s="250"/>
      <c r="L12" s="240"/>
      <c r="M12" s="240"/>
      <c r="N12" s="150">
        <v>45689</v>
      </c>
      <c r="O12" s="242"/>
      <c r="P12" s="143">
        <v>23602.03</v>
      </c>
      <c r="Q12" s="144">
        <v>45695</v>
      </c>
      <c r="R12" s="145"/>
      <c r="S12" s="143"/>
      <c r="T12" s="143"/>
      <c r="U12" s="244"/>
      <c r="V12" s="253"/>
      <c r="W12" s="241"/>
      <c r="X12" s="2">
        <v>1</v>
      </c>
    </row>
    <row r="13" spans="1:24" s="2" customFormat="1" x14ac:dyDescent="0.25">
      <c r="A13" s="255"/>
      <c r="B13" s="240"/>
      <c r="C13" s="240"/>
      <c r="D13" s="240"/>
      <c r="E13" s="240"/>
      <c r="F13" s="242"/>
      <c r="G13" s="243"/>
      <c r="H13" s="244"/>
      <c r="I13" s="245"/>
      <c r="J13" s="247"/>
      <c r="K13" s="250"/>
      <c r="L13" s="240"/>
      <c r="M13" s="240"/>
      <c r="N13" s="150">
        <v>45688</v>
      </c>
      <c r="O13" s="242"/>
      <c r="P13" s="143">
        <v>20501.060000000001</v>
      </c>
      <c r="Q13" s="144">
        <v>45706</v>
      </c>
      <c r="R13" s="145"/>
      <c r="S13" s="143"/>
      <c r="T13" s="143"/>
      <c r="U13" s="244"/>
      <c r="V13" s="253"/>
      <c r="W13" s="241"/>
      <c r="X13" s="2">
        <v>1</v>
      </c>
    </row>
    <row r="14" spans="1:24" s="2" customFormat="1" x14ac:dyDescent="0.25">
      <c r="A14" s="255"/>
      <c r="B14" s="240"/>
      <c r="C14" s="240"/>
      <c r="D14" s="240"/>
      <c r="E14" s="240"/>
      <c r="F14" s="242"/>
      <c r="G14" s="243"/>
      <c r="H14" s="244"/>
      <c r="I14" s="245"/>
      <c r="J14" s="247"/>
      <c r="K14" s="250"/>
      <c r="L14" s="240"/>
      <c r="M14" s="240"/>
      <c r="N14" s="150">
        <v>45716</v>
      </c>
      <c r="O14" s="242"/>
      <c r="P14" s="143">
        <v>22202.25</v>
      </c>
      <c r="Q14" s="144"/>
      <c r="R14" s="145"/>
      <c r="S14" s="143"/>
      <c r="T14" s="143"/>
      <c r="U14" s="244"/>
      <c r="V14" s="253"/>
      <c r="W14" s="241"/>
      <c r="X14" s="2">
        <v>1</v>
      </c>
    </row>
    <row r="15" spans="1:24" s="2" customFormat="1" x14ac:dyDescent="0.25">
      <c r="A15" s="216"/>
      <c r="B15" s="206"/>
      <c r="C15" s="206"/>
      <c r="D15" s="206"/>
      <c r="E15" s="206"/>
      <c r="F15" s="210"/>
      <c r="G15" s="208"/>
      <c r="H15" s="212"/>
      <c r="I15" s="214"/>
      <c r="J15" s="248"/>
      <c r="K15" s="251"/>
      <c r="L15" s="206"/>
      <c r="M15" s="206"/>
      <c r="N15" s="151">
        <v>45717</v>
      </c>
      <c r="O15" s="210"/>
      <c r="P15" s="146">
        <v>25627.94</v>
      </c>
      <c r="Q15" s="147">
        <v>45719</v>
      </c>
      <c r="R15" s="148"/>
      <c r="S15" s="146"/>
      <c r="T15" s="146"/>
      <c r="U15" s="212"/>
      <c r="V15" s="254"/>
      <c r="W15" s="204"/>
      <c r="X15" s="2">
        <v>1</v>
      </c>
    </row>
    <row r="16" spans="1:24" s="109" customFormat="1" ht="108" customHeight="1" x14ac:dyDescent="0.25">
      <c r="A16" s="215">
        <v>2</v>
      </c>
      <c r="B16" s="205" t="s">
        <v>56</v>
      </c>
      <c r="C16" s="205"/>
      <c r="D16" s="205" t="s">
        <v>146</v>
      </c>
      <c r="E16" s="205" t="s">
        <v>152</v>
      </c>
      <c r="F16" s="209">
        <v>45666</v>
      </c>
      <c r="G16" s="207" t="s">
        <v>153</v>
      </c>
      <c r="H16" s="211">
        <v>53937</v>
      </c>
      <c r="I16" s="213">
        <f>IF(X16 = 2, H16 + SUM(S16:S17) - SUM(T16:T17) - SUM(P16:P17) - V16,0)</f>
        <v>45313.74</v>
      </c>
      <c r="J16" s="246">
        <v>2308131994</v>
      </c>
      <c r="K16" s="249" t="s">
        <v>154</v>
      </c>
      <c r="L16" s="205"/>
      <c r="M16" s="205" t="s">
        <v>155</v>
      </c>
      <c r="N16" s="149">
        <v>45688</v>
      </c>
      <c r="O16" s="209" t="s">
        <v>151</v>
      </c>
      <c r="P16" s="140">
        <v>4311.63</v>
      </c>
      <c r="Q16" s="141">
        <v>45689</v>
      </c>
      <c r="R16" s="142"/>
      <c r="S16" s="140"/>
      <c r="T16" s="140"/>
      <c r="U16" s="211"/>
      <c r="V16" s="252"/>
      <c r="W16" s="203"/>
      <c r="X16" s="109">
        <v>2</v>
      </c>
    </row>
    <row r="17" spans="1:24" s="2" customFormat="1" x14ac:dyDescent="0.25">
      <c r="A17" s="216"/>
      <c r="B17" s="206"/>
      <c r="C17" s="206"/>
      <c r="D17" s="206"/>
      <c r="E17" s="206"/>
      <c r="F17" s="210"/>
      <c r="G17" s="208"/>
      <c r="H17" s="212"/>
      <c r="I17" s="214"/>
      <c r="J17" s="248"/>
      <c r="K17" s="251"/>
      <c r="L17" s="206"/>
      <c r="M17" s="206"/>
      <c r="N17" s="151">
        <v>45716</v>
      </c>
      <c r="O17" s="210"/>
      <c r="P17" s="146">
        <v>4311.63</v>
      </c>
      <c r="Q17" s="147">
        <v>45720</v>
      </c>
      <c r="R17" s="148"/>
      <c r="S17" s="146"/>
      <c r="T17" s="146"/>
      <c r="U17" s="212"/>
      <c r="V17" s="254"/>
      <c r="W17" s="204"/>
      <c r="X17" s="2">
        <v>2</v>
      </c>
    </row>
    <row r="18" spans="1:24" s="109" customFormat="1" ht="108" customHeight="1" x14ac:dyDescent="0.25">
      <c r="A18" s="215">
        <v>3</v>
      </c>
      <c r="B18" s="205" t="s">
        <v>56</v>
      </c>
      <c r="C18" s="205"/>
      <c r="D18" s="205" t="s">
        <v>146</v>
      </c>
      <c r="E18" s="205" t="s">
        <v>164</v>
      </c>
      <c r="F18" s="209">
        <v>45666</v>
      </c>
      <c r="G18" s="207" t="s">
        <v>165</v>
      </c>
      <c r="H18" s="211">
        <v>598358</v>
      </c>
      <c r="I18" s="213">
        <f>IF(X18 = 3, H18 + SUM(S18:S20) - SUM(T18:T20) - SUM(P18:P20) - V18,0)</f>
        <v>9115.0400000000373</v>
      </c>
      <c r="J18" s="246">
        <v>2312054894</v>
      </c>
      <c r="K18" s="249" t="s">
        <v>166</v>
      </c>
      <c r="L18" s="205"/>
      <c r="M18" s="205" t="s">
        <v>150</v>
      </c>
      <c r="N18" s="149"/>
      <c r="O18" s="209" t="s">
        <v>151</v>
      </c>
      <c r="P18" s="140">
        <v>0</v>
      </c>
      <c r="Q18" s="141"/>
      <c r="R18" s="142"/>
      <c r="S18" s="140"/>
      <c r="T18" s="140"/>
      <c r="U18" s="211"/>
      <c r="V18" s="252"/>
      <c r="W18" s="203"/>
      <c r="X18" s="109">
        <v>3</v>
      </c>
    </row>
    <row r="19" spans="1:24" s="2" customFormat="1" x14ac:dyDescent="0.25">
      <c r="A19" s="255"/>
      <c r="B19" s="240"/>
      <c r="C19" s="240"/>
      <c r="D19" s="240"/>
      <c r="E19" s="240"/>
      <c r="F19" s="242"/>
      <c r="G19" s="243"/>
      <c r="H19" s="244"/>
      <c r="I19" s="245"/>
      <c r="J19" s="247"/>
      <c r="K19" s="250"/>
      <c r="L19" s="240"/>
      <c r="M19" s="240"/>
      <c r="N19" s="150" t="s">
        <v>229</v>
      </c>
      <c r="O19" s="242"/>
      <c r="P19" s="143">
        <v>248466.61</v>
      </c>
      <c r="Q19" s="144">
        <v>45719</v>
      </c>
      <c r="R19" s="145"/>
      <c r="S19" s="143"/>
      <c r="T19" s="143"/>
      <c r="U19" s="244"/>
      <c r="V19" s="253"/>
      <c r="W19" s="241"/>
      <c r="X19" s="2">
        <v>3</v>
      </c>
    </row>
    <row r="20" spans="1:24" s="2" customFormat="1" x14ac:dyDescent="0.25">
      <c r="A20" s="216"/>
      <c r="B20" s="206"/>
      <c r="C20" s="206"/>
      <c r="D20" s="206"/>
      <c r="E20" s="206"/>
      <c r="F20" s="210"/>
      <c r="G20" s="208"/>
      <c r="H20" s="212"/>
      <c r="I20" s="214"/>
      <c r="J20" s="248"/>
      <c r="K20" s="251"/>
      <c r="L20" s="206"/>
      <c r="M20" s="206"/>
      <c r="N20" s="151">
        <v>45696</v>
      </c>
      <c r="O20" s="210"/>
      <c r="P20" s="146">
        <v>340776.35</v>
      </c>
      <c r="Q20" s="147">
        <v>45741</v>
      </c>
      <c r="R20" s="148"/>
      <c r="S20" s="146"/>
      <c r="T20" s="146"/>
      <c r="U20" s="212"/>
      <c r="V20" s="254"/>
      <c r="W20" s="204"/>
      <c r="X20" s="2">
        <v>3</v>
      </c>
    </row>
    <row r="21" spans="1:24" s="109" customFormat="1" ht="131.25" x14ac:dyDescent="0.25">
      <c r="A21" s="110">
        <v>4</v>
      </c>
      <c r="B21" s="111" t="s">
        <v>56</v>
      </c>
      <c r="C21" s="111"/>
      <c r="D21" s="111" t="s">
        <v>146</v>
      </c>
      <c r="E21" s="111" t="s">
        <v>115</v>
      </c>
      <c r="F21" s="117" t="s">
        <v>172</v>
      </c>
      <c r="G21" s="112" t="s">
        <v>173</v>
      </c>
      <c r="H21" s="118">
        <v>189148.5</v>
      </c>
      <c r="I21" s="119">
        <f>IF(X21 = 4, H21 + SUM(S21:S21) - SUM(T21:T21) - SUM(P21:P21) - V21,0)</f>
        <v>0</v>
      </c>
      <c r="J21" s="114">
        <v>235300578903</v>
      </c>
      <c r="K21" s="115" t="s">
        <v>176</v>
      </c>
      <c r="L21" s="111"/>
      <c r="M21" s="111" t="s">
        <v>175</v>
      </c>
      <c r="N21" s="117">
        <v>45688</v>
      </c>
      <c r="O21" s="117" t="s">
        <v>151</v>
      </c>
      <c r="P21" s="118">
        <v>189148.5</v>
      </c>
      <c r="Q21" s="112">
        <v>45705</v>
      </c>
      <c r="R21" s="111"/>
      <c r="S21" s="118"/>
      <c r="T21" s="118"/>
      <c r="U21" s="118"/>
      <c r="V21" s="113"/>
      <c r="W21" s="116"/>
      <c r="X21" s="109">
        <v>4</v>
      </c>
    </row>
    <row r="22" spans="1:24" s="109" customFormat="1" ht="108" customHeight="1" x14ac:dyDescent="0.25">
      <c r="A22" s="215">
        <v>5</v>
      </c>
      <c r="B22" s="205" t="s">
        <v>56</v>
      </c>
      <c r="C22" s="205"/>
      <c r="D22" s="205" t="s">
        <v>177</v>
      </c>
      <c r="E22" s="205" t="s">
        <v>178</v>
      </c>
      <c r="F22" s="209">
        <v>45666</v>
      </c>
      <c r="G22" s="207" t="s">
        <v>179</v>
      </c>
      <c r="H22" s="211">
        <v>137660</v>
      </c>
      <c r="I22" s="213">
        <f>IF(X22 = 5, H22 + SUM(S22:S25) - SUM(T22:T25) - SUM(P22:P25) - V22,0)</f>
        <v>77680</v>
      </c>
      <c r="J22" s="246">
        <v>235305769122</v>
      </c>
      <c r="K22" s="249" t="s">
        <v>174</v>
      </c>
      <c r="L22" s="205"/>
      <c r="M22" s="205" t="s">
        <v>175</v>
      </c>
      <c r="N22" s="149">
        <v>45688</v>
      </c>
      <c r="O22" s="209">
        <v>9520</v>
      </c>
      <c r="P22" s="140">
        <v>21120</v>
      </c>
      <c r="Q22" s="141">
        <v>45705</v>
      </c>
      <c r="R22" s="142"/>
      <c r="S22" s="140"/>
      <c r="T22" s="140"/>
      <c r="U22" s="211"/>
      <c r="V22" s="252"/>
      <c r="W22" s="203"/>
      <c r="X22" s="109">
        <v>5</v>
      </c>
    </row>
    <row r="23" spans="1:24" s="2" customFormat="1" x14ac:dyDescent="0.25">
      <c r="A23" s="255"/>
      <c r="B23" s="240"/>
      <c r="C23" s="240"/>
      <c r="D23" s="240"/>
      <c r="E23" s="240"/>
      <c r="F23" s="242"/>
      <c r="G23" s="243"/>
      <c r="H23" s="244"/>
      <c r="I23" s="245"/>
      <c r="J23" s="247"/>
      <c r="K23" s="250"/>
      <c r="L23" s="240"/>
      <c r="M23" s="240"/>
      <c r="N23" s="150">
        <v>45688</v>
      </c>
      <c r="O23" s="242"/>
      <c r="P23" s="143">
        <v>9180</v>
      </c>
      <c r="Q23" s="144">
        <v>45705</v>
      </c>
      <c r="R23" s="145"/>
      <c r="S23" s="143"/>
      <c r="T23" s="143"/>
      <c r="U23" s="244"/>
      <c r="V23" s="253"/>
      <c r="W23" s="241"/>
      <c r="X23" s="2">
        <v>5</v>
      </c>
    </row>
    <row r="24" spans="1:24" s="2" customFormat="1" x14ac:dyDescent="0.25">
      <c r="A24" s="255"/>
      <c r="B24" s="240"/>
      <c r="C24" s="240"/>
      <c r="D24" s="240"/>
      <c r="E24" s="240"/>
      <c r="F24" s="242"/>
      <c r="G24" s="243"/>
      <c r="H24" s="244"/>
      <c r="I24" s="245"/>
      <c r="J24" s="247"/>
      <c r="K24" s="250"/>
      <c r="L24" s="240"/>
      <c r="M24" s="240"/>
      <c r="N24" s="150">
        <v>45716</v>
      </c>
      <c r="O24" s="242"/>
      <c r="P24" s="143">
        <v>9520</v>
      </c>
      <c r="Q24" s="144">
        <v>45730</v>
      </c>
      <c r="R24" s="145"/>
      <c r="S24" s="143"/>
      <c r="T24" s="143"/>
      <c r="U24" s="244"/>
      <c r="V24" s="253"/>
      <c r="W24" s="241"/>
      <c r="X24" s="2">
        <v>5</v>
      </c>
    </row>
    <row r="25" spans="1:24" s="2" customFormat="1" x14ac:dyDescent="0.25">
      <c r="A25" s="216"/>
      <c r="B25" s="206"/>
      <c r="C25" s="206"/>
      <c r="D25" s="206"/>
      <c r="E25" s="206"/>
      <c r="F25" s="210"/>
      <c r="G25" s="208"/>
      <c r="H25" s="212"/>
      <c r="I25" s="214"/>
      <c r="J25" s="248"/>
      <c r="K25" s="251"/>
      <c r="L25" s="206"/>
      <c r="M25" s="206"/>
      <c r="N25" s="151">
        <v>45716</v>
      </c>
      <c r="O25" s="210"/>
      <c r="P25" s="146">
        <v>20160</v>
      </c>
      <c r="Q25" s="147">
        <v>45730</v>
      </c>
      <c r="R25" s="148"/>
      <c r="S25" s="146"/>
      <c r="T25" s="146"/>
      <c r="U25" s="212"/>
      <c r="V25" s="254"/>
      <c r="W25" s="204"/>
      <c r="X25" s="2">
        <v>5</v>
      </c>
    </row>
    <row r="26" spans="1:24" s="109" customFormat="1" ht="108" customHeight="1" x14ac:dyDescent="0.25">
      <c r="A26" s="215">
        <v>6</v>
      </c>
      <c r="B26" s="205" t="s">
        <v>56</v>
      </c>
      <c r="C26" s="205"/>
      <c r="D26" s="205" t="s">
        <v>177</v>
      </c>
      <c r="E26" s="205" t="s">
        <v>115</v>
      </c>
      <c r="F26" s="209">
        <v>45666</v>
      </c>
      <c r="G26" s="207" t="s">
        <v>180</v>
      </c>
      <c r="H26" s="211">
        <v>24000</v>
      </c>
      <c r="I26" s="213">
        <f>IF(X26 = 6, H26 + SUM(S26:S27) - SUM(T26:T27) - SUM(P26:P27) - V26,0)</f>
        <v>20000</v>
      </c>
      <c r="J26" s="246">
        <v>2353002302</v>
      </c>
      <c r="K26" s="249" t="s">
        <v>181</v>
      </c>
      <c r="L26" s="205"/>
      <c r="M26" s="205" t="s">
        <v>150</v>
      </c>
      <c r="N26" s="149">
        <v>45688</v>
      </c>
      <c r="O26" s="209" t="s">
        <v>151</v>
      </c>
      <c r="P26" s="140">
        <v>2000</v>
      </c>
      <c r="Q26" s="141">
        <v>45705</v>
      </c>
      <c r="R26" s="142"/>
      <c r="S26" s="140"/>
      <c r="T26" s="140"/>
      <c r="U26" s="211"/>
      <c r="V26" s="252"/>
      <c r="W26" s="203"/>
      <c r="X26" s="109">
        <v>6</v>
      </c>
    </row>
    <row r="27" spans="1:24" s="2" customFormat="1" x14ac:dyDescent="0.25">
      <c r="A27" s="216"/>
      <c r="B27" s="206"/>
      <c r="C27" s="206"/>
      <c r="D27" s="206"/>
      <c r="E27" s="206"/>
      <c r="F27" s="210"/>
      <c r="G27" s="208"/>
      <c r="H27" s="212"/>
      <c r="I27" s="214"/>
      <c r="J27" s="248"/>
      <c r="K27" s="251"/>
      <c r="L27" s="206"/>
      <c r="M27" s="206"/>
      <c r="N27" s="151">
        <v>45716</v>
      </c>
      <c r="O27" s="210"/>
      <c r="P27" s="146">
        <v>2000</v>
      </c>
      <c r="Q27" s="147">
        <v>45719</v>
      </c>
      <c r="R27" s="148"/>
      <c r="S27" s="146"/>
      <c r="T27" s="146"/>
      <c r="U27" s="212"/>
      <c r="V27" s="254"/>
      <c r="W27" s="204"/>
      <c r="X27" s="2">
        <v>6</v>
      </c>
    </row>
    <row r="28" spans="1:24" s="109" customFormat="1" ht="108" customHeight="1" x14ac:dyDescent="0.25">
      <c r="A28" s="215">
        <v>7</v>
      </c>
      <c r="B28" s="205" t="s">
        <v>56</v>
      </c>
      <c r="C28" s="205"/>
      <c r="D28" s="205" t="s">
        <v>177</v>
      </c>
      <c r="E28" s="205" t="s">
        <v>182</v>
      </c>
      <c r="F28" s="209">
        <v>45666</v>
      </c>
      <c r="G28" s="207" t="s">
        <v>183</v>
      </c>
      <c r="H28" s="211">
        <v>36000</v>
      </c>
      <c r="I28" s="213">
        <f>IF(X28 = 7, H28 + SUM(S28:S29) - SUM(T28:T29) - SUM(P28:P29) - V28,0)</f>
        <v>30000</v>
      </c>
      <c r="J28" s="246">
        <v>2353002302</v>
      </c>
      <c r="K28" s="249" t="s">
        <v>181</v>
      </c>
      <c r="L28" s="205"/>
      <c r="M28" s="205" t="s">
        <v>150</v>
      </c>
      <c r="N28" s="149">
        <v>45688</v>
      </c>
      <c r="O28" s="209" t="s">
        <v>151</v>
      </c>
      <c r="P28" s="140">
        <v>3000</v>
      </c>
      <c r="Q28" s="141">
        <v>45705</v>
      </c>
      <c r="R28" s="142"/>
      <c r="S28" s="140"/>
      <c r="T28" s="140"/>
      <c r="U28" s="211"/>
      <c r="V28" s="252"/>
      <c r="W28" s="203"/>
      <c r="X28" s="109">
        <v>7</v>
      </c>
    </row>
    <row r="29" spans="1:24" s="2" customFormat="1" x14ac:dyDescent="0.25">
      <c r="A29" s="216"/>
      <c r="B29" s="206"/>
      <c r="C29" s="206"/>
      <c r="D29" s="206"/>
      <c r="E29" s="206"/>
      <c r="F29" s="210"/>
      <c r="G29" s="208"/>
      <c r="H29" s="212"/>
      <c r="I29" s="214"/>
      <c r="J29" s="248"/>
      <c r="K29" s="251"/>
      <c r="L29" s="206"/>
      <c r="M29" s="206"/>
      <c r="N29" s="151">
        <v>45716</v>
      </c>
      <c r="O29" s="210"/>
      <c r="P29" s="146">
        <v>3000</v>
      </c>
      <c r="Q29" s="147">
        <v>45719</v>
      </c>
      <c r="R29" s="148"/>
      <c r="S29" s="146"/>
      <c r="T29" s="146"/>
      <c r="U29" s="212"/>
      <c r="V29" s="254"/>
      <c r="W29" s="204"/>
      <c r="X29" s="2">
        <v>7</v>
      </c>
    </row>
    <row r="30" spans="1:24" s="109" customFormat="1" ht="108" customHeight="1" x14ac:dyDescent="0.25">
      <c r="A30" s="215">
        <v>8</v>
      </c>
      <c r="B30" s="205" t="s">
        <v>56</v>
      </c>
      <c r="C30" s="205"/>
      <c r="D30" s="205" t="s">
        <v>177</v>
      </c>
      <c r="E30" s="205" t="s">
        <v>188</v>
      </c>
      <c r="F30" s="209">
        <v>45666</v>
      </c>
      <c r="G30" s="207" t="s">
        <v>189</v>
      </c>
      <c r="H30" s="211">
        <v>634233.59999999998</v>
      </c>
      <c r="I30" s="213">
        <f>IF(X30 = 8, H30 + SUM(S30:S31) - SUM(T30:T31) - SUM(P30:P31) - V30,0)</f>
        <v>194717.59999999998</v>
      </c>
      <c r="J30" s="246">
        <v>2353020735</v>
      </c>
      <c r="K30" s="249" t="s">
        <v>190</v>
      </c>
      <c r="L30" s="205"/>
      <c r="M30" s="205" t="s">
        <v>175</v>
      </c>
      <c r="N30" s="149">
        <v>45688</v>
      </c>
      <c r="O30" s="209" t="s">
        <v>151</v>
      </c>
      <c r="P30" s="140">
        <v>206206</v>
      </c>
      <c r="Q30" s="141">
        <v>45706</v>
      </c>
      <c r="R30" s="142"/>
      <c r="S30" s="140"/>
      <c r="T30" s="140"/>
      <c r="U30" s="211"/>
      <c r="V30" s="252"/>
      <c r="W30" s="203"/>
      <c r="X30" s="109">
        <v>8</v>
      </c>
    </row>
    <row r="31" spans="1:24" s="2" customFormat="1" x14ac:dyDescent="0.25">
      <c r="A31" s="216"/>
      <c r="B31" s="206"/>
      <c r="C31" s="206"/>
      <c r="D31" s="206"/>
      <c r="E31" s="206"/>
      <c r="F31" s="210"/>
      <c r="G31" s="208"/>
      <c r="H31" s="212"/>
      <c r="I31" s="214"/>
      <c r="J31" s="248"/>
      <c r="K31" s="251"/>
      <c r="L31" s="206"/>
      <c r="M31" s="206"/>
      <c r="N31" s="151">
        <v>45716</v>
      </c>
      <c r="O31" s="210"/>
      <c r="P31" s="146">
        <v>233310</v>
      </c>
      <c r="Q31" s="147">
        <v>45734</v>
      </c>
      <c r="R31" s="148"/>
      <c r="S31" s="146"/>
      <c r="T31" s="146"/>
      <c r="U31" s="212"/>
      <c r="V31" s="254"/>
      <c r="W31" s="204"/>
      <c r="X31" s="2">
        <v>8</v>
      </c>
    </row>
    <row r="32" spans="1:24" s="109" customFormat="1" ht="131.25" x14ac:dyDescent="0.25">
      <c r="A32" s="110">
        <v>9</v>
      </c>
      <c r="B32" s="111" t="s">
        <v>56</v>
      </c>
      <c r="C32" s="111"/>
      <c r="D32" s="111" t="s">
        <v>177</v>
      </c>
      <c r="E32" s="111" t="s">
        <v>191</v>
      </c>
      <c r="F32" s="117">
        <v>45666</v>
      </c>
      <c r="G32" s="112" t="s">
        <v>192</v>
      </c>
      <c r="H32" s="118">
        <v>77922</v>
      </c>
      <c r="I32" s="119">
        <f>IF(X32 = 9, H32 + SUM(S32:S32) - SUM(T32:T32) - SUM(P32:P32) - V32,0)</f>
        <v>66753</v>
      </c>
      <c r="J32" s="114">
        <v>2353020735</v>
      </c>
      <c r="K32" s="115" t="s">
        <v>190</v>
      </c>
      <c r="L32" s="111"/>
      <c r="M32" s="111" t="s">
        <v>175</v>
      </c>
      <c r="N32" s="117">
        <v>45688</v>
      </c>
      <c r="O32" s="117" t="s">
        <v>151</v>
      </c>
      <c r="P32" s="118">
        <v>11169</v>
      </c>
      <c r="Q32" s="112">
        <v>45706</v>
      </c>
      <c r="R32" s="111"/>
      <c r="S32" s="118"/>
      <c r="T32" s="118"/>
      <c r="U32" s="118"/>
      <c r="V32" s="113"/>
      <c r="W32" s="116"/>
      <c r="X32" s="109">
        <v>9</v>
      </c>
    </row>
    <row r="33" spans="1:24" s="109" customFormat="1" ht="108" customHeight="1" x14ac:dyDescent="0.25">
      <c r="A33" s="215">
        <v>10</v>
      </c>
      <c r="B33" s="205" t="s">
        <v>56</v>
      </c>
      <c r="C33" s="205"/>
      <c r="D33" s="205" t="s">
        <v>177</v>
      </c>
      <c r="E33" s="205" t="s">
        <v>115</v>
      </c>
      <c r="F33" s="209">
        <v>45666</v>
      </c>
      <c r="G33" s="207" t="s">
        <v>193</v>
      </c>
      <c r="H33" s="211">
        <v>222983.3</v>
      </c>
      <c r="I33" s="213">
        <f>IF(X33 = 10, H33 + SUM(S33:S37) - SUM(T33:T37) - SUM(P33:P37) - V33,0)</f>
        <v>184097.69999999998</v>
      </c>
      <c r="J33" s="246">
        <v>2353020735</v>
      </c>
      <c r="K33" s="249" t="s">
        <v>190</v>
      </c>
      <c r="L33" s="205"/>
      <c r="M33" s="205" t="s">
        <v>175</v>
      </c>
      <c r="N33" s="149">
        <v>45688</v>
      </c>
      <c r="O33" s="209" t="s">
        <v>151</v>
      </c>
      <c r="P33" s="140">
        <v>15769.6</v>
      </c>
      <c r="Q33" s="141">
        <v>45706</v>
      </c>
      <c r="R33" s="142"/>
      <c r="S33" s="140"/>
      <c r="T33" s="140"/>
      <c r="U33" s="211"/>
      <c r="V33" s="252"/>
      <c r="W33" s="203"/>
      <c r="X33" s="109">
        <v>10</v>
      </c>
    </row>
    <row r="34" spans="1:24" s="2" customFormat="1" x14ac:dyDescent="0.25">
      <c r="A34" s="255"/>
      <c r="B34" s="240"/>
      <c r="C34" s="240"/>
      <c r="D34" s="240"/>
      <c r="E34" s="240"/>
      <c r="F34" s="242"/>
      <c r="G34" s="243"/>
      <c r="H34" s="244"/>
      <c r="I34" s="245"/>
      <c r="J34" s="247"/>
      <c r="K34" s="250"/>
      <c r="L34" s="240"/>
      <c r="M34" s="240"/>
      <c r="N34" s="150">
        <v>45716</v>
      </c>
      <c r="O34" s="242"/>
      <c r="P34" s="143">
        <v>16262.4</v>
      </c>
      <c r="Q34" s="144">
        <v>45734</v>
      </c>
      <c r="R34" s="145"/>
      <c r="S34" s="143"/>
      <c r="T34" s="143"/>
      <c r="U34" s="244"/>
      <c r="V34" s="253"/>
      <c r="W34" s="241"/>
      <c r="X34" s="2">
        <v>10</v>
      </c>
    </row>
    <row r="35" spans="1:24" s="2" customFormat="1" x14ac:dyDescent="0.25">
      <c r="A35" s="255"/>
      <c r="B35" s="240"/>
      <c r="C35" s="240"/>
      <c r="D35" s="240"/>
      <c r="E35" s="240"/>
      <c r="F35" s="242"/>
      <c r="G35" s="243"/>
      <c r="H35" s="244"/>
      <c r="I35" s="245"/>
      <c r="J35" s="247"/>
      <c r="K35" s="250"/>
      <c r="L35" s="240"/>
      <c r="M35" s="240"/>
      <c r="N35" s="150">
        <v>45716</v>
      </c>
      <c r="O35" s="242"/>
      <c r="P35" s="143">
        <v>4065.6</v>
      </c>
      <c r="Q35" s="144">
        <v>45734</v>
      </c>
      <c r="R35" s="145"/>
      <c r="S35" s="143"/>
      <c r="T35" s="143"/>
      <c r="U35" s="244"/>
      <c r="V35" s="253"/>
      <c r="W35" s="241"/>
      <c r="X35" s="2">
        <v>10</v>
      </c>
    </row>
    <row r="36" spans="1:24" s="2" customFormat="1" x14ac:dyDescent="0.25">
      <c r="A36" s="255"/>
      <c r="B36" s="240"/>
      <c r="C36" s="240"/>
      <c r="D36" s="240"/>
      <c r="E36" s="240"/>
      <c r="F36" s="242"/>
      <c r="G36" s="243"/>
      <c r="H36" s="244"/>
      <c r="I36" s="245"/>
      <c r="J36" s="247"/>
      <c r="K36" s="250"/>
      <c r="L36" s="240"/>
      <c r="M36" s="240"/>
      <c r="N36" s="150">
        <v>45716</v>
      </c>
      <c r="O36" s="242"/>
      <c r="P36" s="143">
        <v>2088</v>
      </c>
      <c r="Q36" s="144">
        <v>45734</v>
      </c>
      <c r="R36" s="145"/>
      <c r="S36" s="143"/>
      <c r="T36" s="143"/>
      <c r="U36" s="244"/>
      <c r="V36" s="253"/>
      <c r="W36" s="241"/>
      <c r="X36" s="2">
        <v>10</v>
      </c>
    </row>
    <row r="37" spans="1:24" s="2" customFormat="1" x14ac:dyDescent="0.25">
      <c r="A37" s="216"/>
      <c r="B37" s="206"/>
      <c r="C37" s="206"/>
      <c r="D37" s="206"/>
      <c r="E37" s="206"/>
      <c r="F37" s="210"/>
      <c r="G37" s="208"/>
      <c r="H37" s="212"/>
      <c r="I37" s="214"/>
      <c r="J37" s="248"/>
      <c r="K37" s="251"/>
      <c r="L37" s="206"/>
      <c r="M37" s="206"/>
      <c r="N37" s="151">
        <v>45716</v>
      </c>
      <c r="O37" s="210"/>
      <c r="P37" s="146">
        <v>700</v>
      </c>
      <c r="Q37" s="147">
        <v>45734</v>
      </c>
      <c r="R37" s="148"/>
      <c r="S37" s="146"/>
      <c r="T37" s="146"/>
      <c r="U37" s="212"/>
      <c r="V37" s="254"/>
      <c r="W37" s="204"/>
      <c r="X37" s="2">
        <v>10</v>
      </c>
    </row>
    <row r="38" spans="1:24" s="109" customFormat="1" ht="131.25" x14ac:dyDescent="0.25">
      <c r="A38" s="110">
        <v>11</v>
      </c>
      <c r="B38" s="111" t="s">
        <v>56</v>
      </c>
      <c r="C38" s="111"/>
      <c r="D38" s="111" t="s">
        <v>224</v>
      </c>
      <c r="E38" s="111"/>
      <c r="F38" s="117">
        <v>45691</v>
      </c>
      <c r="G38" s="112" t="s">
        <v>216</v>
      </c>
      <c r="H38" s="118">
        <v>192421</v>
      </c>
      <c r="I38" s="119">
        <f>IF(X38 = 11, H38 + SUM(S38:S38) - SUM(T38:T38) - SUM(P38:P38) - V38,0)</f>
        <v>0</v>
      </c>
      <c r="J38" s="114">
        <v>235300578903</v>
      </c>
      <c r="K38" s="115" t="s">
        <v>217</v>
      </c>
      <c r="L38" s="111"/>
      <c r="M38" s="111" t="s">
        <v>218</v>
      </c>
      <c r="N38" s="117">
        <v>45716</v>
      </c>
      <c r="O38" s="117" t="s">
        <v>151</v>
      </c>
      <c r="P38" s="118">
        <v>192421</v>
      </c>
      <c r="Q38" s="112">
        <v>45730</v>
      </c>
      <c r="R38" s="111"/>
      <c r="S38" s="118"/>
      <c r="T38" s="118"/>
      <c r="U38" s="118"/>
      <c r="V38" s="113"/>
      <c r="W38" s="116"/>
      <c r="X38" s="109">
        <v>11</v>
      </c>
    </row>
    <row r="39" spans="1:24" s="109" customFormat="1" ht="108" customHeight="1" x14ac:dyDescent="0.25">
      <c r="A39" s="215">
        <v>12</v>
      </c>
      <c r="B39" s="205" t="s">
        <v>56</v>
      </c>
      <c r="C39" s="205"/>
      <c r="D39" s="205" t="s">
        <v>195</v>
      </c>
      <c r="E39" s="205" t="s">
        <v>226</v>
      </c>
      <c r="F39" s="209" t="s">
        <v>225</v>
      </c>
      <c r="G39" s="207" t="s">
        <v>227</v>
      </c>
      <c r="H39" s="211">
        <v>87256</v>
      </c>
      <c r="I39" s="213">
        <f>IF(X39 = 12, H39 + SUM(S39:S40) - SUM(T39:T40) - SUM(P39:P40) - V39,0)</f>
        <v>71721.320000000007</v>
      </c>
      <c r="J39" s="246">
        <v>235302075</v>
      </c>
      <c r="K39" s="249" t="s">
        <v>228</v>
      </c>
      <c r="L39" s="205"/>
      <c r="M39" s="205" t="s">
        <v>218</v>
      </c>
      <c r="N39" s="149">
        <v>45666</v>
      </c>
      <c r="O39" s="209" t="s">
        <v>151</v>
      </c>
      <c r="P39" s="140">
        <v>8884.68</v>
      </c>
      <c r="Q39" s="141">
        <v>45734</v>
      </c>
      <c r="R39" s="142"/>
      <c r="S39" s="140"/>
      <c r="T39" s="140"/>
      <c r="U39" s="211"/>
      <c r="V39" s="252"/>
      <c r="W39" s="203"/>
      <c r="X39" s="109">
        <v>12</v>
      </c>
    </row>
    <row r="40" spans="1:24" s="2" customFormat="1" x14ac:dyDescent="0.25">
      <c r="A40" s="216"/>
      <c r="B40" s="206"/>
      <c r="C40" s="206"/>
      <c r="D40" s="206"/>
      <c r="E40" s="206"/>
      <c r="F40" s="210"/>
      <c r="G40" s="208"/>
      <c r="H40" s="212"/>
      <c r="I40" s="214"/>
      <c r="J40" s="248"/>
      <c r="K40" s="251"/>
      <c r="L40" s="206"/>
      <c r="M40" s="206"/>
      <c r="N40" s="151">
        <v>45734</v>
      </c>
      <c r="O40" s="210"/>
      <c r="P40" s="146">
        <v>6650</v>
      </c>
      <c r="Q40" s="147">
        <v>45734</v>
      </c>
      <c r="R40" s="148"/>
      <c r="S40" s="146"/>
      <c r="T40" s="146"/>
      <c r="U40" s="212"/>
      <c r="V40" s="254"/>
      <c r="W40" s="204"/>
      <c r="X40" s="2">
        <v>12</v>
      </c>
    </row>
    <row r="41" spans="1:24" s="109" customFormat="1" ht="18" x14ac:dyDescent="0.3">
      <c r="A41" s="130">
        <v>13</v>
      </c>
      <c r="B41" s="131"/>
      <c r="C41" s="131"/>
      <c r="D41" s="131"/>
      <c r="E41" s="131"/>
      <c r="F41" s="136"/>
      <c r="G41" s="132"/>
      <c r="H41" s="133"/>
      <c r="I41" s="134">
        <f>IF(X41 = 13, H41 + SUM(S41:S41) - SUM(T41:T41) - SUM(P41:P41) - V41,0)</f>
        <v>0</v>
      </c>
      <c r="J41" s="137"/>
      <c r="K41" s="138"/>
      <c r="L41" s="131"/>
      <c r="M41" s="131"/>
      <c r="N41" s="136"/>
      <c r="O41" s="136"/>
      <c r="P41" s="133"/>
      <c r="Q41" s="132"/>
      <c r="R41" s="131"/>
      <c r="S41" s="133"/>
      <c r="T41" s="133"/>
      <c r="U41" s="133"/>
      <c r="V41" s="139"/>
      <c r="W41" s="128"/>
      <c r="X41" s="109">
        <v>13</v>
      </c>
    </row>
    <row r="42" spans="1:24" ht="18" x14ac:dyDescent="0.3">
      <c r="X42" s="8">
        <v>14</v>
      </c>
    </row>
    <row r="45" spans="1:24" ht="18" x14ac:dyDescent="0.3">
      <c r="E45" s="45"/>
    </row>
  </sheetData>
  <sheetProtection algorithmName="SHA-512" hashValue="b0NoQrQa31qMLReSbkQENx+I5RVPTL7NjKnnD32mUBkUnlvVzNDZwjilbg20ddnrQPeT7zBsphcXf5GjioKqFg==" saltValue="d0zo60/GMLJNGXFRErOpsQ==" spinCount="100000" sheet="1" objects="1" scenarios="1" formatCells="0" formatColumns="0" formatRows="0"/>
  <mergeCells count="156">
    <mergeCell ref="S2:U2"/>
    <mergeCell ref="F2:G2"/>
    <mergeCell ref="N2:O2"/>
    <mergeCell ref="O18:O20"/>
    <mergeCell ref="U18:U20"/>
    <mergeCell ref="V18:V20"/>
    <mergeCell ref="W18:W20"/>
    <mergeCell ref="D18:D20"/>
    <mergeCell ref="A18:A20"/>
    <mergeCell ref="B18:B20"/>
    <mergeCell ref="C18:C20"/>
    <mergeCell ref="E18:E20"/>
    <mergeCell ref="F18:F20"/>
    <mergeCell ref="G18:G20"/>
    <mergeCell ref="H18:H20"/>
    <mergeCell ref="I18:I20"/>
    <mergeCell ref="J18:J20"/>
    <mergeCell ref="K18:K20"/>
    <mergeCell ref="M26:M27"/>
    <mergeCell ref="A26:A27"/>
    <mergeCell ref="O26:O27"/>
    <mergeCell ref="U26:U27"/>
    <mergeCell ref="B26:B27"/>
    <mergeCell ref="V26:V27"/>
    <mergeCell ref="C26:C27"/>
    <mergeCell ref="W9:W15"/>
    <mergeCell ref="D9:D15"/>
    <mergeCell ref="E9:E15"/>
    <mergeCell ref="F9:F15"/>
    <mergeCell ref="G9:G15"/>
    <mergeCell ref="H9:H15"/>
    <mergeCell ref="I9:I15"/>
    <mergeCell ref="J9:J15"/>
    <mergeCell ref="K9:K15"/>
    <mergeCell ref="L9:L15"/>
    <mergeCell ref="M9:M15"/>
    <mergeCell ref="A9:A15"/>
    <mergeCell ref="O9:O15"/>
    <mergeCell ref="U9:U15"/>
    <mergeCell ref="B9:B15"/>
    <mergeCell ref="V9:V15"/>
    <mergeCell ref="C9:C15"/>
    <mergeCell ref="A16:A17"/>
    <mergeCell ref="O16:O17"/>
    <mergeCell ref="U16:U17"/>
    <mergeCell ref="B16:B17"/>
    <mergeCell ref="V16:V17"/>
    <mergeCell ref="C16:C17"/>
    <mergeCell ref="W28:W29"/>
    <mergeCell ref="D28:D29"/>
    <mergeCell ref="E28:E29"/>
    <mergeCell ref="F28:F29"/>
    <mergeCell ref="G28:G29"/>
    <mergeCell ref="H28:H29"/>
    <mergeCell ref="I28:I29"/>
    <mergeCell ref="J28:J29"/>
    <mergeCell ref="K28:K29"/>
    <mergeCell ref="L28:L29"/>
    <mergeCell ref="M28:M29"/>
    <mergeCell ref="A28:A29"/>
    <mergeCell ref="O28:O29"/>
    <mergeCell ref="U28:U29"/>
    <mergeCell ref="B28:B29"/>
    <mergeCell ref="V28:V29"/>
    <mergeCell ref="C28:C29"/>
    <mergeCell ref="W26:W27"/>
    <mergeCell ref="W16:W17"/>
    <mergeCell ref="D16:D17"/>
    <mergeCell ref="E16:E17"/>
    <mergeCell ref="F16:F17"/>
    <mergeCell ref="G16:G17"/>
    <mergeCell ref="H16:H17"/>
    <mergeCell ref="I16:I17"/>
    <mergeCell ref="J16:J17"/>
    <mergeCell ref="K16:K17"/>
    <mergeCell ref="L16:L17"/>
    <mergeCell ref="M16:M17"/>
    <mergeCell ref="A39:A40"/>
    <mergeCell ref="O39:O40"/>
    <mergeCell ref="U39:U40"/>
    <mergeCell ref="B39:B40"/>
    <mergeCell ref="V39:V40"/>
    <mergeCell ref="C39:C40"/>
    <mergeCell ref="V22:V25"/>
    <mergeCell ref="C22:C25"/>
    <mergeCell ref="W22:W25"/>
    <mergeCell ref="D22:D25"/>
    <mergeCell ref="E22:E25"/>
    <mergeCell ref="F22:F25"/>
    <mergeCell ref="G22:G25"/>
    <mergeCell ref="H22:H25"/>
    <mergeCell ref="I22:I25"/>
    <mergeCell ref="J22:J25"/>
    <mergeCell ref="K22:K25"/>
    <mergeCell ref="L22:L25"/>
    <mergeCell ref="M22:M25"/>
    <mergeCell ref="A22:A25"/>
    <mergeCell ref="O22:O25"/>
    <mergeCell ref="U22:U25"/>
    <mergeCell ref="B22:B25"/>
    <mergeCell ref="D26:D27"/>
    <mergeCell ref="W39:W40"/>
    <mergeCell ref="D39:D40"/>
    <mergeCell ref="E39:E40"/>
    <mergeCell ref="F39:F40"/>
    <mergeCell ref="G39:G40"/>
    <mergeCell ref="H39:H40"/>
    <mergeCell ref="I39:I40"/>
    <mergeCell ref="J39:J40"/>
    <mergeCell ref="K39:K40"/>
    <mergeCell ref="L39:L40"/>
    <mergeCell ref="M39:M40"/>
    <mergeCell ref="A33:A37"/>
    <mergeCell ref="B33:B37"/>
    <mergeCell ref="C33:C37"/>
    <mergeCell ref="W30:W31"/>
    <mergeCell ref="D30:D31"/>
    <mergeCell ref="E30:E31"/>
    <mergeCell ref="F30:F31"/>
    <mergeCell ref="G30:G31"/>
    <mergeCell ref="H30:H31"/>
    <mergeCell ref="I30:I31"/>
    <mergeCell ref="J30:J31"/>
    <mergeCell ref="K30:K31"/>
    <mergeCell ref="L30:L31"/>
    <mergeCell ref="M30:M31"/>
    <mergeCell ref="A30:A31"/>
    <mergeCell ref="O30:O31"/>
    <mergeCell ref="U30:U31"/>
    <mergeCell ref="B30:B31"/>
    <mergeCell ref="V30:V31"/>
    <mergeCell ref="C30:C31"/>
    <mergeCell ref="L18:L20"/>
    <mergeCell ref="M18:M20"/>
    <mergeCell ref="W33:W37"/>
    <mergeCell ref="D33:D37"/>
    <mergeCell ref="E33:E37"/>
    <mergeCell ref="F33:F37"/>
    <mergeCell ref="G33:G37"/>
    <mergeCell ref="H33:H37"/>
    <mergeCell ref="I33:I37"/>
    <mergeCell ref="J33:J37"/>
    <mergeCell ref="K33:K37"/>
    <mergeCell ref="L33:L37"/>
    <mergeCell ref="M33:M37"/>
    <mergeCell ref="O33:O37"/>
    <mergeCell ref="U33:U37"/>
    <mergeCell ref="V33:V37"/>
    <mergeCell ref="E26:E27"/>
    <mergeCell ref="F26:F27"/>
    <mergeCell ref="G26:G27"/>
    <mergeCell ref="H26:H27"/>
    <mergeCell ref="I26:I27"/>
    <mergeCell ref="J26:J27"/>
    <mergeCell ref="K26:K27"/>
    <mergeCell ref="L26:L27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00B050"/>
  </sheetPr>
  <dimension ref="A1:V10"/>
  <sheetViews>
    <sheetView showGridLines="0" zoomScale="50" zoomScaleNormal="50" workbookViewId="0">
      <pane ySplit="8" topLeftCell="A12" activePane="bottomLeft" state="frozen"/>
      <selection pane="bottomLeft" activeCell="C9" sqref="C9"/>
    </sheetView>
  </sheetViews>
  <sheetFormatPr defaultColWidth="0" defaultRowHeight="18.75" x14ac:dyDescent="0.25"/>
  <cols>
    <col min="1" max="1" width="14" style="3" customWidth="1"/>
    <col min="2" max="2" width="25.42578125" style="3" customWidth="1"/>
    <col min="3" max="3" width="39.5703125" style="3" bestFit="1" customWidth="1"/>
    <col min="4" max="4" width="23.85546875" style="3" customWidth="1"/>
    <col min="5" max="5" width="32.42578125" style="3" customWidth="1"/>
    <col min="6" max="6" width="27.42578125" style="12" customWidth="1"/>
    <col min="7" max="7" width="27.42578125" style="3" customWidth="1"/>
    <col min="8" max="8" width="33" style="3" customWidth="1"/>
    <col min="9" max="10" width="27.28515625" style="11" customWidth="1"/>
    <col min="11" max="11" width="26.5703125" style="3" customWidth="1"/>
    <col min="12" max="12" width="38.42578125" style="12" customWidth="1"/>
    <col min="13" max="13" width="37.5703125" style="3" customWidth="1"/>
    <col min="14" max="14" width="24.7109375" style="11" customWidth="1"/>
    <col min="15" max="15" width="24.42578125" style="12" customWidth="1"/>
    <col min="16" max="16" width="24.28515625" style="12" customWidth="1"/>
    <col min="17" max="17" width="27.42578125" style="12" customWidth="1"/>
    <col min="18" max="18" width="27.140625" style="12" customWidth="1"/>
    <col min="19" max="19" width="23.42578125" style="12" customWidth="1"/>
    <col min="20" max="20" width="22.85546875" style="11" customWidth="1"/>
    <col min="21" max="21" width="21.85546875" style="8" customWidth="1"/>
    <col min="22" max="16384" width="9.140625" style="8" hidden="1"/>
  </cols>
  <sheetData>
    <row r="1" spans="1:22" ht="18.600000000000001" thickBot="1" x14ac:dyDescent="0.35"/>
    <row r="2" spans="1:22" ht="39.950000000000003" customHeight="1" thickBot="1" x14ac:dyDescent="0.3">
      <c r="B2" s="86"/>
      <c r="C2" s="86"/>
      <c r="D2" s="86"/>
      <c r="E2" s="256" t="s">
        <v>24</v>
      </c>
      <c r="F2" s="257"/>
      <c r="G2" s="98">
        <f>SUM(G9:G9999)</f>
        <v>0</v>
      </c>
      <c r="L2" s="258" t="s">
        <v>137</v>
      </c>
      <c r="M2" s="259"/>
      <c r="N2" s="87">
        <f>SUM(N9:N9999)</f>
        <v>0</v>
      </c>
      <c r="P2" s="86"/>
      <c r="Q2" s="220" t="s">
        <v>45</v>
      </c>
      <c r="R2" s="221"/>
      <c r="S2" s="222"/>
      <c r="T2" s="88">
        <f>SUM(T9:T9999)</f>
        <v>0</v>
      </c>
    </row>
    <row r="3" spans="1:22" ht="18" x14ac:dyDescent="0.3">
      <c r="E3" s="38"/>
      <c r="F3" s="38"/>
      <c r="G3" s="38"/>
      <c r="H3" s="38"/>
      <c r="I3" s="43"/>
      <c r="J3" s="44"/>
      <c r="K3" s="41"/>
      <c r="L3" s="38"/>
      <c r="M3" s="38"/>
      <c r="N3" s="43"/>
      <c r="O3" s="42"/>
      <c r="P3" s="38"/>
      <c r="Q3" s="38"/>
      <c r="R3" s="38"/>
      <c r="S3" s="38"/>
      <c r="T3" s="43"/>
    </row>
    <row r="4" spans="1:22" ht="39.950000000000003" customHeight="1" x14ac:dyDescent="0.3">
      <c r="E4" s="38"/>
      <c r="F4" s="38"/>
      <c r="G4" s="38"/>
      <c r="H4" s="38"/>
      <c r="I4" s="43"/>
      <c r="J4" s="44"/>
      <c r="K4" s="41"/>
      <c r="L4" s="38"/>
      <c r="M4" s="38"/>
      <c r="N4" s="43"/>
      <c r="O4" s="42"/>
      <c r="P4" s="38"/>
      <c r="Q4" s="38"/>
      <c r="R4" s="38"/>
      <c r="S4" s="38"/>
      <c r="T4" s="43"/>
    </row>
    <row r="6" spans="1:22" ht="150" x14ac:dyDescent="0.25">
      <c r="A6" s="28" t="s">
        <v>8</v>
      </c>
      <c r="B6" s="28" t="s">
        <v>21</v>
      </c>
      <c r="C6" s="28" t="s">
        <v>10</v>
      </c>
      <c r="D6" s="28" t="s">
        <v>15</v>
      </c>
      <c r="E6" s="28" t="s">
        <v>0</v>
      </c>
      <c r="F6" s="27" t="s">
        <v>3</v>
      </c>
      <c r="G6" s="28" t="s">
        <v>38</v>
      </c>
      <c r="H6" s="28" t="s">
        <v>22</v>
      </c>
      <c r="I6" s="89" t="s">
        <v>46</v>
      </c>
      <c r="J6" s="89" t="s">
        <v>5</v>
      </c>
      <c r="K6" s="28" t="s">
        <v>39</v>
      </c>
      <c r="L6" s="27" t="s">
        <v>37</v>
      </c>
      <c r="M6" s="28" t="s">
        <v>6</v>
      </c>
      <c r="N6" s="89" t="s">
        <v>23</v>
      </c>
      <c r="O6" s="27" t="s">
        <v>9</v>
      </c>
      <c r="P6" s="27" t="s">
        <v>40</v>
      </c>
      <c r="Q6" s="27" t="s">
        <v>103</v>
      </c>
      <c r="R6" s="27" t="s">
        <v>104</v>
      </c>
      <c r="S6" s="27" t="s">
        <v>41</v>
      </c>
      <c r="T6" s="89" t="s">
        <v>43</v>
      </c>
      <c r="U6" s="17" t="s">
        <v>42</v>
      </c>
    </row>
    <row r="7" spans="1:22" ht="18" x14ac:dyDescent="0.3">
      <c r="A7" s="78" t="s">
        <v>36</v>
      </c>
      <c r="B7" s="78" t="s">
        <v>110</v>
      </c>
      <c r="C7" s="78" t="s">
        <v>111</v>
      </c>
      <c r="D7" s="78" t="s">
        <v>112</v>
      </c>
      <c r="E7" s="78" t="s">
        <v>113</v>
      </c>
      <c r="F7" s="78" t="s">
        <v>114</v>
      </c>
      <c r="G7" s="78" t="s">
        <v>115</v>
      </c>
      <c r="H7" s="78" t="s">
        <v>116</v>
      </c>
      <c r="I7" s="78" t="s">
        <v>117</v>
      </c>
      <c r="J7" s="78" t="s">
        <v>118</v>
      </c>
      <c r="K7" s="78" t="s">
        <v>119</v>
      </c>
      <c r="L7" s="78" t="s">
        <v>120</v>
      </c>
      <c r="M7" s="78" t="s">
        <v>121</v>
      </c>
      <c r="N7" s="78" t="s">
        <v>122</v>
      </c>
      <c r="O7" s="78" t="s">
        <v>123</v>
      </c>
      <c r="P7" s="78" t="s">
        <v>124</v>
      </c>
      <c r="Q7" s="78" t="s">
        <v>125</v>
      </c>
      <c r="R7" s="78" t="s">
        <v>126</v>
      </c>
      <c r="S7" s="78" t="s">
        <v>127</v>
      </c>
      <c r="T7" s="78" t="s">
        <v>128</v>
      </c>
      <c r="U7" s="78" t="s">
        <v>129</v>
      </c>
    </row>
    <row r="8" spans="1:22" s="18" customFormat="1" ht="131.25" x14ac:dyDescent="0.25">
      <c r="A8" s="90" t="s">
        <v>36</v>
      </c>
      <c r="B8" s="90" t="s">
        <v>67</v>
      </c>
      <c r="C8" s="90" t="s">
        <v>66</v>
      </c>
      <c r="D8" s="90" t="s">
        <v>48</v>
      </c>
      <c r="E8" s="95">
        <v>43823</v>
      </c>
      <c r="F8" s="91" t="s">
        <v>65</v>
      </c>
      <c r="G8" s="92">
        <v>100000</v>
      </c>
      <c r="H8" s="92">
        <v>90000</v>
      </c>
      <c r="I8" s="96">
        <v>2308091759</v>
      </c>
      <c r="J8" s="90" t="s">
        <v>68</v>
      </c>
      <c r="K8" s="90" t="s">
        <v>69</v>
      </c>
      <c r="L8" s="91">
        <v>43801</v>
      </c>
      <c r="M8" s="90" t="s">
        <v>70</v>
      </c>
      <c r="N8" s="92">
        <v>10000</v>
      </c>
      <c r="O8" s="91">
        <v>43489</v>
      </c>
      <c r="P8" s="91"/>
      <c r="Q8" s="91"/>
      <c r="R8" s="91"/>
      <c r="S8" s="91"/>
      <c r="T8" s="92"/>
      <c r="U8" s="93" t="s">
        <v>64</v>
      </c>
    </row>
    <row r="9" spans="1:22" s="109" customFormat="1" ht="18" x14ac:dyDescent="0.3">
      <c r="A9" s="110">
        <v>1</v>
      </c>
      <c r="B9" s="111"/>
      <c r="C9" s="111"/>
      <c r="D9" s="111"/>
      <c r="E9" s="117"/>
      <c r="F9" s="112"/>
      <c r="G9" s="118"/>
      <c r="H9" s="119">
        <f>IF(V9 = 1, G9 + SUM(Q9:Q9) - SUM(R9:R9) - SUM(N9:N9) - T9,0)</f>
        <v>0</v>
      </c>
      <c r="I9" s="129"/>
      <c r="J9" s="111"/>
      <c r="K9" s="111"/>
      <c r="L9" s="117"/>
      <c r="M9" s="111"/>
      <c r="N9" s="118"/>
      <c r="O9" s="117"/>
      <c r="P9" s="112"/>
      <c r="Q9" s="118"/>
      <c r="R9" s="118"/>
      <c r="S9" s="112"/>
      <c r="T9" s="118"/>
      <c r="U9" s="116"/>
      <c r="V9" s="109">
        <v>1</v>
      </c>
    </row>
    <row r="10" spans="1:22" ht="18" x14ac:dyDescent="0.3">
      <c r="V10" s="8">
        <v>2</v>
      </c>
    </row>
  </sheetData>
  <sheetProtection algorithmName="SHA-512" hashValue="5XLzYdAuWmUzODRn+ql+CrSinRZmMYNhEoK2bicnZMLo2JZB1LhXcRLWRImaDv0AHAOJ00SY03SWWNuWsW8zVA==" saltValue="Mb+ChrCllGjR1RILIuLBEA==" spinCount="100000" sheet="1" objects="1" scenarios="1" formatCells="0" formatColumns="0" formatRows="0"/>
  <mergeCells count="3">
    <mergeCell ref="Q2:S2"/>
    <mergeCell ref="E2:F2"/>
    <mergeCell ref="L2:M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theme="3" tint="0.39997558519241921"/>
  </sheetPr>
  <dimension ref="A1:AL11"/>
  <sheetViews>
    <sheetView showGridLines="0" topLeftCell="M1" zoomScale="50" zoomScaleNormal="50" workbookViewId="0">
      <pane ySplit="8" topLeftCell="A9" activePane="bottomLeft" state="frozen"/>
      <selection pane="bottomLeft" activeCell="S10" sqref="S10"/>
    </sheetView>
  </sheetViews>
  <sheetFormatPr defaultColWidth="0" defaultRowHeight="18.75" x14ac:dyDescent="0.25"/>
  <cols>
    <col min="1" max="1" width="9.140625" style="3" customWidth="1"/>
    <col min="2" max="2" width="44" style="3" customWidth="1"/>
    <col min="3" max="3" width="30.7109375" style="3" customWidth="1"/>
    <col min="4" max="6" width="33.7109375" style="3" customWidth="1"/>
    <col min="7" max="8" width="22.28515625" style="11" customWidth="1"/>
    <col min="9" max="9" width="24.28515625" style="35" customWidth="1"/>
    <col min="10" max="10" width="28.42578125" style="35" customWidth="1"/>
    <col min="11" max="12" width="19.5703125" style="3" customWidth="1"/>
    <col min="13" max="13" width="25.7109375" style="3" customWidth="1"/>
    <col min="14" max="14" width="24.42578125" style="12" bestFit="1" customWidth="1"/>
    <col min="15" max="15" width="24.42578125" style="3" customWidth="1"/>
    <col min="16" max="16" width="31.5703125" style="3" customWidth="1"/>
    <col min="17" max="18" width="21.85546875" style="11" customWidth="1"/>
    <col min="19" max="19" width="23.5703125" style="3" customWidth="1"/>
    <col min="20" max="20" width="31.28515625" style="12" customWidth="1"/>
    <col min="21" max="21" width="27.7109375" style="12" customWidth="1"/>
    <col min="22" max="22" width="25.42578125" style="11" customWidth="1"/>
    <col min="23" max="23" width="25" style="12" customWidth="1"/>
    <col min="24" max="24" width="24.5703125" style="3" customWidth="1"/>
    <col min="25" max="25" width="24.85546875" style="3" customWidth="1"/>
    <col min="26" max="26" width="24" style="3" customWidth="1"/>
    <col min="27" max="27" width="23.7109375" style="12" customWidth="1"/>
    <col min="28" max="28" width="19.140625" style="11" customWidth="1"/>
    <col min="29" max="29" width="23.140625" style="3" customWidth="1"/>
    <col min="30" max="30" width="9.140625" style="8" hidden="1" customWidth="1"/>
    <col min="31" max="31" width="8.5703125" style="8" hidden="1" customWidth="1"/>
    <col min="32" max="38" width="0" style="8" hidden="1" customWidth="1"/>
    <col min="39" max="16384" width="9.140625" style="8" hidden="1"/>
  </cols>
  <sheetData>
    <row r="1" spans="1:33" ht="18.600000000000001" thickBot="1" x14ac:dyDescent="0.35"/>
    <row r="2" spans="1:33" ht="39.950000000000003" customHeight="1" thickBot="1" x14ac:dyDescent="0.3">
      <c r="E2" s="256" t="s">
        <v>139</v>
      </c>
      <c r="F2" s="257"/>
      <c r="G2" s="100">
        <f>SUM(G11:G10001)</f>
        <v>0</v>
      </c>
      <c r="H2" s="15"/>
      <c r="O2" s="256" t="s">
        <v>24</v>
      </c>
      <c r="P2" s="257"/>
      <c r="Q2" s="98">
        <f>SUM(Q11:Q10001)</f>
        <v>0</v>
      </c>
      <c r="T2" s="220" t="s">
        <v>137</v>
      </c>
      <c r="U2" s="222"/>
      <c r="V2" s="87">
        <f>SUM(V11:V10001)</f>
        <v>0</v>
      </c>
      <c r="X2" s="86"/>
      <c r="Y2" s="220" t="s">
        <v>45</v>
      </c>
      <c r="Z2" s="221"/>
      <c r="AA2" s="222"/>
      <c r="AB2" s="88">
        <f>SUM(AB11:AB10001)</f>
        <v>0</v>
      </c>
    </row>
    <row r="3" spans="1:33" ht="18" x14ac:dyDescent="0.3">
      <c r="F3" s="45"/>
      <c r="G3" s="43"/>
      <c r="H3" s="43"/>
      <c r="I3" s="46"/>
      <c r="J3" s="46"/>
      <c r="K3" s="41"/>
      <c r="L3" s="41"/>
      <c r="M3" s="41"/>
      <c r="N3" s="42"/>
      <c r="O3" s="41"/>
      <c r="P3" s="45"/>
      <c r="Q3" s="43"/>
      <c r="R3" s="44"/>
      <c r="S3" s="41"/>
      <c r="T3" s="38"/>
      <c r="U3" s="38"/>
      <c r="V3" s="43"/>
      <c r="W3" s="42"/>
      <c r="X3" s="38"/>
      <c r="Y3" s="38"/>
      <c r="Z3" s="38"/>
      <c r="AA3" s="38"/>
      <c r="AB3" s="43"/>
    </row>
    <row r="4" spans="1:33" ht="39.950000000000003" customHeight="1" x14ac:dyDescent="0.3">
      <c r="F4" s="45"/>
      <c r="G4" s="43"/>
      <c r="H4" s="43"/>
      <c r="I4" s="46"/>
      <c r="J4" s="46"/>
      <c r="K4" s="41"/>
      <c r="L4" s="41"/>
      <c r="M4" s="41"/>
      <c r="N4" s="42"/>
      <c r="O4" s="41"/>
      <c r="P4" s="45"/>
      <c r="Q4" s="43"/>
      <c r="R4" s="44"/>
      <c r="S4" s="41"/>
      <c r="T4" s="38"/>
      <c r="U4" s="38"/>
      <c r="V4" s="43"/>
      <c r="W4" s="42"/>
      <c r="X4" s="38"/>
      <c r="Y4" s="38"/>
      <c r="Z4" s="38"/>
      <c r="AA4" s="38"/>
      <c r="AB4" s="43"/>
    </row>
    <row r="6" spans="1:33" ht="150" x14ac:dyDescent="0.25">
      <c r="A6" s="23" t="s">
        <v>8</v>
      </c>
      <c r="B6" s="23" t="s">
        <v>47</v>
      </c>
      <c r="C6" s="23" t="s">
        <v>33</v>
      </c>
      <c r="D6" s="23" t="s">
        <v>10</v>
      </c>
      <c r="E6" s="23" t="s">
        <v>11</v>
      </c>
      <c r="F6" s="23" t="s">
        <v>12</v>
      </c>
      <c r="G6" s="31" t="s">
        <v>13</v>
      </c>
      <c r="H6" s="31" t="s">
        <v>34</v>
      </c>
      <c r="I6" s="36" t="s">
        <v>16</v>
      </c>
      <c r="J6" s="36" t="s">
        <v>17</v>
      </c>
      <c r="K6" s="23" t="s">
        <v>14</v>
      </c>
      <c r="L6" s="23" t="s">
        <v>32</v>
      </c>
      <c r="M6" s="23" t="s">
        <v>15</v>
      </c>
      <c r="N6" s="30" t="s">
        <v>0</v>
      </c>
      <c r="O6" s="23" t="s">
        <v>46</v>
      </c>
      <c r="P6" s="23" t="s">
        <v>5</v>
      </c>
      <c r="Q6" s="31" t="s">
        <v>18</v>
      </c>
      <c r="R6" s="31" t="s">
        <v>22</v>
      </c>
      <c r="S6" s="23" t="s">
        <v>19</v>
      </c>
      <c r="T6" s="30" t="s">
        <v>37</v>
      </c>
      <c r="U6" s="30" t="s">
        <v>20</v>
      </c>
      <c r="V6" s="31" t="s">
        <v>23</v>
      </c>
      <c r="W6" s="30" t="s">
        <v>9</v>
      </c>
      <c r="X6" s="28" t="s">
        <v>40</v>
      </c>
      <c r="Y6" s="28" t="s">
        <v>103</v>
      </c>
      <c r="Z6" s="28" t="s">
        <v>104</v>
      </c>
      <c r="AA6" s="27" t="s">
        <v>41</v>
      </c>
      <c r="AB6" s="31" t="s">
        <v>43</v>
      </c>
      <c r="AC6" s="23" t="s">
        <v>42</v>
      </c>
      <c r="AD6" s="16"/>
      <c r="AE6" s="16"/>
      <c r="AF6" s="16"/>
      <c r="AG6" s="16"/>
    </row>
    <row r="7" spans="1:33" ht="18" x14ac:dyDescent="0.3">
      <c r="A7" s="78" t="s">
        <v>36</v>
      </c>
      <c r="B7" s="78" t="s">
        <v>110</v>
      </c>
      <c r="C7" s="78" t="s">
        <v>111</v>
      </c>
      <c r="D7" s="78" t="s">
        <v>112</v>
      </c>
      <c r="E7" s="78" t="s">
        <v>113</v>
      </c>
      <c r="F7" s="78" t="s">
        <v>114</v>
      </c>
      <c r="G7" s="78" t="s">
        <v>115</v>
      </c>
      <c r="H7" s="78" t="s">
        <v>116</v>
      </c>
      <c r="I7" s="78" t="s">
        <v>117</v>
      </c>
      <c r="J7" s="78" t="s">
        <v>118</v>
      </c>
      <c r="K7" s="78" t="s">
        <v>119</v>
      </c>
      <c r="L7" s="78" t="s">
        <v>120</v>
      </c>
      <c r="M7" s="78" t="s">
        <v>121</v>
      </c>
      <c r="N7" s="78" t="s">
        <v>122</v>
      </c>
      <c r="O7" s="78" t="s">
        <v>123</v>
      </c>
      <c r="P7" s="78" t="s">
        <v>124</v>
      </c>
      <c r="Q7" s="78" t="s">
        <v>125</v>
      </c>
      <c r="R7" s="78" t="s">
        <v>126</v>
      </c>
      <c r="S7" s="78" t="s">
        <v>127</v>
      </c>
      <c r="T7" s="78" t="s">
        <v>128</v>
      </c>
      <c r="U7" s="78" t="s">
        <v>129</v>
      </c>
      <c r="V7" s="78" t="s">
        <v>130</v>
      </c>
      <c r="W7" s="78" t="s">
        <v>131</v>
      </c>
      <c r="X7" s="78" t="s">
        <v>132</v>
      </c>
      <c r="Y7" s="78" t="s">
        <v>133</v>
      </c>
      <c r="Z7" s="78" t="s">
        <v>134</v>
      </c>
      <c r="AA7" s="78" t="s">
        <v>135</v>
      </c>
      <c r="AB7" s="78" t="s">
        <v>136</v>
      </c>
      <c r="AC7" s="78" t="s">
        <v>138</v>
      </c>
      <c r="AD7" s="16"/>
      <c r="AE7" s="16"/>
      <c r="AF7" s="16"/>
      <c r="AG7" s="16"/>
    </row>
    <row r="8" spans="1:33" ht="168.75" x14ac:dyDescent="0.25">
      <c r="A8" s="26" t="s">
        <v>36</v>
      </c>
      <c r="B8" s="26"/>
      <c r="C8" s="26" t="s">
        <v>73</v>
      </c>
      <c r="D8" s="26" t="s">
        <v>74</v>
      </c>
      <c r="E8" s="26" t="s">
        <v>71</v>
      </c>
      <c r="F8" s="26" t="s">
        <v>72</v>
      </c>
      <c r="G8" s="24">
        <v>15500.01</v>
      </c>
      <c r="H8" s="24">
        <f t="shared" ref="H8" si="0">G8-Q8</f>
        <v>6725</v>
      </c>
      <c r="I8" s="37">
        <v>6</v>
      </c>
      <c r="J8" s="37">
        <v>0</v>
      </c>
      <c r="K8" s="26" t="s">
        <v>75</v>
      </c>
      <c r="L8" s="26" t="s">
        <v>76</v>
      </c>
      <c r="M8" s="26" t="s">
        <v>77</v>
      </c>
      <c r="N8" s="25">
        <v>43655</v>
      </c>
      <c r="O8" s="26" t="s">
        <v>79</v>
      </c>
      <c r="P8" s="26" t="s">
        <v>78</v>
      </c>
      <c r="Q8" s="24">
        <v>8775.01</v>
      </c>
      <c r="R8" s="24">
        <f>Q8-V8</f>
        <v>0</v>
      </c>
      <c r="S8" s="26" t="s">
        <v>80</v>
      </c>
      <c r="T8" s="25">
        <v>43677</v>
      </c>
      <c r="U8" s="25" t="s">
        <v>81</v>
      </c>
      <c r="V8" s="24">
        <v>8775.01</v>
      </c>
      <c r="W8" s="25">
        <v>43696</v>
      </c>
      <c r="X8" s="26"/>
      <c r="Y8" s="72"/>
      <c r="Z8" s="72"/>
      <c r="AA8" s="25"/>
      <c r="AB8" s="24"/>
      <c r="AC8" s="26" t="s">
        <v>64</v>
      </c>
    </row>
    <row r="9" spans="1:33" s="109" customFormat="1" ht="168.75" x14ac:dyDescent="0.25">
      <c r="A9" s="110">
        <v>1</v>
      </c>
      <c r="B9" s="111"/>
      <c r="C9" s="111"/>
      <c r="D9" s="111" t="s">
        <v>146</v>
      </c>
      <c r="E9" s="111"/>
      <c r="F9" s="111" t="s">
        <v>167</v>
      </c>
      <c r="G9" s="118">
        <v>674200</v>
      </c>
      <c r="H9" s="119">
        <f>IF(AD9 = 1, G9 - Q9,0)</f>
        <v>0</v>
      </c>
      <c r="I9" s="118"/>
      <c r="J9" s="118"/>
      <c r="K9" s="111"/>
      <c r="L9" s="111"/>
      <c r="M9" s="111"/>
      <c r="N9" s="117"/>
      <c r="O9" s="111"/>
      <c r="P9" s="111" t="s">
        <v>168</v>
      </c>
      <c r="Q9" s="118">
        <v>674200</v>
      </c>
      <c r="R9" s="119">
        <f>IF(AD9 = 1, Q9 + SUM(Y9:Y9) - SUM(Z9:Z9) - SUM(V9:V9) - AB9,0)</f>
        <v>674200</v>
      </c>
      <c r="S9" s="111" t="s">
        <v>169</v>
      </c>
      <c r="T9" s="117"/>
      <c r="U9" s="112" t="s">
        <v>171</v>
      </c>
      <c r="V9" s="118"/>
      <c r="W9" s="117"/>
      <c r="X9" s="111"/>
      <c r="Y9" s="118"/>
      <c r="Z9" s="118"/>
      <c r="AA9" s="112"/>
      <c r="AB9" s="118"/>
      <c r="AC9" s="111"/>
      <c r="AD9" s="109">
        <v>1</v>
      </c>
    </row>
    <row r="10" spans="1:33" s="109" customFormat="1" ht="168.75" x14ac:dyDescent="0.25">
      <c r="A10" s="110">
        <v>2</v>
      </c>
      <c r="B10" s="111"/>
      <c r="C10" s="111"/>
      <c r="D10" s="111"/>
      <c r="E10" s="111"/>
      <c r="F10" s="111"/>
      <c r="G10" s="118">
        <v>3129114.56</v>
      </c>
      <c r="H10" s="119">
        <f>IF(AD10 = 2, G10 - Q10,0)</f>
        <v>0</v>
      </c>
      <c r="I10" s="118"/>
      <c r="J10" s="118"/>
      <c r="K10" s="111"/>
      <c r="L10" s="111"/>
      <c r="M10" s="111"/>
      <c r="N10" s="117"/>
      <c r="O10" s="111"/>
      <c r="P10" s="111"/>
      <c r="Q10" s="118">
        <v>3129114.56</v>
      </c>
      <c r="R10" s="119">
        <f>IF(AD10 = 2, Q10 + SUM(Y10:Y10) - SUM(Z10:Z10) - SUM(V10:V10) - AB10,0)</f>
        <v>3129114.56</v>
      </c>
      <c r="S10" s="111" t="s">
        <v>170</v>
      </c>
      <c r="T10" s="117"/>
      <c r="U10" s="112" t="s">
        <v>171</v>
      </c>
      <c r="V10" s="118"/>
      <c r="W10" s="117"/>
      <c r="X10" s="111"/>
      <c r="Y10" s="118"/>
      <c r="Z10" s="118"/>
      <c r="AA10" s="112"/>
      <c r="AB10" s="118"/>
      <c r="AC10" s="111"/>
      <c r="AD10" s="109">
        <v>2</v>
      </c>
    </row>
    <row r="11" spans="1:33" ht="18" x14ac:dyDescent="0.3">
      <c r="AD11" s="8">
        <v>3</v>
      </c>
    </row>
  </sheetData>
  <sheetProtection algorithmName="SHA-512" hashValue="QOAKiIMjubLJvPjb5KrNMIW7bHc1K1RvKMGtDtafnfDDalGMjlqvBNvDL2vLDL//rZzyv3GrJfutJxhg3HzEqw==" saltValue="UZEQi2mQSMw/utNtKZwNUw==" spinCount="100000" sheet="1" objects="1" scenarios="1" formatCells="0" formatColumns="0" formatRows="0"/>
  <mergeCells count="4"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theme="3" tint="0.39997558519241921"/>
  </sheetPr>
  <dimension ref="A1:AL9"/>
  <sheetViews>
    <sheetView showGridLines="0" zoomScale="50" zoomScaleNormal="50" workbookViewId="0">
      <pane ySplit="8" topLeftCell="A9" activePane="bottomLeft" state="frozen"/>
      <selection pane="bottomLeft" activeCell="A8" sqref="A8"/>
    </sheetView>
  </sheetViews>
  <sheetFormatPr defaultColWidth="0" defaultRowHeight="18.75" x14ac:dyDescent="0.25"/>
  <cols>
    <col min="1" max="1" width="9.140625" style="3" customWidth="1"/>
    <col min="2" max="2" width="47.140625" style="3" customWidth="1"/>
    <col min="3" max="3" width="34.42578125" style="3" customWidth="1"/>
    <col min="4" max="6" width="33.7109375" style="3" customWidth="1"/>
    <col min="7" max="7" width="22.28515625" style="11" customWidth="1"/>
    <col min="8" max="8" width="22.28515625" style="8" customWidth="1"/>
    <col min="9" max="9" width="24.28515625" style="35" customWidth="1"/>
    <col min="10" max="10" width="28.42578125" style="35" customWidth="1"/>
    <col min="11" max="12" width="19.5703125" style="3" customWidth="1"/>
    <col min="13" max="13" width="25.7109375" style="3" customWidth="1"/>
    <col min="14" max="14" width="24.42578125" style="12" bestFit="1" customWidth="1"/>
    <col min="15" max="15" width="24.42578125" style="3" customWidth="1"/>
    <col min="16" max="16" width="31.5703125" style="3" customWidth="1"/>
    <col min="17" max="17" width="27" style="11" customWidth="1"/>
    <col min="18" max="18" width="21.85546875" style="8" customWidth="1"/>
    <col min="19" max="19" width="23.5703125" style="8" customWidth="1"/>
    <col min="20" max="20" width="32.42578125" style="8" customWidth="1"/>
    <col min="21" max="21" width="27.7109375" style="8" customWidth="1"/>
    <col min="22" max="22" width="25.42578125" style="8" customWidth="1"/>
    <col min="23" max="23" width="25" style="8" customWidth="1"/>
    <col min="24" max="26" width="25.140625" style="8" customWidth="1"/>
    <col min="27" max="27" width="23.85546875" style="8" customWidth="1"/>
    <col min="28" max="28" width="20.28515625" style="8" customWidth="1"/>
    <col min="29" max="29" width="20" style="8" customWidth="1"/>
    <col min="30" max="38" width="0" style="8" hidden="1" customWidth="1"/>
    <col min="39" max="16384" width="9.140625" style="8" hidden="1"/>
  </cols>
  <sheetData>
    <row r="1" spans="1:33" ht="18.600000000000001" thickBot="1" x14ac:dyDescent="0.35">
      <c r="T1" s="16"/>
    </row>
    <row r="2" spans="1:33" ht="39.950000000000003" customHeight="1" thickBot="1" x14ac:dyDescent="0.3">
      <c r="E2" s="256" t="s">
        <v>139</v>
      </c>
      <c r="F2" s="257"/>
      <c r="G2" s="100">
        <f>SUM(G9:G9999)</f>
        <v>0</v>
      </c>
      <c r="H2" s="15"/>
      <c r="O2" s="256" t="s">
        <v>24</v>
      </c>
      <c r="P2" s="257"/>
      <c r="Q2" s="98">
        <f>SUM(Q9:Q9999)</f>
        <v>0</v>
      </c>
      <c r="T2" s="220" t="s">
        <v>137</v>
      </c>
      <c r="U2" s="222"/>
      <c r="V2" s="87">
        <f>SUM(V9:V9999)</f>
        <v>0</v>
      </c>
      <c r="X2" s="86"/>
      <c r="Y2" s="220" t="s">
        <v>45</v>
      </c>
      <c r="Z2" s="221"/>
      <c r="AA2" s="222"/>
      <c r="AB2" s="88">
        <f>SUM(AB9:AB9999)</f>
        <v>0</v>
      </c>
    </row>
    <row r="4" spans="1:33" ht="39.950000000000003" customHeight="1" x14ac:dyDescent="0.3"/>
    <row r="6" spans="1:33" ht="150" x14ac:dyDescent="0.25">
      <c r="A6" s="23" t="s">
        <v>8</v>
      </c>
      <c r="B6" s="23" t="s">
        <v>47</v>
      </c>
      <c r="C6" s="23" t="s">
        <v>33</v>
      </c>
      <c r="D6" s="23" t="s">
        <v>10</v>
      </c>
      <c r="E6" s="23" t="s">
        <v>11</v>
      </c>
      <c r="F6" s="23" t="s">
        <v>12</v>
      </c>
      <c r="G6" s="31" t="s">
        <v>13</v>
      </c>
      <c r="H6" s="1" t="s">
        <v>34</v>
      </c>
      <c r="I6" s="36" t="s">
        <v>16</v>
      </c>
      <c r="J6" s="36" t="s">
        <v>17</v>
      </c>
      <c r="K6" s="23" t="s">
        <v>14</v>
      </c>
      <c r="L6" s="23" t="s">
        <v>32</v>
      </c>
      <c r="M6" s="23" t="s">
        <v>15</v>
      </c>
      <c r="N6" s="30" t="s">
        <v>0</v>
      </c>
      <c r="O6" s="23" t="s">
        <v>46</v>
      </c>
      <c r="P6" s="23" t="s">
        <v>5</v>
      </c>
      <c r="Q6" s="31" t="s">
        <v>38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7" t="s">
        <v>40</v>
      </c>
      <c r="Y6" s="17" t="s">
        <v>103</v>
      </c>
      <c r="Z6" s="17" t="s">
        <v>104</v>
      </c>
      <c r="AA6" s="17" t="s">
        <v>41</v>
      </c>
      <c r="AB6" s="1" t="s">
        <v>43</v>
      </c>
      <c r="AC6" s="1" t="s">
        <v>42</v>
      </c>
      <c r="AD6" s="16"/>
      <c r="AE6" s="16"/>
      <c r="AF6" s="16"/>
      <c r="AG6" s="16"/>
    </row>
    <row r="7" spans="1:33" ht="18" x14ac:dyDescent="0.3">
      <c r="A7" s="78" t="s">
        <v>36</v>
      </c>
      <c r="B7" s="78" t="s">
        <v>110</v>
      </c>
      <c r="C7" s="78" t="s">
        <v>111</v>
      </c>
      <c r="D7" s="78" t="s">
        <v>112</v>
      </c>
      <c r="E7" s="78" t="s">
        <v>113</v>
      </c>
      <c r="F7" s="78" t="s">
        <v>114</v>
      </c>
      <c r="G7" s="78" t="s">
        <v>115</v>
      </c>
      <c r="H7" s="78" t="s">
        <v>116</v>
      </c>
      <c r="I7" s="78" t="s">
        <v>117</v>
      </c>
      <c r="J7" s="78" t="s">
        <v>118</v>
      </c>
      <c r="K7" s="78" t="s">
        <v>119</v>
      </c>
      <c r="L7" s="78" t="s">
        <v>120</v>
      </c>
      <c r="M7" s="78" t="s">
        <v>121</v>
      </c>
      <c r="N7" s="78" t="s">
        <v>122</v>
      </c>
      <c r="O7" s="78" t="s">
        <v>123</v>
      </c>
      <c r="P7" s="78" t="s">
        <v>124</v>
      </c>
      <c r="Q7" s="78" t="s">
        <v>125</v>
      </c>
      <c r="R7" s="78" t="s">
        <v>126</v>
      </c>
      <c r="S7" s="78" t="s">
        <v>127</v>
      </c>
      <c r="T7" s="78" t="s">
        <v>128</v>
      </c>
      <c r="U7" s="78" t="s">
        <v>129</v>
      </c>
      <c r="V7" s="78" t="s">
        <v>130</v>
      </c>
      <c r="W7" s="78" t="s">
        <v>131</v>
      </c>
      <c r="X7" s="78" t="s">
        <v>132</v>
      </c>
      <c r="Y7" s="78" t="s">
        <v>133</v>
      </c>
      <c r="Z7" s="78" t="s">
        <v>134</v>
      </c>
      <c r="AA7" s="78" t="s">
        <v>135</v>
      </c>
      <c r="AB7" s="78" t="s">
        <v>136</v>
      </c>
      <c r="AC7" s="78" t="s">
        <v>138</v>
      </c>
      <c r="AD7" s="16"/>
      <c r="AE7" s="16"/>
      <c r="AF7" s="16"/>
      <c r="AG7" s="16"/>
    </row>
    <row r="8" spans="1:33" ht="168.75" x14ac:dyDescent="0.25">
      <c r="A8" s="72" t="s">
        <v>36</v>
      </c>
      <c r="B8" s="72"/>
      <c r="C8" s="72" t="s">
        <v>73</v>
      </c>
      <c r="D8" s="72" t="s">
        <v>74</v>
      </c>
      <c r="E8" s="72" t="s">
        <v>71</v>
      </c>
      <c r="F8" s="72" t="s">
        <v>72</v>
      </c>
      <c r="G8" s="74">
        <v>15500.01</v>
      </c>
      <c r="H8" s="74">
        <f t="shared" ref="H8" si="0">G8-Q8</f>
        <v>6725</v>
      </c>
      <c r="I8" s="97">
        <v>6</v>
      </c>
      <c r="J8" s="97">
        <v>0</v>
      </c>
      <c r="K8" s="72" t="s">
        <v>75</v>
      </c>
      <c r="L8" s="72" t="s">
        <v>76</v>
      </c>
      <c r="M8" s="72" t="s">
        <v>77</v>
      </c>
      <c r="N8" s="73">
        <v>43655</v>
      </c>
      <c r="O8" s="72" t="s">
        <v>79</v>
      </c>
      <c r="P8" s="72" t="s">
        <v>78</v>
      </c>
      <c r="Q8" s="74">
        <v>8775.01</v>
      </c>
      <c r="R8" s="74">
        <f>Q8-V8</f>
        <v>0</v>
      </c>
      <c r="S8" s="72" t="s">
        <v>80</v>
      </c>
      <c r="T8" s="73">
        <v>43677</v>
      </c>
      <c r="U8" s="72" t="s">
        <v>81</v>
      </c>
      <c r="V8" s="74">
        <v>8775.01</v>
      </c>
      <c r="W8" s="73">
        <v>43696</v>
      </c>
      <c r="X8" s="72"/>
      <c r="Y8" s="72"/>
      <c r="Z8" s="72"/>
      <c r="AA8" s="72"/>
      <c r="AB8" s="74"/>
      <c r="AC8" s="75" t="s">
        <v>64</v>
      </c>
    </row>
    <row r="9" spans="1:33" ht="18" x14ac:dyDescent="0.3">
      <c r="A9" s="14"/>
      <c r="B9" s="14"/>
      <c r="C9" s="14"/>
      <c r="D9" s="14"/>
      <c r="E9" s="14"/>
      <c r="F9" s="14"/>
      <c r="G9" s="15"/>
      <c r="H9" s="16"/>
      <c r="I9" s="105"/>
      <c r="J9" s="105"/>
      <c r="K9" s="14"/>
      <c r="L9" s="14"/>
      <c r="M9" s="14"/>
      <c r="N9" s="29"/>
      <c r="O9" s="14"/>
      <c r="P9" s="14"/>
      <c r="Q9" s="15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8">
        <v>2</v>
      </c>
    </row>
  </sheetData>
  <sheetProtection password="EB34" sheet="1" objects="1" scenarios="1" formatCells="0" formatColumns="0" formatRows="0"/>
  <mergeCells count="4"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theme="3" tint="0.39997558519241921"/>
  </sheetPr>
  <dimension ref="A1:AG17"/>
  <sheetViews>
    <sheetView showGridLines="0" zoomScale="50" zoomScaleNormal="50" workbookViewId="0">
      <pane ySplit="8" topLeftCell="A9" activePane="bottomLeft" state="frozen"/>
      <selection pane="bottomLeft" activeCell="A8" sqref="A8"/>
    </sheetView>
  </sheetViews>
  <sheetFormatPr defaultColWidth="0" defaultRowHeight="18.75" x14ac:dyDescent="0.25"/>
  <cols>
    <col min="1" max="1" width="9.140625" style="8" customWidth="1"/>
    <col min="2" max="2" width="47.140625" style="8" customWidth="1"/>
    <col min="3" max="3" width="33.28515625" style="8" customWidth="1"/>
    <col min="4" max="6" width="33.7109375" style="8" customWidth="1"/>
    <col min="7" max="8" width="22.28515625" style="8" customWidth="1"/>
    <col min="9" max="9" width="24.28515625" style="8" customWidth="1"/>
    <col min="10" max="10" width="28.42578125" style="8" customWidth="1"/>
    <col min="11" max="12" width="19.5703125" style="8" customWidth="1"/>
    <col min="13" max="13" width="25.7109375" style="8" customWidth="1"/>
    <col min="14" max="14" width="24.42578125" style="8" bestFit="1" customWidth="1"/>
    <col min="15" max="15" width="24.42578125" style="8" customWidth="1"/>
    <col min="16" max="16" width="31.5703125" style="8" customWidth="1"/>
    <col min="17" max="18" width="21.85546875" style="8" customWidth="1"/>
    <col min="19" max="19" width="23.5703125" style="8" customWidth="1"/>
    <col min="20" max="20" width="31.85546875" style="8" customWidth="1"/>
    <col min="21" max="21" width="27.7109375" style="8" customWidth="1"/>
    <col min="22" max="22" width="25.42578125" style="8" customWidth="1"/>
    <col min="23" max="23" width="25" style="8" customWidth="1"/>
    <col min="24" max="26" width="29.42578125" style="8" customWidth="1"/>
    <col min="27" max="27" width="26.28515625" style="8" customWidth="1"/>
    <col min="28" max="28" width="25.140625" style="8" customWidth="1"/>
    <col min="29" max="29" width="19.140625" style="8" customWidth="1"/>
    <col min="30" max="16384" width="9.140625" style="8" hidden="1"/>
  </cols>
  <sheetData>
    <row r="1" spans="1:33" ht="18.600000000000001" thickBot="1" x14ac:dyDescent="0.35"/>
    <row r="2" spans="1:33" ht="39.950000000000003" customHeight="1" thickBot="1" x14ac:dyDescent="0.3">
      <c r="E2" s="256" t="s">
        <v>139</v>
      </c>
      <c r="F2" s="257"/>
      <c r="G2" s="100">
        <f>SUM(G9:G9999)</f>
        <v>0</v>
      </c>
      <c r="H2" s="15"/>
      <c r="O2" s="256" t="s">
        <v>24</v>
      </c>
      <c r="P2" s="257"/>
      <c r="Q2" s="98">
        <f>SUM(Q9:Q9999)</f>
        <v>0</v>
      </c>
      <c r="T2" s="220" t="s">
        <v>137</v>
      </c>
      <c r="U2" s="222"/>
      <c r="V2" s="87">
        <f>SUM(V9:V9999)</f>
        <v>0</v>
      </c>
      <c r="X2" s="86"/>
      <c r="Y2" s="220" t="s">
        <v>45</v>
      </c>
      <c r="Z2" s="221"/>
      <c r="AA2" s="222"/>
      <c r="AB2" s="88">
        <f>SUM(AB9:AB9999)</f>
        <v>0</v>
      </c>
    </row>
    <row r="4" spans="1:33" ht="39.950000000000003" customHeight="1" x14ac:dyDescent="0.3">
      <c r="P4" s="260"/>
      <c r="Q4" s="260"/>
      <c r="R4" s="260"/>
      <c r="T4" s="102"/>
      <c r="U4" s="102"/>
    </row>
    <row r="6" spans="1:33" ht="150" x14ac:dyDescent="0.25">
      <c r="A6" s="1" t="s">
        <v>8</v>
      </c>
      <c r="B6" s="1" t="s">
        <v>47</v>
      </c>
      <c r="C6" s="1" t="s">
        <v>33</v>
      </c>
      <c r="D6" s="1" t="s">
        <v>10</v>
      </c>
      <c r="E6" s="1" t="s">
        <v>11</v>
      </c>
      <c r="F6" s="1" t="s">
        <v>12</v>
      </c>
      <c r="G6" s="1" t="s">
        <v>13</v>
      </c>
      <c r="H6" s="1" t="s">
        <v>34</v>
      </c>
      <c r="I6" s="1" t="s">
        <v>16</v>
      </c>
      <c r="J6" s="1" t="s">
        <v>17</v>
      </c>
      <c r="K6" s="1" t="s">
        <v>14</v>
      </c>
      <c r="L6" s="1" t="s">
        <v>32</v>
      </c>
      <c r="M6" s="1" t="s">
        <v>15</v>
      </c>
      <c r="N6" s="1" t="s">
        <v>0</v>
      </c>
      <c r="O6" s="1" t="s">
        <v>46</v>
      </c>
      <c r="P6" s="1" t="s">
        <v>5</v>
      </c>
      <c r="Q6" s="1" t="s">
        <v>18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7" t="s">
        <v>40</v>
      </c>
      <c r="Y6" s="17" t="s">
        <v>103</v>
      </c>
      <c r="Z6" s="17" t="s">
        <v>104</v>
      </c>
      <c r="AA6" s="17" t="s">
        <v>41</v>
      </c>
      <c r="AB6" s="1" t="s">
        <v>43</v>
      </c>
      <c r="AC6" s="1" t="s">
        <v>42</v>
      </c>
      <c r="AD6" s="16"/>
      <c r="AE6" s="16"/>
      <c r="AF6" s="16"/>
      <c r="AG6" s="16"/>
    </row>
    <row r="7" spans="1:33" ht="18" x14ac:dyDescent="0.3">
      <c r="A7" s="94">
        <v>1</v>
      </c>
      <c r="B7" s="94">
        <v>2</v>
      </c>
      <c r="C7" s="94">
        <v>3</v>
      </c>
      <c r="D7" s="94">
        <v>4</v>
      </c>
      <c r="E7" s="94">
        <v>5</v>
      </c>
      <c r="F7" s="94">
        <v>6</v>
      </c>
      <c r="G7" s="94">
        <v>7</v>
      </c>
      <c r="H7" s="94">
        <v>8</v>
      </c>
      <c r="I7" s="94">
        <v>9</v>
      </c>
      <c r="J7" s="94">
        <v>10</v>
      </c>
      <c r="K7" s="94">
        <v>11</v>
      </c>
      <c r="L7" s="94">
        <v>12</v>
      </c>
      <c r="M7" s="94">
        <v>13</v>
      </c>
      <c r="N7" s="94">
        <v>14</v>
      </c>
      <c r="O7" s="94">
        <v>15</v>
      </c>
      <c r="P7" s="94">
        <v>16</v>
      </c>
      <c r="Q7" s="94">
        <v>17</v>
      </c>
      <c r="R7" s="94">
        <v>18</v>
      </c>
      <c r="S7" s="94">
        <v>19</v>
      </c>
      <c r="T7" s="94">
        <v>20</v>
      </c>
      <c r="U7" s="94">
        <v>21</v>
      </c>
      <c r="V7" s="94">
        <v>22</v>
      </c>
      <c r="W7" s="94">
        <v>23</v>
      </c>
      <c r="X7" s="94">
        <v>24</v>
      </c>
      <c r="Y7" s="94">
        <v>25</v>
      </c>
      <c r="Z7" s="94">
        <v>26</v>
      </c>
      <c r="AA7" s="94">
        <v>27</v>
      </c>
      <c r="AB7" s="94">
        <v>28</v>
      </c>
      <c r="AC7" s="94">
        <v>29</v>
      </c>
      <c r="AD7" s="16"/>
      <c r="AE7" s="16"/>
      <c r="AF7" s="16"/>
      <c r="AG7" s="16"/>
    </row>
    <row r="8" spans="1:33" s="2" customFormat="1" ht="168.75" x14ac:dyDescent="0.25">
      <c r="A8" s="26" t="s">
        <v>36</v>
      </c>
      <c r="B8" s="26"/>
      <c r="C8" s="26" t="s">
        <v>73</v>
      </c>
      <c r="D8" s="26" t="s">
        <v>74</v>
      </c>
      <c r="E8" s="26" t="s">
        <v>71</v>
      </c>
      <c r="F8" s="26" t="s">
        <v>72</v>
      </c>
      <c r="G8" s="24">
        <v>15500.01</v>
      </c>
      <c r="H8" s="24">
        <f t="shared" ref="H8" si="0">G8-Q8</f>
        <v>6725</v>
      </c>
      <c r="I8" s="37">
        <v>6</v>
      </c>
      <c r="J8" s="37">
        <v>0</v>
      </c>
      <c r="K8" s="26" t="s">
        <v>75</v>
      </c>
      <c r="L8" s="26" t="s">
        <v>76</v>
      </c>
      <c r="M8" s="26" t="s">
        <v>77</v>
      </c>
      <c r="N8" s="25">
        <v>43655</v>
      </c>
      <c r="O8" s="25" t="s">
        <v>79</v>
      </c>
      <c r="P8" s="26" t="s">
        <v>78</v>
      </c>
      <c r="Q8" s="24">
        <v>8775.01</v>
      </c>
      <c r="R8" s="24">
        <f>Q8-V8</f>
        <v>0</v>
      </c>
      <c r="S8" s="26" t="s">
        <v>80</v>
      </c>
      <c r="T8" s="25">
        <v>43677</v>
      </c>
      <c r="U8" s="26" t="s">
        <v>81</v>
      </c>
      <c r="V8" s="24">
        <v>8775.01</v>
      </c>
      <c r="W8" s="25">
        <v>43696</v>
      </c>
      <c r="X8" s="26"/>
      <c r="Y8" s="72"/>
      <c r="Z8" s="72"/>
      <c r="AA8" s="26"/>
      <c r="AB8" s="24"/>
      <c r="AC8" s="13" t="s">
        <v>64</v>
      </c>
    </row>
    <row r="9" spans="1:33" ht="18" hidden="1" x14ac:dyDescent="0.3">
      <c r="M9" s="3"/>
      <c r="AD9" s="8">
        <v>2</v>
      </c>
    </row>
    <row r="10" spans="1:33" ht="18" hidden="1" x14ac:dyDescent="0.3">
      <c r="M10" s="3"/>
    </row>
    <row r="11" spans="1:33" ht="18" hidden="1" x14ac:dyDescent="0.3">
      <c r="M11" s="3"/>
    </row>
    <row r="12" spans="1:33" ht="18" hidden="1" x14ac:dyDescent="0.3">
      <c r="M12" s="3"/>
    </row>
    <row r="13" spans="1:33" ht="18" hidden="1" x14ac:dyDescent="0.3">
      <c r="M13" s="3"/>
    </row>
    <row r="14" spans="1:33" ht="18" hidden="1" x14ac:dyDescent="0.3">
      <c r="M14" s="3"/>
    </row>
    <row r="15" spans="1:33" ht="18" hidden="1" x14ac:dyDescent="0.3">
      <c r="M15" s="3"/>
    </row>
    <row r="16" spans="1:33" ht="18" hidden="1" x14ac:dyDescent="0.3">
      <c r="M16" s="3"/>
    </row>
    <row r="17" spans="13:13" ht="18" hidden="1" x14ac:dyDescent="0.3">
      <c r="M17" s="3"/>
    </row>
  </sheetData>
  <sheetProtection password="EB34" sheet="1" objects="1" scenarios="1" formatCells="0" formatColumns="0" formatRows="0"/>
  <mergeCells count="5">
    <mergeCell ref="P4:R4"/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3" tint="0.39997558519241921"/>
  </sheetPr>
  <dimension ref="A1:K83"/>
  <sheetViews>
    <sheetView workbookViewId="0">
      <selection activeCell="F20" sqref="F20"/>
    </sheetView>
  </sheetViews>
  <sheetFormatPr defaultColWidth="9.140625" defaultRowHeight="15.75" x14ac:dyDescent="0.25"/>
  <cols>
    <col min="1" max="1" width="15.28515625" style="52" customWidth="1"/>
    <col min="2" max="2" width="17.42578125" style="50" customWidth="1"/>
    <col min="3" max="3" width="17.28515625" style="50" customWidth="1"/>
    <col min="4" max="4" width="38.85546875" style="50" customWidth="1"/>
    <col min="5" max="5" width="15.5703125" style="50" bestFit="1" customWidth="1"/>
    <col min="6" max="11" width="16.140625" style="50" customWidth="1"/>
    <col min="12" max="16384" width="9.140625" style="50"/>
  </cols>
  <sheetData>
    <row r="1" spans="1:11" x14ac:dyDescent="0.25">
      <c r="A1" s="65">
        <v>22</v>
      </c>
      <c r="B1" s="65">
        <v>10</v>
      </c>
      <c r="C1" s="65">
        <v>9</v>
      </c>
      <c r="D1" s="263" t="s">
        <v>50</v>
      </c>
      <c r="E1" s="48"/>
      <c r="F1" s="80" t="s">
        <v>108</v>
      </c>
      <c r="G1" s="84" t="s">
        <v>108</v>
      </c>
      <c r="H1" s="83" t="s">
        <v>108</v>
      </c>
      <c r="I1" s="82" t="s">
        <v>108</v>
      </c>
      <c r="J1" s="81" t="s">
        <v>108</v>
      </c>
      <c r="K1" s="85" t="s">
        <v>108</v>
      </c>
    </row>
    <row r="2" spans="1:11" x14ac:dyDescent="0.25">
      <c r="A2" s="66" t="s">
        <v>84</v>
      </c>
      <c r="B2" s="65" t="s">
        <v>85</v>
      </c>
      <c r="C2" s="65" t="s">
        <v>86</v>
      </c>
      <c r="D2" s="264"/>
      <c r="E2" s="48"/>
      <c r="F2" s="80">
        <v>11</v>
      </c>
      <c r="G2" s="84">
        <v>13</v>
      </c>
      <c r="H2" s="83">
        <v>1</v>
      </c>
      <c r="I2" s="82">
        <v>2</v>
      </c>
      <c r="J2" s="81">
        <v>0</v>
      </c>
      <c r="K2" s="85">
        <v>0</v>
      </c>
    </row>
    <row r="3" spans="1:11" ht="15.6" x14ac:dyDescent="0.3">
      <c r="A3" s="51"/>
      <c r="B3" s="47"/>
      <c r="C3" s="47"/>
      <c r="D3" s="47"/>
      <c r="E3" s="48"/>
      <c r="F3" s="80" t="s">
        <v>109</v>
      </c>
      <c r="G3" s="84" t="s">
        <v>109</v>
      </c>
      <c r="H3" s="83" t="s">
        <v>109</v>
      </c>
      <c r="I3" s="82" t="s">
        <v>109</v>
      </c>
      <c r="J3" s="81" t="s">
        <v>109</v>
      </c>
      <c r="K3" s="85" t="s">
        <v>109</v>
      </c>
    </row>
    <row r="4" spans="1:11" x14ac:dyDescent="0.25">
      <c r="A4" s="61">
        <v>41</v>
      </c>
      <c r="B4" s="62">
        <v>13</v>
      </c>
      <c r="C4" s="62">
        <v>9</v>
      </c>
      <c r="D4" s="265" t="s">
        <v>102</v>
      </c>
      <c r="E4" s="48"/>
      <c r="F4" s="80">
        <v>12</v>
      </c>
      <c r="G4" s="84">
        <v>14</v>
      </c>
      <c r="H4" s="83">
        <v>2</v>
      </c>
      <c r="I4" s="82">
        <v>3</v>
      </c>
      <c r="J4" s="81">
        <v>0</v>
      </c>
      <c r="K4" s="85">
        <v>0</v>
      </c>
    </row>
    <row r="5" spans="1:11" x14ac:dyDescent="0.25">
      <c r="A5" s="61" t="s">
        <v>89</v>
      </c>
      <c r="B5" s="62" t="s">
        <v>88</v>
      </c>
      <c r="C5" s="62" t="s">
        <v>87</v>
      </c>
      <c r="D5" s="266"/>
      <c r="E5" s="48"/>
      <c r="F5" s="48"/>
      <c r="G5" s="48"/>
      <c r="H5" s="49"/>
      <c r="I5" s="49"/>
      <c r="J5" s="49"/>
    </row>
    <row r="6" spans="1:11" ht="15.6" x14ac:dyDescent="0.3">
      <c r="A6" s="51"/>
      <c r="B6" s="47"/>
      <c r="C6" s="47"/>
      <c r="D6" s="47"/>
      <c r="E6" s="48"/>
      <c r="F6" s="48"/>
      <c r="G6" s="48"/>
      <c r="H6" s="49"/>
      <c r="I6" s="49"/>
      <c r="J6" s="49"/>
    </row>
    <row r="7" spans="1:11" x14ac:dyDescent="0.25">
      <c r="A7" s="63">
        <v>9</v>
      </c>
      <c r="B7" s="64">
        <v>1</v>
      </c>
      <c r="C7" s="64">
        <v>9</v>
      </c>
      <c r="D7" s="267" t="s">
        <v>52</v>
      </c>
      <c r="E7" s="48"/>
      <c r="F7" s="48"/>
      <c r="G7" s="48"/>
      <c r="H7" s="49"/>
      <c r="I7" s="49"/>
      <c r="J7" s="49"/>
    </row>
    <row r="8" spans="1:11" x14ac:dyDescent="0.25">
      <c r="A8" s="63" t="s">
        <v>90</v>
      </c>
      <c r="B8" s="64" t="s">
        <v>91</v>
      </c>
      <c r="C8" s="64" t="s">
        <v>92</v>
      </c>
      <c r="D8" s="268"/>
      <c r="E8" s="48"/>
      <c r="F8" s="48"/>
      <c r="G8" s="48"/>
      <c r="H8" s="49"/>
      <c r="I8" s="49"/>
      <c r="J8" s="49"/>
    </row>
    <row r="9" spans="1:11" ht="15.6" x14ac:dyDescent="0.3">
      <c r="A9" s="51"/>
      <c r="B9" s="47"/>
      <c r="C9" s="47"/>
      <c r="D9" s="47"/>
      <c r="E9" s="47"/>
      <c r="F9" s="47"/>
      <c r="G9" s="47"/>
    </row>
    <row r="10" spans="1:11" x14ac:dyDescent="0.25">
      <c r="A10" s="59">
        <v>10</v>
      </c>
      <c r="B10" s="60">
        <v>2</v>
      </c>
      <c r="C10" s="60">
        <v>9</v>
      </c>
      <c r="D10" s="269" t="s">
        <v>31</v>
      </c>
      <c r="E10" s="47"/>
      <c r="F10" s="47"/>
      <c r="G10" s="47"/>
    </row>
    <row r="11" spans="1:11" x14ac:dyDescent="0.25">
      <c r="A11" s="59" t="s">
        <v>93</v>
      </c>
      <c r="B11" s="60" t="s">
        <v>94</v>
      </c>
      <c r="C11" s="60" t="s">
        <v>95</v>
      </c>
      <c r="D11" s="270"/>
      <c r="E11" s="47"/>
      <c r="F11" s="47"/>
      <c r="G11" s="47"/>
    </row>
    <row r="12" spans="1:11" ht="15.6" x14ac:dyDescent="0.3">
      <c r="A12" s="51"/>
      <c r="B12" s="47"/>
      <c r="C12" s="47"/>
      <c r="D12" s="47"/>
      <c r="E12" s="47"/>
      <c r="F12" s="47"/>
      <c r="G12" s="47"/>
    </row>
    <row r="13" spans="1:11" x14ac:dyDescent="0.25">
      <c r="A13" s="57">
        <v>8</v>
      </c>
      <c r="B13" s="58">
        <v>0</v>
      </c>
      <c r="C13" s="58">
        <v>9</v>
      </c>
      <c r="D13" s="271" t="s">
        <v>49</v>
      </c>
      <c r="E13" s="47"/>
      <c r="F13" s="47"/>
      <c r="G13" s="47"/>
    </row>
    <row r="14" spans="1:11" ht="31.5" x14ac:dyDescent="0.25">
      <c r="A14" s="57" t="s">
        <v>96</v>
      </c>
      <c r="B14" s="58" t="s">
        <v>97</v>
      </c>
      <c r="C14" s="58" t="s">
        <v>98</v>
      </c>
      <c r="D14" s="272"/>
      <c r="E14" s="47"/>
      <c r="F14" s="47"/>
      <c r="G14" s="47"/>
    </row>
    <row r="15" spans="1:11" x14ac:dyDescent="0.25">
      <c r="A15" s="51"/>
      <c r="B15" s="47"/>
      <c r="C15" s="47"/>
      <c r="D15" s="47"/>
      <c r="E15" s="47"/>
      <c r="F15" s="47"/>
      <c r="G15" s="47"/>
    </row>
    <row r="16" spans="1:11" x14ac:dyDescent="0.25">
      <c r="A16" s="55">
        <v>8</v>
      </c>
      <c r="B16" s="56">
        <v>0</v>
      </c>
      <c r="C16" s="56">
        <v>9</v>
      </c>
      <c r="D16" s="261" t="s">
        <v>83</v>
      </c>
      <c r="E16" s="47"/>
      <c r="F16" s="47"/>
      <c r="G16" s="47"/>
    </row>
    <row r="17" spans="1:4" x14ac:dyDescent="0.25">
      <c r="A17" s="55" t="s">
        <v>99</v>
      </c>
      <c r="B17" s="56" t="s">
        <v>100</v>
      </c>
      <c r="C17" s="56" t="s">
        <v>101</v>
      </c>
      <c r="D17" s="262"/>
    </row>
    <row r="18" spans="1:4" x14ac:dyDescent="0.25">
      <c r="A18" s="51"/>
    </row>
    <row r="19" spans="1:4" x14ac:dyDescent="0.25">
      <c r="A19" s="51"/>
    </row>
    <row r="20" spans="1:4" x14ac:dyDescent="0.25">
      <c r="A20" s="51"/>
    </row>
    <row r="21" spans="1:4" x14ac:dyDescent="0.25">
      <c r="A21" s="51"/>
    </row>
    <row r="22" spans="1:4" x14ac:dyDescent="0.25">
      <c r="A22" s="51"/>
    </row>
    <row r="23" spans="1:4" x14ac:dyDescent="0.25">
      <c r="A23" s="51"/>
    </row>
    <row r="24" spans="1:4" x14ac:dyDescent="0.25">
      <c r="A24" s="51"/>
    </row>
    <row r="25" spans="1:4" x14ac:dyDescent="0.25">
      <c r="A25" s="51"/>
    </row>
    <row r="26" spans="1:4" x14ac:dyDescent="0.25">
      <c r="A26" s="51"/>
    </row>
    <row r="27" spans="1:4" x14ac:dyDescent="0.25">
      <c r="A27" s="51"/>
    </row>
    <row r="28" spans="1:4" x14ac:dyDescent="0.25">
      <c r="A28" s="51"/>
    </row>
    <row r="29" spans="1:4" x14ac:dyDescent="0.25">
      <c r="A29" s="51"/>
    </row>
    <row r="30" spans="1:4" x14ac:dyDescent="0.25">
      <c r="A30" s="51"/>
    </row>
    <row r="31" spans="1:4" x14ac:dyDescent="0.25">
      <c r="A31" s="51"/>
    </row>
    <row r="32" spans="1:4" x14ac:dyDescent="0.25">
      <c r="A32" s="51"/>
    </row>
    <row r="33" spans="1:1" x14ac:dyDescent="0.25">
      <c r="A33" s="51"/>
    </row>
    <row r="34" spans="1:1" x14ac:dyDescent="0.25">
      <c r="A34" s="51"/>
    </row>
    <row r="35" spans="1:1" x14ac:dyDescent="0.25">
      <c r="A35" s="51"/>
    </row>
    <row r="36" spans="1:1" x14ac:dyDescent="0.25">
      <c r="A36" s="51"/>
    </row>
    <row r="37" spans="1:1" x14ac:dyDescent="0.25">
      <c r="A37" s="51"/>
    </row>
    <row r="38" spans="1:1" x14ac:dyDescent="0.25">
      <c r="A38" s="51"/>
    </row>
    <row r="39" spans="1:1" x14ac:dyDescent="0.25">
      <c r="A39" s="51"/>
    </row>
    <row r="40" spans="1:1" x14ac:dyDescent="0.25">
      <c r="A40" s="51"/>
    </row>
    <row r="41" spans="1:1" x14ac:dyDescent="0.25">
      <c r="A41" s="51"/>
    </row>
    <row r="42" spans="1:1" x14ac:dyDescent="0.25">
      <c r="A42" s="51"/>
    </row>
    <row r="43" spans="1:1" x14ac:dyDescent="0.25">
      <c r="A43" s="51"/>
    </row>
    <row r="44" spans="1:1" x14ac:dyDescent="0.25">
      <c r="A44" s="51"/>
    </row>
    <row r="45" spans="1:1" x14ac:dyDescent="0.25">
      <c r="A45" s="51"/>
    </row>
    <row r="81" spans="1:1" x14ac:dyDescent="0.25">
      <c r="A81" s="53"/>
    </row>
    <row r="82" spans="1:1" x14ac:dyDescent="0.25">
      <c r="A82" s="53"/>
    </row>
    <row r="83" spans="1:1" x14ac:dyDescent="0.25">
      <c r="A83" s="54"/>
    </row>
  </sheetData>
  <mergeCells count="6">
    <mergeCell ref="D16:D17"/>
    <mergeCell ref="D1:D2"/>
    <mergeCell ref="D4:D5"/>
    <mergeCell ref="D7:D8"/>
    <mergeCell ref="D10:D11"/>
    <mergeCell ref="D13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Общая информация</vt:lpstr>
      <vt:lpstr>Ед. поставщик п.4 ч.1</vt:lpstr>
      <vt:lpstr>Ед. поставщик п.5 ч.1</vt:lpstr>
      <vt:lpstr>Ед.поставщик за искл. п.4,5 ч.1</vt:lpstr>
      <vt:lpstr>Состоявшиеся аукционы</vt:lpstr>
      <vt:lpstr>Несостоявшиеся аукционы</vt:lpstr>
      <vt:lpstr>Иные конкурентные закупки</vt:lpstr>
      <vt:lpstr>Настройки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Компьютер № 3</dc:creator>
  <cp:lastModifiedBy>Библиотека</cp:lastModifiedBy>
  <cp:lastPrinted>2019-09-24T06:31:40Z</cp:lastPrinted>
  <dcterms:created xsi:type="dcterms:W3CDTF">2017-01-25T04:28:39Z</dcterms:created>
  <dcterms:modified xsi:type="dcterms:W3CDTF">2025-04-14T12:33:44Z</dcterms:modified>
</cp:coreProperties>
</file>