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workbookProtection workbookPassword="EB34" lockStructure="1"/>
  <bookViews>
    <workbookView xWindow="360" yWindow="3270" windowWidth="19440" windowHeight="5010" tabRatio="602" firstSheet="3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44525" iterate="1"/>
</workbook>
</file>

<file path=xl/calcChain.xml><?xml version="1.0" encoding="utf-8"?>
<calcChain xmlns="http://schemas.openxmlformats.org/spreadsheetml/2006/main">
  <c r="H2" i="27" l="1"/>
  <c r="P2" i="27"/>
  <c r="V2" i="27"/>
  <c r="H2" i="31"/>
  <c r="P2" i="31"/>
  <c r="V2" i="31"/>
  <c r="G2" i="19"/>
  <c r="N2" i="19"/>
  <c r="T2" i="19"/>
  <c r="I25" i="27"/>
  <c r="I23" i="27"/>
  <c r="I22" i="27"/>
  <c r="H16" i="17"/>
  <c r="R16" i="17"/>
  <c r="G2" i="17"/>
  <c r="Q2" i="17"/>
  <c r="V2" i="17"/>
  <c r="AB2" i="17"/>
  <c r="I92" i="31"/>
  <c r="I139" i="31"/>
  <c r="I136" i="31"/>
  <c r="I135" i="31"/>
  <c r="I130" i="31"/>
  <c r="I20" i="31"/>
  <c r="I30" i="31"/>
  <c r="G2" i="22"/>
  <c r="Q2" i="22"/>
  <c r="V2" i="22"/>
  <c r="AB2" i="22"/>
  <c r="I111" i="31"/>
  <c r="I21" i="27"/>
  <c r="I20" i="27"/>
  <c r="I18" i="27"/>
  <c r="I86" i="31"/>
  <c r="I13" i="31"/>
  <c r="I123" i="31"/>
  <c r="I115" i="31"/>
  <c r="D9" i="21" l="1"/>
  <c r="H10" i="17"/>
  <c r="R10" i="17"/>
  <c r="I78" i="31"/>
  <c r="I72" i="31"/>
  <c r="I41" i="31"/>
  <c r="I17" i="27" l="1"/>
  <c r="I16" i="27"/>
  <c r="I15" i="27"/>
  <c r="H9" i="19"/>
  <c r="I122" i="31"/>
  <c r="I14" i="27"/>
  <c r="H27" i="19"/>
  <c r="H26" i="19"/>
  <c r="H25" i="19"/>
  <c r="H24" i="19"/>
  <c r="H23" i="19"/>
  <c r="H22" i="19"/>
  <c r="H21" i="19"/>
  <c r="H20" i="19"/>
  <c r="H19" i="19"/>
  <c r="H18" i="19"/>
  <c r="H17" i="19"/>
  <c r="H16" i="19"/>
  <c r="H15" i="19"/>
  <c r="H14" i="19"/>
  <c r="H13" i="19"/>
  <c r="H12" i="19"/>
  <c r="G2" i="20"/>
  <c r="Q2" i="20"/>
  <c r="V2" i="20"/>
  <c r="AB2" i="20"/>
  <c r="H11" i="19"/>
  <c r="I13" i="27"/>
  <c r="I12" i="27"/>
  <c r="I11" i="27"/>
  <c r="I10" i="27"/>
  <c r="I109" i="31"/>
  <c r="I121" i="31"/>
  <c r="I9" i="27" l="1"/>
  <c r="H9" i="22"/>
  <c r="R9" i="22"/>
  <c r="H28" i="22" l="1"/>
  <c r="R28" i="22"/>
  <c r="I55" i="31"/>
  <c r="I59" i="31"/>
  <c r="I51" i="31"/>
  <c r="H9" i="17" l="1"/>
  <c r="R9" i="17"/>
  <c r="I114" i="31"/>
  <c r="I71" i="31"/>
  <c r="I12" i="31"/>
  <c r="I11" i="31"/>
  <c r="I10" i="31"/>
  <c r="I9" i="31" l="1"/>
  <c r="D13" i="21" l="1"/>
  <c r="R8" i="20" l="1"/>
  <c r="H8" i="20"/>
  <c r="R8" i="22"/>
  <c r="H8" i="22"/>
  <c r="I8" i="27" l="1"/>
  <c r="J9" i="21" l="1"/>
  <c r="J13" i="21"/>
  <c r="G13" i="21" l="1"/>
  <c r="M5" i="21" s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G10" i="21" l="1"/>
  <c r="G11" i="21" l="1"/>
  <c r="D11" i="21"/>
  <c r="D15" i="21" s="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<sst xmlns="http://schemas.openxmlformats.org/spreadsheetml/2006/main" count="767" uniqueCount="301">
  <si>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</si>
  <si>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</si>
  <si>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</si>
  <si>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</si>
  <si>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</si>
  <si>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</si>
  <si>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</si>
  <si>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</si>
  <si>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</si>
  <si>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</si>
  <si>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</si>
  <si>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</si>
  <si>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</si>
  <si>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</si>
  <si>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</si>
  <si>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</si>
  <si>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</si>
  <si>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</si>
  <si>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</si>
  <si>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</si>
  <si>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</si>
  <si>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</si>
  <si>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</si>
  <si>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</si>
  <si>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</si>
  <si>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</si>
  <si>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</si>
  <si>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</si>
  <si>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</si>
  <si>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</si>
  <si>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</si>
  <si>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</si>
  <si>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</si>
  <si>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</si>
  <si>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</si>
  <si>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</si>
  <si>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</si>
  <si>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</si>
  <si>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</si>
  <si>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</si>
  <si>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</si>
  <si>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</si>
  <si>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</si>
  <si>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</si>
  <si>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</si>
  <si>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</si>
  <si>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</si>
  <si>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</si>
  <si>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</si>
  <si>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</si>
  <si>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</si>
  <si>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</si>
  <si>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</si>
  <si>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</si>
  <si>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</si>
  <si>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</si>
  <si>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</si>
  <si>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</si>
  <si>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</si>
  <si>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</si>
  <si>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</si>
  <si>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</si>
  <si>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</si>
  <si>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</si>
  <si>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</si>
  <si>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</si>
  <si>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</si>
  <si>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</si>
  <si>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</si>
  <si>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</si>
  <si>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</si>
  <si>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</si>
  <si>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</si>
  <si>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</si>
  <si>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</si>
  <si>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</si>
  <si>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</si>
  <si>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</si>
  <si>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</si>
  <si>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</si>
  <si>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</si>
  <si>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</si>
  <si>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</si>
  <si>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</si>
  <si>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</si>
  <si>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</si>
  <si>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</si>
  <si>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</si>
  <si>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</si>
  <si>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</si>
  <si>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</si>
  <si>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</si>
  <si>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</si>
  <si>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</si>
  <si>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</si>
  <si>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</si>
  <si>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</si>
  <si>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</si>
  <si>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</si>
  <si>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</si>
  <si>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</si>
  <si>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</si>
  <si>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</si>
  <si>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</si>
  <si>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</si>
  <si>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</si>
  <si>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</si>
  <si>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</si>
  <si>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</si>
  <si>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</si>
  <si>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</si>
  <si>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</si>
  <si>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</si>
  <si>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</si>
  <si>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</si>
  <si>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</si>
  <si>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</si>
  <si>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</si>
  <si>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</si>
  <si>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</si>
  <si>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</si>
  <si>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</si>
  <si>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</si>
  <si>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</si>
  <si>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</si>
  <si>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</si>
  <si>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</si>
  <si>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</si>
  <si>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</si>
  <si>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</si>
  <si>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</si>
  <si>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</si>
  <si>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</si>
  <si>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</si>
  <si>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</si>
  <si>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</si>
  <si>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</si>
  <si>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</si>
  <si>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</si>
  <si>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</si>
  <si>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</si>
  <si>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</si>
  <si>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</si>
  <si>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</si>
  <si>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</si>
  <si>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МБОУ СОШ № 7</t>
  </si>
  <si>
    <t xml:space="preserve">  </t>
  </si>
  <si>
    <t>нет</t>
  </si>
  <si>
    <t>925000000000000000226</t>
  </si>
  <si>
    <t>132</t>
  </si>
  <si>
    <t>За услуги активации тахогрофа</t>
  </si>
  <si>
    <t>ООО "Канкорт"</t>
  </si>
  <si>
    <t>В течение 5 рабочих дней, со дня подписания сторонами контракта</t>
  </si>
  <si>
    <t>Не позднее 10 рабочих дней с момента подписания Заказчиком и Подрядчиком акта приема-сдачи и предоставленного Подрядчиком документа на оплату</t>
  </si>
  <si>
    <t>ИП Пастухов</t>
  </si>
  <si>
    <t>925000000000000000244</t>
  </si>
  <si>
    <t>25-01/2024</t>
  </si>
  <si>
    <t>За жидкость незамерзающюю</t>
  </si>
  <si>
    <t>За неисключительное право использования программы для ЭВМ</t>
  </si>
  <si>
    <t>Индивидуальный предприниматель Пастухов Борис Петрович</t>
  </si>
  <si>
    <t>423012478421</t>
  </si>
  <si>
    <t>За связь</t>
  </si>
  <si>
    <t>ПАО "Ростелеком"</t>
  </si>
  <si>
    <t>701.94</t>
  </si>
  <si>
    <t xml:space="preserve">За водоснабжение </t>
  </si>
  <si>
    <t>МАУ "ЖКХ" Днепровского сельского поселения Тимашевского района л/сч 30186Ъ51430)</t>
  </si>
  <si>
    <t>3А-193</t>
  </si>
  <si>
    <t xml:space="preserve">т/о системы пожарной сигнализации </t>
  </si>
  <si>
    <t xml:space="preserve"> 2353002302 
</t>
  </si>
  <si>
    <t xml:space="preserve"> 
ООО "Сигнал"</t>
  </si>
  <si>
    <t xml:space="preserve"> 
ООО "Сигнал</t>
  </si>
  <si>
    <t>А-192</t>
  </si>
  <si>
    <t>20299/ТМ</t>
  </si>
  <si>
    <t>мониторинг пожарной тсистемы</t>
  </si>
  <si>
    <t>за комм.отходы</t>
  </si>
  <si>
    <t>Ао "Мусороуборочная кампания"</t>
  </si>
  <si>
    <t>7СВО</t>
  </si>
  <si>
    <t>за питание</t>
  </si>
  <si>
    <t>ООО "Тимашевское ПРТ Райпо"</t>
  </si>
  <si>
    <t>7ОВЗ</t>
  </si>
  <si>
    <t>ИП ШОТА</t>
  </si>
  <si>
    <t>за бензин</t>
  </si>
  <si>
    <t>за стоянку автобусов</t>
  </si>
  <si>
    <t>ОАО САФ РУСЬ</t>
  </si>
  <si>
    <t>7/1</t>
  </si>
  <si>
    <t>за пред.осмотр водителей</t>
  </si>
  <si>
    <t>за водотведение</t>
  </si>
  <si>
    <t>МАУ ЖКХ Днепровского сельского поселения</t>
  </si>
  <si>
    <t>23070500313</t>
  </si>
  <si>
    <t>за электроэнергию</t>
  </si>
  <si>
    <t>ПАО " КубаньЭнерго"</t>
  </si>
  <si>
    <t>61</t>
  </si>
  <si>
    <t>за перезарядку огнетушителя</t>
  </si>
  <si>
    <t>ООО Сигнал</t>
  </si>
  <si>
    <t>2403</t>
  </si>
  <si>
    <t>За теплоэнергию</t>
  </si>
  <si>
    <t>Филиал АО "АТЕК"</t>
  </si>
  <si>
    <t>КО33217/24</t>
  </si>
  <si>
    <t>За неисключительное право для ЭВМ</t>
  </si>
  <si>
    <t>АО "ПФ "СКБКонтур"</t>
  </si>
  <si>
    <t>34000937</t>
  </si>
  <si>
    <t>за тревож.кнопку</t>
  </si>
  <si>
    <t>УФК по Краснодарскому краю (ОВО по Тимашевскому району - филиал ФГКУ "УВО ВНГ России по Краснодарскому</t>
  </si>
  <si>
    <t>1726.40</t>
  </si>
  <si>
    <t>Питание 1-4 класс</t>
  </si>
  <si>
    <t>08183000199230003700001</t>
  </si>
  <si>
    <t>2353020735</t>
  </si>
  <si>
    <t>ООО "Тимашевское Райпо"</t>
  </si>
  <si>
    <t>Ежжедневно,согласно графика питания учеников</t>
  </si>
  <si>
    <t>В течение 7 рабочих дней</t>
  </si>
  <si>
    <t>467.47</t>
  </si>
  <si>
    <t>20.02..2024</t>
  </si>
  <si>
    <t>20..03.2024</t>
  </si>
  <si>
    <t>ремонт автобуса</t>
  </si>
  <si>
    <t>235303782209</t>
  </si>
  <si>
    <t>ИП Пасткхов</t>
  </si>
  <si>
    <t>В течение 10 рабочих дней, со дня подписания сторонами контракта</t>
  </si>
  <si>
    <t>31.01.2024.</t>
  </si>
  <si>
    <t>9250000000000000000024</t>
  </si>
  <si>
    <t>01-04/2024-1</t>
  </si>
  <si>
    <t>канц.товары</t>
  </si>
  <si>
    <t>235304188742</t>
  </si>
  <si>
    <t>ИП Кушнаренко</t>
  </si>
  <si>
    <t>925000000000000000024</t>
  </si>
  <si>
    <t>117-то</t>
  </si>
  <si>
    <t>тех.осмотр</t>
  </si>
  <si>
    <t>235305769122</t>
  </si>
  <si>
    <t>ИП Барма</t>
  </si>
  <si>
    <t>а01100242</t>
  </si>
  <si>
    <t>учебники</t>
  </si>
  <si>
    <t>Издательство Просвещение</t>
  </si>
  <si>
    <t>До 1 сентября2024</t>
  </si>
  <si>
    <t>В течение 10раб.дней</t>
  </si>
  <si>
    <t>а119759</t>
  </si>
  <si>
    <t>7715995942</t>
  </si>
  <si>
    <t>Просвещение</t>
  </si>
  <si>
    <t>В течении 10 рабочих дней</t>
  </si>
  <si>
    <t>ИП Шота</t>
  </si>
  <si>
    <t>ежедневно</t>
  </si>
  <si>
    <t>В течение 10  рабочих дней, со дня подписания сторонами контракта</t>
  </si>
  <si>
    <t>а 0119757</t>
  </si>
  <si>
    <t>б/н</t>
  </si>
  <si>
    <t>краска</t>
  </si>
  <si>
    <t>234900743508</t>
  </si>
  <si>
    <t>ИП Трухляк</t>
  </si>
  <si>
    <t>экскурсия</t>
  </si>
  <si>
    <t>23530164418</t>
  </si>
  <si>
    <t>Храм</t>
  </si>
  <si>
    <t>неи</t>
  </si>
  <si>
    <t>7/24</t>
  </si>
  <si>
    <t>за дератизацию</t>
  </si>
  <si>
    <t>ООО Дизинфекция</t>
  </si>
  <si>
    <t>1/2024/9</t>
  </si>
  <si>
    <t>2310052884</t>
  </si>
  <si>
    <t>Музей</t>
  </si>
  <si>
    <t>Охрана</t>
  </si>
  <si>
    <t>01830019923003740001</t>
  </si>
  <si>
    <t>2304067057</t>
  </si>
  <si>
    <t>ООО ОО "ЧОО ЛЕГИОН"</t>
  </si>
  <si>
    <t>31.052024</t>
  </si>
  <si>
    <t>233235301416023530100100130018010244</t>
  </si>
  <si>
    <t>0818300019923000374</t>
  </si>
  <si>
    <t>30..04.2024</t>
  </si>
  <si>
    <t>2283.84</t>
  </si>
  <si>
    <t>за связь</t>
  </si>
  <si>
    <t>ПАО Ростелеком</t>
  </si>
  <si>
    <t>728.35</t>
  </si>
  <si>
    <t>958.17</t>
  </si>
  <si>
    <t>985.13</t>
  </si>
  <si>
    <t>01/03/2024//103</t>
  </si>
  <si>
    <t>2353014160</t>
  </si>
  <si>
    <t>Союз торгово прмышленная палата</t>
  </si>
  <si>
    <t xml:space="preserve">оценка качества труда </t>
  </si>
  <si>
    <t>за автошины</t>
  </si>
  <si>
    <t>2309034545</t>
  </si>
  <si>
    <t>ООО Шинсервис</t>
  </si>
  <si>
    <t>925000000000000000000000000000244</t>
  </si>
  <si>
    <t>за услуги школьного питания</t>
  </si>
  <si>
    <t>ООО ТИМАШЕВСКОЕ РАЙПО</t>
  </si>
  <si>
    <t>согласно графика</t>
  </si>
  <si>
    <t>28.10.224</t>
  </si>
  <si>
    <t>925000000000002444</t>
  </si>
  <si>
    <t>в рабочии дни</t>
  </si>
  <si>
    <t>втечение 10 рабочих дней</t>
  </si>
  <si>
    <t>в течении 10 рабочих дней</t>
  </si>
  <si>
    <t>14233.60</t>
  </si>
  <si>
    <t>92500000000000000244</t>
  </si>
  <si>
    <t>31.09.2024</t>
  </si>
  <si>
    <t>15.11,2024</t>
  </si>
  <si>
    <t>райпо</t>
  </si>
  <si>
    <t>925000000000000000000244</t>
  </si>
  <si>
    <t>ха страхование автобусов</t>
  </si>
  <si>
    <t>7710026574</t>
  </si>
  <si>
    <t>САА "ВСК"</t>
  </si>
  <si>
    <t>92500000000000000000244</t>
  </si>
  <si>
    <t>за посуду для столовой</t>
  </si>
  <si>
    <t>235002152355</t>
  </si>
  <si>
    <t>ИП Латышев</t>
  </si>
  <si>
    <t xml:space="preserve">за ремонт автобуса </t>
  </si>
  <si>
    <t>235303483777</t>
  </si>
  <si>
    <t>ИП Пполонов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</si>
</sst>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  <numFmt numFmtId="169" formatCode="dd/mm/yyyy"/>
  </numFmts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59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7" fontId="1" fillId="0" borderId="0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18" borderId="14" xfId="0" applyNumberFormat="1" applyFont="1" applyFill="1" applyBorder="1" applyAlignment="1">
      <alignment horizontal="center" vertical="center" wrapText="1"/>
    </xf>
    <xf numFmtId="49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14" xfId="0" applyFont="1" applyFill="1" applyBorder="1" applyAlignment="1" applyProtection="1">
      <alignment horizontal="center" vertical="center" wrapText="1"/>
      <protection locked="0"/>
    </xf>
    <xf numFmtId="14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14" xfId="0" applyNumberFormat="1" applyFont="1" applyFill="1" applyBorder="1" applyAlignment="1">
      <alignment horizontal="center" vertical="center" wrapText="1"/>
    </xf>
    <xf numFmtId="14" fontId="1" fillId="18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>
      <alignment horizontal="center" vertical="center" wrapText="1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0" xfId="0" applyFont="1" applyFill="1" applyBorder="1" applyAlignment="1">
      <alignment horizontal="center" vertical="center" wrapText="1"/>
    </xf>
    <xf numFmtId="168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>
      <alignment horizontal="center" vertical="center" wrapText="1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>
      <alignment horizontal="center" vertical="center" wrapText="1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>
      <alignment horizontal="center" vertical="center" wrapText="1"/>
    </xf>
    <xf numFmtId="16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9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169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9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169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18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>
      <alignment horizontal="center" vertical="center" wrapText="1"/>
    </xf>
    <xf numFmtId="4" fontId="1" fillId="18" borderId="60" xfId="0" applyNumberFormat="1" applyFont="1" applyFill="1" applyBorder="1" applyAlignment="1">
      <alignment horizontal="center" vertical="center" wrapText="1"/>
    </xf>
    <xf numFmtId="49" fontId="1" fillId="18" borderId="56" xfId="0" applyNumberFormat="1" applyFont="1" applyFill="1" applyBorder="1" applyAlignment="1">
      <alignment horizontal="center" vertical="center" wrapText="1"/>
    </xf>
    <xf numFmtId="49" fontId="1" fillId="18" borderId="59" xfId="0" applyNumberFormat="1" applyFont="1" applyFill="1" applyBorder="1" applyAlignment="1">
      <alignment horizontal="center" vertical="center" wrapText="1"/>
    </xf>
    <xf numFmtId="168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>
      <alignment horizontal="center" vertical="center" wrapText="1"/>
    </xf>
    <xf numFmtId="4" fontId="1" fillId="18" borderId="48" xfId="0" applyNumberFormat="1" applyFont="1" applyFill="1" applyBorder="1" applyAlignment="1">
      <alignment horizontal="center" vertical="center" wrapText="1"/>
    </xf>
    <xf numFmtId="49" fontId="1" fillId="18" borderId="44" xfId="0" applyNumberFormat="1" applyFont="1" applyFill="1" applyBorder="1" applyAlignment="1">
      <alignment horizontal="center" vertical="center" wrapText="1"/>
    </xf>
    <xf numFmtId="49" fontId="1" fillId="18" borderId="47" xfId="0" applyNumberFormat="1" applyFont="1" applyFill="1" applyBorder="1" applyAlignment="1">
      <alignment horizontal="center" vertical="center" wrapText="1"/>
    </xf>
    <xf numFmtId="168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0" fontId="1" fillId="18" borderId="54" xfId="0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>
      <alignment horizontal="center" vertical="center" wrapText="1"/>
    </xf>
    <xf numFmtId="4" fontId="1" fillId="18" borderId="54" xfId="0" applyNumberFormat="1" applyFont="1" applyFill="1" applyBorder="1" applyAlignment="1">
      <alignment horizontal="center" vertical="center" wrapText="1"/>
    </xf>
    <xf numFmtId="4" fontId="1" fillId="18" borderId="55" xfId="0" applyNumberFormat="1" applyFont="1" applyFill="1" applyBorder="1" applyAlignment="1">
      <alignment horizontal="center" vertical="center" wrapText="1"/>
    </xf>
    <xf numFmtId="16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>
      <alignment horizontal="center" vertical="center" wrapText="1"/>
    </xf>
    <xf numFmtId="16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>
      <alignment horizontal="center" vertical="center" wrapText="1"/>
    </xf>
    <xf numFmtId="16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4" xfId="0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>
      <alignment horizontal="center" vertical="center" wrapText="1"/>
    </xf>
    <xf numFmtId="49" fontId="1" fillId="18" borderId="54" xfId="0" applyNumberFormat="1" applyFont="1" applyFill="1" applyBorder="1" applyAlignment="1">
      <alignment horizontal="center" vertical="center" wrapText="1"/>
    </xf>
    <xf numFmtId="49" fontId="1" fillId="18" borderId="55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>
      <alignment horizontal="center" vertical="center" wrapText="1"/>
    </xf>
    <xf numFmtId="49" fontId="1" fillId="18" borderId="43" xfId="0" applyNumberFormat="1" applyFont="1" applyFill="1" applyBorder="1" applyAlignment="1">
      <alignment horizontal="center" vertical="center" wrapText="1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" fontId="1" fillId="18" borderId="42" xfId="0" applyNumberFormat="1" applyFont="1" applyFill="1" applyBorder="1" applyAlignment="1">
      <alignment horizontal="center" vertical="center" wrapText="1"/>
    </xf>
    <xf numFmtId="4" fontId="1" fillId="18" borderId="43" xfId="0" applyNumberFormat="1" applyFont="1" applyFill="1" applyBorder="1" applyAlignment="1">
      <alignment horizontal="center" vertical="center" wrapText="1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>
      <alignment horizontal="center" vertical="center" wrapText="1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>
      <alignment horizontal="center" vertical="center" wrapText="1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>
      <alignment horizontal="center" vertical="center" wrapText="1"/>
    </xf>
    <xf numFmtId="16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4" fontId="1" fillId="18" borderId="22" xfId="0" applyNumberFormat="1" applyFont="1" applyFill="1" applyBorder="1" applyAlignment="1">
      <alignment horizontal="center" vertical="center" wrapText="1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>
      <alignment horizontal="center" vertical="center" wrapText="1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>
      <alignment horizontal="center" vertical="center" wrapText="1"/>
    </xf>
    <xf numFmtId="16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>
      <alignment horizontal="center" vertical="center" wrapText="1"/>
    </xf>
    <xf numFmtId="4" fontId="1" fillId="18" borderId="30" xfId="0" applyNumberFormat="1" applyFont="1" applyFill="1" applyBorder="1" applyAlignment="1">
      <alignment horizontal="center" vertical="center" wrapText="1"/>
    </xf>
    <xf numFmtId="4" fontId="1" fillId="18" borderId="31" xfId="0" applyNumberFormat="1" applyFont="1" applyFill="1" applyBorder="1" applyAlignment="1">
      <alignment horizontal="center" vertical="center" wrapText="1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>
      <alignment horizontal="center" vertical="center" wrapText="1"/>
    </xf>
    <xf numFmtId="49" fontId="1" fillId="18" borderId="35" xfId="0" applyNumberFormat="1" applyFont="1" applyFill="1" applyBorder="1" applyAlignment="1">
      <alignment horizontal="center" vertical="center" wrapText="1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>
      <alignment horizontal="center" vertical="center" wrapText="1"/>
    </xf>
    <xf numFmtId="4" fontId="1" fillId="18" borderId="39" xfId="0" applyNumberFormat="1" applyFont="1" applyFill="1" applyBorder="1" applyAlignment="1">
      <alignment horizontal="center" vertical="center" wrapText="1"/>
    </xf>
    <xf numFmtId="4" fontId="1" fillId="18" borderId="36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4" fontId="1" fillId="18" borderId="25" xfId="0" applyNumberFormat="1" applyFont="1" applyFill="1" applyBorder="1" applyAlignment="1">
      <alignment horizontal="center" vertical="center" wrapText="1"/>
    </xf>
    <xf numFmtId="4" fontId="1" fillId="18" borderId="26" xfId="0" applyNumberFormat="1" applyFont="1" applyFill="1" applyBorder="1" applyAlignment="1">
      <alignment horizontal="center" vertical="center" wrapText="1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3</xdr:row>
      <xdr:rowOff>504000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349826</xdr:colOff>
      <xdr:row>3</xdr:row>
      <xdr:rowOff>6924</xdr:rowOff>
    </xdr:from>
    <xdr:to>
      <xdr:col>13</xdr:col>
      <xdr:colOff>1080626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2</xdr:row>
      <xdr:rowOff>228600</xdr:rowOff>
    </xdr:from>
    <xdr:to>
      <xdr:col>8</xdr:col>
      <xdr:colOff>1420928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2346612</xdr:colOff>
      <xdr:row>3</xdr:row>
      <xdr:rowOff>0</xdr:rowOff>
    </xdr:from>
    <xdr:to>
      <xdr:col>18</xdr:col>
      <xdr:colOff>227756</xdr:colOff>
      <xdr:row>4</xdr:row>
      <xdr:rowOff>2178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507423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2</xdr:row>
      <xdr:rowOff>228600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507422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3</xdr:row>
      <xdr:rowOff>504000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abSelected="1" zoomScale="40" zoomScaleNormal="40" workbookViewId="0">
      <selection activeCell="D10" sqref="D10:F10"/>
    </sheetView>
  </sheetViews>
  <sheetFormatPr defaultColWidth="0" defaultRowHeight="15" x14ac:dyDescent="0.25"/>
  <cols>
    <col min="1" max="2" width="9.140625" style="9" customWidth="1"/>
    <col min="3" max="3" width="25.28515625" style="9" customWidth="1"/>
    <col min="4" max="5" width="9.140625" style="9" customWidth="1"/>
    <col min="6" max="6" width="11.7109375" style="9" customWidth="1"/>
    <col min="7" max="7" width="19" style="9" customWidth="1"/>
    <col min="8" max="8" width="6.5703125" style="9" customWidth="1"/>
    <col min="9" max="9" width="5.5703125" style="9" customWidth="1"/>
    <col min="10" max="10" width="15" style="9" customWidth="1"/>
    <col min="11" max="11" width="14.85546875" style="9" customWidth="1"/>
    <col min="12" max="12" width="21.28515625" style="9" customWidth="1"/>
    <col min="13" max="13" width="10.140625" style="9" customWidth="1"/>
    <col min="14" max="14" width="17.140625" style="9" bestFit="1" customWidth="1"/>
    <col min="15" max="22" width="9.140625" style="9" hidden="1" customWidth="1"/>
    <col min="23" max="23" width="30.7109375" style="9" hidden="1" customWidth="1"/>
    <col min="24" max="16384" width="9.140625" style="9" hidden="1"/>
  </cols>
  <sheetData>
    <row r="1" spans="1:14" ht="27" customHeight="1" thickBot="1" x14ac:dyDescent="0.3">
      <c r="A1" s="271" t="s">
        <v>140</v>
      </c>
      <c r="B1" s="272"/>
      <c r="C1" s="272"/>
      <c r="D1" s="272"/>
      <c r="E1" s="271" t="s">
        <v>145</v>
      </c>
      <c r="F1" s="272"/>
      <c r="G1" s="272"/>
      <c r="H1" s="272"/>
      <c r="I1" s="272"/>
      <c r="J1" s="272"/>
      <c r="K1" s="272"/>
      <c r="L1" s="272"/>
      <c r="M1" s="272"/>
      <c r="N1" s="273"/>
    </row>
    <row r="3" spans="1:14" ht="15.75" thickBot="1" x14ac:dyDescent="0.3">
      <c r="I3" s="21"/>
      <c r="J3" s="21"/>
      <c r="K3" s="21"/>
      <c r="L3" s="21"/>
      <c r="M3" s="21"/>
      <c r="N3" s="21"/>
    </row>
    <row r="4" spans="1:14" ht="32.25" customHeight="1" thickBot="1" x14ac:dyDescent="0.3">
      <c r="A4" s="307" t="s">
        <v>25</v>
      </c>
      <c r="B4" s="308"/>
      <c r="C4" s="4">
        <v>14704719.220000001</v>
      </c>
      <c r="D4" s="5"/>
      <c r="E4" s="309" t="s">
        <v>139</v>
      </c>
      <c r="F4" s="310"/>
      <c r="G4" s="311"/>
      <c r="H4" s="312">
        <v>2000000</v>
      </c>
      <c r="I4" s="313"/>
      <c r="J4" s="314"/>
      <c r="K4" s="22"/>
      <c r="L4" s="99" t="s">
        <v>54</v>
      </c>
      <c r="M4" s="309">
        <v>6354443.4800000004</v>
      </c>
      <c r="N4" s="311"/>
    </row>
    <row r="5" spans="1:14" ht="30.75" customHeight="1" thickBot="1" x14ac:dyDescent="0.3">
      <c r="A5" s="307" t="s">
        <v>26</v>
      </c>
      <c r="B5" s="308"/>
      <c r="C5" s="6">
        <f>C4-G15+J15</f>
        <v>7238900.9299999997</v>
      </c>
      <c r="D5" s="5"/>
      <c r="E5" s="309" t="s">
        <v>52</v>
      </c>
      <c r="F5" s="310"/>
      <c r="G5" s="311"/>
      <c r="H5" s="302">
        <f>H4-G12</f>
        <v>1511434.05</v>
      </c>
      <c r="I5" s="303"/>
      <c r="J5" s="304"/>
      <c r="K5" s="22"/>
      <c r="L5" s="99" t="s">
        <v>53</v>
      </c>
      <c r="M5" s="305">
        <f>M4-G13</f>
        <v>2744425.0100000002</v>
      </c>
      <c r="N5" s="306"/>
    </row>
    <row r="6" spans="1:14" x14ac:dyDescent="0.25">
      <c r="C6" s="7"/>
      <c r="D6" s="10"/>
      <c r="E6" s="10"/>
      <c r="F6" s="10"/>
      <c r="G6" s="10"/>
      <c r="H6" s="10"/>
      <c r="I6" s="10"/>
      <c r="J6" s="10"/>
      <c r="K6" s="10"/>
      <c r="L6" s="10"/>
    </row>
    <row r="7" spans="1:14" ht="15.75" thickBot="1" x14ac:dyDescent="0.3"/>
    <row r="8" spans="1:14" ht="72" customHeight="1" thickBot="1" x14ac:dyDescent="0.3">
      <c r="A8" s="315" t="s">
        <v>146</v>
      </c>
      <c r="B8" s="316"/>
      <c r="C8" s="317"/>
      <c r="D8" s="315" t="s">
        <v>27</v>
      </c>
      <c r="E8" s="316"/>
      <c r="F8" s="317"/>
      <c r="G8" s="318" t="s">
        <v>28</v>
      </c>
      <c r="H8" s="319"/>
      <c r="I8" s="320"/>
      <c r="J8" s="318" t="s">
        <v>141</v>
      </c>
      <c r="K8" s="319"/>
      <c r="L8" s="320"/>
      <c r="M8" s="315" t="s">
        <v>29</v>
      </c>
      <c r="N8" s="317"/>
    </row>
    <row r="9" spans="1:14" ht="41.25" customHeight="1" thickBot="1" x14ac:dyDescent="0.3">
      <c r="A9" s="293" t="s">
        <v>30</v>
      </c>
      <c r="B9" s="294"/>
      <c r="C9" s="295"/>
      <c r="D9" s="292">
        <f>'Состоявшиеся аукционы'!G2</f>
        <v>740465.76</v>
      </c>
      <c r="E9" s="292"/>
      <c r="F9" s="292"/>
      <c r="G9" s="292">
        <v>392446.84</v>
      </c>
      <c r="H9" s="292"/>
      <c r="I9" s="292"/>
      <c r="J9" s="289">
        <f>'Состоявшиеся аукционы'!AB2</f>
        <v>0</v>
      </c>
      <c r="K9" s="290"/>
      <c r="L9" s="291"/>
      <c r="M9" s="292">
        <f t="shared" ref="M9:M15" si="0">D9-G9</f>
        <v>348018.92</v>
      </c>
      <c r="N9" s="292"/>
    </row>
    <row r="10" spans="1:14" ht="78.75" customHeight="1" thickBot="1" x14ac:dyDescent="0.3">
      <c r="A10" s="293" t="s">
        <v>48</v>
      </c>
      <c r="B10" s="294"/>
      <c r="C10" s="295"/>
      <c r="D10" s="292">
        <f>'Несостоявшиеся аукционы'!G2</f>
        <v>1257337.78</v>
      </c>
      <c r="E10" s="292"/>
      <c r="F10" s="292"/>
      <c r="G10" s="292">
        <f>'Несостоявшиеся аукционы'!Q2</f>
        <v>1257337.78</v>
      </c>
      <c r="H10" s="292"/>
      <c r="I10" s="292"/>
      <c r="J10" s="289">
        <f>'Несостоявшиеся аукционы'!AB2</f>
        <v>0</v>
      </c>
      <c r="K10" s="290"/>
      <c r="L10" s="291"/>
      <c r="M10" s="292">
        <f t="shared" si="0"/>
        <v>0</v>
      </c>
      <c r="N10" s="292"/>
    </row>
    <row r="11" spans="1:14" ht="40.5" customHeight="1" thickBot="1" x14ac:dyDescent="0.3">
      <c r="A11" s="293" t="s">
        <v>82</v>
      </c>
      <c r="B11" s="294"/>
      <c r="C11" s="295"/>
      <c r="D11" s="289">
        <f>'Иные конкурентные закупки'!G2</f>
        <v>0</v>
      </c>
      <c r="E11" s="290"/>
      <c r="F11" s="291"/>
      <c r="G11" s="289">
        <f>'Иные конкурентные закупки'!Q2</f>
        <v>0</v>
      </c>
      <c r="H11" s="290"/>
      <c r="I11" s="291"/>
      <c r="J11" s="289">
        <f>'Иные конкурентные закупки'!AB2</f>
        <v>0</v>
      </c>
      <c r="K11" s="290"/>
      <c r="L11" s="291"/>
      <c r="M11" s="289">
        <f t="shared" si="0"/>
        <v>0</v>
      </c>
      <c r="N11" s="291"/>
    </row>
    <row r="12" spans="1:14" ht="54.75" customHeight="1" thickBot="1" x14ac:dyDescent="0.3">
      <c r="A12" s="296" t="s">
        <v>49</v>
      </c>
      <c r="B12" s="297"/>
      <c r="C12" s="298"/>
      <c r="D12" s="292">
        <f>'Ед. поставщик п.4 ч.1'!H2</f>
        <v>488565.95</v>
      </c>
      <c r="E12" s="292"/>
      <c r="F12" s="292"/>
      <c r="G12" s="292">
        <f>D12</f>
        <v>488565.95</v>
      </c>
      <c r="H12" s="292"/>
      <c r="I12" s="292"/>
      <c r="J12" s="289">
        <f>'Ед. поставщик п.4 ч.1'!V2</f>
        <v>0</v>
      </c>
      <c r="K12" s="290"/>
      <c r="L12" s="291"/>
      <c r="M12" s="292">
        <f t="shared" si="0"/>
        <v>0</v>
      </c>
      <c r="N12" s="292"/>
    </row>
    <row r="13" spans="1:14" ht="45.75" customHeight="1" thickBot="1" x14ac:dyDescent="0.3">
      <c r="A13" s="296" t="s">
        <v>50</v>
      </c>
      <c r="B13" s="297"/>
      <c r="C13" s="298"/>
      <c r="D13" s="292">
        <f>'Ед. поставщик п.5 ч.1'!H2</f>
        <v>3610018.47</v>
      </c>
      <c r="E13" s="292"/>
      <c r="F13" s="292"/>
      <c r="G13" s="292">
        <f>D13</f>
        <v>3610018.47</v>
      </c>
      <c r="H13" s="292"/>
      <c r="I13" s="292"/>
      <c r="J13" s="289">
        <f>'Ед. поставщик п.5 ч.1'!V2</f>
        <v>0</v>
      </c>
      <c r="K13" s="290"/>
      <c r="L13" s="291"/>
      <c r="M13" s="292">
        <f t="shared" si="0"/>
        <v>0</v>
      </c>
      <c r="N13" s="292"/>
    </row>
    <row r="14" spans="1:14" ht="45.75" customHeight="1" thickBot="1" x14ac:dyDescent="0.3">
      <c r="A14" s="286" t="s">
        <v>51</v>
      </c>
      <c r="B14" s="287"/>
      <c r="C14" s="288"/>
      <c r="D14" s="289">
        <f>'Ед.поставщик за искл. п.4,5 ч.1'!G2</f>
        <v>1717449.25</v>
      </c>
      <c r="E14" s="290"/>
      <c r="F14" s="291"/>
      <c r="G14" s="289">
        <f>D14</f>
        <v>1717449.25</v>
      </c>
      <c r="H14" s="290"/>
      <c r="I14" s="291"/>
      <c r="J14" s="289">
        <f>'Ед.поставщик за искл. п.4,5 ч.1'!T2</f>
        <v>0</v>
      </c>
      <c r="K14" s="290"/>
      <c r="L14" s="291"/>
      <c r="M14" s="292">
        <f t="shared" si="0"/>
        <v>0</v>
      </c>
      <c r="N14" s="292"/>
    </row>
    <row r="15" spans="1:14" ht="21" thickBot="1" x14ac:dyDescent="0.3">
      <c r="A15" s="299" t="s">
        <v>142</v>
      </c>
      <c r="B15" s="300"/>
      <c r="C15" s="301"/>
      <c r="D15" s="292">
        <f>SUM(D9:D14)</f>
        <v>7813837.2100000009</v>
      </c>
      <c r="E15" s="292"/>
      <c r="F15" s="292"/>
      <c r="G15" s="289">
        <f>SUM(G9:G14)</f>
        <v>7465818.290000001</v>
      </c>
      <c r="H15" s="290"/>
      <c r="I15" s="291"/>
      <c r="J15" s="289">
        <f>SUM(J9:J14)</f>
        <v>0</v>
      </c>
      <c r="K15" s="290"/>
      <c r="L15" s="291"/>
      <c r="M15" s="292">
        <f t="shared" si="0"/>
        <v>348018.91999999993</v>
      </c>
      <c r="N15" s="292"/>
    </row>
    <row r="18" spans="1:12" ht="15.75" thickBot="1" x14ac:dyDescent="0.3"/>
    <row r="19" spans="1:12" ht="23.25" customHeight="1" x14ac:dyDescent="0.25">
      <c r="A19" s="274" t="s">
        <v>34</v>
      </c>
      <c r="B19" s="275"/>
      <c r="C19" s="276"/>
      <c r="D19" s="280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5864001.830000001</v>
      </c>
      <c r="E19" s="281"/>
      <c r="F19" s="281"/>
      <c r="G19" s="282"/>
      <c r="I19" s="20"/>
      <c r="J19" s="20"/>
      <c r="K19" s="20"/>
      <c r="L19" s="20"/>
    </row>
    <row r="20" spans="1:12" ht="24" customHeight="1" thickBot="1" x14ac:dyDescent="0.3">
      <c r="A20" s="277"/>
      <c r="B20" s="278"/>
      <c r="C20" s="279"/>
      <c r="D20" s="283"/>
      <c r="E20" s="284"/>
      <c r="F20" s="284"/>
      <c r="G20" s="285"/>
      <c r="I20" s="20"/>
      <c r="J20" s="20"/>
      <c r="K20" s="20"/>
      <c r="L20" s="20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31"/>
  <sheetViews>
    <sheetView showGridLines="0" topLeftCell="E1" zoomScale="50" zoomScaleNormal="50" workbookViewId="0">
      <pane ySplit="8" topLeftCell="A21" activePane="bottomLeft" state="frozen"/>
      <selection activeCell="I1" sqref="I1"/>
      <selection pane="bottomLeft" activeCell="R25" sqref="R25"/>
    </sheetView>
  </sheetViews>
  <sheetFormatPr defaultColWidth="0" defaultRowHeight="18.75" x14ac:dyDescent="0.25"/>
  <cols>
    <col min="1" max="1" width="9.140625" style="3" customWidth="1"/>
    <col min="2" max="3" width="35" style="3" customWidth="1"/>
    <col min="4" max="4" width="32.85546875" style="3" customWidth="1"/>
    <col min="5" max="5" width="24.7109375" style="12" customWidth="1"/>
    <col min="6" max="6" width="27.5703125" style="3" customWidth="1"/>
    <col min="7" max="7" width="49.140625" style="3" customWidth="1"/>
    <col min="8" max="8" width="26.85546875" style="11" customWidth="1"/>
    <col min="9" max="9" width="21.85546875" style="11" customWidth="1"/>
    <col min="10" max="10" width="33.5703125" style="3" customWidth="1"/>
    <col min="11" max="12" width="28.28515625" style="3" customWidth="1"/>
    <col min="13" max="13" width="34.85546875" style="3" customWidth="1"/>
    <col min="14" max="14" width="28.85546875" style="12" customWidth="1"/>
    <col min="15" max="15" width="28.85546875" style="3" customWidth="1"/>
    <col min="16" max="16" width="24" style="32" customWidth="1"/>
    <col min="17" max="17" width="24" style="12" bestFit="1" customWidth="1"/>
    <col min="18" max="18" width="23.42578125" style="8" customWidth="1"/>
    <col min="19" max="20" width="23.7109375" style="8" customWidth="1"/>
    <col min="21" max="21" width="24.5703125" style="12" customWidth="1"/>
    <col min="22" max="22" width="25.5703125" style="32" customWidth="1"/>
    <col min="23" max="23" width="17.7109375" style="8" customWidth="1"/>
    <col min="24" max="16384" width="9.140625" style="8" hidden="1"/>
  </cols>
  <sheetData>
    <row r="1" spans="1:24" ht="19.5" thickBot="1" x14ac:dyDescent="0.3"/>
    <row r="2" spans="1:24" ht="39.950000000000003" customHeight="1" thickBot="1" x14ac:dyDescent="0.3">
      <c r="A2" s="86"/>
      <c r="B2" s="86"/>
      <c r="C2" s="86"/>
      <c r="D2" s="86"/>
      <c r="E2" s="86"/>
      <c r="F2" s="43"/>
      <c r="G2" s="101" t="s">
        <v>24</v>
      </c>
      <c r="H2" s="98">
        <f>SUM(H9:H9999)</f>
        <v>488565.95</v>
      </c>
      <c r="K2" s="353"/>
      <c r="L2" s="353"/>
      <c r="M2" s="353"/>
      <c r="N2" s="354" t="s">
        <v>136</v>
      </c>
      <c r="O2" s="356"/>
      <c r="P2" s="87">
        <f>SUM(P9:P9999)</f>
        <v>488365.95</v>
      </c>
      <c r="R2" s="86"/>
      <c r="S2" s="354" t="s">
        <v>44</v>
      </c>
      <c r="T2" s="355"/>
      <c r="U2" s="356"/>
      <c r="V2" s="88">
        <f>SUM(V9:V9999)</f>
        <v>0</v>
      </c>
    </row>
    <row r="3" spans="1:24" x14ac:dyDescent="0.25">
      <c r="A3" s="353"/>
      <c r="B3" s="353"/>
      <c r="C3" s="353"/>
      <c r="D3" s="353"/>
      <c r="E3" s="353"/>
      <c r="F3" s="45"/>
      <c r="N3" s="86"/>
    </row>
    <row r="4" spans="1:24" ht="39.950000000000003" customHeight="1" x14ac:dyDescent="0.25">
      <c r="A4" s="14"/>
      <c r="B4" s="14"/>
      <c r="C4" s="14"/>
      <c r="D4" s="14"/>
      <c r="E4" s="29"/>
      <c r="F4" s="14"/>
      <c r="J4" s="357"/>
      <c r="K4" s="357"/>
      <c r="M4" s="357"/>
      <c r="N4" s="357"/>
      <c r="O4" s="357"/>
      <c r="P4" s="357"/>
    </row>
    <row r="5" spans="1:24" x14ac:dyDescent="0.25">
      <c r="A5" s="14"/>
      <c r="B5" s="14"/>
      <c r="C5" s="14"/>
      <c r="D5" s="14"/>
      <c r="E5" s="29"/>
      <c r="F5" s="14"/>
      <c r="G5" s="14"/>
      <c r="H5" s="15"/>
    </row>
    <row r="6" spans="1:24" ht="159" customHeight="1" x14ac:dyDescent="0.25">
      <c r="A6" s="69" t="s">
        <v>8</v>
      </c>
      <c r="B6" s="69" t="s">
        <v>46</v>
      </c>
      <c r="C6" s="69" t="s">
        <v>144</v>
      </c>
      <c r="D6" s="69" t="s">
        <v>10</v>
      </c>
      <c r="E6" s="68" t="s">
        <v>1</v>
      </c>
      <c r="F6" s="69" t="s">
        <v>2</v>
      </c>
      <c r="G6" s="69" t="s">
        <v>3</v>
      </c>
      <c r="H6" s="71" t="s">
        <v>4</v>
      </c>
      <c r="I6" s="71" t="s">
        <v>22</v>
      </c>
      <c r="J6" s="69" t="s">
        <v>45</v>
      </c>
      <c r="K6" s="69" t="s">
        <v>5</v>
      </c>
      <c r="L6" s="69" t="s">
        <v>81</v>
      </c>
      <c r="M6" s="69" t="s">
        <v>43</v>
      </c>
      <c r="N6" s="68" t="s">
        <v>7</v>
      </c>
      <c r="O6" s="69" t="s">
        <v>6</v>
      </c>
      <c r="P6" s="70" t="s">
        <v>23</v>
      </c>
      <c r="Q6" s="68" t="s">
        <v>9</v>
      </c>
      <c r="R6" s="67" t="s">
        <v>39</v>
      </c>
      <c r="S6" s="67" t="s">
        <v>102</v>
      </c>
      <c r="T6" s="67" t="s">
        <v>103</v>
      </c>
      <c r="U6" s="68" t="s">
        <v>40</v>
      </c>
      <c r="V6" s="70" t="s">
        <v>104</v>
      </c>
      <c r="W6" s="67" t="s">
        <v>41</v>
      </c>
    </row>
    <row r="7" spans="1:24" x14ac:dyDescent="0.25">
      <c r="A7" s="78" t="s">
        <v>35</v>
      </c>
      <c r="B7" s="78" t="s">
        <v>109</v>
      </c>
      <c r="C7" s="78" t="s">
        <v>110</v>
      </c>
      <c r="D7" s="78" t="s">
        <v>111</v>
      </c>
      <c r="E7" s="78" t="s">
        <v>112</v>
      </c>
      <c r="F7" s="78" t="s">
        <v>113</v>
      </c>
      <c r="G7" s="78" t="s">
        <v>114</v>
      </c>
      <c r="H7" s="78" t="s">
        <v>115</v>
      </c>
      <c r="I7" s="78" t="s">
        <v>116</v>
      </c>
      <c r="J7" s="78" t="s">
        <v>117</v>
      </c>
      <c r="K7" s="78" t="s">
        <v>118</v>
      </c>
      <c r="L7" s="78" t="s">
        <v>119</v>
      </c>
      <c r="M7" s="78" t="s">
        <v>120</v>
      </c>
      <c r="N7" s="78" t="s">
        <v>121</v>
      </c>
      <c r="O7" s="78" t="s">
        <v>122</v>
      </c>
      <c r="P7" s="78" t="s">
        <v>123</v>
      </c>
      <c r="Q7" s="78" t="s">
        <v>124</v>
      </c>
      <c r="R7" s="78" t="s">
        <v>125</v>
      </c>
      <c r="S7" s="78" t="s">
        <v>126</v>
      </c>
      <c r="T7" s="78" t="s">
        <v>127</v>
      </c>
      <c r="U7" s="78" t="s">
        <v>128</v>
      </c>
      <c r="V7" s="78" t="s">
        <v>129</v>
      </c>
      <c r="W7" s="78" t="s">
        <v>130</v>
      </c>
    </row>
    <row r="8" spans="1:24" s="19" customFormat="1" ht="93.75" x14ac:dyDescent="0.25">
      <c r="A8" s="72">
        <v>1</v>
      </c>
      <c r="B8" s="72" t="s">
        <v>55</v>
      </c>
      <c r="C8" s="72"/>
      <c r="D8" s="72" t="s">
        <v>57</v>
      </c>
      <c r="E8" s="73" t="s">
        <v>56</v>
      </c>
      <c r="F8" s="73" t="s">
        <v>106</v>
      </c>
      <c r="G8" s="72" t="s">
        <v>58</v>
      </c>
      <c r="H8" s="79">
        <v>20000</v>
      </c>
      <c r="I8" s="79">
        <f>H8-P8</f>
        <v>0</v>
      </c>
      <c r="J8" s="72" t="s">
        <v>59</v>
      </c>
      <c r="K8" s="72" t="s">
        <v>60</v>
      </c>
      <c r="L8" s="72"/>
      <c r="M8" s="72" t="s">
        <v>61</v>
      </c>
      <c r="N8" s="73">
        <v>43840</v>
      </c>
      <c r="O8" s="72" t="s">
        <v>143</v>
      </c>
      <c r="P8" s="103">
        <v>20000</v>
      </c>
      <c r="Q8" s="73">
        <v>43840</v>
      </c>
      <c r="R8" s="72"/>
      <c r="S8" s="79"/>
      <c r="T8" s="79"/>
      <c r="U8" s="73"/>
      <c r="V8" s="79"/>
      <c r="W8" s="75" t="s">
        <v>63</v>
      </c>
    </row>
    <row r="9" spans="1:24" s="157" customFormat="1" ht="56.25" x14ac:dyDescent="0.25">
      <c r="A9" s="141">
        <v>1</v>
      </c>
      <c r="B9" s="137" t="s">
        <v>55</v>
      </c>
      <c r="C9" s="137"/>
      <c r="D9" s="137" t="s">
        <v>155</v>
      </c>
      <c r="E9" s="174">
        <v>7</v>
      </c>
      <c r="F9" s="159">
        <v>45404</v>
      </c>
      <c r="G9" s="137" t="s">
        <v>213</v>
      </c>
      <c r="H9" s="139">
        <v>29400</v>
      </c>
      <c r="I9" s="140">
        <f>IF(X9 = 1, H9 + SUM(S9:S9) - SUM(T9:T9) - SUM(P9:P9) - V9,0)</f>
        <v>0</v>
      </c>
      <c r="J9" s="137" t="s">
        <v>214</v>
      </c>
      <c r="K9" s="137" t="s">
        <v>215</v>
      </c>
      <c r="L9" s="137"/>
      <c r="M9" s="137" t="s">
        <v>216</v>
      </c>
      <c r="N9" s="159">
        <v>45404</v>
      </c>
      <c r="O9" s="159"/>
      <c r="P9" s="139">
        <v>29400</v>
      </c>
      <c r="Q9" s="138">
        <v>45419</v>
      </c>
      <c r="R9" s="137"/>
      <c r="S9" s="139"/>
      <c r="T9" s="139"/>
      <c r="U9" s="139"/>
      <c r="V9" s="158"/>
      <c r="W9" s="136"/>
      <c r="X9" s="157">
        <v>1</v>
      </c>
    </row>
    <row r="10" spans="1:24" s="157" customFormat="1" ht="56.25" x14ac:dyDescent="0.25">
      <c r="A10" s="146">
        <v>2</v>
      </c>
      <c r="B10" s="147" t="s">
        <v>55</v>
      </c>
      <c r="C10" s="147"/>
      <c r="D10" s="147" t="s">
        <v>223</v>
      </c>
      <c r="E10" s="175" t="s">
        <v>219</v>
      </c>
      <c r="F10" s="164">
        <v>45383</v>
      </c>
      <c r="G10" s="147" t="s">
        <v>213</v>
      </c>
      <c r="H10" s="148">
        <v>16420</v>
      </c>
      <c r="I10" s="149">
        <f>IF(X10 = 2, H10 + SUM(S10:S10) - SUM(T10:T10) - SUM(P10:P10) - V10,0)</f>
        <v>0</v>
      </c>
      <c r="J10" s="147" t="s">
        <v>214</v>
      </c>
      <c r="K10" s="147" t="s">
        <v>154</v>
      </c>
      <c r="L10" s="147"/>
      <c r="M10" s="147" t="s">
        <v>216</v>
      </c>
      <c r="N10" s="164">
        <v>45383</v>
      </c>
      <c r="O10" s="164"/>
      <c r="P10" s="148">
        <v>16420</v>
      </c>
      <c r="Q10" s="160">
        <v>45391</v>
      </c>
      <c r="R10" s="147"/>
      <c r="S10" s="148"/>
      <c r="T10" s="148"/>
      <c r="U10" s="148"/>
      <c r="V10" s="173"/>
      <c r="W10" s="152"/>
      <c r="X10" s="157">
        <v>2</v>
      </c>
    </row>
    <row r="11" spans="1:24" s="157" customFormat="1" ht="56.25" x14ac:dyDescent="0.25">
      <c r="A11" s="146">
        <v>3</v>
      </c>
      <c r="B11" s="147" t="s">
        <v>55</v>
      </c>
      <c r="C11" s="147"/>
      <c r="D11" s="147" t="s">
        <v>218</v>
      </c>
      <c r="E11" s="175">
        <v>41</v>
      </c>
      <c r="F11" s="164">
        <v>45384</v>
      </c>
      <c r="G11" s="147" t="s">
        <v>220</v>
      </c>
      <c r="H11" s="148">
        <v>15527</v>
      </c>
      <c r="I11" s="149">
        <f>IF(X11 = 3, H11 + SUM(S11:S11) - SUM(T11:T11) - SUM(P11:P11) - V11,0)</f>
        <v>0</v>
      </c>
      <c r="J11" s="147" t="s">
        <v>221</v>
      </c>
      <c r="K11" s="147" t="s">
        <v>222</v>
      </c>
      <c r="L11" s="147"/>
      <c r="M11" s="147" t="s">
        <v>216</v>
      </c>
      <c r="N11" s="164">
        <v>45384</v>
      </c>
      <c r="O11" s="164"/>
      <c r="P11" s="148">
        <v>15527</v>
      </c>
      <c r="Q11" s="160">
        <v>45391</v>
      </c>
      <c r="R11" s="147"/>
      <c r="S11" s="148"/>
      <c r="T11" s="148"/>
      <c r="U11" s="148"/>
      <c r="V11" s="173"/>
      <c r="W11" s="152"/>
      <c r="X11" s="157">
        <v>3</v>
      </c>
    </row>
    <row r="12" spans="1:24" s="157" customFormat="1" ht="56.25" x14ac:dyDescent="0.25">
      <c r="A12" s="146">
        <v>4</v>
      </c>
      <c r="B12" s="147" t="s">
        <v>55</v>
      </c>
      <c r="C12" s="147"/>
      <c r="D12" s="147" t="s">
        <v>155</v>
      </c>
      <c r="E12" s="153">
        <v>45391</v>
      </c>
      <c r="F12" s="164">
        <v>45391</v>
      </c>
      <c r="G12" s="147" t="s">
        <v>213</v>
      </c>
      <c r="H12" s="148">
        <v>11850</v>
      </c>
      <c r="I12" s="149">
        <f>IF(X12 = 4, H12 + SUM(S12:S12) - SUM(T12:T12) - SUM(P12:P12) - V12,0)</f>
        <v>0</v>
      </c>
      <c r="J12" s="147" t="s">
        <v>214</v>
      </c>
      <c r="K12" s="147" t="s">
        <v>154</v>
      </c>
      <c r="L12" s="147"/>
      <c r="M12" s="147" t="s">
        <v>216</v>
      </c>
      <c r="N12" s="164">
        <v>45391</v>
      </c>
      <c r="O12" s="164"/>
      <c r="P12" s="148">
        <v>11850</v>
      </c>
      <c r="Q12" s="160">
        <v>45397</v>
      </c>
      <c r="R12" s="147"/>
      <c r="S12" s="148"/>
      <c r="T12" s="148"/>
      <c r="U12" s="148"/>
      <c r="V12" s="173"/>
      <c r="W12" s="152"/>
      <c r="X12" s="157">
        <v>4</v>
      </c>
    </row>
    <row r="13" spans="1:24" s="157" customFormat="1" ht="56.25" x14ac:dyDescent="0.25">
      <c r="A13" s="146">
        <v>5</v>
      </c>
      <c r="B13" s="147" t="s">
        <v>55</v>
      </c>
      <c r="C13" s="147"/>
      <c r="D13" s="147" t="s">
        <v>155</v>
      </c>
      <c r="E13" s="153" t="s">
        <v>224</v>
      </c>
      <c r="F13" s="164">
        <v>6600</v>
      </c>
      <c r="G13" s="147" t="s">
        <v>225</v>
      </c>
      <c r="H13" s="148">
        <v>6600</v>
      </c>
      <c r="I13" s="149">
        <f>IF(X13 = 5, H13 + SUM(S13:S13) - SUM(T13:T13) - SUM(P13:P13) - V13,0)</f>
        <v>0</v>
      </c>
      <c r="J13" s="147" t="s">
        <v>226</v>
      </c>
      <c r="K13" s="147" t="s">
        <v>227</v>
      </c>
      <c r="L13" s="147"/>
      <c r="M13" s="147" t="s">
        <v>216</v>
      </c>
      <c r="N13" s="164">
        <v>45391</v>
      </c>
      <c r="O13" s="164"/>
      <c r="P13" s="148">
        <v>6600</v>
      </c>
      <c r="Q13" s="160">
        <v>45404</v>
      </c>
      <c r="R13" s="147"/>
      <c r="S13" s="148"/>
      <c r="T13" s="148"/>
      <c r="U13" s="148"/>
      <c r="V13" s="173"/>
      <c r="W13" s="152"/>
      <c r="X13" s="157">
        <v>5</v>
      </c>
    </row>
    <row r="14" spans="1:24" s="157" customFormat="1" ht="37.5" x14ac:dyDescent="0.25">
      <c r="A14" s="146">
        <v>6</v>
      </c>
      <c r="B14" s="147" t="s">
        <v>55</v>
      </c>
      <c r="C14" s="147"/>
      <c r="D14" s="147" t="s">
        <v>155</v>
      </c>
      <c r="E14" s="153" t="s">
        <v>233</v>
      </c>
      <c r="F14" s="164">
        <v>45447</v>
      </c>
      <c r="G14" s="147" t="s">
        <v>229</v>
      </c>
      <c r="H14" s="148">
        <v>8208.2000000000007</v>
      </c>
      <c r="I14" s="149">
        <f>IF(X14 = 6, H14 + SUM(S14:S14) - SUM(T14:T14) - SUM(P14:P14) - V14,0)</f>
        <v>0</v>
      </c>
      <c r="J14" s="147" t="s">
        <v>234</v>
      </c>
      <c r="K14" s="147" t="s">
        <v>235</v>
      </c>
      <c r="L14" s="147"/>
      <c r="M14" s="147" t="s">
        <v>236</v>
      </c>
      <c r="N14" s="164">
        <v>45437</v>
      </c>
      <c r="O14" s="164"/>
      <c r="P14" s="148">
        <v>8208.2000000000007</v>
      </c>
      <c r="Q14" s="160">
        <v>45447</v>
      </c>
      <c r="R14" s="147"/>
      <c r="S14" s="148"/>
      <c r="T14" s="148"/>
      <c r="U14" s="148"/>
      <c r="V14" s="173"/>
      <c r="W14" s="152"/>
      <c r="X14" s="157">
        <v>6</v>
      </c>
    </row>
    <row r="15" spans="1:24" s="157" customFormat="1" ht="37.5" x14ac:dyDescent="0.25">
      <c r="A15" s="146">
        <v>7</v>
      </c>
      <c r="B15" s="147" t="s">
        <v>55</v>
      </c>
      <c r="C15" s="147"/>
      <c r="D15" s="147" t="s">
        <v>155</v>
      </c>
      <c r="E15" s="153" t="s">
        <v>240</v>
      </c>
      <c r="F15" s="164">
        <v>45372</v>
      </c>
      <c r="G15" s="147" t="s">
        <v>229</v>
      </c>
      <c r="H15" s="148">
        <v>55789.25</v>
      </c>
      <c r="I15" s="149">
        <f>IF(X15 = 7, H15 + SUM(S15:S15) - SUM(T15:T15) - SUM(P15:P15) - V15,0)</f>
        <v>0</v>
      </c>
      <c r="J15" s="147" t="s">
        <v>234</v>
      </c>
      <c r="K15" s="147" t="s">
        <v>235</v>
      </c>
      <c r="L15" s="147"/>
      <c r="M15" s="147" t="s">
        <v>236</v>
      </c>
      <c r="N15" s="164">
        <v>45463</v>
      </c>
      <c r="O15" s="164"/>
      <c r="P15" s="148">
        <v>55789.25</v>
      </c>
      <c r="Q15" s="160">
        <v>45464</v>
      </c>
      <c r="R15" s="147"/>
      <c r="S15" s="148"/>
      <c r="T15" s="148"/>
      <c r="U15" s="148"/>
      <c r="V15" s="173"/>
      <c r="W15" s="152"/>
      <c r="X15" s="157">
        <v>7</v>
      </c>
    </row>
    <row r="16" spans="1:24" s="157" customFormat="1" ht="37.5" x14ac:dyDescent="0.25">
      <c r="A16" s="146">
        <v>8</v>
      </c>
      <c r="B16" s="147" t="s">
        <v>55</v>
      </c>
      <c r="C16" s="147"/>
      <c r="D16" s="147" t="s">
        <v>155</v>
      </c>
      <c r="E16" s="153" t="s">
        <v>241</v>
      </c>
      <c r="F16" s="164">
        <v>45462</v>
      </c>
      <c r="G16" s="147" t="s">
        <v>242</v>
      </c>
      <c r="H16" s="148">
        <v>100000</v>
      </c>
      <c r="I16" s="149">
        <f>IF(X16 = 8, H16 + SUM(S16:S16) - SUM(T16:T16) - SUM(P16:P16) - V16,0)</f>
        <v>0</v>
      </c>
      <c r="J16" s="147" t="s">
        <v>243</v>
      </c>
      <c r="K16" s="147" t="s">
        <v>244</v>
      </c>
      <c r="L16" s="147"/>
      <c r="M16" s="147" t="s">
        <v>236</v>
      </c>
      <c r="N16" s="164">
        <v>45462</v>
      </c>
      <c r="O16" s="164"/>
      <c r="P16" s="148">
        <v>100000</v>
      </c>
      <c r="Q16" s="160">
        <v>45464</v>
      </c>
      <c r="R16" s="147"/>
      <c r="S16" s="148"/>
      <c r="T16" s="148"/>
      <c r="U16" s="148"/>
      <c r="V16" s="173"/>
      <c r="W16" s="152"/>
      <c r="X16" s="157">
        <v>8</v>
      </c>
    </row>
    <row r="17" spans="1:24" s="157" customFormat="1" ht="37.5" x14ac:dyDescent="0.25">
      <c r="A17" s="146">
        <v>9</v>
      </c>
      <c r="B17" s="147" t="s">
        <v>55</v>
      </c>
      <c r="C17" s="147"/>
      <c r="D17" s="147" t="s">
        <v>155</v>
      </c>
      <c r="E17" s="175">
        <v>7</v>
      </c>
      <c r="F17" s="164">
        <v>45461</v>
      </c>
      <c r="G17" s="147" t="s">
        <v>245</v>
      </c>
      <c r="H17" s="148">
        <v>25000</v>
      </c>
      <c r="I17" s="149">
        <f>IF(X17 = 9, H17 + SUM(S17:S17) - SUM(T17:T17) - SUM(P17:P17) - V17,0)</f>
        <v>0</v>
      </c>
      <c r="J17" s="147" t="s">
        <v>246</v>
      </c>
      <c r="K17" s="147" t="s">
        <v>247</v>
      </c>
      <c r="L17" s="147"/>
      <c r="M17" s="147" t="s">
        <v>236</v>
      </c>
      <c r="N17" s="164">
        <v>45461</v>
      </c>
      <c r="O17" s="164"/>
      <c r="P17" s="148">
        <v>25000</v>
      </c>
      <c r="Q17" s="160">
        <v>45471</v>
      </c>
      <c r="R17" s="147"/>
      <c r="S17" s="148"/>
      <c r="T17" s="148"/>
      <c r="U17" s="148"/>
      <c r="V17" s="173"/>
      <c r="W17" s="152"/>
      <c r="X17" s="157">
        <v>9</v>
      </c>
    </row>
    <row r="18" spans="1:24" s="157" customFormat="1" ht="37.5" customHeight="1" x14ac:dyDescent="0.25">
      <c r="A18" s="349">
        <v>10</v>
      </c>
      <c r="B18" s="339" t="s">
        <v>55</v>
      </c>
      <c r="C18" s="339"/>
      <c r="D18" s="339" t="s">
        <v>155</v>
      </c>
      <c r="E18" s="341" t="s">
        <v>252</v>
      </c>
      <c r="F18" s="343">
        <v>45464</v>
      </c>
      <c r="G18" s="339" t="s">
        <v>245</v>
      </c>
      <c r="H18" s="345">
        <v>27760</v>
      </c>
      <c r="I18" s="347">
        <f>IF(X18 = 10, H18 + SUM(S18:S19) - SUM(T18:T19) - SUM(P18:P19) - V18,0)</f>
        <v>200</v>
      </c>
      <c r="J18" s="339" t="s">
        <v>253</v>
      </c>
      <c r="K18" s="339" t="s">
        <v>254</v>
      </c>
      <c r="L18" s="339"/>
      <c r="M18" s="339" t="s">
        <v>236</v>
      </c>
      <c r="N18" s="219">
        <v>45464</v>
      </c>
      <c r="O18" s="343" t="s">
        <v>143</v>
      </c>
      <c r="P18" s="220">
        <v>27560</v>
      </c>
      <c r="Q18" s="221">
        <v>45474</v>
      </c>
      <c r="R18" s="222"/>
      <c r="S18" s="220"/>
      <c r="T18" s="220"/>
      <c r="U18" s="345"/>
      <c r="V18" s="351"/>
      <c r="W18" s="337"/>
      <c r="X18" s="157">
        <v>10</v>
      </c>
    </row>
    <row r="19" spans="1:24" s="177" customFormat="1" x14ac:dyDescent="0.25">
      <c r="A19" s="350"/>
      <c r="B19" s="340"/>
      <c r="C19" s="340"/>
      <c r="D19" s="340"/>
      <c r="E19" s="342"/>
      <c r="F19" s="344"/>
      <c r="G19" s="340"/>
      <c r="H19" s="346"/>
      <c r="I19" s="348"/>
      <c r="J19" s="340"/>
      <c r="K19" s="340"/>
      <c r="L19" s="340"/>
      <c r="M19" s="340"/>
      <c r="N19" s="223"/>
      <c r="O19" s="344"/>
      <c r="P19" s="224"/>
      <c r="Q19" s="225"/>
      <c r="R19" s="226"/>
      <c r="S19" s="224"/>
      <c r="T19" s="224"/>
      <c r="U19" s="346"/>
      <c r="V19" s="352"/>
      <c r="W19" s="338"/>
      <c r="X19" s="177">
        <v>10</v>
      </c>
    </row>
    <row r="20" spans="1:24" s="157" customFormat="1" ht="93.75" x14ac:dyDescent="0.25">
      <c r="A20" s="201">
        <v>11</v>
      </c>
      <c r="B20" s="200" t="s">
        <v>55</v>
      </c>
      <c r="C20" s="200"/>
      <c r="D20" s="200" t="s">
        <v>155</v>
      </c>
      <c r="E20" s="231" t="s">
        <v>269</v>
      </c>
      <c r="F20" s="218">
        <v>45477</v>
      </c>
      <c r="G20" s="200" t="s">
        <v>272</v>
      </c>
      <c r="H20" s="203">
        <v>33000</v>
      </c>
      <c r="I20" s="204">
        <f>IF(X20 = 11, H20 + SUM(S20:S20) - SUM(T20:T20) - SUM(P20:P20) - V20,0)</f>
        <v>0</v>
      </c>
      <c r="J20" s="200" t="s">
        <v>270</v>
      </c>
      <c r="K20" s="200" t="s">
        <v>271</v>
      </c>
      <c r="L20" s="200"/>
      <c r="M20" s="200" t="s">
        <v>236</v>
      </c>
      <c r="N20" s="218">
        <v>45509</v>
      </c>
      <c r="O20" s="218" t="s">
        <v>143</v>
      </c>
      <c r="P20" s="203">
        <v>33000</v>
      </c>
      <c r="Q20" s="202">
        <v>45517</v>
      </c>
      <c r="R20" s="200"/>
      <c r="S20" s="203"/>
      <c r="T20" s="203"/>
      <c r="U20" s="203"/>
      <c r="V20" s="232"/>
      <c r="W20" s="205"/>
      <c r="X20" s="157">
        <v>11</v>
      </c>
    </row>
    <row r="21" spans="1:24" s="157" customFormat="1" ht="93.75" x14ac:dyDescent="0.25">
      <c r="A21" s="201">
        <v>12</v>
      </c>
      <c r="B21" s="235" t="s">
        <v>55</v>
      </c>
      <c r="C21" s="200"/>
      <c r="D21" s="235" t="s">
        <v>155</v>
      </c>
      <c r="E21" s="231" t="s">
        <v>241</v>
      </c>
      <c r="F21" s="218">
        <v>7</v>
      </c>
      <c r="G21" s="200" t="s">
        <v>273</v>
      </c>
      <c r="H21" s="203">
        <v>32400</v>
      </c>
      <c r="I21" s="204">
        <f>IF(X21 = 12, H21 + SUM(S21:S21) - SUM(T21:T21) - SUM(P21:P21) - V21,0)</f>
        <v>0</v>
      </c>
      <c r="J21" s="200" t="s">
        <v>274</v>
      </c>
      <c r="K21" s="200" t="s">
        <v>275</v>
      </c>
      <c r="L21" s="200"/>
      <c r="M21" s="200" t="s">
        <v>236</v>
      </c>
      <c r="N21" s="218">
        <v>45520</v>
      </c>
      <c r="O21" s="218" t="s">
        <v>143</v>
      </c>
      <c r="P21" s="203">
        <v>32400</v>
      </c>
      <c r="Q21" s="202">
        <v>45525</v>
      </c>
      <c r="R21" s="200"/>
      <c r="S21" s="203"/>
      <c r="T21" s="203"/>
      <c r="U21" s="203"/>
      <c r="V21" s="232"/>
      <c r="W21" s="205"/>
      <c r="X21" s="157">
        <v>12</v>
      </c>
    </row>
    <row r="22" spans="1:24" s="157" customFormat="1" ht="93.75" x14ac:dyDescent="0.25">
      <c r="A22" s="236">
        <v>13</v>
      </c>
      <c r="B22" s="237" t="s">
        <v>55</v>
      </c>
      <c r="C22" s="237"/>
      <c r="D22" s="237" t="s">
        <v>290</v>
      </c>
      <c r="E22" s="238">
        <v>7</v>
      </c>
      <c r="F22" s="257">
        <v>45586</v>
      </c>
      <c r="G22" s="237" t="s">
        <v>291</v>
      </c>
      <c r="H22" s="240">
        <v>7978.5</v>
      </c>
      <c r="I22" s="241">
        <f>IF(X22 = 13, H22 + SUM(S22:S22) - SUM(T22:T22) - SUM(P22:P22) - V22,0)</f>
        <v>0</v>
      </c>
      <c r="J22" s="237" t="s">
        <v>292</v>
      </c>
      <c r="K22" s="237" t="s">
        <v>293</v>
      </c>
      <c r="L22" s="237"/>
      <c r="M22" s="237" t="s">
        <v>236</v>
      </c>
      <c r="N22" s="257">
        <v>7978.5</v>
      </c>
      <c r="O22" s="257" t="s">
        <v>143</v>
      </c>
      <c r="P22" s="240">
        <v>7978.5</v>
      </c>
      <c r="Q22" s="239">
        <v>45593</v>
      </c>
      <c r="R22" s="237"/>
      <c r="S22" s="240"/>
      <c r="T22" s="240"/>
      <c r="U22" s="240"/>
      <c r="V22" s="270"/>
      <c r="W22" s="234"/>
      <c r="X22" s="157">
        <v>13</v>
      </c>
    </row>
    <row r="23" spans="1:24" s="157" customFormat="1" ht="93.75" customHeight="1" x14ac:dyDescent="0.25">
      <c r="A23" s="333">
        <v>14</v>
      </c>
      <c r="B23" s="323" t="s">
        <v>55</v>
      </c>
      <c r="C23" s="323"/>
      <c r="D23" s="323" t="s">
        <v>294</v>
      </c>
      <c r="E23" s="325" t="s">
        <v>241</v>
      </c>
      <c r="F23" s="327">
        <v>45604</v>
      </c>
      <c r="G23" s="323" t="s">
        <v>295</v>
      </c>
      <c r="H23" s="329">
        <v>22138</v>
      </c>
      <c r="I23" s="331">
        <f>IF(X23 = 14, H23 + SUM(S23:S24) - SUM(T23:T24) - SUM(P23:P24) - V23,0)</f>
        <v>0</v>
      </c>
      <c r="J23" s="323" t="s">
        <v>296</v>
      </c>
      <c r="K23" s="323" t="s">
        <v>297</v>
      </c>
      <c r="L23" s="323"/>
      <c r="M23" s="323" t="s">
        <v>216</v>
      </c>
      <c r="N23" s="258">
        <v>45604</v>
      </c>
      <c r="O23" s="327" t="s">
        <v>143</v>
      </c>
      <c r="P23" s="259">
        <v>22138</v>
      </c>
      <c r="Q23" s="260">
        <v>45607</v>
      </c>
      <c r="R23" s="261"/>
      <c r="S23" s="259"/>
      <c r="T23" s="259"/>
      <c r="U23" s="329"/>
      <c r="V23" s="335"/>
      <c r="W23" s="321"/>
      <c r="X23" s="157">
        <v>14</v>
      </c>
    </row>
    <row r="24" spans="1:24" s="233" customFormat="1" x14ac:dyDescent="0.25">
      <c r="A24" s="334"/>
      <c r="B24" s="324"/>
      <c r="C24" s="324"/>
      <c r="D24" s="324"/>
      <c r="E24" s="326"/>
      <c r="F24" s="328"/>
      <c r="G24" s="324"/>
      <c r="H24" s="330"/>
      <c r="I24" s="332"/>
      <c r="J24" s="324"/>
      <c r="K24" s="324"/>
      <c r="L24" s="324"/>
      <c r="M24" s="324"/>
      <c r="N24" s="262"/>
      <c r="O24" s="328"/>
      <c r="P24" s="263"/>
      <c r="Q24" s="264"/>
      <c r="R24" s="265"/>
      <c r="S24" s="263"/>
      <c r="T24" s="263"/>
      <c r="U24" s="330"/>
      <c r="V24" s="336"/>
      <c r="W24" s="322"/>
      <c r="X24" s="233">
        <v>14</v>
      </c>
    </row>
    <row r="25" spans="1:24" s="157" customFormat="1" ht="93.75" x14ac:dyDescent="0.25">
      <c r="A25" s="236">
        <v>15</v>
      </c>
      <c r="B25" s="237" t="s">
        <v>55</v>
      </c>
      <c r="C25" s="237"/>
      <c r="D25" s="237" t="s">
        <v>290</v>
      </c>
      <c r="E25" s="238">
        <v>45391</v>
      </c>
      <c r="F25" s="257">
        <v>45589</v>
      </c>
      <c r="G25" s="237" t="s">
        <v>298</v>
      </c>
      <c r="H25" s="240">
        <v>96495</v>
      </c>
      <c r="I25" s="241">
        <f>IF(X25 = 15, H25 + SUM(S25:S25) - SUM(T25:T25) - SUM(P25:P25) - V25,0)</f>
        <v>0</v>
      </c>
      <c r="J25" s="237" t="s">
        <v>299</v>
      </c>
      <c r="K25" s="237" t="s">
        <v>300</v>
      </c>
      <c r="L25" s="237"/>
      <c r="M25" s="237"/>
      <c r="N25" s="257">
        <v>45607</v>
      </c>
      <c r="O25" s="257" t="s">
        <v>143</v>
      </c>
      <c r="P25" s="240">
        <v>96495</v>
      </c>
      <c r="Q25" s="239">
        <v>45607</v>
      </c>
      <c r="R25" s="237"/>
      <c r="S25" s="240"/>
      <c r="T25" s="240"/>
      <c r="U25" s="240"/>
      <c r="V25" s="270"/>
      <c r="W25" s="234"/>
      <c r="X25" s="157">
        <v>15</v>
      </c>
    </row>
    <row r="26" spans="1:24" x14ac:dyDescent="0.25">
      <c r="A26" s="14"/>
      <c r="B26" s="14"/>
      <c r="C26" s="14"/>
      <c r="D26" s="14"/>
      <c r="E26" s="29"/>
      <c r="F26" s="14"/>
      <c r="G26" s="14"/>
      <c r="H26" s="15"/>
      <c r="I26" s="15"/>
      <c r="J26" s="14"/>
      <c r="K26" s="14"/>
      <c r="L26" s="14"/>
      <c r="M26" s="14"/>
      <c r="N26" s="29"/>
      <c r="O26" s="14"/>
      <c r="P26" s="104"/>
      <c r="Q26" s="29"/>
      <c r="R26" s="16"/>
      <c r="S26" s="16"/>
      <c r="T26" s="16"/>
      <c r="U26" s="29"/>
      <c r="V26" s="104"/>
      <c r="W26" s="16"/>
      <c r="X26" s="8">
        <v>16</v>
      </c>
    </row>
    <row r="27" spans="1:24" s="2" customFormat="1" x14ac:dyDescent="0.25">
      <c r="A27" s="41"/>
      <c r="B27" s="41"/>
      <c r="C27" s="41"/>
      <c r="D27" s="41"/>
      <c r="E27" s="42"/>
      <c r="F27" s="41"/>
      <c r="G27" s="41"/>
      <c r="H27" s="44"/>
      <c r="I27" s="44"/>
      <c r="J27" s="41"/>
      <c r="K27" s="41"/>
      <c r="L27" s="41"/>
      <c r="M27" s="41"/>
      <c r="N27" s="42"/>
      <c r="O27" s="41"/>
      <c r="P27" s="40"/>
      <c r="Q27" s="42"/>
      <c r="U27" s="42"/>
      <c r="V27" s="40"/>
    </row>
    <row r="28" spans="1:24" s="2" customFormat="1" x14ac:dyDescent="0.25">
      <c r="A28" s="41"/>
      <c r="B28" s="41"/>
      <c r="C28" s="41"/>
      <c r="D28" s="41"/>
      <c r="E28" s="42"/>
      <c r="F28" s="41"/>
      <c r="G28" s="41"/>
      <c r="H28" s="44"/>
      <c r="I28" s="44"/>
      <c r="J28" s="41"/>
      <c r="K28" s="41"/>
      <c r="L28" s="41"/>
      <c r="M28" s="41"/>
      <c r="N28" s="42"/>
      <c r="O28" s="41"/>
      <c r="P28" s="40"/>
      <c r="Q28" s="42"/>
      <c r="U28" s="42"/>
      <c r="V28" s="40"/>
    </row>
    <row r="29" spans="1:24" s="2" customFormat="1" x14ac:dyDescent="0.25">
      <c r="A29" s="41"/>
      <c r="B29" s="41"/>
      <c r="C29" s="41"/>
      <c r="D29" s="41"/>
      <c r="E29" s="42"/>
      <c r="F29" s="41"/>
      <c r="G29" s="41"/>
      <c r="H29" s="44"/>
      <c r="I29" s="44"/>
      <c r="J29" s="41"/>
      <c r="K29" s="41"/>
      <c r="L29" s="41"/>
      <c r="M29" s="41"/>
      <c r="N29" s="42"/>
      <c r="O29" s="41"/>
      <c r="P29" s="40"/>
      <c r="Q29" s="42"/>
      <c r="U29" s="42"/>
      <c r="V29" s="40"/>
    </row>
    <row r="30" spans="1:24" s="2" customFormat="1" x14ac:dyDescent="0.25">
      <c r="A30" s="41"/>
      <c r="B30" s="41"/>
      <c r="C30" s="41"/>
      <c r="D30" s="41"/>
      <c r="E30" s="42"/>
      <c r="F30" s="41"/>
      <c r="G30" s="41"/>
      <c r="H30" s="44"/>
      <c r="I30" s="44"/>
      <c r="J30" s="41"/>
      <c r="K30" s="41"/>
      <c r="L30" s="41"/>
      <c r="M30" s="41"/>
      <c r="N30" s="42"/>
      <c r="O30" s="41"/>
      <c r="P30" s="40"/>
      <c r="Q30" s="42"/>
      <c r="U30" s="42"/>
      <c r="V30" s="40"/>
    </row>
    <row r="31" spans="1:24" s="2" customFormat="1" x14ac:dyDescent="0.25">
      <c r="A31" s="41"/>
      <c r="B31" s="41"/>
      <c r="C31" s="41"/>
      <c r="D31" s="41"/>
      <c r="E31" s="42"/>
      <c r="F31" s="41"/>
      <c r="G31" s="41"/>
      <c r="H31" s="44"/>
      <c r="I31" s="44"/>
      <c r="J31" s="41"/>
      <c r="K31" s="41"/>
      <c r="L31" s="41"/>
      <c r="M31" s="41"/>
      <c r="N31" s="42"/>
      <c r="O31" s="41"/>
      <c r="P31" s="40"/>
      <c r="Q31" s="42"/>
      <c r="U31" s="42"/>
      <c r="V31" s="40"/>
    </row>
  </sheetData>
  <sheetProtection password="EB34" sheet="1" objects="1" scenarios="1" formatCells="0" formatColumns="0" formatRows="0"/>
  <mergeCells count="41">
    <mergeCell ref="A3:E3"/>
    <mergeCell ref="S2:U2"/>
    <mergeCell ref="N2:O2"/>
    <mergeCell ref="J4:K4"/>
    <mergeCell ref="M4:N4"/>
    <mergeCell ref="O4:P4"/>
    <mergeCell ref="K2:M2"/>
    <mergeCell ref="A18:A19"/>
    <mergeCell ref="O18:O19"/>
    <mergeCell ref="U18:U19"/>
    <mergeCell ref="B18:B19"/>
    <mergeCell ref="V18:V19"/>
    <mergeCell ref="C18:C19"/>
    <mergeCell ref="W18:W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18:M19"/>
    <mergeCell ref="A23:A24"/>
    <mergeCell ref="O23:O24"/>
    <mergeCell ref="U23:U24"/>
    <mergeCell ref="B23:B24"/>
    <mergeCell ref="V23:V24"/>
    <mergeCell ref="C23:C24"/>
    <mergeCell ref="W23:W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143"/>
  <sheetViews>
    <sheetView showGridLines="0" zoomScale="51" zoomScaleNormal="51" workbookViewId="0">
      <pane ySplit="8" topLeftCell="A126" activePane="bottomLeft" state="frozen"/>
      <selection pane="bottomLeft" activeCell="I136" sqref="I136:I138"/>
    </sheetView>
  </sheetViews>
  <sheetFormatPr defaultColWidth="0" defaultRowHeight="18.75" x14ac:dyDescent="0.25"/>
  <cols>
    <col min="1" max="1" width="14" style="3" customWidth="1"/>
    <col min="2" max="2" width="40.28515625" style="3" customWidth="1"/>
    <col min="3" max="3" width="34" style="3" customWidth="1"/>
    <col min="4" max="4" width="25.42578125" style="3" customWidth="1"/>
    <col min="5" max="5" width="23.85546875" style="3" customWidth="1"/>
    <col min="6" max="6" width="32.42578125" style="3" customWidth="1"/>
    <col min="7" max="7" width="27.42578125" style="12" customWidth="1"/>
    <col min="8" max="8" width="38.42578125" style="3" bestFit="1" customWidth="1"/>
    <col min="9" max="9" width="33" style="3" customWidth="1"/>
    <col min="10" max="11" width="27.28515625" style="32" customWidth="1"/>
    <col min="12" max="12" width="21.42578125" style="3" customWidth="1"/>
    <col min="13" max="13" width="26.5703125" style="3" customWidth="1"/>
    <col min="14" max="14" width="28.140625" style="12" customWidth="1"/>
    <col min="15" max="15" width="39.28515625" style="3" customWidth="1"/>
    <col min="16" max="16" width="24.7109375" style="32" customWidth="1"/>
    <col min="17" max="17" width="30.28515625" style="12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2" customWidth="1"/>
    <col min="22" max="22" width="24" style="11" customWidth="1"/>
    <col min="23" max="23" width="21.85546875" style="8" customWidth="1"/>
    <col min="24" max="16384" width="9.140625" style="8" hidden="1"/>
  </cols>
  <sheetData>
    <row r="1" spans="1:24" ht="19.5" thickBot="1" x14ac:dyDescent="0.3"/>
    <row r="2" spans="1:24" ht="39.950000000000003" customHeight="1" thickBot="1" x14ac:dyDescent="0.3">
      <c r="E2" s="86"/>
      <c r="F2" s="482" t="s">
        <v>24</v>
      </c>
      <c r="G2" s="483"/>
      <c r="H2" s="98">
        <f>SUM(H9:H9999)</f>
        <v>3610018.47</v>
      </c>
      <c r="I2" s="86"/>
      <c r="J2" s="39"/>
      <c r="N2" s="354" t="s">
        <v>136</v>
      </c>
      <c r="O2" s="356"/>
      <c r="P2" s="87">
        <f>SUM(P9:P9999)</f>
        <v>2394550.7700000005</v>
      </c>
      <c r="R2" s="86"/>
      <c r="S2" s="354" t="s">
        <v>44</v>
      </c>
      <c r="T2" s="355"/>
      <c r="U2" s="356"/>
      <c r="V2" s="88">
        <f>SUM(V9:V9999)</f>
        <v>0</v>
      </c>
    </row>
    <row r="3" spans="1:24" x14ac:dyDescent="0.25">
      <c r="F3" s="38"/>
      <c r="G3" s="38"/>
      <c r="H3" s="38"/>
      <c r="I3" s="38"/>
      <c r="J3" s="39"/>
      <c r="K3" s="40"/>
      <c r="L3" s="41"/>
      <c r="M3" s="41"/>
      <c r="N3" s="38"/>
      <c r="O3" s="38"/>
      <c r="P3" s="39"/>
      <c r="Q3" s="42"/>
      <c r="R3" s="38"/>
      <c r="S3" s="38"/>
      <c r="T3" s="38"/>
      <c r="U3" s="38"/>
      <c r="V3" s="43"/>
    </row>
    <row r="4" spans="1:24" ht="39.950000000000003" customHeight="1" x14ac:dyDescent="0.25">
      <c r="F4" s="38"/>
      <c r="G4" s="38"/>
      <c r="H4" s="38"/>
      <c r="I4" s="38"/>
      <c r="J4" s="39"/>
      <c r="K4" s="40"/>
      <c r="L4" s="41"/>
      <c r="M4" s="41"/>
      <c r="N4" s="38"/>
      <c r="O4" s="38"/>
      <c r="P4" s="39"/>
      <c r="Q4" s="42"/>
      <c r="R4" s="38"/>
      <c r="S4" s="38"/>
      <c r="T4" s="38"/>
      <c r="U4" s="38"/>
      <c r="V4" s="43"/>
    </row>
    <row r="6" spans="1:24" ht="150" x14ac:dyDescent="0.25">
      <c r="A6" s="23" t="s">
        <v>8</v>
      </c>
      <c r="B6" s="23" t="s">
        <v>46</v>
      </c>
      <c r="C6" s="23" t="s">
        <v>144</v>
      </c>
      <c r="D6" s="23" t="s">
        <v>10</v>
      </c>
      <c r="E6" s="23" t="s">
        <v>1</v>
      </c>
      <c r="F6" s="23" t="s">
        <v>2</v>
      </c>
      <c r="G6" s="30" t="s">
        <v>3</v>
      </c>
      <c r="H6" s="23" t="s">
        <v>4</v>
      </c>
      <c r="I6" s="23" t="s">
        <v>22</v>
      </c>
      <c r="J6" s="33" t="s">
        <v>45</v>
      </c>
      <c r="K6" s="33" t="s">
        <v>5</v>
      </c>
      <c r="L6" s="23" t="s">
        <v>105</v>
      </c>
      <c r="M6" s="23" t="s">
        <v>38</v>
      </c>
      <c r="N6" s="30" t="s">
        <v>36</v>
      </c>
      <c r="O6" s="23" t="s">
        <v>6</v>
      </c>
      <c r="P6" s="33" t="s">
        <v>23</v>
      </c>
      <c r="Q6" s="30" t="s">
        <v>9</v>
      </c>
      <c r="R6" s="28" t="s">
        <v>39</v>
      </c>
      <c r="S6" s="28" t="s">
        <v>102</v>
      </c>
      <c r="T6" s="28" t="s">
        <v>103</v>
      </c>
      <c r="U6" s="27" t="s">
        <v>40</v>
      </c>
      <c r="V6" s="31" t="s">
        <v>42</v>
      </c>
      <c r="W6" s="1" t="s">
        <v>41</v>
      </c>
    </row>
    <row r="7" spans="1:24" x14ac:dyDescent="0.25">
      <c r="A7" s="78" t="s">
        <v>35</v>
      </c>
      <c r="B7" s="78" t="s">
        <v>109</v>
      </c>
      <c r="C7" s="78" t="s">
        <v>110</v>
      </c>
      <c r="D7" s="78" t="s">
        <v>111</v>
      </c>
      <c r="E7" s="78" t="s">
        <v>112</v>
      </c>
      <c r="F7" s="78" t="s">
        <v>113</v>
      </c>
      <c r="G7" s="78" t="s">
        <v>114</v>
      </c>
      <c r="H7" s="78" t="s">
        <v>115</v>
      </c>
      <c r="I7" s="78" t="s">
        <v>116</v>
      </c>
      <c r="J7" s="78" t="s">
        <v>117</v>
      </c>
      <c r="K7" s="78" t="s">
        <v>118</v>
      </c>
      <c r="L7" s="78" t="s">
        <v>119</v>
      </c>
      <c r="M7" s="78" t="s">
        <v>120</v>
      </c>
      <c r="N7" s="78" t="s">
        <v>121</v>
      </c>
      <c r="O7" s="78" t="s">
        <v>122</v>
      </c>
      <c r="P7" s="78" t="s">
        <v>123</v>
      </c>
      <c r="Q7" s="78" t="s">
        <v>124</v>
      </c>
      <c r="R7" s="78" t="s">
        <v>125</v>
      </c>
      <c r="S7" s="78" t="s">
        <v>126</v>
      </c>
      <c r="T7" s="78" t="s">
        <v>127</v>
      </c>
      <c r="U7" s="78" t="s">
        <v>128</v>
      </c>
      <c r="V7" s="78" t="s">
        <v>129</v>
      </c>
      <c r="W7" s="78" t="s">
        <v>130</v>
      </c>
    </row>
    <row r="8" spans="1:24" s="18" customFormat="1" ht="131.25" x14ac:dyDescent="0.25">
      <c r="A8" s="26" t="s">
        <v>35</v>
      </c>
      <c r="B8" s="26" t="s">
        <v>55</v>
      </c>
      <c r="C8" s="26"/>
      <c r="D8" s="26" t="s">
        <v>57</v>
      </c>
      <c r="E8" s="26" t="s">
        <v>56</v>
      </c>
      <c r="F8" s="77">
        <v>43839</v>
      </c>
      <c r="G8" s="25" t="s">
        <v>58</v>
      </c>
      <c r="H8" s="24">
        <v>20000</v>
      </c>
      <c r="I8" s="24">
        <v>0</v>
      </c>
      <c r="J8" s="76">
        <v>2353019514</v>
      </c>
      <c r="K8" s="34" t="s">
        <v>60</v>
      </c>
      <c r="L8" s="26"/>
      <c r="M8" s="26" t="s">
        <v>61</v>
      </c>
      <c r="N8" s="25">
        <v>43840</v>
      </c>
      <c r="O8" s="26" t="s">
        <v>62</v>
      </c>
      <c r="P8" s="34">
        <v>20000</v>
      </c>
      <c r="Q8" s="25">
        <v>43840</v>
      </c>
      <c r="R8" s="26"/>
      <c r="S8" s="72"/>
      <c r="T8" s="72"/>
      <c r="U8" s="25"/>
      <c r="V8" s="24"/>
      <c r="W8" s="13" t="s">
        <v>63</v>
      </c>
    </row>
    <row r="9" spans="1:24" s="106" customFormat="1" ht="131.25" x14ac:dyDescent="0.25">
      <c r="A9" s="107">
        <v>1</v>
      </c>
      <c r="B9" s="108" t="s">
        <v>55</v>
      </c>
      <c r="C9" s="108" t="s">
        <v>147</v>
      </c>
      <c r="D9" s="108" t="s">
        <v>148</v>
      </c>
      <c r="E9" s="108" t="s">
        <v>149</v>
      </c>
      <c r="F9" s="114">
        <v>45308</v>
      </c>
      <c r="G9" s="109" t="s">
        <v>150</v>
      </c>
      <c r="H9" s="115">
        <v>5000</v>
      </c>
      <c r="I9" s="116">
        <f>IF(X9 = 1, H9 + SUM(S9:S9) - SUM(T9:T9) - SUM(P9:P9) - V9,0)</f>
        <v>0</v>
      </c>
      <c r="J9" s="111">
        <v>2369000660</v>
      </c>
      <c r="K9" s="112" t="s">
        <v>151</v>
      </c>
      <c r="L9" s="108"/>
      <c r="M9" s="108" t="s">
        <v>152</v>
      </c>
      <c r="N9" s="114">
        <v>45309</v>
      </c>
      <c r="O9" s="114" t="s">
        <v>153</v>
      </c>
      <c r="P9" s="115">
        <v>5000</v>
      </c>
      <c r="Q9" s="109">
        <v>45313</v>
      </c>
      <c r="R9" s="108"/>
      <c r="S9" s="115"/>
      <c r="T9" s="115"/>
      <c r="U9" s="115"/>
      <c r="V9" s="110"/>
      <c r="W9" s="113"/>
      <c r="X9" s="106">
        <v>1</v>
      </c>
    </row>
    <row r="10" spans="1:24" s="106" customFormat="1" ht="131.25" x14ac:dyDescent="0.25">
      <c r="A10" s="107">
        <v>2</v>
      </c>
      <c r="B10" s="108" t="s">
        <v>55</v>
      </c>
      <c r="C10" s="108" t="s">
        <v>147</v>
      </c>
      <c r="D10" s="108" t="s">
        <v>155</v>
      </c>
      <c r="E10" s="108" t="s">
        <v>132</v>
      </c>
      <c r="F10" s="117">
        <v>45317</v>
      </c>
      <c r="G10" s="109" t="s">
        <v>157</v>
      </c>
      <c r="H10" s="115">
        <v>2350</v>
      </c>
      <c r="I10" s="116">
        <f>IF(X10 = 2, H10 + SUM(S10:S10) - SUM(T10:T10) - SUM(P10:P10) - V10,0)</f>
        <v>0</v>
      </c>
      <c r="J10" s="111">
        <v>235303782209</v>
      </c>
      <c r="K10" s="112" t="s">
        <v>154</v>
      </c>
      <c r="L10" s="108"/>
      <c r="M10" s="108" t="s">
        <v>152</v>
      </c>
      <c r="N10" s="117">
        <v>45326</v>
      </c>
      <c r="O10" s="117" t="s">
        <v>153</v>
      </c>
      <c r="P10" s="115">
        <v>2350</v>
      </c>
      <c r="Q10" s="109">
        <v>45327</v>
      </c>
      <c r="R10" s="108"/>
      <c r="S10" s="115"/>
      <c r="T10" s="115"/>
      <c r="U10" s="115"/>
      <c r="V10" s="110"/>
      <c r="W10" s="113"/>
      <c r="X10" s="106">
        <v>2</v>
      </c>
    </row>
    <row r="11" spans="1:24" s="106" customFormat="1" ht="131.25" x14ac:dyDescent="0.25">
      <c r="A11" s="107">
        <v>3</v>
      </c>
      <c r="B11" s="108" t="s">
        <v>55</v>
      </c>
      <c r="C11" s="108" t="s">
        <v>147</v>
      </c>
      <c r="D11" s="108" t="s">
        <v>155</v>
      </c>
      <c r="E11" s="108" t="s">
        <v>156</v>
      </c>
      <c r="F11" s="117">
        <v>45316</v>
      </c>
      <c r="G11" s="109" t="s">
        <v>158</v>
      </c>
      <c r="H11" s="115">
        <v>8000</v>
      </c>
      <c r="I11" s="116">
        <f>IF(X11 = 3, H11 + SUM(S11:S11) - SUM(T11:T11) - SUM(P11:P11) - V11,0)</f>
        <v>0</v>
      </c>
      <c r="J11" s="111">
        <v>234602203000</v>
      </c>
      <c r="K11" s="112" t="s">
        <v>159</v>
      </c>
      <c r="L11" s="108"/>
      <c r="M11" s="108" t="s">
        <v>152</v>
      </c>
      <c r="N11" s="117">
        <v>45311</v>
      </c>
      <c r="O11" s="117" t="s">
        <v>153</v>
      </c>
      <c r="P11" s="115">
        <v>8000</v>
      </c>
      <c r="Q11" s="109">
        <v>45331</v>
      </c>
      <c r="R11" s="108"/>
      <c r="S11" s="115"/>
      <c r="T11" s="115"/>
      <c r="U11" s="115"/>
      <c r="V11" s="110"/>
      <c r="W11" s="113"/>
      <c r="X11" s="106">
        <v>3</v>
      </c>
    </row>
    <row r="12" spans="1:24" s="106" customFormat="1" ht="131.25" x14ac:dyDescent="0.25">
      <c r="A12" s="107">
        <v>4</v>
      </c>
      <c r="B12" s="108" t="s">
        <v>55</v>
      </c>
      <c r="C12" s="108" t="s">
        <v>147</v>
      </c>
      <c r="D12" s="108" t="s">
        <v>155</v>
      </c>
      <c r="E12" s="108" t="s">
        <v>160</v>
      </c>
      <c r="F12" s="117">
        <v>45275</v>
      </c>
      <c r="G12" s="109" t="s">
        <v>161</v>
      </c>
      <c r="H12" s="115">
        <v>12000</v>
      </c>
      <c r="I12" s="116">
        <f>IF(X12 = 4, H12 + SUM(S12:S12) - SUM(T12:T12) - SUM(P12:P12) - V12,0)</f>
        <v>12000</v>
      </c>
      <c r="J12" s="111">
        <v>770704938</v>
      </c>
      <c r="K12" s="112" t="s">
        <v>162</v>
      </c>
      <c r="L12" s="108"/>
      <c r="M12" s="108" t="s">
        <v>152</v>
      </c>
      <c r="N12" s="117">
        <v>45322</v>
      </c>
      <c r="O12" s="117" t="s">
        <v>153</v>
      </c>
      <c r="P12" s="115" t="s">
        <v>163</v>
      </c>
      <c r="Q12" s="109">
        <v>45335</v>
      </c>
      <c r="R12" s="108"/>
      <c r="S12" s="115"/>
      <c r="T12" s="115"/>
      <c r="U12" s="115"/>
      <c r="V12" s="110"/>
      <c r="W12" s="113"/>
      <c r="X12" s="106">
        <v>4</v>
      </c>
    </row>
    <row r="13" spans="1:24" s="106" customFormat="1" ht="131.25" customHeight="1" x14ac:dyDescent="0.25">
      <c r="A13" s="409">
        <v>5</v>
      </c>
      <c r="B13" s="406" t="s">
        <v>55</v>
      </c>
      <c r="C13" s="406" t="s">
        <v>147</v>
      </c>
      <c r="D13" s="406" t="s">
        <v>155</v>
      </c>
      <c r="E13" s="406" t="s">
        <v>110</v>
      </c>
      <c r="F13" s="412">
        <v>45292</v>
      </c>
      <c r="G13" s="424" t="s">
        <v>164</v>
      </c>
      <c r="H13" s="415">
        <v>40122</v>
      </c>
      <c r="I13" s="427">
        <f>IF(X13 = 5, H13 + SUM(S13:S19) - SUM(T13:T19) - SUM(P13:P19) - V13,0)</f>
        <v>-2017.5400000000009</v>
      </c>
      <c r="J13" s="430">
        <v>2308131994</v>
      </c>
      <c r="K13" s="433" t="s">
        <v>165</v>
      </c>
      <c r="L13" s="406"/>
      <c r="M13" s="406" t="s">
        <v>152</v>
      </c>
      <c r="N13" s="215">
        <v>45322</v>
      </c>
      <c r="O13" s="412" t="s">
        <v>153</v>
      </c>
      <c r="P13" s="206">
        <v>6220.39</v>
      </c>
      <c r="Q13" s="207">
        <v>45335</v>
      </c>
      <c r="R13" s="208"/>
      <c r="S13" s="206"/>
      <c r="T13" s="206"/>
      <c r="U13" s="415"/>
      <c r="V13" s="418"/>
      <c r="W13" s="421"/>
      <c r="X13" s="106">
        <v>5</v>
      </c>
    </row>
    <row r="14" spans="1:24" s="2" customFormat="1" x14ac:dyDescent="0.25">
      <c r="A14" s="410"/>
      <c r="B14" s="407"/>
      <c r="C14" s="407"/>
      <c r="D14" s="407"/>
      <c r="E14" s="407"/>
      <c r="F14" s="413"/>
      <c r="G14" s="425"/>
      <c r="H14" s="416"/>
      <c r="I14" s="428"/>
      <c r="J14" s="431"/>
      <c r="K14" s="434"/>
      <c r="L14" s="407"/>
      <c r="M14" s="407"/>
      <c r="N14" s="216">
        <v>45350</v>
      </c>
      <c r="O14" s="413"/>
      <c r="P14" s="209">
        <v>5937</v>
      </c>
      <c r="Q14" s="210">
        <v>45358</v>
      </c>
      <c r="R14" s="211"/>
      <c r="S14" s="209"/>
      <c r="T14" s="209"/>
      <c r="U14" s="416"/>
      <c r="V14" s="419"/>
      <c r="W14" s="422"/>
      <c r="X14" s="2">
        <v>5</v>
      </c>
    </row>
    <row r="15" spans="1:24" s="2" customFormat="1" x14ac:dyDescent="0.25">
      <c r="A15" s="410"/>
      <c r="B15" s="407"/>
      <c r="C15" s="407"/>
      <c r="D15" s="407"/>
      <c r="E15" s="407"/>
      <c r="F15" s="413"/>
      <c r="G15" s="425"/>
      <c r="H15" s="416"/>
      <c r="I15" s="428"/>
      <c r="J15" s="431"/>
      <c r="K15" s="434"/>
      <c r="L15" s="407"/>
      <c r="M15" s="407"/>
      <c r="N15" s="216">
        <v>45382</v>
      </c>
      <c r="O15" s="413"/>
      <c r="P15" s="209">
        <v>5678</v>
      </c>
      <c r="Q15" s="210">
        <v>45397</v>
      </c>
      <c r="R15" s="211"/>
      <c r="S15" s="209"/>
      <c r="T15" s="209"/>
      <c r="U15" s="416"/>
      <c r="V15" s="419"/>
      <c r="W15" s="422"/>
      <c r="X15" s="2">
        <v>5</v>
      </c>
    </row>
    <row r="16" spans="1:24" s="2" customFormat="1" x14ac:dyDescent="0.25">
      <c r="A16" s="410"/>
      <c r="B16" s="407"/>
      <c r="C16" s="407"/>
      <c r="D16" s="407"/>
      <c r="E16" s="407"/>
      <c r="F16" s="413"/>
      <c r="G16" s="425"/>
      <c r="H16" s="416"/>
      <c r="I16" s="428"/>
      <c r="J16" s="431"/>
      <c r="K16" s="434"/>
      <c r="L16" s="407"/>
      <c r="M16" s="407"/>
      <c r="N16" s="216">
        <v>45412</v>
      </c>
      <c r="O16" s="413"/>
      <c r="P16" s="209">
        <v>7238.15</v>
      </c>
      <c r="Q16" s="210">
        <v>45426</v>
      </c>
      <c r="R16" s="211"/>
      <c r="S16" s="209"/>
      <c r="T16" s="209"/>
      <c r="U16" s="416"/>
      <c r="V16" s="419"/>
      <c r="W16" s="422"/>
      <c r="X16" s="2">
        <v>5</v>
      </c>
    </row>
    <row r="17" spans="1:24" s="2" customFormat="1" x14ac:dyDescent="0.25">
      <c r="A17" s="410"/>
      <c r="B17" s="407"/>
      <c r="C17" s="407"/>
      <c r="D17" s="407"/>
      <c r="E17" s="407"/>
      <c r="F17" s="413"/>
      <c r="G17" s="425"/>
      <c r="H17" s="416"/>
      <c r="I17" s="428"/>
      <c r="J17" s="431"/>
      <c r="K17" s="434"/>
      <c r="L17" s="407"/>
      <c r="M17" s="407"/>
      <c r="N17" s="216">
        <v>45443</v>
      </c>
      <c r="O17" s="413"/>
      <c r="P17" s="209">
        <v>6584</v>
      </c>
      <c r="Q17" s="210">
        <v>45449</v>
      </c>
      <c r="R17" s="211"/>
      <c r="S17" s="209"/>
      <c r="T17" s="209"/>
      <c r="U17" s="416"/>
      <c r="V17" s="419"/>
      <c r="W17" s="422"/>
      <c r="X17" s="2">
        <v>5</v>
      </c>
    </row>
    <row r="18" spans="1:24" s="2" customFormat="1" x14ac:dyDescent="0.25">
      <c r="A18" s="410"/>
      <c r="B18" s="407"/>
      <c r="C18" s="407"/>
      <c r="D18" s="407"/>
      <c r="E18" s="407"/>
      <c r="F18" s="413"/>
      <c r="G18" s="425"/>
      <c r="H18" s="416"/>
      <c r="I18" s="428"/>
      <c r="J18" s="431"/>
      <c r="K18" s="434"/>
      <c r="L18" s="407"/>
      <c r="M18" s="407"/>
      <c r="N18" s="216">
        <v>45473</v>
      </c>
      <c r="O18" s="413"/>
      <c r="P18" s="209">
        <v>5795</v>
      </c>
      <c r="Q18" s="210">
        <v>45483</v>
      </c>
      <c r="R18" s="211"/>
      <c r="S18" s="209"/>
      <c r="T18" s="209"/>
      <c r="U18" s="416"/>
      <c r="V18" s="419"/>
      <c r="W18" s="422"/>
      <c r="X18" s="2">
        <v>5</v>
      </c>
    </row>
    <row r="19" spans="1:24" s="2" customFormat="1" x14ac:dyDescent="0.25">
      <c r="A19" s="411"/>
      <c r="B19" s="408"/>
      <c r="C19" s="408"/>
      <c r="D19" s="408"/>
      <c r="E19" s="408"/>
      <c r="F19" s="414"/>
      <c r="G19" s="426"/>
      <c r="H19" s="417"/>
      <c r="I19" s="429"/>
      <c r="J19" s="432"/>
      <c r="K19" s="435"/>
      <c r="L19" s="408"/>
      <c r="M19" s="408"/>
      <c r="N19" s="217">
        <v>45504</v>
      </c>
      <c r="O19" s="414"/>
      <c r="P19" s="212">
        <v>4687</v>
      </c>
      <c r="Q19" s="213">
        <v>45518</v>
      </c>
      <c r="R19" s="214"/>
      <c r="S19" s="212"/>
      <c r="T19" s="212"/>
      <c r="U19" s="417"/>
      <c r="V19" s="420"/>
      <c r="W19" s="423"/>
      <c r="X19" s="2">
        <v>5</v>
      </c>
    </row>
    <row r="20" spans="1:24" s="106" customFormat="1" ht="75" customHeight="1" x14ac:dyDescent="0.25">
      <c r="A20" s="403">
        <v>6</v>
      </c>
      <c r="B20" s="370" t="s">
        <v>55</v>
      </c>
      <c r="C20" s="370"/>
      <c r="D20" s="370" t="s">
        <v>155</v>
      </c>
      <c r="E20" s="370" t="s">
        <v>166</v>
      </c>
      <c r="F20" s="358">
        <v>45656</v>
      </c>
      <c r="G20" s="373" t="s">
        <v>167</v>
      </c>
      <c r="H20" s="361">
        <v>36000</v>
      </c>
      <c r="I20" s="376">
        <f>IF(X20 = 6, H20 + SUM(S20:S29) - SUM(T20:T29) - SUM(P20:P29) - V20,0)</f>
        <v>6000</v>
      </c>
      <c r="J20" s="379" t="s">
        <v>168</v>
      </c>
      <c r="K20" s="382" t="s">
        <v>169</v>
      </c>
      <c r="L20" s="370"/>
      <c r="M20" s="370" t="s">
        <v>152</v>
      </c>
      <c r="N20" s="254">
        <v>45322</v>
      </c>
      <c r="O20" s="358">
        <v>2024</v>
      </c>
      <c r="P20" s="245">
        <v>3000</v>
      </c>
      <c r="Q20" s="246">
        <v>45335</v>
      </c>
      <c r="R20" s="247"/>
      <c r="S20" s="245"/>
      <c r="T20" s="245"/>
      <c r="U20" s="361"/>
      <c r="V20" s="364"/>
      <c r="W20" s="367"/>
      <c r="X20" s="106">
        <v>6</v>
      </c>
    </row>
    <row r="21" spans="1:24" s="2" customFormat="1" x14ac:dyDescent="0.25">
      <c r="A21" s="404"/>
      <c r="B21" s="371"/>
      <c r="C21" s="371"/>
      <c r="D21" s="371"/>
      <c r="E21" s="371"/>
      <c r="F21" s="359"/>
      <c r="G21" s="374"/>
      <c r="H21" s="362"/>
      <c r="I21" s="377"/>
      <c r="J21" s="380"/>
      <c r="K21" s="383"/>
      <c r="L21" s="371"/>
      <c r="M21" s="371"/>
      <c r="N21" s="255">
        <v>45350</v>
      </c>
      <c r="O21" s="359"/>
      <c r="P21" s="248">
        <v>3000</v>
      </c>
      <c r="Q21" s="249">
        <v>45412</v>
      </c>
      <c r="R21" s="250"/>
      <c r="S21" s="248"/>
      <c r="T21" s="248"/>
      <c r="U21" s="362"/>
      <c r="V21" s="365"/>
      <c r="W21" s="368"/>
      <c r="X21" s="2">
        <v>6</v>
      </c>
    </row>
    <row r="22" spans="1:24" s="2" customFormat="1" x14ac:dyDescent="0.25">
      <c r="A22" s="404"/>
      <c r="B22" s="371"/>
      <c r="C22" s="371"/>
      <c r="D22" s="371"/>
      <c r="E22" s="371"/>
      <c r="F22" s="359"/>
      <c r="G22" s="374"/>
      <c r="H22" s="362"/>
      <c r="I22" s="377"/>
      <c r="J22" s="380"/>
      <c r="K22" s="383"/>
      <c r="L22" s="371"/>
      <c r="M22" s="371"/>
      <c r="N22" s="255">
        <v>45382</v>
      </c>
      <c r="O22" s="359"/>
      <c r="P22" s="248">
        <v>3000</v>
      </c>
      <c r="Q22" s="249">
        <v>45382</v>
      </c>
      <c r="R22" s="250"/>
      <c r="S22" s="248"/>
      <c r="T22" s="248"/>
      <c r="U22" s="362"/>
      <c r="V22" s="365"/>
      <c r="W22" s="368"/>
      <c r="X22" s="2">
        <v>6</v>
      </c>
    </row>
    <row r="23" spans="1:24" s="2" customFormat="1" x14ac:dyDescent="0.25">
      <c r="A23" s="404"/>
      <c r="B23" s="371"/>
      <c r="C23" s="371"/>
      <c r="D23" s="371"/>
      <c r="E23" s="371"/>
      <c r="F23" s="359"/>
      <c r="G23" s="374"/>
      <c r="H23" s="362"/>
      <c r="I23" s="377"/>
      <c r="J23" s="380"/>
      <c r="K23" s="383"/>
      <c r="L23" s="371"/>
      <c r="M23" s="371"/>
      <c r="N23" s="255">
        <v>45412</v>
      </c>
      <c r="O23" s="359"/>
      <c r="P23" s="248">
        <v>3000</v>
      </c>
      <c r="Q23" s="249">
        <v>45417</v>
      </c>
      <c r="R23" s="250"/>
      <c r="S23" s="248"/>
      <c r="T23" s="248"/>
      <c r="U23" s="362"/>
      <c r="V23" s="365"/>
      <c r="W23" s="368"/>
      <c r="X23" s="2">
        <v>6</v>
      </c>
    </row>
    <row r="24" spans="1:24" s="2" customFormat="1" x14ac:dyDescent="0.25">
      <c r="A24" s="404"/>
      <c r="B24" s="371"/>
      <c r="C24" s="371"/>
      <c r="D24" s="371"/>
      <c r="E24" s="371"/>
      <c r="F24" s="359"/>
      <c r="G24" s="374"/>
      <c r="H24" s="362"/>
      <c r="I24" s="377"/>
      <c r="J24" s="380"/>
      <c r="K24" s="383"/>
      <c r="L24" s="371"/>
      <c r="M24" s="371"/>
      <c r="N24" s="255">
        <v>45443</v>
      </c>
      <c r="O24" s="359"/>
      <c r="P24" s="248">
        <v>3000</v>
      </c>
      <c r="Q24" s="249">
        <v>45450</v>
      </c>
      <c r="R24" s="250"/>
      <c r="S24" s="248"/>
      <c r="T24" s="248"/>
      <c r="U24" s="362"/>
      <c r="V24" s="365"/>
      <c r="W24" s="368"/>
      <c r="X24" s="2">
        <v>6</v>
      </c>
    </row>
    <row r="25" spans="1:24" s="2" customFormat="1" x14ac:dyDescent="0.25">
      <c r="A25" s="404"/>
      <c r="B25" s="371"/>
      <c r="C25" s="371"/>
      <c r="D25" s="371"/>
      <c r="E25" s="371"/>
      <c r="F25" s="359"/>
      <c r="G25" s="374"/>
      <c r="H25" s="362"/>
      <c r="I25" s="377"/>
      <c r="J25" s="380"/>
      <c r="K25" s="383"/>
      <c r="L25" s="371"/>
      <c r="M25" s="371"/>
      <c r="N25" s="255">
        <v>45473</v>
      </c>
      <c r="O25" s="359"/>
      <c r="P25" s="248">
        <v>3000</v>
      </c>
      <c r="Q25" s="249">
        <v>45481</v>
      </c>
      <c r="R25" s="250"/>
      <c r="S25" s="248"/>
      <c r="T25" s="248"/>
      <c r="U25" s="362"/>
      <c r="V25" s="365"/>
      <c r="W25" s="368"/>
      <c r="X25" s="2">
        <v>6</v>
      </c>
    </row>
    <row r="26" spans="1:24" s="2" customFormat="1" x14ac:dyDescent="0.25">
      <c r="A26" s="404"/>
      <c r="B26" s="371"/>
      <c r="C26" s="371"/>
      <c r="D26" s="371"/>
      <c r="E26" s="371"/>
      <c r="F26" s="359"/>
      <c r="G26" s="374"/>
      <c r="H26" s="362"/>
      <c r="I26" s="377"/>
      <c r="J26" s="380"/>
      <c r="K26" s="383"/>
      <c r="L26" s="371"/>
      <c r="M26" s="371"/>
      <c r="N26" s="255">
        <v>45504</v>
      </c>
      <c r="O26" s="359"/>
      <c r="P26" s="248">
        <v>3000</v>
      </c>
      <c r="Q26" s="249">
        <v>45512</v>
      </c>
      <c r="R26" s="250"/>
      <c r="S26" s="248"/>
      <c r="T26" s="248"/>
      <c r="U26" s="362"/>
      <c r="V26" s="365"/>
      <c r="W26" s="368"/>
      <c r="X26" s="2">
        <v>6</v>
      </c>
    </row>
    <row r="27" spans="1:24" s="2" customFormat="1" x14ac:dyDescent="0.25">
      <c r="A27" s="404"/>
      <c r="B27" s="371"/>
      <c r="C27" s="371"/>
      <c r="D27" s="371"/>
      <c r="E27" s="371"/>
      <c r="F27" s="359"/>
      <c r="G27" s="374"/>
      <c r="H27" s="362"/>
      <c r="I27" s="377"/>
      <c r="J27" s="380"/>
      <c r="K27" s="383"/>
      <c r="L27" s="371"/>
      <c r="M27" s="371"/>
      <c r="N27" s="255">
        <v>45535</v>
      </c>
      <c r="O27" s="359"/>
      <c r="P27" s="248">
        <v>3000</v>
      </c>
      <c r="Q27" s="249">
        <v>45540</v>
      </c>
      <c r="R27" s="250"/>
      <c r="S27" s="248"/>
      <c r="T27" s="248"/>
      <c r="U27" s="362"/>
      <c r="V27" s="365"/>
      <c r="W27" s="368"/>
      <c r="X27" s="2">
        <v>6</v>
      </c>
    </row>
    <row r="28" spans="1:24" s="2" customFormat="1" x14ac:dyDescent="0.25">
      <c r="A28" s="404"/>
      <c r="B28" s="371"/>
      <c r="C28" s="371"/>
      <c r="D28" s="371"/>
      <c r="E28" s="371"/>
      <c r="F28" s="359"/>
      <c r="G28" s="374"/>
      <c r="H28" s="362"/>
      <c r="I28" s="377"/>
      <c r="J28" s="380"/>
      <c r="K28" s="383"/>
      <c r="L28" s="371"/>
      <c r="M28" s="371"/>
      <c r="N28" s="255">
        <v>45565</v>
      </c>
      <c r="O28" s="359"/>
      <c r="P28" s="248">
        <v>3000</v>
      </c>
      <c r="Q28" s="249">
        <v>45575</v>
      </c>
      <c r="R28" s="250"/>
      <c r="S28" s="248"/>
      <c r="T28" s="248"/>
      <c r="U28" s="362"/>
      <c r="V28" s="365"/>
      <c r="W28" s="368"/>
      <c r="X28" s="2">
        <v>6</v>
      </c>
    </row>
    <row r="29" spans="1:24" s="2" customFormat="1" x14ac:dyDescent="0.25">
      <c r="A29" s="405"/>
      <c r="B29" s="372"/>
      <c r="C29" s="372"/>
      <c r="D29" s="372"/>
      <c r="E29" s="372"/>
      <c r="F29" s="360"/>
      <c r="G29" s="375"/>
      <c r="H29" s="363"/>
      <c r="I29" s="378"/>
      <c r="J29" s="381"/>
      <c r="K29" s="384"/>
      <c r="L29" s="372"/>
      <c r="M29" s="372"/>
      <c r="N29" s="256">
        <v>45596</v>
      </c>
      <c r="O29" s="360"/>
      <c r="P29" s="251">
        <v>3000</v>
      </c>
      <c r="Q29" s="252">
        <v>45608</v>
      </c>
      <c r="R29" s="253"/>
      <c r="S29" s="251"/>
      <c r="T29" s="251"/>
      <c r="U29" s="363"/>
      <c r="V29" s="366"/>
      <c r="W29" s="369"/>
      <c r="X29" s="2">
        <v>6</v>
      </c>
    </row>
    <row r="30" spans="1:24" s="106" customFormat="1" ht="75" customHeight="1" x14ac:dyDescent="0.25">
      <c r="A30" s="403">
        <v>7</v>
      </c>
      <c r="B30" s="370" t="s">
        <v>55</v>
      </c>
      <c r="C30" s="370"/>
      <c r="D30" s="370" t="s">
        <v>155</v>
      </c>
      <c r="E30" s="370" t="s">
        <v>171</v>
      </c>
      <c r="F30" s="358">
        <v>45290</v>
      </c>
      <c r="G30" s="373" t="s">
        <v>173</v>
      </c>
      <c r="H30" s="361">
        <v>24000</v>
      </c>
      <c r="I30" s="376">
        <f>IF(X30 = 7, H30 + SUM(S30:S40) - SUM(T30:T40) - SUM(P30:P40) - V30,0)</f>
        <v>2000</v>
      </c>
      <c r="J30" s="379">
        <v>2353002302</v>
      </c>
      <c r="K30" s="382" t="s">
        <v>170</v>
      </c>
      <c r="L30" s="370"/>
      <c r="M30" s="370" t="s">
        <v>152</v>
      </c>
      <c r="N30" s="254">
        <v>45322</v>
      </c>
      <c r="O30" s="358" t="s">
        <v>152</v>
      </c>
      <c r="P30" s="245">
        <v>2000</v>
      </c>
      <c r="Q30" s="246">
        <v>45335</v>
      </c>
      <c r="R30" s="247"/>
      <c r="S30" s="245"/>
      <c r="T30" s="245"/>
      <c r="U30" s="361"/>
      <c r="V30" s="364"/>
      <c r="W30" s="367"/>
      <c r="X30" s="106">
        <v>7</v>
      </c>
    </row>
    <row r="31" spans="1:24" s="2" customFormat="1" x14ac:dyDescent="0.25">
      <c r="A31" s="404"/>
      <c r="B31" s="371"/>
      <c r="C31" s="371"/>
      <c r="D31" s="371"/>
      <c r="E31" s="371"/>
      <c r="F31" s="359"/>
      <c r="G31" s="374"/>
      <c r="H31" s="362"/>
      <c r="I31" s="377"/>
      <c r="J31" s="380"/>
      <c r="K31" s="383"/>
      <c r="L31" s="371"/>
      <c r="M31" s="371"/>
      <c r="N31" s="255">
        <v>45351</v>
      </c>
      <c r="O31" s="359"/>
      <c r="P31" s="248">
        <v>2000</v>
      </c>
      <c r="Q31" s="249">
        <v>45335</v>
      </c>
      <c r="R31" s="250"/>
      <c r="S31" s="248"/>
      <c r="T31" s="248"/>
      <c r="U31" s="362"/>
      <c r="V31" s="365"/>
      <c r="W31" s="368"/>
      <c r="X31" s="2">
        <v>7</v>
      </c>
    </row>
    <row r="32" spans="1:24" s="2" customFormat="1" x14ac:dyDescent="0.25">
      <c r="A32" s="404"/>
      <c r="B32" s="371"/>
      <c r="C32" s="371"/>
      <c r="D32" s="371"/>
      <c r="E32" s="371"/>
      <c r="F32" s="359"/>
      <c r="G32" s="374"/>
      <c r="H32" s="362"/>
      <c r="I32" s="377"/>
      <c r="J32" s="380"/>
      <c r="K32" s="383"/>
      <c r="L32" s="371"/>
      <c r="M32" s="371"/>
      <c r="N32" s="255">
        <v>45412</v>
      </c>
      <c r="O32" s="359"/>
      <c r="P32" s="248">
        <v>2000</v>
      </c>
      <c r="Q32" s="249">
        <v>45414</v>
      </c>
      <c r="R32" s="250"/>
      <c r="S32" s="248"/>
      <c r="T32" s="248"/>
      <c r="U32" s="362"/>
      <c r="V32" s="365"/>
      <c r="W32" s="368"/>
      <c r="X32" s="2">
        <v>7</v>
      </c>
    </row>
    <row r="33" spans="1:24" s="2" customFormat="1" x14ac:dyDescent="0.25">
      <c r="A33" s="404"/>
      <c r="B33" s="371"/>
      <c r="C33" s="371"/>
      <c r="D33" s="371"/>
      <c r="E33" s="371"/>
      <c r="F33" s="359"/>
      <c r="G33" s="374"/>
      <c r="H33" s="362"/>
      <c r="I33" s="377"/>
      <c r="J33" s="380"/>
      <c r="K33" s="383"/>
      <c r="L33" s="371"/>
      <c r="M33" s="371"/>
      <c r="N33" s="255">
        <v>45382</v>
      </c>
      <c r="O33" s="359"/>
      <c r="P33" s="248">
        <v>2000</v>
      </c>
      <c r="Q33" s="249">
        <v>45387</v>
      </c>
      <c r="R33" s="250"/>
      <c r="S33" s="248"/>
      <c r="T33" s="248"/>
      <c r="U33" s="362"/>
      <c r="V33" s="365"/>
      <c r="W33" s="368"/>
      <c r="X33" s="2">
        <v>7</v>
      </c>
    </row>
    <row r="34" spans="1:24" s="2" customFormat="1" x14ac:dyDescent="0.25">
      <c r="A34" s="404"/>
      <c r="B34" s="371"/>
      <c r="C34" s="371"/>
      <c r="D34" s="371"/>
      <c r="E34" s="371"/>
      <c r="F34" s="359"/>
      <c r="G34" s="374"/>
      <c r="H34" s="362"/>
      <c r="I34" s="377"/>
      <c r="J34" s="380"/>
      <c r="K34" s="383"/>
      <c r="L34" s="371"/>
      <c r="M34" s="371"/>
      <c r="N34" s="255">
        <v>45443</v>
      </c>
      <c r="O34" s="359"/>
      <c r="P34" s="248">
        <v>2000</v>
      </c>
      <c r="Q34" s="249">
        <v>45450</v>
      </c>
      <c r="R34" s="250"/>
      <c r="S34" s="248"/>
      <c r="T34" s="248"/>
      <c r="U34" s="362"/>
      <c r="V34" s="365"/>
      <c r="W34" s="368"/>
      <c r="X34" s="2">
        <v>7</v>
      </c>
    </row>
    <row r="35" spans="1:24" s="2" customFormat="1" x14ac:dyDescent="0.25">
      <c r="A35" s="404"/>
      <c r="B35" s="371"/>
      <c r="C35" s="371"/>
      <c r="D35" s="371"/>
      <c r="E35" s="371"/>
      <c r="F35" s="359"/>
      <c r="G35" s="374"/>
      <c r="H35" s="362"/>
      <c r="I35" s="377"/>
      <c r="J35" s="380"/>
      <c r="K35" s="383"/>
      <c r="L35" s="371"/>
      <c r="M35" s="371"/>
      <c r="N35" s="255">
        <v>45473</v>
      </c>
      <c r="O35" s="359"/>
      <c r="P35" s="248">
        <v>2000</v>
      </c>
      <c r="Q35" s="249">
        <v>45474</v>
      </c>
      <c r="R35" s="250"/>
      <c r="S35" s="248"/>
      <c r="T35" s="248"/>
      <c r="U35" s="362"/>
      <c r="V35" s="365"/>
      <c r="W35" s="368"/>
      <c r="X35" s="2">
        <v>7</v>
      </c>
    </row>
    <row r="36" spans="1:24" s="2" customFormat="1" x14ac:dyDescent="0.25">
      <c r="A36" s="404"/>
      <c r="B36" s="371"/>
      <c r="C36" s="371"/>
      <c r="D36" s="371"/>
      <c r="E36" s="371"/>
      <c r="F36" s="359"/>
      <c r="G36" s="374"/>
      <c r="H36" s="362"/>
      <c r="I36" s="377"/>
      <c r="J36" s="380"/>
      <c r="K36" s="383"/>
      <c r="L36" s="371"/>
      <c r="M36" s="371"/>
      <c r="N36" s="255">
        <v>45504</v>
      </c>
      <c r="O36" s="359"/>
      <c r="P36" s="248">
        <v>2000</v>
      </c>
      <c r="Q36" s="249">
        <v>45509</v>
      </c>
      <c r="R36" s="250"/>
      <c r="S36" s="248"/>
      <c r="T36" s="248"/>
      <c r="U36" s="362"/>
      <c r="V36" s="365"/>
      <c r="W36" s="368"/>
      <c r="X36" s="2">
        <v>7</v>
      </c>
    </row>
    <row r="37" spans="1:24" s="2" customFormat="1" x14ac:dyDescent="0.25">
      <c r="A37" s="404"/>
      <c r="B37" s="371"/>
      <c r="C37" s="371"/>
      <c r="D37" s="371"/>
      <c r="E37" s="371"/>
      <c r="F37" s="359"/>
      <c r="G37" s="374"/>
      <c r="H37" s="362"/>
      <c r="I37" s="377"/>
      <c r="J37" s="380"/>
      <c r="K37" s="383"/>
      <c r="L37" s="371"/>
      <c r="M37" s="371"/>
      <c r="N37" s="255">
        <v>45535</v>
      </c>
      <c r="O37" s="359"/>
      <c r="P37" s="248">
        <v>2000</v>
      </c>
      <c r="Q37" s="249">
        <v>45547</v>
      </c>
      <c r="R37" s="250"/>
      <c r="S37" s="248"/>
      <c r="T37" s="248"/>
      <c r="U37" s="362"/>
      <c r="V37" s="365"/>
      <c r="W37" s="368"/>
      <c r="X37" s="2">
        <v>7</v>
      </c>
    </row>
    <row r="38" spans="1:24" s="2" customFormat="1" x14ac:dyDescent="0.25">
      <c r="A38" s="404"/>
      <c r="B38" s="371"/>
      <c r="C38" s="371"/>
      <c r="D38" s="371"/>
      <c r="E38" s="371"/>
      <c r="F38" s="359"/>
      <c r="G38" s="374"/>
      <c r="H38" s="362"/>
      <c r="I38" s="377"/>
      <c r="J38" s="380"/>
      <c r="K38" s="383"/>
      <c r="L38" s="371"/>
      <c r="M38" s="371"/>
      <c r="N38" s="255">
        <v>45565</v>
      </c>
      <c r="O38" s="359"/>
      <c r="P38" s="248">
        <v>2000</v>
      </c>
      <c r="Q38" s="249">
        <v>45575</v>
      </c>
      <c r="R38" s="250"/>
      <c r="S38" s="248"/>
      <c r="T38" s="248"/>
      <c r="U38" s="362"/>
      <c r="V38" s="365"/>
      <c r="W38" s="368"/>
      <c r="X38" s="2">
        <v>7</v>
      </c>
    </row>
    <row r="39" spans="1:24" s="2" customFormat="1" x14ac:dyDescent="0.25">
      <c r="A39" s="404"/>
      <c r="B39" s="371"/>
      <c r="C39" s="371"/>
      <c r="D39" s="371"/>
      <c r="E39" s="371"/>
      <c r="F39" s="359"/>
      <c r="G39" s="374"/>
      <c r="H39" s="362"/>
      <c r="I39" s="377"/>
      <c r="J39" s="380"/>
      <c r="K39" s="383"/>
      <c r="L39" s="371"/>
      <c r="M39" s="371"/>
      <c r="N39" s="255">
        <v>45596</v>
      </c>
      <c r="O39" s="359"/>
      <c r="P39" s="248">
        <v>2000</v>
      </c>
      <c r="Q39" s="249">
        <v>45607</v>
      </c>
      <c r="R39" s="250"/>
      <c r="S39" s="248"/>
      <c r="T39" s="248"/>
      <c r="U39" s="362"/>
      <c r="V39" s="365"/>
      <c r="W39" s="368"/>
      <c r="X39" s="2">
        <v>7</v>
      </c>
    </row>
    <row r="40" spans="1:24" s="2" customFormat="1" x14ac:dyDescent="0.25">
      <c r="A40" s="405"/>
      <c r="B40" s="372"/>
      <c r="C40" s="372"/>
      <c r="D40" s="372"/>
      <c r="E40" s="372"/>
      <c r="F40" s="360"/>
      <c r="G40" s="375"/>
      <c r="H40" s="363"/>
      <c r="I40" s="378"/>
      <c r="J40" s="381"/>
      <c r="K40" s="384"/>
      <c r="L40" s="372"/>
      <c r="M40" s="372"/>
      <c r="N40" s="256">
        <v>45626</v>
      </c>
      <c r="O40" s="360"/>
      <c r="P40" s="251">
        <v>2000</v>
      </c>
      <c r="Q40" s="252">
        <v>45631</v>
      </c>
      <c r="R40" s="253"/>
      <c r="S40" s="251"/>
      <c r="T40" s="251"/>
      <c r="U40" s="363"/>
      <c r="V40" s="366"/>
      <c r="W40" s="369"/>
      <c r="X40" s="2">
        <v>7</v>
      </c>
    </row>
    <row r="41" spans="1:24" s="106" customFormat="1" ht="75" customHeight="1" x14ac:dyDescent="0.25">
      <c r="A41" s="503">
        <v>8</v>
      </c>
      <c r="B41" s="436" t="s">
        <v>55</v>
      </c>
      <c r="C41" s="436" t="s">
        <v>147</v>
      </c>
      <c r="D41" s="436" t="s">
        <v>155</v>
      </c>
      <c r="E41" s="436" t="s">
        <v>172</v>
      </c>
      <c r="F41" s="515">
        <v>45300</v>
      </c>
      <c r="G41" s="518" t="s">
        <v>174</v>
      </c>
      <c r="H41" s="521">
        <v>46882.32</v>
      </c>
      <c r="I41" s="524">
        <f>IF(X41 = 8, H41 + SUM(S41:S50) - SUM(T41:T50) - SUM(P41:P50) - V41,0)</f>
        <v>16169.400000000005</v>
      </c>
      <c r="J41" s="527">
        <v>2308131994</v>
      </c>
      <c r="K41" s="530" t="s">
        <v>175</v>
      </c>
      <c r="L41" s="436"/>
      <c r="M41" s="436" t="s">
        <v>152</v>
      </c>
      <c r="N41" s="188">
        <v>45322</v>
      </c>
      <c r="O41" s="515" t="s">
        <v>152</v>
      </c>
      <c r="P41" s="179">
        <v>3771.37</v>
      </c>
      <c r="Q41" s="180">
        <v>45335</v>
      </c>
      <c r="R41" s="181"/>
      <c r="S41" s="179"/>
      <c r="T41" s="179"/>
      <c r="U41" s="521"/>
      <c r="V41" s="533"/>
      <c r="W41" s="512"/>
      <c r="X41" s="106">
        <v>8</v>
      </c>
    </row>
    <row r="42" spans="1:24" s="2" customFormat="1" x14ac:dyDescent="0.25">
      <c r="A42" s="504"/>
      <c r="B42" s="437"/>
      <c r="C42" s="437"/>
      <c r="D42" s="437"/>
      <c r="E42" s="437"/>
      <c r="F42" s="516"/>
      <c r="G42" s="519"/>
      <c r="H42" s="522"/>
      <c r="I42" s="525"/>
      <c r="J42" s="528"/>
      <c r="K42" s="531"/>
      <c r="L42" s="437"/>
      <c r="M42" s="437"/>
      <c r="N42" s="189">
        <v>45350</v>
      </c>
      <c r="O42" s="516"/>
      <c r="P42" s="182">
        <v>3771.37</v>
      </c>
      <c r="Q42" s="183">
        <v>45356</v>
      </c>
      <c r="R42" s="184"/>
      <c r="S42" s="182"/>
      <c r="T42" s="182"/>
      <c r="U42" s="522"/>
      <c r="V42" s="534"/>
      <c r="W42" s="513"/>
      <c r="X42" s="2">
        <v>8</v>
      </c>
    </row>
    <row r="43" spans="1:24" s="2" customFormat="1" x14ac:dyDescent="0.25">
      <c r="A43" s="504"/>
      <c r="B43" s="437"/>
      <c r="C43" s="437"/>
      <c r="D43" s="437"/>
      <c r="E43" s="437"/>
      <c r="F43" s="516"/>
      <c r="G43" s="519"/>
      <c r="H43" s="522"/>
      <c r="I43" s="525"/>
      <c r="J43" s="528"/>
      <c r="K43" s="531"/>
      <c r="L43" s="437"/>
      <c r="M43" s="437"/>
      <c r="N43" s="189">
        <v>45382</v>
      </c>
      <c r="O43" s="516"/>
      <c r="P43" s="182">
        <v>3771.37</v>
      </c>
      <c r="Q43" s="183">
        <v>45389</v>
      </c>
      <c r="R43" s="184"/>
      <c r="S43" s="182"/>
      <c r="T43" s="182"/>
      <c r="U43" s="522"/>
      <c r="V43" s="534"/>
      <c r="W43" s="513"/>
      <c r="X43" s="2">
        <v>8</v>
      </c>
    </row>
    <row r="44" spans="1:24" s="2" customFormat="1" x14ac:dyDescent="0.25">
      <c r="A44" s="504"/>
      <c r="B44" s="437"/>
      <c r="C44" s="437"/>
      <c r="D44" s="437"/>
      <c r="E44" s="437"/>
      <c r="F44" s="516"/>
      <c r="G44" s="519"/>
      <c r="H44" s="522"/>
      <c r="I44" s="525"/>
      <c r="J44" s="528"/>
      <c r="K44" s="531"/>
      <c r="L44" s="437"/>
      <c r="M44" s="437"/>
      <c r="N44" s="189">
        <v>45412</v>
      </c>
      <c r="O44" s="516"/>
      <c r="P44" s="182">
        <v>3771.37</v>
      </c>
      <c r="Q44" s="183">
        <v>45424</v>
      </c>
      <c r="R44" s="184"/>
      <c r="S44" s="182"/>
      <c r="T44" s="182"/>
      <c r="U44" s="522"/>
      <c r="V44" s="534"/>
      <c r="W44" s="513"/>
      <c r="X44" s="2">
        <v>8</v>
      </c>
    </row>
    <row r="45" spans="1:24" s="2" customFormat="1" x14ac:dyDescent="0.25">
      <c r="A45" s="504"/>
      <c r="B45" s="437"/>
      <c r="C45" s="437"/>
      <c r="D45" s="437"/>
      <c r="E45" s="437"/>
      <c r="F45" s="516"/>
      <c r="G45" s="519"/>
      <c r="H45" s="522"/>
      <c r="I45" s="525"/>
      <c r="J45" s="528"/>
      <c r="K45" s="531"/>
      <c r="L45" s="437"/>
      <c r="M45" s="437"/>
      <c r="N45" s="189">
        <v>45443</v>
      </c>
      <c r="O45" s="516"/>
      <c r="P45" s="182">
        <v>3771.37</v>
      </c>
      <c r="Q45" s="183">
        <v>45448</v>
      </c>
      <c r="R45" s="184"/>
      <c r="S45" s="182"/>
      <c r="T45" s="182"/>
      <c r="U45" s="522"/>
      <c r="V45" s="534"/>
      <c r="W45" s="513"/>
      <c r="X45" s="2">
        <v>8</v>
      </c>
    </row>
    <row r="46" spans="1:24" s="2" customFormat="1" x14ac:dyDescent="0.25">
      <c r="A46" s="504"/>
      <c r="B46" s="437"/>
      <c r="C46" s="437"/>
      <c r="D46" s="437"/>
      <c r="E46" s="437"/>
      <c r="F46" s="516"/>
      <c r="G46" s="519"/>
      <c r="H46" s="522"/>
      <c r="I46" s="525"/>
      <c r="J46" s="528"/>
      <c r="K46" s="531"/>
      <c r="L46" s="437"/>
      <c r="M46" s="437"/>
      <c r="N46" s="189">
        <v>45473</v>
      </c>
      <c r="O46" s="516"/>
      <c r="P46" s="182">
        <v>3771.37</v>
      </c>
      <c r="Q46" s="183">
        <v>45474</v>
      </c>
      <c r="R46" s="184"/>
      <c r="S46" s="182"/>
      <c r="T46" s="182"/>
      <c r="U46" s="522"/>
      <c r="V46" s="534"/>
      <c r="W46" s="513"/>
      <c r="X46" s="2">
        <v>8</v>
      </c>
    </row>
    <row r="47" spans="1:24" s="2" customFormat="1" x14ac:dyDescent="0.25">
      <c r="A47" s="504"/>
      <c r="B47" s="437"/>
      <c r="C47" s="437"/>
      <c r="D47" s="437"/>
      <c r="E47" s="437"/>
      <c r="F47" s="516"/>
      <c r="G47" s="519"/>
      <c r="H47" s="522"/>
      <c r="I47" s="525"/>
      <c r="J47" s="528"/>
      <c r="K47" s="531"/>
      <c r="L47" s="437"/>
      <c r="M47" s="437"/>
      <c r="N47" s="189">
        <v>45504</v>
      </c>
      <c r="O47" s="516"/>
      <c r="P47" s="182">
        <v>4042.35</v>
      </c>
      <c r="Q47" s="183">
        <v>45505</v>
      </c>
      <c r="R47" s="184"/>
      <c r="S47" s="182"/>
      <c r="T47" s="182"/>
      <c r="U47" s="522"/>
      <c r="V47" s="534"/>
      <c r="W47" s="513"/>
      <c r="X47" s="2">
        <v>8</v>
      </c>
    </row>
    <row r="48" spans="1:24" s="2" customFormat="1" x14ac:dyDescent="0.25">
      <c r="A48" s="504"/>
      <c r="B48" s="437"/>
      <c r="C48" s="437"/>
      <c r="D48" s="437"/>
      <c r="E48" s="437"/>
      <c r="F48" s="516"/>
      <c r="G48" s="519"/>
      <c r="H48" s="522"/>
      <c r="I48" s="525"/>
      <c r="J48" s="528"/>
      <c r="K48" s="531"/>
      <c r="L48" s="437"/>
      <c r="M48" s="437"/>
      <c r="N48" s="189">
        <v>45535</v>
      </c>
      <c r="O48" s="516"/>
      <c r="P48" s="182">
        <v>4042.35</v>
      </c>
      <c r="Q48" s="183">
        <v>0</v>
      </c>
      <c r="R48" s="184"/>
      <c r="S48" s="182"/>
      <c r="T48" s="182"/>
      <c r="U48" s="522"/>
      <c r="V48" s="534"/>
      <c r="W48" s="513"/>
      <c r="X48" s="2">
        <v>8</v>
      </c>
    </row>
    <row r="49" spans="1:24" s="2" customFormat="1" x14ac:dyDescent="0.25">
      <c r="A49" s="504"/>
      <c r="B49" s="437"/>
      <c r="C49" s="437"/>
      <c r="D49" s="437"/>
      <c r="E49" s="437"/>
      <c r="F49" s="516"/>
      <c r="G49" s="519"/>
      <c r="H49" s="522"/>
      <c r="I49" s="525"/>
      <c r="J49" s="528"/>
      <c r="K49" s="531"/>
      <c r="L49" s="437"/>
      <c r="M49" s="437"/>
      <c r="N49" s="189"/>
      <c r="O49" s="516"/>
      <c r="P49" s="182"/>
      <c r="Q49" s="183"/>
      <c r="R49" s="184"/>
      <c r="S49" s="182"/>
      <c r="T49" s="182"/>
      <c r="U49" s="522"/>
      <c r="V49" s="534"/>
      <c r="W49" s="513"/>
      <c r="X49" s="2">
        <v>8</v>
      </c>
    </row>
    <row r="50" spans="1:24" s="2" customFormat="1" x14ac:dyDescent="0.25">
      <c r="A50" s="505"/>
      <c r="B50" s="438"/>
      <c r="C50" s="438"/>
      <c r="D50" s="438"/>
      <c r="E50" s="438"/>
      <c r="F50" s="517"/>
      <c r="G50" s="520"/>
      <c r="H50" s="523"/>
      <c r="I50" s="526"/>
      <c r="J50" s="529"/>
      <c r="K50" s="532"/>
      <c r="L50" s="438"/>
      <c r="M50" s="438"/>
      <c r="N50" s="190"/>
      <c r="O50" s="517"/>
      <c r="P50" s="185"/>
      <c r="Q50" s="186"/>
      <c r="R50" s="187"/>
      <c r="S50" s="185"/>
      <c r="T50" s="185"/>
      <c r="U50" s="523"/>
      <c r="V50" s="535"/>
      <c r="W50" s="514"/>
      <c r="X50" s="2">
        <v>8</v>
      </c>
    </row>
    <row r="51" spans="1:24" s="106" customFormat="1" ht="75" customHeight="1" x14ac:dyDescent="0.25">
      <c r="A51" s="439">
        <v>9</v>
      </c>
      <c r="B51" s="488" t="s">
        <v>55</v>
      </c>
      <c r="C51" s="488" t="s">
        <v>147</v>
      </c>
      <c r="D51" s="488" t="s">
        <v>155</v>
      </c>
      <c r="E51" s="488" t="s">
        <v>176</v>
      </c>
      <c r="F51" s="442">
        <v>45300</v>
      </c>
      <c r="G51" s="491" t="s">
        <v>177</v>
      </c>
      <c r="H51" s="445">
        <v>28254</v>
      </c>
      <c r="I51" s="494">
        <f>IF(X51 = 9, H51 + SUM(S51:S54) - SUM(T51:T54) - SUM(P51:P54) - V51,0)</f>
        <v>17184</v>
      </c>
      <c r="J51" s="497">
        <v>2353020735</v>
      </c>
      <c r="K51" s="500" t="s">
        <v>178</v>
      </c>
      <c r="L51" s="488"/>
      <c r="M51" s="488" t="s">
        <v>152</v>
      </c>
      <c r="N51" s="132">
        <v>45322</v>
      </c>
      <c r="O51" s="442" t="s">
        <v>152</v>
      </c>
      <c r="P51" s="123">
        <v>1290</v>
      </c>
      <c r="Q51" s="124">
        <v>45335</v>
      </c>
      <c r="R51" s="125"/>
      <c r="S51" s="123"/>
      <c r="T51" s="123"/>
      <c r="U51" s="445"/>
      <c r="V51" s="506"/>
      <c r="W51" s="509"/>
      <c r="X51" s="106">
        <v>9</v>
      </c>
    </row>
    <row r="52" spans="1:24" s="2" customFormat="1" x14ac:dyDescent="0.25">
      <c r="A52" s="440"/>
      <c r="B52" s="489"/>
      <c r="C52" s="489"/>
      <c r="D52" s="489"/>
      <c r="E52" s="489"/>
      <c r="F52" s="443"/>
      <c r="G52" s="492"/>
      <c r="H52" s="446"/>
      <c r="I52" s="495"/>
      <c r="J52" s="498"/>
      <c r="K52" s="501"/>
      <c r="L52" s="489"/>
      <c r="M52" s="489"/>
      <c r="N52" s="133">
        <v>45322</v>
      </c>
      <c r="O52" s="443"/>
      <c r="P52" s="126">
        <v>3999</v>
      </c>
      <c r="Q52" s="127">
        <v>45335</v>
      </c>
      <c r="R52" s="128"/>
      <c r="S52" s="126"/>
      <c r="T52" s="126"/>
      <c r="U52" s="446"/>
      <c r="V52" s="507"/>
      <c r="W52" s="510"/>
      <c r="X52" s="2">
        <v>9</v>
      </c>
    </row>
    <row r="53" spans="1:24" s="2" customFormat="1" x14ac:dyDescent="0.25">
      <c r="A53" s="440"/>
      <c r="B53" s="489"/>
      <c r="C53" s="489"/>
      <c r="D53" s="489"/>
      <c r="E53" s="489"/>
      <c r="F53" s="443"/>
      <c r="G53" s="492"/>
      <c r="H53" s="446"/>
      <c r="I53" s="495"/>
      <c r="J53" s="498"/>
      <c r="K53" s="501"/>
      <c r="L53" s="489"/>
      <c r="M53" s="489"/>
      <c r="N53" s="133">
        <v>45351</v>
      </c>
      <c r="O53" s="443"/>
      <c r="P53" s="126">
        <v>4371</v>
      </c>
      <c r="Q53" s="127">
        <v>45365</v>
      </c>
      <c r="R53" s="128"/>
      <c r="S53" s="126"/>
      <c r="T53" s="126"/>
      <c r="U53" s="446"/>
      <c r="V53" s="507"/>
      <c r="W53" s="510"/>
      <c r="X53" s="2">
        <v>9</v>
      </c>
    </row>
    <row r="54" spans="1:24" s="2" customFormat="1" x14ac:dyDescent="0.25">
      <c r="A54" s="441"/>
      <c r="B54" s="490"/>
      <c r="C54" s="490"/>
      <c r="D54" s="490"/>
      <c r="E54" s="490"/>
      <c r="F54" s="444"/>
      <c r="G54" s="493"/>
      <c r="H54" s="447"/>
      <c r="I54" s="496"/>
      <c r="J54" s="499"/>
      <c r="K54" s="502"/>
      <c r="L54" s="490"/>
      <c r="M54" s="490"/>
      <c r="N54" s="134">
        <v>45351</v>
      </c>
      <c r="O54" s="444"/>
      <c r="P54" s="129">
        <v>1410</v>
      </c>
      <c r="Q54" s="130">
        <v>45365</v>
      </c>
      <c r="R54" s="131"/>
      <c r="S54" s="129"/>
      <c r="T54" s="129"/>
      <c r="U54" s="447"/>
      <c r="V54" s="508"/>
      <c r="W54" s="511"/>
      <c r="X54" s="2">
        <v>9</v>
      </c>
    </row>
    <row r="55" spans="1:24" s="106" customFormat="1" ht="75" customHeight="1" x14ac:dyDescent="0.25">
      <c r="A55" s="439">
        <v>10</v>
      </c>
      <c r="B55" s="488" t="s">
        <v>55</v>
      </c>
      <c r="C55" s="488" t="s">
        <v>147</v>
      </c>
      <c r="D55" s="488" t="s">
        <v>155</v>
      </c>
      <c r="E55" s="488" t="s">
        <v>114</v>
      </c>
      <c r="F55" s="442">
        <v>45300</v>
      </c>
      <c r="G55" s="491" t="s">
        <v>177</v>
      </c>
      <c r="H55" s="445">
        <v>63540</v>
      </c>
      <c r="I55" s="494">
        <f>IF(X55 = 10, H55 + SUM(S55:S58) - SUM(T55:T58) - SUM(P55:P58) - V55,0)</f>
        <v>48405.8</v>
      </c>
      <c r="J55" s="497">
        <v>2353020735</v>
      </c>
      <c r="K55" s="500" t="s">
        <v>178</v>
      </c>
      <c r="L55" s="488"/>
      <c r="M55" s="488" t="s">
        <v>152</v>
      </c>
      <c r="N55" s="132">
        <v>45322</v>
      </c>
      <c r="O55" s="442" t="s">
        <v>152</v>
      </c>
      <c r="P55" s="123">
        <v>6786</v>
      </c>
      <c r="Q55" s="124">
        <v>45335</v>
      </c>
      <c r="R55" s="125"/>
      <c r="S55" s="123"/>
      <c r="T55" s="123"/>
      <c r="U55" s="445"/>
      <c r="V55" s="506"/>
      <c r="W55" s="509"/>
      <c r="X55" s="106">
        <v>10</v>
      </c>
    </row>
    <row r="56" spans="1:24" s="2" customFormat="1" x14ac:dyDescent="0.25">
      <c r="A56" s="440"/>
      <c r="B56" s="489"/>
      <c r="C56" s="489"/>
      <c r="D56" s="489"/>
      <c r="E56" s="489"/>
      <c r="F56" s="443"/>
      <c r="G56" s="492"/>
      <c r="H56" s="446"/>
      <c r="I56" s="495"/>
      <c r="J56" s="498"/>
      <c r="K56" s="501"/>
      <c r="L56" s="489"/>
      <c r="M56" s="489"/>
      <c r="N56" s="133">
        <v>45322</v>
      </c>
      <c r="O56" s="443"/>
      <c r="P56" s="126">
        <v>1643.2</v>
      </c>
      <c r="Q56" s="127">
        <v>45335</v>
      </c>
      <c r="R56" s="128"/>
      <c r="S56" s="126"/>
      <c r="T56" s="126"/>
      <c r="U56" s="446"/>
      <c r="V56" s="507"/>
      <c r="W56" s="510"/>
      <c r="X56" s="2">
        <v>10</v>
      </c>
    </row>
    <row r="57" spans="1:24" s="2" customFormat="1" x14ac:dyDescent="0.25">
      <c r="A57" s="440"/>
      <c r="B57" s="489"/>
      <c r="C57" s="489"/>
      <c r="D57" s="489"/>
      <c r="E57" s="489"/>
      <c r="F57" s="443"/>
      <c r="G57" s="492"/>
      <c r="H57" s="446"/>
      <c r="I57" s="495"/>
      <c r="J57" s="498"/>
      <c r="K57" s="501"/>
      <c r="L57" s="489"/>
      <c r="M57" s="489"/>
      <c r="N57" s="133">
        <v>45351</v>
      </c>
      <c r="O57" s="443"/>
      <c r="P57" s="126">
        <v>6705</v>
      </c>
      <c r="Q57" s="127">
        <v>45365</v>
      </c>
      <c r="R57" s="128"/>
      <c r="S57" s="126"/>
      <c r="T57" s="126"/>
      <c r="U57" s="446"/>
      <c r="V57" s="507"/>
      <c r="W57" s="510"/>
      <c r="X57" s="2">
        <v>10</v>
      </c>
    </row>
    <row r="58" spans="1:24" s="2" customFormat="1" x14ac:dyDescent="0.25">
      <c r="A58" s="441"/>
      <c r="B58" s="490"/>
      <c r="C58" s="490"/>
      <c r="D58" s="490"/>
      <c r="E58" s="490"/>
      <c r="F58" s="444"/>
      <c r="G58" s="493"/>
      <c r="H58" s="447"/>
      <c r="I58" s="496"/>
      <c r="J58" s="499"/>
      <c r="K58" s="502"/>
      <c r="L58" s="490"/>
      <c r="M58" s="490"/>
      <c r="N58" s="134">
        <v>45351</v>
      </c>
      <c r="O58" s="444"/>
      <c r="P58" s="129" t="s">
        <v>203</v>
      </c>
      <c r="Q58" s="130">
        <v>45365</v>
      </c>
      <c r="R58" s="131"/>
      <c r="S58" s="129"/>
      <c r="T58" s="129"/>
      <c r="U58" s="447"/>
      <c r="V58" s="508"/>
      <c r="W58" s="511"/>
      <c r="X58" s="2">
        <v>10</v>
      </c>
    </row>
    <row r="59" spans="1:24" s="106" customFormat="1" ht="75" customHeight="1" x14ac:dyDescent="0.25">
      <c r="A59" s="439">
        <v>11</v>
      </c>
      <c r="B59" s="488" t="s">
        <v>55</v>
      </c>
      <c r="C59" s="488" t="s">
        <v>147</v>
      </c>
      <c r="D59" s="488" t="s">
        <v>155</v>
      </c>
      <c r="E59" s="488" t="s">
        <v>179</v>
      </c>
      <c r="F59" s="442">
        <v>45300</v>
      </c>
      <c r="G59" s="491" t="s">
        <v>177</v>
      </c>
      <c r="H59" s="445">
        <v>49152.13</v>
      </c>
      <c r="I59" s="494">
        <f>IF(X59 = 11, H59 + SUM(S59:S70) - SUM(T59:T70) - SUM(P59:P70) - V59,0)</f>
        <v>0</v>
      </c>
      <c r="J59" s="497">
        <v>2353020735</v>
      </c>
      <c r="K59" s="500" t="s">
        <v>178</v>
      </c>
      <c r="L59" s="488"/>
      <c r="M59" s="488" t="s">
        <v>152</v>
      </c>
      <c r="N59" s="132">
        <v>45322</v>
      </c>
      <c r="O59" s="442" t="s">
        <v>152</v>
      </c>
      <c r="P59" s="123">
        <v>2820</v>
      </c>
      <c r="Q59" s="124">
        <v>45335</v>
      </c>
      <c r="R59" s="125"/>
      <c r="S59" s="123"/>
      <c r="T59" s="123"/>
      <c r="U59" s="445"/>
      <c r="V59" s="506"/>
      <c r="W59" s="509"/>
      <c r="X59" s="106">
        <v>11</v>
      </c>
    </row>
    <row r="60" spans="1:24" s="2" customFormat="1" x14ac:dyDescent="0.25">
      <c r="A60" s="440"/>
      <c r="B60" s="489"/>
      <c r="C60" s="489"/>
      <c r="D60" s="489"/>
      <c r="E60" s="489"/>
      <c r="F60" s="443"/>
      <c r="G60" s="492"/>
      <c r="H60" s="446"/>
      <c r="I60" s="495"/>
      <c r="J60" s="498"/>
      <c r="K60" s="501"/>
      <c r="L60" s="489"/>
      <c r="M60" s="489"/>
      <c r="N60" s="133">
        <v>45322</v>
      </c>
      <c r="O60" s="443"/>
      <c r="P60" s="126">
        <v>5100</v>
      </c>
      <c r="Q60" s="127">
        <v>45335</v>
      </c>
      <c r="R60" s="128"/>
      <c r="S60" s="126"/>
      <c r="T60" s="126"/>
      <c r="U60" s="446"/>
      <c r="V60" s="507"/>
      <c r="W60" s="510"/>
      <c r="X60" s="2">
        <v>11</v>
      </c>
    </row>
    <row r="61" spans="1:24" s="2" customFormat="1" x14ac:dyDescent="0.25">
      <c r="A61" s="440"/>
      <c r="B61" s="489"/>
      <c r="C61" s="489"/>
      <c r="D61" s="489"/>
      <c r="E61" s="489"/>
      <c r="F61" s="443"/>
      <c r="G61" s="492"/>
      <c r="H61" s="446"/>
      <c r="I61" s="495"/>
      <c r="J61" s="498"/>
      <c r="K61" s="501"/>
      <c r="L61" s="489"/>
      <c r="M61" s="489"/>
      <c r="N61" s="133">
        <v>45322</v>
      </c>
      <c r="O61" s="443"/>
      <c r="P61" s="126">
        <v>3603.17</v>
      </c>
      <c r="Q61" s="127">
        <v>45335</v>
      </c>
      <c r="R61" s="128"/>
      <c r="S61" s="126"/>
      <c r="T61" s="126"/>
      <c r="U61" s="446"/>
      <c r="V61" s="507"/>
      <c r="W61" s="510"/>
      <c r="X61" s="2">
        <v>11</v>
      </c>
    </row>
    <row r="62" spans="1:24" s="2" customFormat="1" x14ac:dyDescent="0.25">
      <c r="A62" s="440"/>
      <c r="B62" s="489"/>
      <c r="C62" s="489"/>
      <c r="D62" s="489"/>
      <c r="E62" s="489"/>
      <c r="F62" s="443"/>
      <c r="G62" s="492"/>
      <c r="H62" s="446"/>
      <c r="I62" s="495"/>
      <c r="J62" s="498"/>
      <c r="K62" s="501"/>
      <c r="L62" s="489"/>
      <c r="M62" s="489"/>
      <c r="N62" s="133">
        <v>45322</v>
      </c>
      <c r="O62" s="443"/>
      <c r="P62" s="126">
        <v>4404.83</v>
      </c>
      <c r="Q62" s="127">
        <v>45335</v>
      </c>
      <c r="R62" s="128"/>
      <c r="S62" s="126"/>
      <c r="T62" s="126"/>
      <c r="U62" s="446"/>
      <c r="V62" s="507"/>
      <c r="W62" s="510"/>
      <c r="X62" s="2">
        <v>11</v>
      </c>
    </row>
    <row r="63" spans="1:24" s="2" customFormat="1" x14ac:dyDescent="0.25">
      <c r="A63" s="440"/>
      <c r="B63" s="489"/>
      <c r="C63" s="489"/>
      <c r="D63" s="489"/>
      <c r="E63" s="489"/>
      <c r="F63" s="443"/>
      <c r="G63" s="492"/>
      <c r="H63" s="446"/>
      <c r="I63" s="495"/>
      <c r="J63" s="498"/>
      <c r="K63" s="501"/>
      <c r="L63" s="489"/>
      <c r="M63" s="489"/>
      <c r="N63" s="133">
        <v>45322</v>
      </c>
      <c r="O63" s="443"/>
      <c r="P63" s="126">
        <v>4844.2700000000004</v>
      </c>
      <c r="Q63" s="127">
        <v>45336</v>
      </c>
      <c r="R63" s="128"/>
      <c r="S63" s="126"/>
      <c r="T63" s="126"/>
      <c r="U63" s="446"/>
      <c r="V63" s="507"/>
      <c r="W63" s="510"/>
      <c r="X63" s="2">
        <v>11</v>
      </c>
    </row>
    <row r="64" spans="1:24" s="2" customFormat="1" x14ac:dyDescent="0.25">
      <c r="A64" s="440"/>
      <c r="B64" s="489"/>
      <c r="C64" s="489"/>
      <c r="D64" s="489"/>
      <c r="E64" s="489"/>
      <c r="F64" s="443"/>
      <c r="G64" s="492"/>
      <c r="H64" s="446"/>
      <c r="I64" s="495"/>
      <c r="J64" s="498"/>
      <c r="K64" s="501"/>
      <c r="L64" s="489"/>
      <c r="M64" s="489"/>
      <c r="N64" s="133">
        <v>45322</v>
      </c>
      <c r="O64" s="443"/>
      <c r="P64" s="126">
        <v>3963.53</v>
      </c>
      <c r="Q64" s="127">
        <v>45336</v>
      </c>
      <c r="R64" s="128"/>
      <c r="S64" s="126"/>
      <c r="T64" s="126"/>
      <c r="U64" s="446"/>
      <c r="V64" s="507"/>
      <c r="W64" s="510"/>
      <c r="X64" s="2">
        <v>11</v>
      </c>
    </row>
    <row r="65" spans="1:24" s="2" customFormat="1" x14ac:dyDescent="0.25">
      <c r="A65" s="440"/>
      <c r="B65" s="489"/>
      <c r="C65" s="489"/>
      <c r="D65" s="489"/>
      <c r="E65" s="489"/>
      <c r="F65" s="443"/>
      <c r="G65" s="492"/>
      <c r="H65" s="446"/>
      <c r="I65" s="495"/>
      <c r="J65" s="498"/>
      <c r="K65" s="501"/>
      <c r="L65" s="489"/>
      <c r="M65" s="489"/>
      <c r="N65" s="133">
        <v>45351</v>
      </c>
      <c r="O65" s="443"/>
      <c r="P65" s="126">
        <v>2850</v>
      </c>
      <c r="Q65" s="127">
        <v>45365</v>
      </c>
      <c r="R65" s="128"/>
      <c r="S65" s="126"/>
      <c r="T65" s="126"/>
      <c r="U65" s="446"/>
      <c r="V65" s="507"/>
      <c r="W65" s="510"/>
      <c r="X65" s="2">
        <v>11</v>
      </c>
    </row>
    <row r="66" spans="1:24" s="2" customFormat="1" x14ac:dyDescent="0.25">
      <c r="A66" s="440"/>
      <c r="B66" s="489"/>
      <c r="C66" s="489"/>
      <c r="D66" s="489"/>
      <c r="E66" s="489"/>
      <c r="F66" s="443"/>
      <c r="G66" s="492"/>
      <c r="H66" s="446"/>
      <c r="I66" s="495"/>
      <c r="J66" s="498"/>
      <c r="K66" s="501"/>
      <c r="L66" s="489"/>
      <c r="M66" s="489"/>
      <c r="N66" s="133">
        <v>45351</v>
      </c>
      <c r="O66" s="443"/>
      <c r="P66" s="126">
        <v>3060</v>
      </c>
      <c r="Q66" s="127">
        <v>45365</v>
      </c>
      <c r="R66" s="128"/>
      <c r="S66" s="126"/>
      <c r="T66" s="126"/>
      <c r="U66" s="446"/>
      <c r="V66" s="507"/>
      <c r="W66" s="510"/>
      <c r="X66" s="2">
        <v>11</v>
      </c>
    </row>
    <row r="67" spans="1:24" s="2" customFormat="1" x14ac:dyDescent="0.25">
      <c r="A67" s="440"/>
      <c r="B67" s="489"/>
      <c r="C67" s="489"/>
      <c r="D67" s="489"/>
      <c r="E67" s="489"/>
      <c r="F67" s="443"/>
      <c r="G67" s="492"/>
      <c r="H67" s="446"/>
      <c r="I67" s="495"/>
      <c r="J67" s="498"/>
      <c r="K67" s="501"/>
      <c r="L67" s="489"/>
      <c r="M67" s="489"/>
      <c r="N67" s="133">
        <v>45351</v>
      </c>
      <c r="O67" s="443"/>
      <c r="P67" s="126">
        <v>4921.93</v>
      </c>
      <c r="Q67" s="127">
        <v>45365</v>
      </c>
      <c r="R67" s="128"/>
      <c r="S67" s="126"/>
      <c r="T67" s="126"/>
      <c r="U67" s="446"/>
      <c r="V67" s="507"/>
      <c r="W67" s="510"/>
      <c r="X67" s="2">
        <v>11</v>
      </c>
    </row>
    <row r="68" spans="1:24" s="2" customFormat="1" x14ac:dyDescent="0.25">
      <c r="A68" s="440"/>
      <c r="B68" s="489"/>
      <c r="C68" s="489"/>
      <c r="D68" s="489"/>
      <c r="E68" s="489"/>
      <c r="F68" s="443"/>
      <c r="G68" s="492"/>
      <c r="H68" s="446"/>
      <c r="I68" s="495"/>
      <c r="J68" s="498"/>
      <c r="K68" s="501"/>
      <c r="L68" s="489"/>
      <c r="M68" s="489"/>
      <c r="N68" s="133">
        <v>45351</v>
      </c>
      <c r="O68" s="443"/>
      <c r="P68" s="126">
        <v>4027</v>
      </c>
      <c r="Q68" s="127">
        <v>45365</v>
      </c>
      <c r="R68" s="128"/>
      <c r="S68" s="126"/>
      <c r="T68" s="126"/>
      <c r="U68" s="446"/>
      <c r="V68" s="507"/>
      <c r="W68" s="510"/>
      <c r="X68" s="2">
        <v>11</v>
      </c>
    </row>
    <row r="69" spans="1:24" s="2" customFormat="1" x14ac:dyDescent="0.25">
      <c r="A69" s="440"/>
      <c r="B69" s="489"/>
      <c r="C69" s="489"/>
      <c r="D69" s="489"/>
      <c r="E69" s="489"/>
      <c r="F69" s="443"/>
      <c r="G69" s="492"/>
      <c r="H69" s="446"/>
      <c r="I69" s="495"/>
      <c r="J69" s="498"/>
      <c r="K69" s="501"/>
      <c r="L69" s="489"/>
      <c r="M69" s="489"/>
      <c r="N69" s="133">
        <v>45351</v>
      </c>
      <c r="O69" s="443"/>
      <c r="P69" s="126">
        <v>4300.8500000000004</v>
      </c>
      <c r="Q69" s="127">
        <v>45365</v>
      </c>
      <c r="R69" s="128"/>
      <c r="S69" s="126"/>
      <c r="T69" s="126"/>
      <c r="U69" s="446"/>
      <c r="V69" s="507"/>
      <c r="W69" s="510"/>
      <c r="X69" s="2">
        <v>11</v>
      </c>
    </row>
    <row r="70" spans="1:24" s="2" customFormat="1" x14ac:dyDescent="0.25">
      <c r="A70" s="441"/>
      <c r="B70" s="490"/>
      <c r="C70" s="490"/>
      <c r="D70" s="490"/>
      <c r="E70" s="490"/>
      <c r="F70" s="444"/>
      <c r="G70" s="493"/>
      <c r="H70" s="447"/>
      <c r="I70" s="496"/>
      <c r="J70" s="499"/>
      <c r="K70" s="502"/>
      <c r="L70" s="490"/>
      <c r="M70" s="490"/>
      <c r="N70" s="134">
        <v>45351</v>
      </c>
      <c r="O70" s="444"/>
      <c r="P70" s="129">
        <v>5256.55</v>
      </c>
      <c r="Q70" s="130">
        <v>45365</v>
      </c>
      <c r="R70" s="131"/>
      <c r="S70" s="129"/>
      <c r="T70" s="129"/>
      <c r="U70" s="447"/>
      <c r="V70" s="508"/>
      <c r="W70" s="511"/>
      <c r="X70" s="2">
        <v>11</v>
      </c>
    </row>
    <row r="71" spans="1:24" s="106" customFormat="1" ht="75" x14ac:dyDescent="0.25">
      <c r="A71" s="107">
        <v>12</v>
      </c>
      <c r="B71" s="108" t="s">
        <v>55</v>
      </c>
      <c r="C71" s="108" t="s">
        <v>147</v>
      </c>
      <c r="D71" s="108" t="s">
        <v>155</v>
      </c>
      <c r="E71" s="108" t="s">
        <v>114</v>
      </c>
      <c r="F71" s="117">
        <v>45300</v>
      </c>
      <c r="G71" s="109" t="s">
        <v>181</v>
      </c>
      <c r="H71" s="115">
        <v>166968.5</v>
      </c>
      <c r="I71" s="116">
        <f>IF(X71 = 12, H71 + SUM(S71:S71) - SUM(T71:T71) - SUM(P71:P71) - V71,0)</f>
        <v>0</v>
      </c>
      <c r="J71" s="111">
        <v>235300578903</v>
      </c>
      <c r="K71" s="112" t="s">
        <v>180</v>
      </c>
      <c r="L71" s="108"/>
      <c r="M71" s="108" t="s">
        <v>152</v>
      </c>
      <c r="N71" s="117">
        <v>45322</v>
      </c>
      <c r="O71" s="117" t="s">
        <v>152</v>
      </c>
      <c r="P71" s="115">
        <v>166968.5</v>
      </c>
      <c r="Q71" s="109">
        <v>45335</v>
      </c>
      <c r="R71" s="108"/>
      <c r="S71" s="115"/>
      <c r="T71" s="115"/>
      <c r="U71" s="115"/>
      <c r="V71" s="110"/>
      <c r="W71" s="113"/>
      <c r="X71" s="106">
        <v>12</v>
      </c>
    </row>
    <row r="72" spans="1:24" s="106" customFormat="1" ht="75" customHeight="1" x14ac:dyDescent="0.25">
      <c r="A72" s="503">
        <v>13</v>
      </c>
      <c r="B72" s="436" t="s">
        <v>55</v>
      </c>
      <c r="C72" s="436" t="s">
        <v>147</v>
      </c>
      <c r="D72" s="436" t="s">
        <v>155</v>
      </c>
      <c r="E72" s="436" t="s">
        <v>184</v>
      </c>
      <c r="F72" s="515">
        <v>45300</v>
      </c>
      <c r="G72" s="518" t="s">
        <v>182</v>
      </c>
      <c r="H72" s="521">
        <v>120000</v>
      </c>
      <c r="I72" s="524">
        <f>IF(X72 = 13, H72 + SUM(S72:S77) - SUM(T72:T77) - SUM(P72:P77) - V72,0)</f>
        <v>66000</v>
      </c>
      <c r="J72" s="527">
        <v>2353016552</v>
      </c>
      <c r="K72" s="530" t="s">
        <v>183</v>
      </c>
      <c r="L72" s="436"/>
      <c r="M72" s="436" t="s">
        <v>152</v>
      </c>
      <c r="N72" s="188">
        <v>45322</v>
      </c>
      <c r="O72" s="515" t="s">
        <v>152</v>
      </c>
      <c r="P72" s="179">
        <v>9000</v>
      </c>
      <c r="Q72" s="180">
        <v>45335</v>
      </c>
      <c r="R72" s="181"/>
      <c r="S72" s="179"/>
      <c r="T72" s="179"/>
      <c r="U72" s="521"/>
      <c r="V72" s="533"/>
      <c r="W72" s="512"/>
      <c r="X72" s="106">
        <v>13</v>
      </c>
    </row>
    <row r="73" spans="1:24" s="2" customFormat="1" x14ac:dyDescent="0.25">
      <c r="A73" s="504"/>
      <c r="B73" s="437"/>
      <c r="C73" s="437"/>
      <c r="D73" s="437"/>
      <c r="E73" s="437"/>
      <c r="F73" s="516"/>
      <c r="G73" s="519"/>
      <c r="H73" s="522"/>
      <c r="I73" s="525"/>
      <c r="J73" s="528"/>
      <c r="K73" s="531"/>
      <c r="L73" s="437"/>
      <c r="M73" s="437"/>
      <c r="N73" s="189">
        <v>45350</v>
      </c>
      <c r="O73" s="516"/>
      <c r="P73" s="182">
        <v>9000</v>
      </c>
      <c r="Q73" s="183">
        <v>45356</v>
      </c>
      <c r="R73" s="184"/>
      <c r="S73" s="182"/>
      <c r="T73" s="182"/>
      <c r="U73" s="522"/>
      <c r="V73" s="534"/>
      <c r="W73" s="513"/>
      <c r="X73" s="2">
        <v>13</v>
      </c>
    </row>
    <row r="74" spans="1:24" s="2" customFormat="1" x14ac:dyDescent="0.25">
      <c r="A74" s="504"/>
      <c r="B74" s="437"/>
      <c r="C74" s="437"/>
      <c r="D74" s="437"/>
      <c r="E74" s="437"/>
      <c r="F74" s="516"/>
      <c r="G74" s="519"/>
      <c r="H74" s="522"/>
      <c r="I74" s="525"/>
      <c r="J74" s="528"/>
      <c r="K74" s="531"/>
      <c r="L74" s="437"/>
      <c r="M74" s="437"/>
      <c r="N74" s="189">
        <v>45382</v>
      </c>
      <c r="O74" s="516"/>
      <c r="P74" s="182">
        <v>9000</v>
      </c>
      <c r="Q74" s="183">
        <v>45386</v>
      </c>
      <c r="R74" s="184"/>
      <c r="S74" s="182"/>
      <c r="T74" s="182"/>
      <c r="U74" s="522"/>
      <c r="V74" s="534"/>
      <c r="W74" s="513"/>
      <c r="X74" s="2">
        <v>13</v>
      </c>
    </row>
    <row r="75" spans="1:24" s="2" customFormat="1" x14ac:dyDescent="0.25">
      <c r="A75" s="504"/>
      <c r="B75" s="437"/>
      <c r="C75" s="437"/>
      <c r="D75" s="437"/>
      <c r="E75" s="437"/>
      <c r="F75" s="516"/>
      <c r="G75" s="519"/>
      <c r="H75" s="522"/>
      <c r="I75" s="525"/>
      <c r="J75" s="528"/>
      <c r="K75" s="531"/>
      <c r="L75" s="437"/>
      <c r="M75" s="437"/>
      <c r="N75" s="189">
        <v>45412</v>
      </c>
      <c r="O75" s="516"/>
      <c r="P75" s="182">
        <v>9000</v>
      </c>
      <c r="Q75" s="183">
        <v>45422</v>
      </c>
      <c r="R75" s="184"/>
      <c r="S75" s="182"/>
      <c r="T75" s="182"/>
      <c r="U75" s="522"/>
      <c r="V75" s="534"/>
      <c r="W75" s="513"/>
      <c r="X75" s="2">
        <v>13</v>
      </c>
    </row>
    <row r="76" spans="1:24" s="2" customFormat="1" x14ac:dyDescent="0.25">
      <c r="A76" s="504"/>
      <c r="B76" s="437"/>
      <c r="C76" s="437"/>
      <c r="D76" s="437"/>
      <c r="E76" s="437"/>
      <c r="F76" s="516"/>
      <c r="G76" s="519"/>
      <c r="H76" s="522"/>
      <c r="I76" s="525"/>
      <c r="J76" s="528"/>
      <c r="K76" s="531"/>
      <c r="L76" s="437"/>
      <c r="M76" s="437"/>
      <c r="N76" s="189">
        <v>45443</v>
      </c>
      <c r="O76" s="516"/>
      <c r="P76" s="182">
        <v>9000</v>
      </c>
      <c r="Q76" s="183">
        <v>45450</v>
      </c>
      <c r="R76" s="184"/>
      <c r="S76" s="182"/>
      <c r="T76" s="182"/>
      <c r="U76" s="522"/>
      <c r="V76" s="534"/>
      <c r="W76" s="513"/>
      <c r="X76" s="2">
        <v>13</v>
      </c>
    </row>
    <row r="77" spans="1:24" s="2" customFormat="1" x14ac:dyDescent="0.25">
      <c r="A77" s="505"/>
      <c r="B77" s="438"/>
      <c r="C77" s="438"/>
      <c r="D77" s="438"/>
      <c r="E77" s="438"/>
      <c r="F77" s="517"/>
      <c r="G77" s="520"/>
      <c r="H77" s="523"/>
      <c r="I77" s="526"/>
      <c r="J77" s="529"/>
      <c r="K77" s="532"/>
      <c r="L77" s="438"/>
      <c r="M77" s="438"/>
      <c r="N77" s="190">
        <v>45473</v>
      </c>
      <c r="O77" s="517"/>
      <c r="P77" s="185">
        <v>9000</v>
      </c>
      <c r="Q77" s="186">
        <v>45474</v>
      </c>
      <c r="R77" s="187"/>
      <c r="S77" s="185"/>
      <c r="T77" s="185"/>
      <c r="U77" s="523"/>
      <c r="V77" s="535"/>
      <c r="W77" s="514"/>
      <c r="X77" s="2">
        <v>13</v>
      </c>
    </row>
    <row r="78" spans="1:24" s="106" customFormat="1" ht="75" customHeight="1" x14ac:dyDescent="0.25">
      <c r="A78" s="503">
        <v>14</v>
      </c>
      <c r="B78" s="436" t="s">
        <v>55</v>
      </c>
      <c r="C78" s="436" t="s">
        <v>147</v>
      </c>
      <c r="D78" s="436" t="s">
        <v>155</v>
      </c>
      <c r="E78" s="436" t="s">
        <v>114</v>
      </c>
      <c r="F78" s="515">
        <v>45300</v>
      </c>
      <c r="G78" s="518" t="s">
        <v>185</v>
      </c>
      <c r="H78" s="521">
        <v>90000</v>
      </c>
      <c r="I78" s="524">
        <f>IF(X78 = 14, H78 + SUM(S78:S85) - SUM(T78:T85) - SUM(P78:P85) - V78,0)</f>
        <v>44976</v>
      </c>
      <c r="J78" s="527">
        <v>2353016552</v>
      </c>
      <c r="K78" s="530" t="s">
        <v>183</v>
      </c>
      <c r="L78" s="436"/>
      <c r="M78" s="436" t="s">
        <v>152</v>
      </c>
      <c r="N78" s="188">
        <v>45322</v>
      </c>
      <c r="O78" s="515" t="s">
        <v>152</v>
      </c>
      <c r="P78" s="179">
        <v>5880</v>
      </c>
      <c r="Q78" s="180">
        <v>45335</v>
      </c>
      <c r="R78" s="181"/>
      <c r="S78" s="179"/>
      <c r="T78" s="179"/>
      <c r="U78" s="521"/>
      <c r="V78" s="533"/>
      <c r="W78" s="512"/>
      <c r="X78" s="106">
        <v>14</v>
      </c>
    </row>
    <row r="79" spans="1:24" s="2" customFormat="1" x14ac:dyDescent="0.25">
      <c r="A79" s="504"/>
      <c r="B79" s="437"/>
      <c r="C79" s="437"/>
      <c r="D79" s="437"/>
      <c r="E79" s="437"/>
      <c r="F79" s="516"/>
      <c r="G79" s="519"/>
      <c r="H79" s="522"/>
      <c r="I79" s="525"/>
      <c r="J79" s="528"/>
      <c r="K79" s="531"/>
      <c r="L79" s="437"/>
      <c r="M79" s="437"/>
      <c r="N79" s="189" t="s">
        <v>217</v>
      </c>
      <c r="O79" s="516"/>
      <c r="P79" s="182">
        <v>6862</v>
      </c>
      <c r="Q79" s="183">
        <v>45335</v>
      </c>
      <c r="R79" s="184"/>
      <c r="S79" s="182"/>
      <c r="T79" s="182"/>
      <c r="U79" s="522"/>
      <c r="V79" s="534"/>
      <c r="W79" s="513"/>
      <c r="X79" s="2">
        <v>14</v>
      </c>
    </row>
    <row r="80" spans="1:24" s="2" customFormat="1" x14ac:dyDescent="0.25">
      <c r="A80" s="504"/>
      <c r="B80" s="437"/>
      <c r="C80" s="437"/>
      <c r="D80" s="437"/>
      <c r="E80" s="437"/>
      <c r="F80" s="516"/>
      <c r="G80" s="519"/>
      <c r="H80" s="522"/>
      <c r="I80" s="525"/>
      <c r="J80" s="528"/>
      <c r="K80" s="531"/>
      <c r="L80" s="437"/>
      <c r="M80" s="437"/>
      <c r="N80" s="189">
        <v>45350</v>
      </c>
      <c r="O80" s="516"/>
      <c r="P80" s="182">
        <v>5880</v>
      </c>
      <c r="Q80" s="183">
        <v>45356</v>
      </c>
      <c r="R80" s="184"/>
      <c r="S80" s="182"/>
      <c r="T80" s="182"/>
      <c r="U80" s="522"/>
      <c r="V80" s="534"/>
      <c r="W80" s="513"/>
      <c r="X80" s="2">
        <v>14</v>
      </c>
    </row>
    <row r="81" spans="1:24" s="2" customFormat="1" x14ac:dyDescent="0.25">
      <c r="A81" s="504"/>
      <c r="B81" s="437"/>
      <c r="C81" s="437"/>
      <c r="D81" s="437"/>
      <c r="E81" s="437"/>
      <c r="F81" s="516"/>
      <c r="G81" s="519"/>
      <c r="H81" s="522"/>
      <c r="I81" s="525"/>
      <c r="J81" s="528"/>
      <c r="K81" s="531"/>
      <c r="L81" s="437"/>
      <c r="M81" s="437"/>
      <c r="N81" s="189">
        <v>45350</v>
      </c>
      <c r="O81" s="516"/>
      <c r="P81" s="182">
        <v>6862</v>
      </c>
      <c r="Q81" s="183">
        <v>45356</v>
      </c>
      <c r="R81" s="184"/>
      <c r="S81" s="182"/>
      <c r="T81" s="182"/>
      <c r="U81" s="522"/>
      <c r="V81" s="534"/>
      <c r="W81" s="513"/>
      <c r="X81" s="2">
        <v>14</v>
      </c>
    </row>
    <row r="82" spans="1:24" s="2" customFormat="1" x14ac:dyDescent="0.25">
      <c r="A82" s="504"/>
      <c r="B82" s="437"/>
      <c r="C82" s="437"/>
      <c r="D82" s="437"/>
      <c r="E82" s="437"/>
      <c r="F82" s="516"/>
      <c r="G82" s="519"/>
      <c r="H82" s="522"/>
      <c r="I82" s="525"/>
      <c r="J82" s="528"/>
      <c r="K82" s="531"/>
      <c r="L82" s="437"/>
      <c r="M82" s="437"/>
      <c r="N82" s="189">
        <v>45412</v>
      </c>
      <c r="O82" s="516"/>
      <c r="P82" s="182">
        <v>5888</v>
      </c>
      <c r="Q82" s="183">
        <v>45422</v>
      </c>
      <c r="R82" s="184"/>
      <c r="S82" s="182"/>
      <c r="T82" s="182"/>
      <c r="U82" s="522"/>
      <c r="V82" s="534"/>
      <c r="W82" s="513"/>
      <c r="X82" s="2">
        <v>14</v>
      </c>
    </row>
    <row r="83" spans="1:24" s="2" customFormat="1" x14ac:dyDescent="0.25">
      <c r="A83" s="504"/>
      <c r="B83" s="437"/>
      <c r="C83" s="437"/>
      <c r="D83" s="437"/>
      <c r="E83" s="437"/>
      <c r="F83" s="516"/>
      <c r="G83" s="519"/>
      <c r="H83" s="522"/>
      <c r="I83" s="525"/>
      <c r="J83" s="528"/>
      <c r="K83" s="531"/>
      <c r="L83" s="437"/>
      <c r="M83" s="437"/>
      <c r="N83" s="189" t="s">
        <v>259</v>
      </c>
      <c r="O83" s="516"/>
      <c r="P83" s="182">
        <v>6826</v>
      </c>
      <c r="Q83" s="183">
        <v>45453</v>
      </c>
      <c r="R83" s="184"/>
      <c r="S83" s="182"/>
      <c r="T83" s="182"/>
      <c r="U83" s="522"/>
      <c r="V83" s="534"/>
      <c r="W83" s="513"/>
      <c r="X83" s="2">
        <v>14</v>
      </c>
    </row>
    <row r="84" spans="1:24" s="2" customFormat="1" x14ac:dyDescent="0.25">
      <c r="A84" s="504"/>
      <c r="B84" s="437"/>
      <c r="C84" s="437"/>
      <c r="D84" s="437"/>
      <c r="E84" s="437"/>
      <c r="F84" s="516"/>
      <c r="G84" s="519"/>
      <c r="H84" s="522"/>
      <c r="I84" s="525"/>
      <c r="J84" s="528"/>
      <c r="K84" s="531"/>
      <c r="L84" s="437"/>
      <c r="M84" s="437"/>
      <c r="N84" s="189">
        <v>45473</v>
      </c>
      <c r="O84" s="516"/>
      <c r="P84" s="182">
        <v>6826</v>
      </c>
      <c r="Q84" s="183">
        <v>45474</v>
      </c>
      <c r="R84" s="184"/>
      <c r="S84" s="182"/>
      <c r="T84" s="182"/>
      <c r="U84" s="522"/>
      <c r="V84" s="534"/>
      <c r="W84" s="513"/>
      <c r="X84" s="2">
        <v>14</v>
      </c>
    </row>
    <row r="85" spans="1:24" s="2" customFormat="1" x14ac:dyDescent="0.25">
      <c r="A85" s="505"/>
      <c r="B85" s="438"/>
      <c r="C85" s="438"/>
      <c r="D85" s="438"/>
      <c r="E85" s="438"/>
      <c r="F85" s="517"/>
      <c r="G85" s="520"/>
      <c r="H85" s="523"/>
      <c r="I85" s="526"/>
      <c r="J85" s="529"/>
      <c r="K85" s="532"/>
      <c r="L85" s="438"/>
      <c r="M85" s="438"/>
      <c r="N85" s="190"/>
      <c r="O85" s="517"/>
      <c r="P85" s="185"/>
      <c r="Q85" s="186"/>
      <c r="R85" s="187"/>
      <c r="S85" s="185"/>
      <c r="T85" s="185"/>
      <c r="U85" s="523"/>
      <c r="V85" s="535"/>
      <c r="W85" s="514"/>
      <c r="X85" s="2">
        <v>14</v>
      </c>
    </row>
    <row r="86" spans="1:24" s="106" customFormat="1" ht="93.75" customHeight="1" x14ac:dyDescent="0.25">
      <c r="A86" s="409">
        <v>15</v>
      </c>
      <c r="B86" s="406" t="s">
        <v>55</v>
      </c>
      <c r="C86" s="406" t="s">
        <v>147</v>
      </c>
      <c r="D86" s="406" t="s">
        <v>155</v>
      </c>
      <c r="E86" s="406" t="s">
        <v>111</v>
      </c>
      <c r="F86" s="412">
        <v>45292</v>
      </c>
      <c r="G86" s="424" t="s">
        <v>186</v>
      </c>
      <c r="H86" s="415">
        <v>61796</v>
      </c>
      <c r="I86" s="427">
        <f>IF(X86 = 15, H86 + SUM(S86:S91) - SUM(T86:T91) - SUM(P86:P91) - V86,0)</f>
        <v>35274.31</v>
      </c>
      <c r="J86" s="430">
        <v>2369007024</v>
      </c>
      <c r="K86" s="433" t="s">
        <v>187</v>
      </c>
      <c r="L86" s="406"/>
      <c r="M86" s="406" t="s">
        <v>152</v>
      </c>
      <c r="N86" s="215">
        <v>45292</v>
      </c>
      <c r="O86" s="412" t="s">
        <v>152</v>
      </c>
      <c r="P86" s="206">
        <v>4888.6899999999996</v>
      </c>
      <c r="Q86" s="207">
        <v>45336</v>
      </c>
      <c r="R86" s="208"/>
      <c r="S86" s="206"/>
      <c r="T86" s="206"/>
      <c r="U86" s="415"/>
      <c r="V86" s="418"/>
      <c r="W86" s="421"/>
      <c r="X86" s="106">
        <v>15</v>
      </c>
    </row>
    <row r="87" spans="1:24" s="2" customFormat="1" x14ac:dyDescent="0.25">
      <c r="A87" s="410"/>
      <c r="B87" s="407"/>
      <c r="C87" s="407"/>
      <c r="D87" s="407"/>
      <c r="E87" s="407"/>
      <c r="F87" s="413"/>
      <c r="G87" s="425"/>
      <c r="H87" s="416"/>
      <c r="I87" s="428"/>
      <c r="J87" s="431"/>
      <c r="K87" s="434"/>
      <c r="L87" s="407"/>
      <c r="M87" s="407"/>
      <c r="N87" s="216">
        <v>45532</v>
      </c>
      <c r="O87" s="413"/>
      <c r="P87" s="209">
        <v>4758</v>
      </c>
      <c r="Q87" s="210">
        <v>45354</v>
      </c>
      <c r="R87" s="211"/>
      <c r="S87" s="209"/>
      <c r="T87" s="209"/>
      <c r="U87" s="416"/>
      <c r="V87" s="419"/>
      <c r="W87" s="422"/>
      <c r="X87" s="2">
        <v>15</v>
      </c>
    </row>
    <row r="88" spans="1:24" s="2" customFormat="1" x14ac:dyDescent="0.25">
      <c r="A88" s="410"/>
      <c r="B88" s="407"/>
      <c r="C88" s="407"/>
      <c r="D88" s="407"/>
      <c r="E88" s="407"/>
      <c r="F88" s="413"/>
      <c r="G88" s="425"/>
      <c r="H88" s="416"/>
      <c r="I88" s="428"/>
      <c r="J88" s="431"/>
      <c r="K88" s="434"/>
      <c r="L88" s="407"/>
      <c r="M88" s="407"/>
      <c r="N88" s="216">
        <v>45382</v>
      </c>
      <c r="O88" s="413"/>
      <c r="P88" s="209">
        <v>3897</v>
      </c>
      <c r="Q88" s="210">
        <v>45386</v>
      </c>
      <c r="R88" s="211"/>
      <c r="S88" s="209"/>
      <c r="T88" s="209"/>
      <c r="U88" s="416"/>
      <c r="V88" s="419"/>
      <c r="W88" s="422"/>
      <c r="X88" s="2">
        <v>15</v>
      </c>
    </row>
    <row r="89" spans="1:24" s="2" customFormat="1" x14ac:dyDescent="0.25">
      <c r="A89" s="410"/>
      <c r="B89" s="407"/>
      <c r="C89" s="407"/>
      <c r="D89" s="407"/>
      <c r="E89" s="407"/>
      <c r="F89" s="413"/>
      <c r="G89" s="425"/>
      <c r="H89" s="416"/>
      <c r="I89" s="428"/>
      <c r="J89" s="431"/>
      <c r="K89" s="434"/>
      <c r="L89" s="407"/>
      <c r="M89" s="407"/>
      <c r="N89" s="216">
        <v>45412</v>
      </c>
      <c r="O89" s="413"/>
      <c r="P89" s="209">
        <v>4857</v>
      </c>
      <c r="Q89" s="210">
        <v>45422</v>
      </c>
      <c r="R89" s="211"/>
      <c r="S89" s="209"/>
      <c r="T89" s="209"/>
      <c r="U89" s="416"/>
      <c r="V89" s="419"/>
      <c r="W89" s="422"/>
      <c r="X89" s="2">
        <v>15</v>
      </c>
    </row>
    <row r="90" spans="1:24" s="2" customFormat="1" x14ac:dyDescent="0.25">
      <c r="A90" s="410"/>
      <c r="B90" s="407"/>
      <c r="C90" s="407"/>
      <c r="D90" s="407"/>
      <c r="E90" s="407"/>
      <c r="F90" s="413"/>
      <c r="G90" s="425"/>
      <c r="H90" s="416"/>
      <c r="I90" s="428"/>
      <c r="J90" s="431"/>
      <c r="K90" s="434"/>
      <c r="L90" s="407"/>
      <c r="M90" s="407"/>
      <c r="N90" s="216">
        <v>45443</v>
      </c>
      <c r="O90" s="413"/>
      <c r="P90" s="209">
        <v>3825</v>
      </c>
      <c r="Q90" s="210">
        <v>45450</v>
      </c>
      <c r="R90" s="211"/>
      <c r="S90" s="209"/>
      <c r="T90" s="209"/>
      <c r="U90" s="416"/>
      <c r="V90" s="419"/>
      <c r="W90" s="422"/>
      <c r="X90" s="2">
        <v>15</v>
      </c>
    </row>
    <row r="91" spans="1:24" s="2" customFormat="1" x14ac:dyDescent="0.25">
      <c r="A91" s="411"/>
      <c r="B91" s="408"/>
      <c r="C91" s="408"/>
      <c r="D91" s="408"/>
      <c r="E91" s="408"/>
      <c r="F91" s="414"/>
      <c r="G91" s="426"/>
      <c r="H91" s="417"/>
      <c r="I91" s="429"/>
      <c r="J91" s="432"/>
      <c r="K91" s="435"/>
      <c r="L91" s="408"/>
      <c r="M91" s="408"/>
      <c r="N91" s="217">
        <v>45473</v>
      </c>
      <c r="O91" s="414"/>
      <c r="P91" s="212">
        <v>4296</v>
      </c>
      <c r="Q91" s="213">
        <v>45518</v>
      </c>
      <c r="R91" s="214"/>
      <c r="S91" s="212"/>
      <c r="T91" s="212"/>
      <c r="U91" s="417"/>
      <c r="V91" s="420"/>
      <c r="W91" s="423"/>
      <c r="X91" s="2">
        <v>15</v>
      </c>
    </row>
    <row r="92" spans="1:24" s="106" customFormat="1" ht="75" customHeight="1" x14ac:dyDescent="0.25">
      <c r="A92" s="403">
        <v>16</v>
      </c>
      <c r="B92" s="370" t="s">
        <v>55</v>
      </c>
      <c r="C92" s="370" t="s">
        <v>147</v>
      </c>
      <c r="D92" s="370" t="s">
        <v>155</v>
      </c>
      <c r="E92" s="370" t="s">
        <v>188</v>
      </c>
      <c r="F92" s="358">
        <v>45656</v>
      </c>
      <c r="G92" s="373" t="s">
        <v>189</v>
      </c>
      <c r="H92" s="361">
        <v>598675.18000000005</v>
      </c>
      <c r="I92" s="376">
        <f>IF(X92 = 16, H92 + SUM(S92:S108) - SUM(T92:T108) - SUM(P92:P108) - V92,0)</f>
        <v>274026.01000000007</v>
      </c>
      <c r="J92" s="379">
        <v>598675.18000000005</v>
      </c>
      <c r="K92" s="382" t="s">
        <v>190</v>
      </c>
      <c r="L92" s="370"/>
      <c r="M92" s="370" t="s">
        <v>152</v>
      </c>
      <c r="N92" s="254">
        <v>45322</v>
      </c>
      <c r="O92" s="358" t="s">
        <v>152</v>
      </c>
      <c r="P92" s="245">
        <v>20295.62</v>
      </c>
      <c r="Q92" s="246">
        <v>45338</v>
      </c>
      <c r="R92" s="247"/>
      <c r="S92" s="245"/>
      <c r="T92" s="245"/>
      <c r="U92" s="361"/>
      <c r="V92" s="364"/>
      <c r="W92" s="367"/>
      <c r="X92" s="106">
        <v>16</v>
      </c>
    </row>
    <row r="93" spans="1:24" s="2" customFormat="1" x14ac:dyDescent="0.25">
      <c r="A93" s="404"/>
      <c r="B93" s="371"/>
      <c r="C93" s="371"/>
      <c r="D93" s="371"/>
      <c r="E93" s="371"/>
      <c r="F93" s="359"/>
      <c r="G93" s="374"/>
      <c r="H93" s="362"/>
      <c r="I93" s="377"/>
      <c r="J93" s="380"/>
      <c r="K93" s="383"/>
      <c r="L93" s="371"/>
      <c r="M93" s="371"/>
      <c r="N93" s="255">
        <v>45323</v>
      </c>
      <c r="O93" s="359"/>
      <c r="P93" s="248">
        <v>26692.3</v>
      </c>
      <c r="Q93" s="249">
        <v>45324</v>
      </c>
      <c r="R93" s="250"/>
      <c r="S93" s="248"/>
      <c r="T93" s="248"/>
      <c r="U93" s="362"/>
      <c r="V93" s="365"/>
      <c r="W93" s="368"/>
      <c r="X93" s="2">
        <v>16</v>
      </c>
    </row>
    <row r="94" spans="1:24" s="2" customFormat="1" x14ac:dyDescent="0.25">
      <c r="A94" s="404"/>
      <c r="B94" s="371"/>
      <c r="C94" s="371"/>
      <c r="D94" s="371"/>
      <c r="E94" s="371"/>
      <c r="F94" s="359"/>
      <c r="G94" s="374"/>
      <c r="H94" s="362"/>
      <c r="I94" s="377"/>
      <c r="J94" s="380"/>
      <c r="K94" s="383"/>
      <c r="L94" s="371"/>
      <c r="M94" s="371"/>
      <c r="N94" s="255">
        <v>45365</v>
      </c>
      <c r="O94" s="359"/>
      <c r="P94" s="248">
        <v>28746.36</v>
      </c>
      <c r="Q94" s="249">
        <v>45365</v>
      </c>
      <c r="R94" s="250"/>
      <c r="S94" s="248"/>
      <c r="T94" s="248"/>
      <c r="U94" s="362"/>
      <c r="V94" s="365"/>
      <c r="W94" s="368"/>
      <c r="X94" s="2">
        <v>16</v>
      </c>
    </row>
    <row r="95" spans="1:24" s="2" customFormat="1" x14ac:dyDescent="0.25">
      <c r="A95" s="404"/>
      <c r="B95" s="371"/>
      <c r="C95" s="371"/>
      <c r="D95" s="371"/>
      <c r="E95" s="371"/>
      <c r="F95" s="359"/>
      <c r="G95" s="374"/>
      <c r="H95" s="362"/>
      <c r="I95" s="377"/>
      <c r="J95" s="380"/>
      <c r="K95" s="383"/>
      <c r="L95" s="371"/>
      <c r="M95" s="371"/>
      <c r="N95" s="255">
        <v>45365</v>
      </c>
      <c r="O95" s="359"/>
      <c r="P95" s="248">
        <v>11119.21</v>
      </c>
      <c r="Q95" s="249">
        <v>45351</v>
      </c>
      <c r="R95" s="250"/>
      <c r="S95" s="248"/>
      <c r="T95" s="248"/>
      <c r="U95" s="362"/>
      <c r="V95" s="365"/>
      <c r="W95" s="368"/>
      <c r="X95" s="2">
        <v>16</v>
      </c>
    </row>
    <row r="96" spans="1:24" s="2" customFormat="1" x14ac:dyDescent="0.25">
      <c r="A96" s="404"/>
      <c r="B96" s="371"/>
      <c r="C96" s="371"/>
      <c r="D96" s="371"/>
      <c r="E96" s="371"/>
      <c r="F96" s="359"/>
      <c r="G96" s="374"/>
      <c r="H96" s="362"/>
      <c r="I96" s="377"/>
      <c r="J96" s="380"/>
      <c r="K96" s="383"/>
      <c r="L96" s="371"/>
      <c r="M96" s="371"/>
      <c r="N96" s="255">
        <v>45352</v>
      </c>
      <c r="O96" s="359"/>
      <c r="P96" s="248">
        <v>15221.72</v>
      </c>
      <c r="Q96" s="249">
        <v>45352</v>
      </c>
      <c r="R96" s="250"/>
      <c r="S96" s="248"/>
      <c r="T96" s="248"/>
      <c r="U96" s="362"/>
      <c r="V96" s="365"/>
      <c r="W96" s="368"/>
      <c r="X96" s="2">
        <v>16</v>
      </c>
    </row>
    <row r="97" spans="1:24" s="2" customFormat="1" x14ac:dyDescent="0.25">
      <c r="A97" s="404"/>
      <c r="B97" s="371"/>
      <c r="C97" s="371"/>
      <c r="D97" s="371"/>
      <c r="E97" s="371"/>
      <c r="F97" s="359"/>
      <c r="G97" s="374"/>
      <c r="H97" s="362"/>
      <c r="I97" s="377"/>
      <c r="J97" s="380"/>
      <c r="K97" s="383"/>
      <c r="L97" s="371"/>
      <c r="M97" s="371"/>
      <c r="N97" s="255">
        <v>45352</v>
      </c>
      <c r="O97" s="359"/>
      <c r="P97" s="248">
        <v>28746.36</v>
      </c>
      <c r="Q97" s="249">
        <v>45365</v>
      </c>
      <c r="R97" s="250"/>
      <c r="S97" s="248"/>
      <c r="T97" s="248"/>
      <c r="U97" s="362"/>
      <c r="V97" s="365"/>
      <c r="W97" s="368"/>
      <c r="X97" s="2">
        <v>16</v>
      </c>
    </row>
    <row r="98" spans="1:24" s="2" customFormat="1" x14ac:dyDescent="0.25">
      <c r="A98" s="404"/>
      <c r="B98" s="371"/>
      <c r="C98" s="371"/>
      <c r="D98" s="371"/>
      <c r="E98" s="371"/>
      <c r="F98" s="359"/>
      <c r="G98" s="374"/>
      <c r="H98" s="362"/>
      <c r="I98" s="377"/>
      <c r="J98" s="380"/>
      <c r="K98" s="383"/>
      <c r="L98" s="371"/>
      <c r="M98" s="371"/>
      <c r="N98" s="255">
        <v>45365</v>
      </c>
      <c r="O98" s="359"/>
      <c r="P98" s="248">
        <v>11105.21</v>
      </c>
      <c r="Q98" s="249">
        <v>45365</v>
      </c>
      <c r="R98" s="250"/>
      <c r="S98" s="248"/>
      <c r="T98" s="248"/>
      <c r="U98" s="362"/>
      <c r="V98" s="365"/>
      <c r="W98" s="368"/>
      <c r="X98" s="2">
        <v>16</v>
      </c>
    </row>
    <row r="99" spans="1:24" s="2" customFormat="1" x14ac:dyDescent="0.25">
      <c r="A99" s="404"/>
      <c r="B99" s="371"/>
      <c r="C99" s="371"/>
      <c r="D99" s="371"/>
      <c r="E99" s="371"/>
      <c r="F99" s="359"/>
      <c r="G99" s="374"/>
      <c r="H99" s="362"/>
      <c r="I99" s="377"/>
      <c r="J99" s="380"/>
      <c r="K99" s="383"/>
      <c r="L99" s="371"/>
      <c r="M99" s="371"/>
      <c r="N99" s="255">
        <v>45429</v>
      </c>
      <c r="O99" s="359"/>
      <c r="P99" s="248">
        <v>23604.62</v>
      </c>
      <c r="Q99" s="249">
        <v>45429</v>
      </c>
      <c r="R99" s="250"/>
      <c r="S99" s="248"/>
      <c r="T99" s="248"/>
      <c r="U99" s="362"/>
      <c r="V99" s="365"/>
      <c r="W99" s="368"/>
      <c r="X99" s="2">
        <v>16</v>
      </c>
    </row>
    <row r="100" spans="1:24" s="2" customFormat="1" x14ac:dyDescent="0.25">
      <c r="A100" s="404"/>
      <c r="B100" s="371"/>
      <c r="C100" s="371"/>
      <c r="D100" s="371"/>
      <c r="E100" s="371"/>
      <c r="F100" s="359"/>
      <c r="G100" s="374"/>
      <c r="H100" s="362"/>
      <c r="I100" s="377"/>
      <c r="J100" s="380"/>
      <c r="K100" s="383"/>
      <c r="L100" s="371"/>
      <c r="M100" s="371"/>
      <c r="N100" s="255">
        <v>45412</v>
      </c>
      <c r="O100" s="359"/>
      <c r="P100" s="248">
        <v>4452.66</v>
      </c>
      <c r="Q100" s="249">
        <v>45429</v>
      </c>
      <c r="R100" s="250"/>
      <c r="S100" s="248"/>
      <c r="T100" s="248"/>
      <c r="U100" s="362"/>
      <c r="V100" s="365"/>
      <c r="W100" s="368"/>
      <c r="X100" s="2">
        <v>16</v>
      </c>
    </row>
    <row r="101" spans="1:24" s="2" customFormat="1" x14ac:dyDescent="0.25">
      <c r="A101" s="404"/>
      <c r="B101" s="371"/>
      <c r="C101" s="371"/>
      <c r="D101" s="371"/>
      <c r="E101" s="371"/>
      <c r="F101" s="359"/>
      <c r="G101" s="374"/>
      <c r="H101" s="362"/>
      <c r="I101" s="377"/>
      <c r="J101" s="380"/>
      <c r="K101" s="383"/>
      <c r="L101" s="371"/>
      <c r="M101" s="371"/>
      <c r="N101" s="255">
        <v>45444</v>
      </c>
      <c r="O101" s="359"/>
      <c r="P101" s="248">
        <v>17703.47</v>
      </c>
      <c r="Q101" s="249">
        <v>45446</v>
      </c>
      <c r="R101" s="250"/>
      <c r="S101" s="248"/>
      <c r="T101" s="248"/>
      <c r="U101" s="362"/>
      <c r="V101" s="365"/>
      <c r="W101" s="368"/>
      <c r="X101" s="2">
        <v>16</v>
      </c>
    </row>
    <row r="102" spans="1:24" s="2" customFormat="1" x14ac:dyDescent="0.25">
      <c r="A102" s="404"/>
      <c r="B102" s="371"/>
      <c r="C102" s="371"/>
      <c r="D102" s="371"/>
      <c r="E102" s="371"/>
      <c r="F102" s="359"/>
      <c r="G102" s="374"/>
      <c r="H102" s="362"/>
      <c r="I102" s="377"/>
      <c r="J102" s="380"/>
      <c r="K102" s="383"/>
      <c r="L102" s="371"/>
      <c r="M102" s="371"/>
      <c r="N102" s="255">
        <v>45447</v>
      </c>
      <c r="O102" s="359"/>
      <c r="P102" s="248">
        <v>9000</v>
      </c>
      <c r="Q102" s="249">
        <v>45460</v>
      </c>
      <c r="R102" s="250"/>
      <c r="S102" s="248"/>
      <c r="T102" s="248"/>
      <c r="U102" s="362"/>
      <c r="V102" s="365"/>
      <c r="W102" s="368"/>
      <c r="X102" s="2">
        <v>16</v>
      </c>
    </row>
    <row r="103" spans="1:24" s="2" customFormat="1" x14ac:dyDescent="0.25">
      <c r="A103" s="404"/>
      <c r="B103" s="371"/>
      <c r="C103" s="371"/>
      <c r="D103" s="371"/>
      <c r="E103" s="371"/>
      <c r="F103" s="359"/>
      <c r="G103" s="374"/>
      <c r="H103" s="362"/>
      <c r="I103" s="377"/>
      <c r="J103" s="380"/>
      <c r="K103" s="383"/>
      <c r="L103" s="371"/>
      <c r="M103" s="371"/>
      <c r="N103" s="255">
        <v>45444</v>
      </c>
      <c r="O103" s="359"/>
      <c r="P103" s="248">
        <v>14290.92</v>
      </c>
      <c r="Q103" s="249">
        <v>45460</v>
      </c>
      <c r="R103" s="250"/>
      <c r="S103" s="248"/>
      <c r="T103" s="248"/>
      <c r="U103" s="362"/>
      <c r="V103" s="365"/>
      <c r="W103" s="368"/>
      <c r="X103" s="2">
        <v>16</v>
      </c>
    </row>
    <row r="104" spans="1:24" s="2" customFormat="1" x14ac:dyDescent="0.25">
      <c r="A104" s="404"/>
      <c r="B104" s="371"/>
      <c r="C104" s="371"/>
      <c r="D104" s="371"/>
      <c r="E104" s="371"/>
      <c r="F104" s="359"/>
      <c r="G104" s="374"/>
      <c r="H104" s="362"/>
      <c r="I104" s="377"/>
      <c r="J104" s="380"/>
      <c r="K104" s="383"/>
      <c r="L104" s="371"/>
      <c r="M104" s="371"/>
      <c r="N104" s="255">
        <v>45474</v>
      </c>
      <c r="O104" s="359"/>
      <c r="P104" s="248">
        <v>11309.58</v>
      </c>
      <c r="Q104" s="249">
        <v>45474</v>
      </c>
      <c r="R104" s="250"/>
      <c r="S104" s="248"/>
      <c r="T104" s="248"/>
      <c r="U104" s="362"/>
      <c r="V104" s="365"/>
      <c r="W104" s="368"/>
      <c r="X104" s="2">
        <v>16</v>
      </c>
    </row>
    <row r="105" spans="1:24" s="2" customFormat="1" x14ac:dyDescent="0.25">
      <c r="A105" s="404"/>
      <c r="B105" s="371"/>
      <c r="C105" s="371"/>
      <c r="D105" s="371"/>
      <c r="E105" s="371"/>
      <c r="F105" s="359"/>
      <c r="G105" s="374"/>
      <c r="H105" s="362"/>
      <c r="I105" s="377"/>
      <c r="J105" s="380"/>
      <c r="K105" s="383"/>
      <c r="L105" s="371"/>
      <c r="M105" s="371"/>
      <c r="N105" s="255">
        <v>45505</v>
      </c>
      <c r="O105" s="359"/>
      <c r="P105" s="248">
        <v>10004.14</v>
      </c>
      <c r="Q105" s="249">
        <v>45510</v>
      </c>
      <c r="R105" s="250"/>
      <c r="S105" s="248"/>
      <c r="T105" s="248"/>
      <c r="U105" s="362"/>
      <c r="V105" s="365"/>
      <c r="W105" s="368"/>
      <c r="X105" s="2">
        <v>16</v>
      </c>
    </row>
    <row r="106" spans="1:24" s="2" customFormat="1" x14ac:dyDescent="0.25">
      <c r="A106" s="404"/>
      <c r="B106" s="371"/>
      <c r="C106" s="371"/>
      <c r="D106" s="371"/>
      <c r="E106" s="371"/>
      <c r="F106" s="359"/>
      <c r="G106" s="374"/>
      <c r="H106" s="362"/>
      <c r="I106" s="377"/>
      <c r="J106" s="380"/>
      <c r="K106" s="383"/>
      <c r="L106" s="371"/>
      <c r="M106" s="371"/>
      <c r="N106" s="255">
        <v>45536</v>
      </c>
      <c r="O106" s="359"/>
      <c r="P106" s="248">
        <v>11452</v>
      </c>
      <c r="Q106" s="249">
        <v>45543</v>
      </c>
      <c r="R106" s="250"/>
      <c r="S106" s="248"/>
      <c r="T106" s="248"/>
      <c r="U106" s="362"/>
      <c r="V106" s="365"/>
      <c r="W106" s="368"/>
      <c r="X106" s="2">
        <v>16</v>
      </c>
    </row>
    <row r="107" spans="1:24" s="2" customFormat="1" x14ac:dyDescent="0.25">
      <c r="A107" s="404"/>
      <c r="B107" s="371"/>
      <c r="C107" s="371"/>
      <c r="D107" s="371"/>
      <c r="E107" s="371"/>
      <c r="F107" s="359"/>
      <c r="G107" s="374"/>
      <c r="H107" s="362"/>
      <c r="I107" s="377"/>
      <c r="J107" s="380"/>
      <c r="K107" s="383"/>
      <c r="L107" s="371"/>
      <c r="M107" s="371"/>
      <c r="N107" s="255" t="s">
        <v>287</v>
      </c>
      <c r="O107" s="359"/>
      <c r="P107" s="248">
        <v>38547</v>
      </c>
      <c r="Q107" s="249">
        <v>45575</v>
      </c>
      <c r="R107" s="250"/>
      <c r="S107" s="248"/>
      <c r="T107" s="248"/>
      <c r="U107" s="362"/>
      <c r="V107" s="365"/>
      <c r="W107" s="368"/>
      <c r="X107" s="2">
        <v>16</v>
      </c>
    </row>
    <row r="108" spans="1:24" s="2" customFormat="1" x14ac:dyDescent="0.25">
      <c r="A108" s="405"/>
      <c r="B108" s="372"/>
      <c r="C108" s="372"/>
      <c r="D108" s="372"/>
      <c r="E108" s="372"/>
      <c r="F108" s="360"/>
      <c r="G108" s="375"/>
      <c r="H108" s="363"/>
      <c r="I108" s="378"/>
      <c r="J108" s="381"/>
      <c r="K108" s="384"/>
      <c r="L108" s="372"/>
      <c r="M108" s="372"/>
      <c r="N108" s="256">
        <v>45595</v>
      </c>
      <c r="O108" s="360"/>
      <c r="P108" s="251">
        <v>42358</v>
      </c>
      <c r="Q108" s="252" t="s">
        <v>288</v>
      </c>
      <c r="R108" s="253"/>
      <c r="S108" s="251"/>
      <c r="T108" s="251"/>
      <c r="U108" s="363"/>
      <c r="V108" s="366"/>
      <c r="W108" s="369"/>
      <c r="X108" s="2">
        <v>16</v>
      </c>
    </row>
    <row r="109" spans="1:24" s="106" customFormat="1" ht="75" customHeight="1" x14ac:dyDescent="0.25">
      <c r="A109" s="484">
        <v>17</v>
      </c>
      <c r="B109" s="468" t="s">
        <v>55</v>
      </c>
      <c r="C109" s="468" t="s">
        <v>147</v>
      </c>
      <c r="D109" s="468" t="s">
        <v>155</v>
      </c>
      <c r="E109" s="468" t="s">
        <v>191</v>
      </c>
      <c r="F109" s="470">
        <v>45337</v>
      </c>
      <c r="G109" s="472" t="s">
        <v>192</v>
      </c>
      <c r="H109" s="474">
        <v>10970</v>
      </c>
      <c r="I109" s="476">
        <f>IF(X109 = 17, H109 + SUM(S109:S110) - SUM(T109:T110) - SUM(P109:P110) - V109,0)</f>
        <v>0</v>
      </c>
      <c r="J109" s="478">
        <v>2353002302</v>
      </c>
      <c r="K109" s="480" t="s">
        <v>193</v>
      </c>
      <c r="L109" s="468"/>
      <c r="M109" s="468" t="s">
        <v>152</v>
      </c>
      <c r="N109" s="171">
        <v>45322</v>
      </c>
      <c r="O109" s="470" t="s">
        <v>216</v>
      </c>
      <c r="P109" s="165">
        <v>10970</v>
      </c>
      <c r="Q109" s="166">
        <v>45349</v>
      </c>
      <c r="R109" s="167"/>
      <c r="S109" s="165"/>
      <c r="T109" s="165"/>
      <c r="U109" s="474"/>
      <c r="V109" s="486"/>
      <c r="W109" s="466"/>
      <c r="X109" s="106">
        <v>17</v>
      </c>
    </row>
    <row r="110" spans="1:24" s="2" customFormat="1" x14ac:dyDescent="0.25">
      <c r="A110" s="485"/>
      <c r="B110" s="469"/>
      <c r="C110" s="469"/>
      <c r="D110" s="469"/>
      <c r="E110" s="469"/>
      <c r="F110" s="471"/>
      <c r="G110" s="473"/>
      <c r="H110" s="475"/>
      <c r="I110" s="477"/>
      <c r="J110" s="479"/>
      <c r="K110" s="481"/>
      <c r="L110" s="469"/>
      <c r="M110" s="469"/>
      <c r="N110" s="172"/>
      <c r="O110" s="471"/>
      <c r="P110" s="168"/>
      <c r="Q110" s="169"/>
      <c r="R110" s="170"/>
      <c r="S110" s="168"/>
      <c r="T110" s="168"/>
      <c r="U110" s="475"/>
      <c r="V110" s="487"/>
      <c r="W110" s="467"/>
      <c r="X110" s="2">
        <v>17</v>
      </c>
    </row>
    <row r="111" spans="1:24" s="106" customFormat="1" ht="93.75" customHeight="1" x14ac:dyDescent="0.25">
      <c r="A111" s="409">
        <v>18</v>
      </c>
      <c r="B111" s="406" t="s">
        <v>55</v>
      </c>
      <c r="C111" s="406" t="s">
        <v>147</v>
      </c>
      <c r="D111" s="406" t="s">
        <v>155</v>
      </c>
      <c r="E111" s="406" t="s">
        <v>194</v>
      </c>
      <c r="F111" s="412">
        <v>45290</v>
      </c>
      <c r="G111" s="424" t="s">
        <v>195</v>
      </c>
      <c r="H111" s="415">
        <v>1282028.8600000001</v>
      </c>
      <c r="I111" s="427">
        <f>IF(X111 = 18, H111 + SUM(S111:S113) - SUM(T111:T113) - SUM(P111:P113) - V111,0)</f>
        <v>668090.32000000007</v>
      </c>
      <c r="J111" s="430">
        <v>2312054894</v>
      </c>
      <c r="K111" s="433" t="s">
        <v>196</v>
      </c>
      <c r="L111" s="406"/>
      <c r="M111" s="406" t="s">
        <v>152</v>
      </c>
      <c r="N111" s="215">
        <v>280794.23</v>
      </c>
      <c r="O111" s="412" t="s">
        <v>216</v>
      </c>
      <c r="P111" s="206">
        <v>280794.23</v>
      </c>
      <c r="Q111" s="207">
        <v>45349</v>
      </c>
      <c r="R111" s="208"/>
      <c r="S111" s="206"/>
      <c r="T111" s="206"/>
      <c r="U111" s="415"/>
      <c r="V111" s="418"/>
      <c r="W111" s="421"/>
      <c r="X111" s="106">
        <v>18</v>
      </c>
    </row>
    <row r="112" spans="1:24" s="2" customFormat="1" x14ac:dyDescent="0.25">
      <c r="A112" s="410"/>
      <c r="B112" s="407"/>
      <c r="C112" s="407"/>
      <c r="D112" s="407"/>
      <c r="E112" s="407"/>
      <c r="F112" s="413"/>
      <c r="G112" s="425"/>
      <c r="H112" s="416"/>
      <c r="I112" s="428"/>
      <c r="J112" s="431"/>
      <c r="K112" s="434"/>
      <c r="L112" s="407"/>
      <c r="M112" s="407"/>
      <c r="N112" s="216"/>
      <c r="O112" s="413"/>
      <c r="P112" s="209">
        <v>119543.31</v>
      </c>
      <c r="Q112" s="210"/>
      <c r="R112" s="211"/>
      <c r="S112" s="209"/>
      <c r="T112" s="209"/>
      <c r="U112" s="416"/>
      <c r="V112" s="419"/>
      <c r="W112" s="422"/>
      <c r="X112" s="2">
        <v>18</v>
      </c>
    </row>
    <row r="113" spans="1:24" s="2" customFormat="1" x14ac:dyDescent="0.25">
      <c r="A113" s="411"/>
      <c r="B113" s="408"/>
      <c r="C113" s="408"/>
      <c r="D113" s="408"/>
      <c r="E113" s="408"/>
      <c r="F113" s="414"/>
      <c r="G113" s="426"/>
      <c r="H113" s="417"/>
      <c r="I113" s="429"/>
      <c r="J113" s="432"/>
      <c r="K113" s="435"/>
      <c r="L113" s="408"/>
      <c r="M113" s="408"/>
      <c r="N113" s="217"/>
      <c r="O113" s="414"/>
      <c r="P113" s="212">
        <v>213601</v>
      </c>
      <c r="Q113" s="213"/>
      <c r="R113" s="214"/>
      <c r="S113" s="212"/>
      <c r="T113" s="212"/>
      <c r="U113" s="417"/>
      <c r="V113" s="420"/>
      <c r="W113" s="423"/>
      <c r="X113" s="2">
        <v>18</v>
      </c>
    </row>
    <row r="114" spans="1:24" s="106" customFormat="1" ht="75" x14ac:dyDescent="0.25">
      <c r="A114" s="107">
        <v>19</v>
      </c>
      <c r="B114" s="108" t="s">
        <v>55</v>
      </c>
      <c r="C114" s="108" t="s">
        <v>147</v>
      </c>
      <c r="D114" s="108" t="s">
        <v>155</v>
      </c>
      <c r="E114" s="108" t="s">
        <v>197</v>
      </c>
      <c r="F114" s="117">
        <v>45327</v>
      </c>
      <c r="G114" s="109" t="s">
        <v>198</v>
      </c>
      <c r="H114" s="115">
        <v>9000</v>
      </c>
      <c r="I114" s="116">
        <f>IF(X114 = 19, H114 + SUM(S114:S114) - SUM(T114:T114) - SUM(P114:P114) - V114,0)</f>
        <v>0</v>
      </c>
      <c r="J114" s="111">
        <v>6663003127</v>
      </c>
      <c r="K114" s="112" t="s">
        <v>199</v>
      </c>
      <c r="L114" s="108"/>
      <c r="M114" s="108" t="s">
        <v>152</v>
      </c>
      <c r="N114" s="117">
        <v>45327</v>
      </c>
      <c r="O114" s="117" t="s">
        <v>239</v>
      </c>
      <c r="P114" s="115">
        <v>9000</v>
      </c>
      <c r="Q114" s="109">
        <v>45349</v>
      </c>
      <c r="R114" s="108"/>
      <c r="S114" s="115"/>
      <c r="T114" s="115"/>
      <c r="U114" s="115"/>
      <c r="V114" s="110"/>
      <c r="W114" s="113"/>
      <c r="X114" s="106">
        <v>19</v>
      </c>
    </row>
    <row r="115" spans="1:24" s="106" customFormat="1" ht="150" customHeight="1" x14ac:dyDescent="0.25">
      <c r="A115" s="409">
        <v>20</v>
      </c>
      <c r="B115" s="406" t="s">
        <v>55</v>
      </c>
      <c r="C115" s="406" t="s">
        <v>147</v>
      </c>
      <c r="D115" s="406" t="s">
        <v>155</v>
      </c>
      <c r="E115" s="406" t="s">
        <v>200</v>
      </c>
      <c r="F115" s="412">
        <v>45300</v>
      </c>
      <c r="G115" s="424" t="s">
        <v>201</v>
      </c>
      <c r="H115" s="415">
        <v>27358</v>
      </c>
      <c r="I115" s="427">
        <f>IF(X115 = 20, H115 + SUM(S115:S120) - SUM(T115:T120) - SUM(P115:P120) - V115,0)</f>
        <v>15938.8</v>
      </c>
      <c r="J115" s="430">
        <v>2310163739</v>
      </c>
      <c r="K115" s="433" t="s">
        <v>202</v>
      </c>
      <c r="L115" s="406"/>
      <c r="M115" s="406" t="s">
        <v>152</v>
      </c>
      <c r="N115" s="215">
        <v>45351</v>
      </c>
      <c r="O115" s="412" t="s">
        <v>216</v>
      </c>
      <c r="P115" s="206">
        <v>2283.84</v>
      </c>
      <c r="Q115" s="207">
        <v>45351</v>
      </c>
      <c r="R115" s="208"/>
      <c r="S115" s="206"/>
      <c r="T115" s="206"/>
      <c r="U115" s="415"/>
      <c r="V115" s="418"/>
      <c r="W115" s="421"/>
      <c r="X115" s="106">
        <v>20</v>
      </c>
    </row>
    <row r="116" spans="1:24" s="2" customFormat="1" x14ac:dyDescent="0.25">
      <c r="A116" s="410"/>
      <c r="B116" s="407"/>
      <c r="C116" s="407"/>
      <c r="D116" s="407"/>
      <c r="E116" s="407"/>
      <c r="F116" s="413"/>
      <c r="G116" s="425"/>
      <c r="H116" s="416"/>
      <c r="I116" s="428"/>
      <c r="J116" s="431"/>
      <c r="K116" s="434"/>
      <c r="L116" s="407"/>
      <c r="M116" s="407"/>
      <c r="N116" s="216">
        <v>45382</v>
      </c>
      <c r="O116" s="413"/>
      <c r="P116" s="209">
        <v>2283.84</v>
      </c>
      <c r="Q116" s="210">
        <v>45387</v>
      </c>
      <c r="R116" s="211"/>
      <c r="S116" s="209"/>
      <c r="T116" s="209"/>
      <c r="U116" s="416"/>
      <c r="V116" s="419"/>
      <c r="W116" s="422"/>
      <c r="X116" s="2">
        <v>20</v>
      </c>
    </row>
    <row r="117" spans="1:24" s="2" customFormat="1" x14ac:dyDescent="0.25">
      <c r="A117" s="410"/>
      <c r="B117" s="407"/>
      <c r="C117" s="407"/>
      <c r="D117" s="407"/>
      <c r="E117" s="407"/>
      <c r="F117" s="413"/>
      <c r="G117" s="425"/>
      <c r="H117" s="416"/>
      <c r="I117" s="428"/>
      <c r="J117" s="431"/>
      <c r="K117" s="434"/>
      <c r="L117" s="407"/>
      <c r="M117" s="407"/>
      <c r="N117" s="216" t="s">
        <v>262</v>
      </c>
      <c r="O117" s="413"/>
      <c r="P117" s="209">
        <v>2283.84</v>
      </c>
      <c r="Q117" s="210">
        <v>45415</v>
      </c>
      <c r="R117" s="211"/>
      <c r="S117" s="209"/>
      <c r="T117" s="209"/>
      <c r="U117" s="416"/>
      <c r="V117" s="419"/>
      <c r="W117" s="422"/>
      <c r="X117" s="2">
        <v>20</v>
      </c>
    </row>
    <row r="118" spans="1:24" s="2" customFormat="1" x14ac:dyDescent="0.25">
      <c r="A118" s="410"/>
      <c r="B118" s="407"/>
      <c r="C118" s="407"/>
      <c r="D118" s="407"/>
      <c r="E118" s="407"/>
      <c r="F118" s="413"/>
      <c r="G118" s="425"/>
      <c r="H118" s="416"/>
      <c r="I118" s="428"/>
      <c r="J118" s="431"/>
      <c r="K118" s="434"/>
      <c r="L118" s="407"/>
      <c r="M118" s="407"/>
      <c r="N118" s="216">
        <v>45443</v>
      </c>
      <c r="O118" s="413"/>
      <c r="P118" s="209">
        <v>2283.84</v>
      </c>
      <c r="Q118" s="210">
        <v>45448</v>
      </c>
      <c r="R118" s="211"/>
      <c r="S118" s="209"/>
      <c r="T118" s="209"/>
      <c r="U118" s="416"/>
      <c r="V118" s="419"/>
      <c r="W118" s="422"/>
      <c r="X118" s="2">
        <v>20</v>
      </c>
    </row>
    <row r="119" spans="1:24" s="2" customFormat="1" x14ac:dyDescent="0.25">
      <c r="A119" s="410"/>
      <c r="B119" s="407"/>
      <c r="C119" s="407"/>
      <c r="D119" s="407"/>
      <c r="E119" s="407"/>
      <c r="F119" s="413"/>
      <c r="G119" s="425"/>
      <c r="H119" s="416"/>
      <c r="I119" s="428"/>
      <c r="J119" s="431"/>
      <c r="K119" s="434"/>
      <c r="L119" s="407"/>
      <c r="M119" s="407"/>
      <c r="N119" s="216">
        <v>45473</v>
      </c>
      <c r="O119" s="413"/>
      <c r="P119" s="209" t="s">
        <v>263</v>
      </c>
      <c r="Q119" s="210">
        <v>45476</v>
      </c>
      <c r="R119" s="211"/>
      <c r="S119" s="209"/>
      <c r="T119" s="209"/>
      <c r="U119" s="416"/>
      <c r="V119" s="419"/>
      <c r="W119" s="422"/>
      <c r="X119" s="2">
        <v>20</v>
      </c>
    </row>
    <row r="120" spans="1:24" s="2" customFormat="1" x14ac:dyDescent="0.25">
      <c r="A120" s="411"/>
      <c r="B120" s="408"/>
      <c r="C120" s="408"/>
      <c r="D120" s="408"/>
      <c r="E120" s="408"/>
      <c r="F120" s="414"/>
      <c r="G120" s="426"/>
      <c r="H120" s="417"/>
      <c r="I120" s="429"/>
      <c r="J120" s="432"/>
      <c r="K120" s="435"/>
      <c r="L120" s="408"/>
      <c r="M120" s="408"/>
      <c r="N120" s="217">
        <v>45535</v>
      </c>
      <c r="O120" s="414"/>
      <c r="P120" s="212">
        <v>2283.84</v>
      </c>
      <c r="Q120" s="213">
        <v>45512</v>
      </c>
      <c r="R120" s="214"/>
      <c r="S120" s="212"/>
      <c r="T120" s="212"/>
      <c r="U120" s="417"/>
      <c r="V120" s="420"/>
      <c r="W120" s="423"/>
      <c r="X120" s="2">
        <v>20</v>
      </c>
    </row>
    <row r="121" spans="1:24" s="106" customFormat="1" ht="56.25" x14ac:dyDescent="0.25">
      <c r="A121" s="146">
        <v>21</v>
      </c>
      <c r="B121" s="147" t="s">
        <v>55</v>
      </c>
      <c r="C121" s="147" t="s">
        <v>147</v>
      </c>
      <c r="D121" s="147" t="s">
        <v>155</v>
      </c>
      <c r="E121" s="147" t="s">
        <v>114</v>
      </c>
      <c r="F121" s="164">
        <v>45414</v>
      </c>
      <c r="G121" s="160" t="s">
        <v>181</v>
      </c>
      <c r="H121" s="148">
        <v>121522</v>
      </c>
      <c r="I121" s="149">
        <f>IF(X121 = 21, H121 + SUM(S121:S121) - SUM(T121:T121) - SUM(P121:P121) - V121,0)</f>
        <v>0</v>
      </c>
      <c r="J121" s="161">
        <v>235300578903</v>
      </c>
      <c r="K121" s="162" t="s">
        <v>237</v>
      </c>
      <c r="L121" s="147"/>
      <c r="M121" s="147" t="s">
        <v>238</v>
      </c>
      <c r="N121" s="164">
        <v>45413</v>
      </c>
      <c r="O121" s="164" t="s">
        <v>216</v>
      </c>
      <c r="P121" s="148">
        <v>121522</v>
      </c>
      <c r="Q121" s="160">
        <v>45449</v>
      </c>
      <c r="R121" s="147"/>
      <c r="S121" s="148"/>
      <c r="T121" s="148"/>
      <c r="U121" s="148"/>
      <c r="V121" s="163"/>
      <c r="W121" s="152"/>
      <c r="X121" s="106">
        <v>21</v>
      </c>
    </row>
    <row r="122" spans="1:24" s="106" customFormat="1" ht="75" x14ac:dyDescent="0.25">
      <c r="A122" s="146">
        <v>22</v>
      </c>
      <c r="B122" s="147" t="s">
        <v>55</v>
      </c>
      <c r="C122" s="147" t="s">
        <v>248</v>
      </c>
      <c r="D122" s="147" t="s">
        <v>155</v>
      </c>
      <c r="E122" s="147" t="s">
        <v>249</v>
      </c>
      <c r="F122" s="164">
        <v>45442</v>
      </c>
      <c r="G122" s="160" t="s">
        <v>250</v>
      </c>
      <c r="H122" s="148">
        <v>8793.68</v>
      </c>
      <c r="I122" s="149">
        <f>IF(X122 = 22, H122 + SUM(S122:S122) - SUM(T122:T122) - SUM(P122:P122) - V122,0)</f>
        <v>0</v>
      </c>
      <c r="J122" s="161">
        <v>2353018870</v>
      </c>
      <c r="K122" s="162" t="s">
        <v>251</v>
      </c>
      <c r="L122" s="147"/>
      <c r="M122" s="147" t="s">
        <v>152</v>
      </c>
      <c r="N122" s="164">
        <v>45471</v>
      </c>
      <c r="O122" s="178" t="s">
        <v>216</v>
      </c>
      <c r="P122" s="148">
        <v>8793.68</v>
      </c>
      <c r="Q122" s="160">
        <v>46569</v>
      </c>
      <c r="R122" s="147"/>
      <c r="S122" s="148"/>
      <c r="T122" s="148"/>
      <c r="U122" s="148"/>
      <c r="V122" s="163"/>
      <c r="W122" s="152"/>
      <c r="X122" s="106">
        <v>22</v>
      </c>
    </row>
    <row r="123" spans="1:24" s="106" customFormat="1" ht="56.25" customHeight="1" x14ac:dyDescent="0.25">
      <c r="A123" s="349">
        <v>23</v>
      </c>
      <c r="B123" s="339"/>
      <c r="C123" s="339"/>
      <c r="D123" s="339"/>
      <c r="E123" s="339"/>
      <c r="F123" s="343">
        <v>45275</v>
      </c>
      <c r="G123" s="456" t="s">
        <v>264</v>
      </c>
      <c r="H123" s="345">
        <v>15000</v>
      </c>
      <c r="I123" s="347">
        <f>IF(X123 = 23, H123 + SUM(S123:S129) - SUM(T123:T129) - SUM(P123:P129) - V123,0)</f>
        <v>11420.6</v>
      </c>
      <c r="J123" s="460">
        <v>7707049388</v>
      </c>
      <c r="K123" s="463" t="s">
        <v>265</v>
      </c>
      <c r="L123" s="339"/>
      <c r="M123" s="339" t="s">
        <v>238</v>
      </c>
      <c r="N123" s="219">
        <v>45322</v>
      </c>
      <c r="O123" s="343" t="s">
        <v>216</v>
      </c>
      <c r="P123" s="220">
        <v>728.35</v>
      </c>
      <c r="Q123" s="221">
        <v>45330</v>
      </c>
      <c r="R123" s="222"/>
      <c r="S123" s="220"/>
      <c r="T123" s="220"/>
      <c r="U123" s="345"/>
      <c r="V123" s="452"/>
      <c r="W123" s="337"/>
      <c r="X123" s="106">
        <v>23</v>
      </c>
    </row>
    <row r="124" spans="1:24" s="2" customFormat="1" x14ac:dyDescent="0.25">
      <c r="A124" s="448"/>
      <c r="B124" s="451"/>
      <c r="C124" s="451"/>
      <c r="D124" s="451"/>
      <c r="E124" s="451"/>
      <c r="F124" s="449"/>
      <c r="G124" s="457"/>
      <c r="H124" s="450"/>
      <c r="I124" s="459"/>
      <c r="J124" s="461"/>
      <c r="K124" s="464"/>
      <c r="L124" s="451"/>
      <c r="M124" s="451"/>
      <c r="N124" s="227">
        <v>45350</v>
      </c>
      <c r="O124" s="449"/>
      <c r="P124" s="228" t="s">
        <v>266</v>
      </c>
      <c r="Q124" s="229">
        <v>45354</v>
      </c>
      <c r="R124" s="230"/>
      <c r="S124" s="228"/>
      <c r="T124" s="228"/>
      <c r="U124" s="450"/>
      <c r="V124" s="453"/>
      <c r="W124" s="455"/>
      <c r="X124" s="2">
        <v>23</v>
      </c>
    </row>
    <row r="125" spans="1:24" s="2" customFormat="1" x14ac:dyDescent="0.25">
      <c r="A125" s="448"/>
      <c r="B125" s="451"/>
      <c r="C125" s="451"/>
      <c r="D125" s="451"/>
      <c r="E125" s="451"/>
      <c r="F125" s="449"/>
      <c r="G125" s="457"/>
      <c r="H125" s="450"/>
      <c r="I125" s="459"/>
      <c r="J125" s="461"/>
      <c r="K125" s="464"/>
      <c r="L125" s="451"/>
      <c r="M125" s="451"/>
      <c r="N125" s="227">
        <v>45382</v>
      </c>
      <c r="O125" s="449"/>
      <c r="P125" s="228">
        <v>951.15</v>
      </c>
      <c r="Q125" s="229">
        <v>45390</v>
      </c>
      <c r="R125" s="230"/>
      <c r="S125" s="228"/>
      <c r="T125" s="228"/>
      <c r="U125" s="450"/>
      <c r="V125" s="453"/>
      <c r="W125" s="455"/>
      <c r="X125" s="2">
        <v>23</v>
      </c>
    </row>
    <row r="126" spans="1:24" s="2" customFormat="1" x14ac:dyDescent="0.25">
      <c r="A126" s="448"/>
      <c r="B126" s="451"/>
      <c r="C126" s="451"/>
      <c r="D126" s="451"/>
      <c r="E126" s="451"/>
      <c r="F126" s="449"/>
      <c r="G126" s="457"/>
      <c r="H126" s="450"/>
      <c r="I126" s="459"/>
      <c r="J126" s="461"/>
      <c r="K126" s="464"/>
      <c r="L126" s="451"/>
      <c r="M126" s="451"/>
      <c r="N126" s="227">
        <v>45412</v>
      </c>
      <c r="O126" s="449"/>
      <c r="P126" s="228" t="s">
        <v>267</v>
      </c>
      <c r="Q126" s="229">
        <v>45424</v>
      </c>
      <c r="R126" s="230"/>
      <c r="S126" s="228"/>
      <c r="T126" s="228"/>
      <c r="U126" s="450"/>
      <c r="V126" s="453"/>
      <c r="W126" s="455"/>
      <c r="X126" s="2">
        <v>23</v>
      </c>
    </row>
    <row r="127" spans="1:24" s="2" customFormat="1" x14ac:dyDescent="0.25">
      <c r="A127" s="448"/>
      <c r="B127" s="451"/>
      <c r="C127" s="451"/>
      <c r="D127" s="451"/>
      <c r="E127" s="451"/>
      <c r="F127" s="449"/>
      <c r="G127" s="457"/>
      <c r="H127" s="450"/>
      <c r="I127" s="459"/>
      <c r="J127" s="461"/>
      <c r="K127" s="464"/>
      <c r="L127" s="451"/>
      <c r="M127" s="451"/>
      <c r="N127" s="227">
        <v>45443</v>
      </c>
      <c r="O127" s="449"/>
      <c r="P127" s="228">
        <v>1110.75</v>
      </c>
      <c r="Q127" s="229">
        <v>45450</v>
      </c>
      <c r="R127" s="230"/>
      <c r="S127" s="228"/>
      <c r="T127" s="228"/>
      <c r="U127" s="450"/>
      <c r="V127" s="453"/>
      <c r="W127" s="455"/>
      <c r="X127" s="2">
        <v>23</v>
      </c>
    </row>
    <row r="128" spans="1:24" s="2" customFormat="1" x14ac:dyDescent="0.25">
      <c r="A128" s="448"/>
      <c r="B128" s="451"/>
      <c r="C128" s="451"/>
      <c r="D128" s="451"/>
      <c r="E128" s="451"/>
      <c r="F128" s="449"/>
      <c r="G128" s="457"/>
      <c r="H128" s="450"/>
      <c r="I128" s="459"/>
      <c r="J128" s="461"/>
      <c r="K128" s="464"/>
      <c r="L128" s="451"/>
      <c r="M128" s="451"/>
      <c r="N128" s="227">
        <v>45473</v>
      </c>
      <c r="O128" s="449"/>
      <c r="P128" s="228">
        <v>789.15</v>
      </c>
      <c r="Q128" s="229">
        <v>45485</v>
      </c>
      <c r="R128" s="230"/>
      <c r="S128" s="228"/>
      <c r="T128" s="228"/>
      <c r="U128" s="450"/>
      <c r="V128" s="453"/>
      <c r="W128" s="455"/>
      <c r="X128" s="2">
        <v>23</v>
      </c>
    </row>
    <row r="129" spans="1:24" s="2" customFormat="1" x14ac:dyDescent="0.25">
      <c r="A129" s="350"/>
      <c r="B129" s="340"/>
      <c r="C129" s="340"/>
      <c r="D129" s="340"/>
      <c r="E129" s="340"/>
      <c r="F129" s="344"/>
      <c r="G129" s="458"/>
      <c r="H129" s="346"/>
      <c r="I129" s="348"/>
      <c r="J129" s="462"/>
      <c r="K129" s="465"/>
      <c r="L129" s="340"/>
      <c r="M129" s="340"/>
      <c r="N129" s="223">
        <v>45504</v>
      </c>
      <c r="O129" s="344"/>
      <c r="P129" s="224" t="s">
        <v>268</v>
      </c>
      <c r="Q129" s="225">
        <v>45512</v>
      </c>
      <c r="R129" s="226"/>
      <c r="S129" s="224"/>
      <c r="T129" s="224"/>
      <c r="U129" s="346"/>
      <c r="V129" s="454"/>
      <c r="W129" s="338"/>
      <c r="X129" s="2">
        <v>23</v>
      </c>
    </row>
    <row r="130" spans="1:24" s="106" customFormat="1" ht="56.25" customHeight="1" x14ac:dyDescent="0.25">
      <c r="A130" s="333">
        <v>24</v>
      </c>
      <c r="B130" s="323" t="s">
        <v>55</v>
      </c>
      <c r="C130" s="323"/>
      <c r="D130" s="323" t="s">
        <v>276</v>
      </c>
      <c r="E130" s="323"/>
      <c r="F130" s="327">
        <v>45537</v>
      </c>
      <c r="G130" s="387" t="s">
        <v>277</v>
      </c>
      <c r="H130" s="329">
        <v>355840.8</v>
      </c>
      <c r="I130" s="331">
        <f>IF(X130 = 24, H130 + SUM(S130:S134) - SUM(T130:T134) - SUM(P130:P134) - V130,0)</f>
        <v>0</v>
      </c>
      <c r="J130" s="392">
        <v>2353020735</v>
      </c>
      <c r="K130" s="395" t="s">
        <v>278</v>
      </c>
      <c r="L130" s="323"/>
      <c r="M130" s="323" t="s">
        <v>279</v>
      </c>
      <c r="N130" s="258">
        <v>45567</v>
      </c>
      <c r="O130" s="327" t="s">
        <v>216</v>
      </c>
      <c r="P130" s="259">
        <v>32032.98</v>
      </c>
      <c r="Q130" s="260">
        <v>45573</v>
      </c>
      <c r="R130" s="261"/>
      <c r="S130" s="259"/>
      <c r="T130" s="259"/>
      <c r="U130" s="329"/>
      <c r="V130" s="399"/>
      <c r="W130" s="321"/>
      <c r="X130" s="106">
        <v>24</v>
      </c>
    </row>
    <row r="131" spans="1:24" s="2" customFormat="1" x14ac:dyDescent="0.25">
      <c r="A131" s="398"/>
      <c r="B131" s="385"/>
      <c r="C131" s="385"/>
      <c r="D131" s="385"/>
      <c r="E131" s="385"/>
      <c r="F131" s="386"/>
      <c r="G131" s="388"/>
      <c r="H131" s="390"/>
      <c r="I131" s="391"/>
      <c r="J131" s="393"/>
      <c r="K131" s="396"/>
      <c r="L131" s="385"/>
      <c r="M131" s="385"/>
      <c r="N131" s="266">
        <v>45567</v>
      </c>
      <c r="O131" s="386"/>
      <c r="P131" s="267">
        <v>99366.23</v>
      </c>
      <c r="Q131" s="268">
        <v>45573</v>
      </c>
      <c r="R131" s="269"/>
      <c r="S131" s="267"/>
      <c r="T131" s="267"/>
      <c r="U131" s="390"/>
      <c r="V131" s="400"/>
      <c r="W131" s="402"/>
      <c r="X131" s="2">
        <v>24</v>
      </c>
    </row>
    <row r="132" spans="1:24" s="2" customFormat="1" x14ac:dyDescent="0.25">
      <c r="A132" s="398"/>
      <c r="B132" s="385"/>
      <c r="C132" s="385"/>
      <c r="D132" s="385"/>
      <c r="E132" s="385"/>
      <c r="F132" s="386"/>
      <c r="G132" s="388"/>
      <c r="H132" s="390"/>
      <c r="I132" s="391"/>
      <c r="J132" s="393"/>
      <c r="K132" s="396"/>
      <c r="L132" s="385"/>
      <c r="M132" s="385"/>
      <c r="N132" s="266">
        <v>45567</v>
      </c>
      <c r="O132" s="386"/>
      <c r="P132" s="267">
        <v>6342.59</v>
      </c>
      <c r="Q132" s="268">
        <v>45573</v>
      </c>
      <c r="R132" s="269"/>
      <c r="S132" s="267"/>
      <c r="T132" s="267"/>
      <c r="U132" s="390"/>
      <c r="V132" s="400"/>
      <c r="W132" s="402"/>
      <c r="X132" s="2">
        <v>24</v>
      </c>
    </row>
    <row r="133" spans="1:24" s="2" customFormat="1" x14ac:dyDescent="0.25">
      <c r="A133" s="398"/>
      <c r="B133" s="385"/>
      <c r="C133" s="385"/>
      <c r="D133" s="385"/>
      <c r="E133" s="385"/>
      <c r="F133" s="386"/>
      <c r="G133" s="388"/>
      <c r="H133" s="390"/>
      <c r="I133" s="391"/>
      <c r="J133" s="393"/>
      <c r="K133" s="396"/>
      <c r="L133" s="385"/>
      <c r="M133" s="385"/>
      <c r="N133" s="266">
        <v>45565</v>
      </c>
      <c r="O133" s="386"/>
      <c r="P133" s="267">
        <v>12240</v>
      </c>
      <c r="Q133" s="268">
        <v>45589</v>
      </c>
      <c r="R133" s="269"/>
      <c r="S133" s="267"/>
      <c r="T133" s="267"/>
      <c r="U133" s="390"/>
      <c r="V133" s="400"/>
      <c r="W133" s="402"/>
      <c r="X133" s="2">
        <v>24</v>
      </c>
    </row>
    <row r="134" spans="1:24" s="2" customFormat="1" x14ac:dyDescent="0.25">
      <c r="A134" s="334"/>
      <c r="B134" s="324"/>
      <c r="C134" s="324"/>
      <c r="D134" s="324"/>
      <c r="E134" s="324"/>
      <c r="F134" s="328"/>
      <c r="G134" s="389"/>
      <c r="H134" s="330"/>
      <c r="I134" s="332"/>
      <c r="J134" s="394"/>
      <c r="K134" s="397"/>
      <c r="L134" s="324"/>
      <c r="M134" s="324"/>
      <c r="N134" s="262">
        <v>45537</v>
      </c>
      <c r="O134" s="328"/>
      <c r="P134" s="263">
        <v>205859</v>
      </c>
      <c r="Q134" s="264" t="s">
        <v>280</v>
      </c>
      <c r="R134" s="265"/>
      <c r="S134" s="263"/>
      <c r="T134" s="263"/>
      <c r="U134" s="330"/>
      <c r="V134" s="401"/>
      <c r="W134" s="322"/>
      <c r="X134" s="2">
        <v>24</v>
      </c>
    </row>
    <row r="135" spans="1:24" s="106" customFormat="1" ht="37.5" x14ac:dyDescent="0.25">
      <c r="A135" s="236">
        <v>25</v>
      </c>
      <c r="B135" s="237" t="s">
        <v>55</v>
      </c>
      <c r="C135" s="237"/>
      <c r="D135" s="237" t="s">
        <v>281</v>
      </c>
      <c r="E135" s="237"/>
      <c r="F135" s="257">
        <v>45537</v>
      </c>
      <c r="G135" s="239" t="s">
        <v>181</v>
      </c>
      <c r="H135" s="240">
        <v>172098</v>
      </c>
      <c r="I135" s="241">
        <f>IF(X135 = 25, H135 + SUM(S135:S135) - SUM(T135:T135) - SUM(P135:P135) - V135,0)</f>
        <v>0</v>
      </c>
      <c r="J135" s="242">
        <v>235300578903</v>
      </c>
      <c r="K135" s="243" t="s">
        <v>180</v>
      </c>
      <c r="L135" s="237"/>
      <c r="M135" s="237" t="s">
        <v>282</v>
      </c>
      <c r="N135" s="257">
        <v>45565</v>
      </c>
      <c r="O135" s="257" t="s">
        <v>283</v>
      </c>
      <c r="P135" s="240">
        <v>172098</v>
      </c>
      <c r="Q135" s="239">
        <v>45588</v>
      </c>
      <c r="R135" s="237"/>
      <c r="S135" s="240"/>
      <c r="T135" s="240"/>
      <c r="U135" s="240"/>
      <c r="V135" s="244"/>
      <c r="W135" s="234"/>
      <c r="X135" s="106">
        <v>25</v>
      </c>
    </row>
    <row r="136" spans="1:24" s="106" customFormat="1" ht="37.5" customHeight="1" x14ac:dyDescent="0.25">
      <c r="A136" s="333">
        <v>26</v>
      </c>
      <c r="B136" s="323" t="s">
        <v>55</v>
      </c>
      <c r="C136" s="323"/>
      <c r="D136" s="323" t="s">
        <v>286</v>
      </c>
      <c r="E136" s="323"/>
      <c r="F136" s="327">
        <v>45566</v>
      </c>
      <c r="G136" s="387" t="s">
        <v>277</v>
      </c>
      <c r="H136" s="329">
        <v>139932</v>
      </c>
      <c r="I136" s="331">
        <f>IF(X136 = 26, H136 + SUM(S136:S138) - SUM(T136:T138) - SUM(P136:P138) - V136,0)</f>
        <v>0</v>
      </c>
      <c r="J136" s="392">
        <v>2353020735</v>
      </c>
      <c r="K136" s="395" t="s">
        <v>278</v>
      </c>
      <c r="L136" s="323"/>
      <c r="M136" s="323" t="s">
        <v>279</v>
      </c>
      <c r="N136" s="258">
        <v>45590</v>
      </c>
      <c r="O136" s="327" t="s">
        <v>284</v>
      </c>
      <c r="P136" s="259">
        <v>11574</v>
      </c>
      <c r="Q136" s="260">
        <v>45607</v>
      </c>
      <c r="R136" s="261"/>
      <c r="S136" s="259"/>
      <c r="T136" s="259"/>
      <c r="U136" s="329"/>
      <c r="V136" s="399"/>
      <c r="W136" s="321"/>
      <c r="X136" s="106">
        <v>26</v>
      </c>
    </row>
    <row r="137" spans="1:24" s="2" customFormat="1" x14ac:dyDescent="0.25">
      <c r="A137" s="398"/>
      <c r="B137" s="385"/>
      <c r="C137" s="385"/>
      <c r="D137" s="385"/>
      <c r="E137" s="385"/>
      <c r="F137" s="386"/>
      <c r="G137" s="388"/>
      <c r="H137" s="390"/>
      <c r="I137" s="391"/>
      <c r="J137" s="393"/>
      <c r="K137" s="396"/>
      <c r="L137" s="385"/>
      <c r="M137" s="385"/>
      <c r="N137" s="266">
        <v>45955</v>
      </c>
      <c r="O137" s="386"/>
      <c r="P137" s="267" t="s">
        <v>285</v>
      </c>
      <c r="Q137" s="268">
        <v>45607</v>
      </c>
      <c r="R137" s="269"/>
      <c r="S137" s="267"/>
      <c r="T137" s="267"/>
      <c r="U137" s="390"/>
      <c r="V137" s="400"/>
      <c r="W137" s="402"/>
      <c r="X137" s="2">
        <v>26</v>
      </c>
    </row>
    <row r="138" spans="1:24" s="2" customFormat="1" x14ac:dyDescent="0.25">
      <c r="A138" s="334"/>
      <c r="B138" s="324"/>
      <c r="C138" s="324"/>
      <c r="D138" s="324"/>
      <c r="E138" s="324"/>
      <c r="F138" s="328"/>
      <c r="G138" s="389"/>
      <c r="H138" s="330"/>
      <c r="I138" s="332"/>
      <c r="J138" s="394"/>
      <c r="K138" s="397"/>
      <c r="L138" s="324"/>
      <c r="M138" s="324"/>
      <c r="N138" s="262">
        <v>45596</v>
      </c>
      <c r="O138" s="328"/>
      <c r="P138" s="263">
        <v>128358</v>
      </c>
      <c r="Q138" s="264">
        <v>45607</v>
      </c>
      <c r="R138" s="265"/>
      <c r="S138" s="263"/>
      <c r="T138" s="263"/>
      <c r="U138" s="330"/>
      <c r="V138" s="401"/>
      <c r="W138" s="322"/>
      <c r="X138" s="2">
        <v>26</v>
      </c>
    </row>
    <row r="139" spans="1:24" s="106" customFormat="1" ht="37.5" x14ac:dyDescent="0.25">
      <c r="A139" s="236">
        <v>27</v>
      </c>
      <c r="B139" s="237" t="s">
        <v>55</v>
      </c>
      <c r="C139" s="237"/>
      <c r="D139" s="237" t="s">
        <v>286</v>
      </c>
      <c r="E139" s="237"/>
      <c r="F139" s="257">
        <v>45566</v>
      </c>
      <c r="G139" s="239" t="s">
        <v>181</v>
      </c>
      <c r="H139" s="240">
        <v>114735</v>
      </c>
      <c r="I139" s="241">
        <f>IF(X139 = 27, H139 + SUM(S139:S139) - SUM(T139:T139) - SUM(P139:P139) - V139,0)</f>
        <v>0</v>
      </c>
      <c r="J139" s="242"/>
      <c r="K139" s="243" t="s">
        <v>180</v>
      </c>
      <c r="L139" s="237"/>
      <c r="M139" s="237" t="s">
        <v>279</v>
      </c>
      <c r="N139" s="257">
        <v>45596</v>
      </c>
      <c r="O139" s="257"/>
      <c r="P139" s="240">
        <v>114735</v>
      </c>
      <c r="Q139" s="239">
        <v>45607</v>
      </c>
      <c r="R139" s="237"/>
      <c r="S139" s="240"/>
      <c r="T139" s="240"/>
      <c r="U139" s="240"/>
      <c r="V139" s="244"/>
      <c r="W139" s="234"/>
      <c r="X139" s="106">
        <v>27</v>
      </c>
    </row>
    <row r="140" spans="1:24" x14ac:dyDescent="0.25">
      <c r="X140" s="8">
        <v>28</v>
      </c>
    </row>
    <row r="143" spans="1:24" x14ac:dyDescent="0.25">
      <c r="E143" s="45"/>
    </row>
  </sheetData>
  <sheetProtection password="EB34" sheet="1" objects="1" scenarios="1" formatCells="0" formatColumns="0" formatRows="0"/>
  <mergeCells count="292">
    <mergeCell ref="O41:O50"/>
    <mergeCell ref="U41:U50"/>
    <mergeCell ref="B41:B50"/>
    <mergeCell ref="V41:V50"/>
    <mergeCell ref="C41:C50"/>
    <mergeCell ref="O78:O85"/>
    <mergeCell ref="U78:U85"/>
    <mergeCell ref="V78:V85"/>
    <mergeCell ref="W78:W85"/>
    <mergeCell ref="D78:D85"/>
    <mergeCell ref="E78:E85"/>
    <mergeCell ref="F78:F85"/>
    <mergeCell ref="G78:G85"/>
    <mergeCell ref="H78:H85"/>
    <mergeCell ref="I78:I85"/>
    <mergeCell ref="J78:J85"/>
    <mergeCell ref="K78:K85"/>
    <mergeCell ref="L78:L85"/>
    <mergeCell ref="O72:O77"/>
    <mergeCell ref="U72:U77"/>
    <mergeCell ref="B72:B77"/>
    <mergeCell ref="V72:V77"/>
    <mergeCell ref="C72:C77"/>
    <mergeCell ref="D72:D77"/>
    <mergeCell ref="E72:E77"/>
    <mergeCell ref="F72:F77"/>
    <mergeCell ref="G72:G77"/>
    <mergeCell ref="H72:H77"/>
    <mergeCell ref="I72:I77"/>
    <mergeCell ref="J72:J77"/>
    <mergeCell ref="K72:K77"/>
    <mergeCell ref="L72:L77"/>
    <mergeCell ref="M72:M77"/>
    <mergeCell ref="U59:U70"/>
    <mergeCell ref="W72:W77"/>
    <mergeCell ref="W41:W50"/>
    <mergeCell ref="D41:D50"/>
    <mergeCell ref="E41:E50"/>
    <mergeCell ref="F41:F50"/>
    <mergeCell ref="A41:A50"/>
    <mergeCell ref="G41:G50"/>
    <mergeCell ref="H41:H50"/>
    <mergeCell ref="I41:I50"/>
    <mergeCell ref="J41:J50"/>
    <mergeCell ref="K41:K50"/>
    <mergeCell ref="L41:L50"/>
    <mergeCell ref="M41:M50"/>
    <mergeCell ref="A72:A77"/>
    <mergeCell ref="F55:F58"/>
    <mergeCell ref="G55:G58"/>
    <mergeCell ref="H55:H58"/>
    <mergeCell ref="I55:I58"/>
    <mergeCell ref="J55:J58"/>
    <mergeCell ref="K55:K58"/>
    <mergeCell ref="L55:L58"/>
    <mergeCell ref="M55:M58"/>
    <mergeCell ref="E55:E58"/>
    <mergeCell ref="O59:O70"/>
    <mergeCell ref="B55:B58"/>
    <mergeCell ref="V59:V70"/>
    <mergeCell ref="C59:C70"/>
    <mergeCell ref="W51:W54"/>
    <mergeCell ref="D51:D54"/>
    <mergeCell ref="E51:E54"/>
    <mergeCell ref="F51:F54"/>
    <mergeCell ref="G51:G54"/>
    <mergeCell ref="H51:H54"/>
    <mergeCell ref="I51:I54"/>
    <mergeCell ref="J51:J54"/>
    <mergeCell ref="K51:K54"/>
    <mergeCell ref="L51:L54"/>
    <mergeCell ref="M51:M54"/>
    <mergeCell ref="O51:O54"/>
    <mergeCell ref="U51:U54"/>
    <mergeCell ref="W59:W70"/>
    <mergeCell ref="B51:B54"/>
    <mergeCell ref="V51:V54"/>
    <mergeCell ref="V55:V58"/>
    <mergeCell ref="C55:C58"/>
    <mergeCell ref="W55:W58"/>
    <mergeCell ref="D55:D58"/>
    <mergeCell ref="S2:U2"/>
    <mergeCell ref="F2:G2"/>
    <mergeCell ref="N2:O2"/>
    <mergeCell ref="A109:A110"/>
    <mergeCell ref="O109:O110"/>
    <mergeCell ref="U109:U110"/>
    <mergeCell ref="B109:B110"/>
    <mergeCell ref="V109:V110"/>
    <mergeCell ref="C109:C110"/>
    <mergeCell ref="A59:A70"/>
    <mergeCell ref="B59:B70"/>
    <mergeCell ref="D59:D70"/>
    <mergeCell ref="E59:E70"/>
    <mergeCell ref="F59:F70"/>
    <mergeCell ref="G59:G70"/>
    <mergeCell ref="H59:H70"/>
    <mergeCell ref="I59:I70"/>
    <mergeCell ref="J59:J70"/>
    <mergeCell ref="K59:K70"/>
    <mergeCell ref="L59:L70"/>
    <mergeCell ref="M59:M70"/>
    <mergeCell ref="C51:C54"/>
    <mergeCell ref="A51:A54"/>
    <mergeCell ref="A78:A85"/>
    <mergeCell ref="A92:A108"/>
    <mergeCell ref="B92:B108"/>
    <mergeCell ref="C92:C108"/>
    <mergeCell ref="M92:M108"/>
    <mergeCell ref="W109:W110"/>
    <mergeCell ref="D109:D110"/>
    <mergeCell ref="E109:E110"/>
    <mergeCell ref="F109:F110"/>
    <mergeCell ref="G109:G110"/>
    <mergeCell ref="H109:H110"/>
    <mergeCell ref="I109:I110"/>
    <mergeCell ref="J109:J110"/>
    <mergeCell ref="K109:K110"/>
    <mergeCell ref="L109:L110"/>
    <mergeCell ref="M109:M110"/>
    <mergeCell ref="A115:A120"/>
    <mergeCell ref="O115:O120"/>
    <mergeCell ref="U115:U120"/>
    <mergeCell ref="B115:B120"/>
    <mergeCell ref="V115:V120"/>
    <mergeCell ref="C115:C120"/>
    <mergeCell ref="W115:W120"/>
    <mergeCell ref="D115:D120"/>
    <mergeCell ref="E115:E120"/>
    <mergeCell ref="F115:F120"/>
    <mergeCell ref="G115:G120"/>
    <mergeCell ref="H115:H120"/>
    <mergeCell ref="I115:I120"/>
    <mergeCell ref="J115:J120"/>
    <mergeCell ref="K115:K120"/>
    <mergeCell ref="L115:L120"/>
    <mergeCell ref="M115:M120"/>
    <mergeCell ref="D111:D113"/>
    <mergeCell ref="E111:E113"/>
    <mergeCell ref="F111:F113"/>
    <mergeCell ref="G111:G113"/>
    <mergeCell ref="H111:H113"/>
    <mergeCell ref="I111:I113"/>
    <mergeCell ref="J111:J113"/>
    <mergeCell ref="K111:K113"/>
    <mergeCell ref="L111:L113"/>
    <mergeCell ref="A123:A129"/>
    <mergeCell ref="O123:O129"/>
    <mergeCell ref="U123:U129"/>
    <mergeCell ref="B123:B129"/>
    <mergeCell ref="V123:V129"/>
    <mergeCell ref="C123:C129"/>
    <mergeCell ref="W123:W129"/>
    <mergeCell ref="D123:D129"/>
    <mergeCell ref="E123:E129"/>
    <mergeCell ref="F123:F129"/>
    <mergeCell ref="G123:G129"/>
    <mergeCell ref="H123:H129"/>
    <mergeCell ref="I123:I129"/>
    <mergeCell ref="J123:J129"/>
    <mergeCell ref="K123:K129"/>
    <mergeCell ref="L123:L129"/>
    <mergeCell ref="M123:M129"/>
    <mergeCell ref="C86:C91"/>
    <mergeCell ref="A13:A19"/>
    <mergeCell ref="O13:O19"/>
    <mergeCell ref="U13:U19"/>
    <mergeCell ref="B13:B19"/>
    <mergeCell ref="V13:V19"/>
    <mergeCell ref="C13:C19"/>
    <mergeCell ref="W13:W19"/>
    <mergeCell ref="D13:D19"/>
    <mergeCell ref="E13:E19"/>
    <mergeCell ref="F13:F19"/>
    <mergeCell ref="G13:G19"/>
    <mergeCell ref="H13:H19"/>
    <mergeCell ref="I13:I19"/>
    <mergeCell ref="J13:J19"/>
    <mergeCell ref="K13:K19"/>
    <mergeCell ref="L13:L19"/>
    <mergeCell ref="M13:M19"/>
    <mergeCell ref="B78:B85"/>
    <mergeCell ref="C78:C85"/>
    <mergeCell ref="M78:M85"/>
    <mergeCell ref="A55:A58"/>
    <mergeCell ref="O55:O58"/>
    <mergeCell ref="U55:U58"/>
    <mergeCell ref="M111:M113"/>
    <mergeCell ref="A111:A113"/>
    <mergeCell ref="O111:O113"/>
    <mergeCell ref="U111:U113"/>
    <mergeCell ref="B111:B113"/>
    <mergeCell ref="V111:V113"/>
    <mergeCell ref="C111:C113"/>
    <mergeCell ref="W111:W113"/>
    <mergeCell ref="W86:W91"/>
    <mergeCell ref="D86:D91"/>
    <mergeCell ref="E86:E91"/>
    <mergeCell ref="F86:F91"/>
    <mergeCell ref="G86:G91"/>
    <mergeCell ref="H86:H91"/>
    <mergeCell ref="I86:I91"/>
    <mergeCell ref="J86:J91"/>
    <mergeCell ref="K86:K91"/>
    <mergeCell ref="L86:L91"/>
    <mergeCell ref="M86:M91"/>
    <mergeCell ref="A86:A91"/>
    <mergeCell ref="O86:O91"/>
    <mergeCell ref="U86:U91"/>
    <mergeCell ref="B86:B91"/>
    <mergeCell ref="V86:V91"/>
    <mergeCell ref="A30:A40"/>
    <mergeCell ref="O30:O40"/>
    <mergeCell ref="U30:U40"/>
    <mergeCell ref="B30:B40"/>
    <mergeCell ref="V30:V40"/>
    <mergeCell ref="C30:C40"/>
    <mergeCell ref="W30:W40"/>
    <mergeCell ref="D30:D40"/>
    <mergeCell ref="E30:E40"/>
    <mergeCell ref="F30:F40"/>
    <mergeCell ref="G30:G40"/>
    <mergeCell ref="H30:H40"/>
    <mergeCell ref="I30:I40"/>
    <mergeCell ref="J30:J40"/>
    <mergeCell ref="K30:K40"/>
    <mergeCell ref="L30:L40"/>
    <mergeCell ref="M30:M40"/>
    <mergeCell ref="A20:A29"/>
    <mergeCell ref="O20:O29"/>
    <mergeCell ref="U20:U29"/>
    <mergeCell ref="B20:B29"/>
    <mergeCell ref="V20:V29"/>
    <mergeCell ref="C20:C29"/>
    <mergeCell ref="W20:W29"/>
    <mergeCell ref="D20:D29"/>
    <mergeCell ref="E20:E29"/>
    <mergeCell ref="F20:F29"/>
    <mergeCell ref="G20:G29"/>
    <mergeCell ref="H20:H29"/>
    <mergeCell ref="I20:I29"/>
    <mergeCell ref="J20:J29"/>
    <mergeCell ref="K20:K29"/>
    <mergeCell ref="L20:L29"/>
    <mergeCell ref="M20:M29"/>
    <mergeCell ref="A136:A138"/>
    <mergeCell ref="O136:O138"/>
    <mergeCell ref="U136:U138"/>
    <mergeCell ref="B136:B138"/>
    <mergeCell ref="V136:V138"/>
    <mergeCell ref="C136:C138"/>
    <mergeCell ref="W136:W138"/>
    <mergeCell ref="W130:W134"/>
    <mergeCell ref="D130:D134"/>
    <mergeCell ref="E130:E134"/>
    <mergeCell ref="F130:F134"/>
    <mergeCell ref="G130:G134"/>
    <mergeCell ref="H130:H134"/>
    <mergeCell ref="I130:I134"/>
    <mergeCell ref="J130:J134"/>
    <mergeCell ref="K130:K134"/>
    <mergeCell ref="L130:L134"/>
    <mergeCell ref="M130:M134"/>
    <mergeCell ref="A130:A134"/>
    <mergeCell ref="O130:O134"/>
    <mergeCell ref="U130:U134"/>
    <mergeCell ref="B130:B134"/>
    <mergeCell ref="V130:V134"/>
    <mergeCell ref="C130:C134"/>
    <mergeCell ref="M136:M138"/>
    <mergeCell ref="D136:D138"/>
    <mergeCell ref="E136:E138"/>
    <mergeCell ref="F136:F138"/>
    <mergeCell ref="G136:G138"/>
    <mergeCell ref="H136:H138"/>
    <mergeCell ref="I136:I138"/>
    <mergeCell ref="J136:J138"/>
    <mergeCell ref="K136:K138"/>
    <mergeCell ref="L136:L138"/>
    <mergeCell ref="O92:O108"/>
    <mergeCell ref="U92:U108"/>
    <mergeCell ref="V92:V108"/>
    <mergeCell ref="W92:W108"/>
    <mergeCell ref="D92:D108"/>
    <mergeCell ref="E92:E108"/>
    <mergeCell ref="F92:F108"/>
    <mergeCell ref="G92:G108"/>
    <mergeCell ref="H92:H108"/>
    <mergeCell ref="I92:I108"/>
    <mergeCell ref="J92:J108"/>
    <mergeCell ref="K92:K108"/>
    <mergeCell ref="L92:L10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28"/>
  <sheetViews>
    <sheetView showGridLines="0" zoomScale="50" zoomScaleNormal="50" workbookViewId="0">
      <pane ySplit="8" topLeftCell="A9" activePane="bottomLeft" state="frozen"/>
      <selection pane="bottomLeft" activeCell="E11" sqref="E11"/>
    </sheetView>
  </sheetViews>
  <sheetFormatPr defaultColWidth="0" defaultRowHeight="18.75" x14ac:dyDescent="0.25"/>
  <cols>
    <col min="1" max="1" width="14" style="3" customWidth="1"/>
    <col min="2" max="2" width="25.42578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2" customWidth="1"/>
    <col min="7" max="7" width="27.42578125" style="3" customWidth="1"/>
    <col min="8" max="8" width="33" style="3" customWidth="1"/>
    <col min="9" max="10" width="27.28515625" style="11" customWidth="1"/>
    <col min="11" max="11" width="26.5703125" style="3" customWidth="1"/>
    <col min="12" max="12" width="38.42578125" style="12" customWidth="1"/>
    <col min="13" max="13" width="37.5703125" style="3" customWidth="1"/>
    <col min="14" max="14" width="24.7109375" style="11" customWidth="1"/>
    <col min="15" max="15" width="24.42578125" style="12" customWidth="1"/>
    <col min="16" max="16" width="24.28515625" style="12" customWidth="1"/>
    <col min="17" max="17" width="27.42578125" style="12" customWidth="1"/>
    <col min="18" max="18" width="27.140625" style="12" customWidth="1"/>
    <col min="19" max="19" width="23.42578125" style="12" customWidth="1"/>
    <col min="20" max="20" width="22.85546875" style="11" customWidth="1"/>
    <col min="21" max="21" width="21.85546875" style="8" customWidth="1"/>
    <col min="22" max="16384" width="9.140625" style="8" hidden="1"/>
  </cols>
  <sheetData>
    <row r="1" spans="1:22" ht="19.5" thickBot="1" x14ac:dyDescent="0.3"/>
    <row r="2" spans="1:22" ht="39.950000000000003" customHeight="1" thickBot="1" x14ac:dyDescent="0.3">
      <c r="B2" s="86"/>
      <c r="C2" s="86"/>
      <c r="D2" s="86"/>
      <c r="E2" s="482" t="s">
        <v>24</v>
      </c>
      <c r="F2" s="483"/>
      <c r="G2" s="98">
        <f>SUM(G9:G9999)</f>
        <v>1717449.25</v>
      </c>
      <c r="L2" s="538" t="s">
        <v>136</v>
      </c>
      <c r="M2" s="539"/>
      <c r="N2" s="87">
        <f>SUM(N9:N9999)</f>
        <v>1717449.25</v>
      </c>
      <c r="P2" s="86"/>
      <c r="Q2" s="354" t="s">
        <v>44</v>
      </c>
      <c r="R2" s="355"/>
      <c r="S2" s="356"/>
      <c r="T2" s="88">
        <f>SUM(T9:T9999)</f>
        <v>0</v>
      </c>
    </row>
    <row r="3" spans="1:22" x14ac:dyDescent="0.25">
      <c r="E3" s="38"/>
      <c r="F3" s="38"/>
      <c r="G3" s="38"/>
      <c r="H3" s="38"/>
      <c r="I3" s="43"/>
      <c r="J3" s="44"/>
      <c r="K3" s="41"/>
      <c r="L3" s="38"/>
      <c r="M3" s="38"/>
      <c r="N3" s="43"/>
      <c r="O3" s="42"/>
      <c r="P3" s="38"/>
      <c r="Q3" s="38"/>
      <c r="R3" s="38"/>
      <c r="S3" s="38"/>
      <c r="T3" s="43"/>
    </row>
    <row r="4" spans="1:22" ht="39.950000000000003" customHeight="1" x14ac:dyDescent="0.25">
      <c r="E4" s="38"/>
      <c r="F4" s="38"/>
      <c r="G4" s="38"/>
      <c r="H4" s="38"/>
      <c r="I4" s="43"/>
      <c r="J4" s="44"/>
      <c r="K4" s="41"/>
      <c r="L4" s="38"/>
      <c r="M4" s="38"/>
      <c r="N4" s="43"/>
      <c r="O4" s="42"/>
      <c r="P4" s="38"/>
      <c r="Q4" s="38"/>
      <c r="R4" s="38"/>
      <c r="S4" s="38"/>
      <c r="T4" s="43"/>
    </row>
    <row r="6" spans="1:22" ht="150" x14ac:dyDescent="0.25">
      <c r="A6" s="28" t="s">
        <v>8</v>
      </c>
      <c r="B6" s="28" t="s">
        <v>21</v>
      </c>
      <c r="C6" s="28" t="s">
        <v>10</v>
      </c>
      <c r="D6" s="28" t="s">
        <v>15</v>
      </c>
      <c r="E6" s="28" t="s">
        <v>0</v>
      </c>
      <c r="F6" s="27" t="s">
        <v>3</v>
      </c>
      <c r="G6" s="28" t="s">
        <v>37</v>
      </c>
      <c r="H6" s="28" t="s">
        <v>22</v>
      </c>
      <c r="I6" s="89" t="s">
        <v>45</v>
      </c>
      <c r="J6" s="89" t="s">
        <v>5</v>
      </c>
      <c r="K6" s="28" t="s">
        <v>38</v>
      </c>
      <c r="L6" s="27" t="s">
        <v>36</v>
      </c>
      <c r="M6" s="28" t="s">
        <v>6</v>
      </c>
      <c r="N6" s="89" t="s">
        <v>23</v>
      </c>
      <c r="O6" s="27" t="s">
        <v>9</v>
      </c>
      <c r="P6" s="27" t="s">
        <v>39</v>
      </c>
      <c r="Q6" s="27" t="s">
        <v>102</v>
      </c>
      <c r="R6" s="27" t="s">
        <v>103</v>
      </c>
      <c r="S6" s="27" t="s">
        <v>40</v>
      </c>
      <c r="T6" s="89" t="s">
        <v>42</v>
      </c>
      <c r="U6" s="17" t="s">
        <v>41</v>
      </c>
    </row>
    <row r="7" spans="1:22" x14ac:dyDescent="0.25">
      <c r="A7" s="78" t="s">
        <v>35</v>
      </c>
      <c r="B7" s="78" t="s">
        <v>109</v>
      </c>
      <c r="C7" s="78" t="s">
        <v>110</v>
      </c>
      <c r="D7" s="78" t="s">
        <v>111</v>
      </c>
      <c r="E7" s="78" t="s">
        <v>112</v>
      </c>
      <c r="F7" s="78" t="s">
        <v>113</v>
      </c>
      <c r="G7" s="78" t="s">
        <v>114</v>
      </c>
      <c r="H7" s="78" t="s">
        <v>115</v>
      </c>
      <c r="I7" s="78" t="s">
        <v>116</v>
      </c>
      <c r="J7" s="78" t="s">
        <v>117</v>
      </c>
      <c r="K7" s="78" t="s">
        <v>118</v>
      </c>
      <c r="L7" s="78" t="s">
        <v>119</v>
      </c>
      <c r="M7" s="78" t="s">
        <v>120</v>
      </c>
      <c r="N7" s="78" t="s">
        <v>121</v>
      </c>
      <c r="O7" s="78" t="s">
        <v>122</v>
      </c>
      <c r="P7" s="78" t="s">
        <v>123</v>
      </c>
      <c r="Q7" s="78" t="s">
        <v>124</v>
      </c>
      <c r="R7" s="78" t="s">
        <v>125</v>
      </c>
      <c r="S7" s="78" t="s">
        <v>126</v>
      </c>
      <c r="T7" s="78" t="s">
        <v>127</v>
      </c>
      <c r="U7" s="78" t="s">
        <v>128</v>
      </c>
    </row>
    <row r="8" spans="1:22" s="18" customFormat="1" ht="131.25" x14ac:dyDescent="0.25">
      <c r="A8" s="90" t="s">
        <v>35</v>
      </c>
      <c r="B8" s="90" t="s">
        <v>66</v>
      </c>
      <c r="C8" s="90" t="s">
        <v>65</v>
      </c>
      <c r="D8" s="90" t="s">
        <v>47</v>
      </c>
      <c r="E8" s="95">
        <v>43823</v>
      </c>
      <c r="F8" s="91" t="s">
        <v>64</v>
      </c>
      <c r="G8" s="92">
        <v>100000</v>
      </c>
      <c r="H8" s="92">
        <v>90000</v>
      </c>
      <c r="I8" s="96">
        <v>2308091759</v>
      </c>
      <c r="J8" s="90" t="s">
        <v>67</v>
      </c>
      <c r="K8" s="90" t="s">
        <v>68</v>
      </c>
      <c r="L8" s="91">
        <v>43801</v>
      </c>
      <c r="M8" s="90" t="s">
        <v>69</v>
      </c>
      <c r="N8" s="92">
        <v>10000</v>
      </c>
      <c r="O8" s="91">
        <v>43489</v>
      </c>
      <c r="P8" s="91"/>
      <c r="Q8" s="91"/>
      <c r="R8" s="91"/>
      <c r="S8" s="91"/>
      <c r="T8" s="92"/>
      <c r="U8" s="93" t="s">
        <v>63</v>
      </c>
    </row>
    <row r="9" spans="1:22" s="106" customFormat="1" ht="37.5" customHeight="1" x14ac:dyDescent="0.25">
      <c r="A9" s="484">
        <v>1</v>
      </c>
      <c r="B9" s="468"/>
      <c r="C9" s="468"/>
      <c r="D9" s="468" t="s">
        <v>228</v>
      </c>
      <c r="E9" s="470">
        <v>45365</v>
      </c>
      <c r="F9" s="472" t="s">
        <v>229</v>
      </c>
      <c r="G9" s="474">
        <v>1717449.25</v>
      </c>
      <c r="H9" s="476">
        <f>IF(V9 = 1, G9 + SUM(Q9:Q10) - SUM(R9:R10) - SUM(N9:N10) - T9,0)</f>
        <v>0</v>
      </c>
      <c r="I9" s="536">
        <v>7715995942</v>
      </c>
      <c r="J9" s="468" t="s">
        <v>230</v>
      </c>
      <c r="K9" s="468" t="s">
        <v>231</v>
      </c>
      <c r="L9" s="171">
        <v>45365</v>
      </c>
      <c r="M9" s="468" t="s">
        <v>232</v>
      </c>
      <c r="N9" s="165">
        <v>1602974.45</v>
      </c>
      <c r="O9" s="171">
        <v>45447</v>
      </c>
      <c r="P9" s="166"/>
      <c r="Q9" s="165"/>
      <c r="R9" s="165"/>
      <c r="S9" s="472"/>
      <c r="T9" s="474"/>
      <c r="U9" s="466"/>
      <c r="V9" s="106">
        <v>1</v>
      </c>
    </row>
    <row r="10" spans="1:22" s="2" customFormat="1" x14ac:dyDescent="0.25">
      <c r="A10" s="485"/>
      <c r="B10" s="469"/>
      <c r="C10" s="469"/>
      <c r="D10" s="469"/>
      <c r="E10" s="471"/>
      <c r="F10" s="473"/>
      <c r="G10" s="475"/>
      <c r="H10" s="477"/>
      <c r="I10" s="537"/>
      <c r="J10" s="469"/>
      <c r="K10" s="469"/>
      <c r="L10" s="172">
        <v>45444</v>
      </c>
      <c r="M10" s="469"/>
      <c r="N10" s="168">
        <v>114474.8</v>
      </c>
      <c r="O10" s="172">
        <v>45464</v>
      </c>
      <c r="P10" s="169"/>
      <c r="Q10" s="168"/>
      <c r="R10" s="168"/>
      <c r="S10" s="473"/>
      <c r="T10" s="475"/>
      <c r="U10" s="467"/>
      <c r="V10" s="2">
        <v>1</v>
      </c>
    </row>
    <row r="11" spans="1:22" s="106" customFormat="1" x14ac:dyDescent="0.25">
      <c r="A11" s="146">
        <v>2</v>
      </c>
      <c r="B11" s="147"/>
      <c r="C11" s="147"/>
      <c r="D11" s="147"/>
      <c r="E11" s="164"/>
      <c r="F11" s="160"/>
      <c r="G11" s="148"/>
      <c r="H11" s="149">
        <f>IF(V11 = 2, G11 + SUM(Q11:Q11) - SUM(R11:R11) - SUM(N11:N11) - T11,0)</f>
        <v>0</v>
      </c>
      <c r="I11" s="176"/>
      <c r="J11" s="147"/>
      <c r="K11" s="147"/>
      <c r="L11" s="164"/>
      <c r="M11" s="147"/>
      <c r="N11" s="148"/>
      <c r="O11" s="164"/>
      <c r="P11" s="160"/>
      <c r="Q11" s="148"/>
      <c r="R11" s="148"/>
      <c r="S11" s="160"/>
      <c r="T11" s="148"/>
      <c r="U11" s="152"/>
      <c r="V11" s="106">
        <v>2</v>
      </c>
    </row>
    <row r="12" spans="1:22" s="106" customFormat="1" x14ac:dyDescent="0.25">
      <c r="A12" s="146">
        <v>3</v>
      </c>
      <c r="B12" s="147"/>
      <c r="C12" s="147"/>
      <c r="D12" s="147"/>
      <c r="E12" s="164"/>
      <c r="F12" s="160"/>
      <c r="G12" s="148"/>
      <c r="H12" s="149">
        <f>IF(V12 = 3, G12 + SUM(Q12:Q12) - SUM(R12:R12) - SUM(N12:N12) - T12,0)</f>
        <v>0</v>
      </c>
      <c r="I12" s="176"/>
      <c r="J12" s="147"/>
      <c r="K12" s="147"/>
      <c r="L12" s="164"/>
      <c r="M12" s="147"/>
      <c r="N12" s="148"/>
      <c r="O12" s="164"/>
      <c r="P12" s="160"/>
      <c r="Q12" s="148"/>
      <c r="R12" s="148"/>
      <c r="S12" s="160"/>
      <c r="T12" s="148"/>
      <c r="U12" s="152"/>
      <c r="V12" s="106">
        <v>3</v>
      </c>
    </row>
    <row r="13" spans="1:22" s="106" customFormat="1" x14ac:dyDescent="0.25">
      <c r="A13" s="146">
        <v>4</v>
      </c>
      <c r="B13" s="147"/>
      <c r="C13" s="147"/>
      <c r="D13" s="147"/>
      <c r="E13" s="164"/>
      <c r="F13" s="160"/>
      <c r="G13" s="148"/>
      <c r="H13" s="149">
        <f>IF(V13 = 4, G13 + SUM(Q13:Q13) - SUM(R13:R13) - SUM(N13:N13) - T13,0)</f>
        <v>0</v>
      </c>
      <c r="I13" s="176"/>
      <c r="J13" s="147"/>
      <c r="K13" s="147"/>
      <c r="L13" s="164"/>
      <c r="M13" s="147"/>
      <c r="N13" s="148"/>
      <c r="O13" s="164"/>
      <c r="P13" s="160"/>
      <c r="Q13" s="148"/>
      <c r="R13" s="148"/>
      <c r="S13" s="160"/>
      <c r="T13" s="148"/>
      <c r="U13" s="152"/>
      <c r="V13" s="106">
        <v>4</v>
      </c>
    </row>
    <row r="14" spans="1:22" s="106" customFormat="1" x14ac:dyDescent="0.25">
      <c r="A14" s="146">
        <v>5</v>
      </c>
      <c r="B14" s="147"/>
      <c r="C14" s="147"/>
      <c r="D14" s="147"/>
      <c r="E14" s="164"/>
      <c r="F14" s="160"/>
      <c r="G14" s="148"/>
      <c r="H14" s="149">
        <f>IF(V14 = 5, G14 + SUM(Q14:Q14) - SUM(R14:R14) - SUM(N14:N14) - T14,0)</f>
        <v>0</v>
      </c>
      <c r="I14" s="176"/>
      <c r="J14" s="147"/>
      <c r="K14" s="147"/>
      <c r="L14" s="164"/>
      <c r="M14" s="147"/>
      <c r="N14" s="148"/>
      <c r="O14" s="164"/>
      <c r="P14" s="160"/>
      <c r="Q14" s="148"/>
      <c r="R14" s="148"/>
      <c r="S14" s="160"/>
      <c r="T14" s="148"/>
      <c r="U14" s="152"/>
      <c r="V14" s="106">
        <v>5</v>
      </c>
    </row>
    <row r="15" spans="1:22" s="106" customFormat="1" x14ac:dyDescent="0.25">
      <c r="A15" s="146">
        <v>6</v>
      </c>
      <c r="B15" s="147"/>
      <c r="C15" s="147"/>
      <c r="D15" s="147"/>
      <c r="E15" s="164"/>
      <c r="F15" s="160"/>
      <c r="G15" s="148"/>
      <c r="H15" s="149">
        <f>IF(V15 = 6, G15 + SUM(Q15:Q15) - SUM(R15:R15) - SUM(N15:N15) - T15,0)</f>
        <v>0</v>
      </c>
      <c r="I15" s="176"/>
      <c r="J15" s="147"/>
      <c r="K15" s="147"/>
      <c r="L15" s="164"/>
      <c r="M15" s="147"/>
      <c r="N15" s="148"/>
      <c r="O15" s="164"/>
      <c r="P15" s="160"/>
      <c r="Q15" s="148"/>
      <c r="R15" s="148"/>
      <c r="S15" s="160"/>
      <c r="T15" s="148"/>
      <c r="U15" s="152"/>
      <c r="V15" s="106">
        <v>6</v>
      </c>
    </row>
    <row r="16" spans="1:22" s="106" customFormat="1" x14ac:dyDescent="0.25">
      <c r="A16" s="146">
        <v>7</v>
      </c>
      <c r="B16" s="147"/>
      <c r="C16" s="147"/>
      <c r="D16" s="147"/>
      <c r="E16" s="164"/>
      <c r="F16" s="160"/>
      <c r="G16" s="148"/>
      <c r="H16" s="149">
        <f>IF(V16 = 7, G16 + SUM(Q16:Q16) - SUM(R16:R16) - SUM(N16:N16) - T16,0)</f>
        <v>0</v>
      </c>
      <c r="I16" s="176"/>
      <c r="J16" s="147"/>
      <c r="K16" s="147"/>
      <c r="L16" s="164"/>
      <c r="M16" s="147"/>
      <c r="N16" s="148"/>
      <c r="O16" s="164"/>
      <c r="P16" s="160"/>
      <c r="Q16" s="148"/>
      <c r="R16" s="148"/>
      <c r="S16" s="160"/>
      <c r="T16" s="148"/>
      <c r="U16" s="152"/>
      <c r="V16" s="106">
        <v>7</v>
      </c>
    </row>
    <row r="17" spans="1:22" s="106" customFormat="1" x14ac:dyDescent="0.25">
      <c r="A17" s="146">
        <v>8</v>
      </c>
      <c r="B17" s="147"/>
      <c r="C17" s="147"/>
      <c r="D17" s="147"/>
      <c r="E17" s="164"/>
      <c r="F17" s="160"/>
      <c r="G17" s="148"/>
      <c r="H17" s="149">
        <f>IF(V17 = 8, G17 + SUM(Q17:Q17) - SUM(R17:R17) - SUM(N17:N17) - T17,0)</f>
        <v>0</v>
      </c>
      <c r="I17" s="176"/>
      <c r="J17" s="147"/>
      <c r="K17" s="147"/>
      <c r="L17" s="164"/>
      <c r="M17" s="147"/>
      <c r="N17" s="148"/>
      <c r="O17" s="164"/>
      <c r="P17" s="160"/>
      <c r="Q17" s="148"/>
      <c r="R17" s="148"/>
      <c r="S17" s="160"/>
      <c r="T17" s="148"/>
      <c r="U17" s="152"/>
      <c r="V17" s="106">
        <v>8</v>
      </c>
    </row>
    <row r="18" spans="1:22" s="106" customFormat="1" x14ac:dyDescent="0.25">
      <c r="A18" s="146">
        <v>9</v>
      </c>
      <c r="B18" s="147"/>
      <c r="C18" s="147"/>
      <c r="D18" s="147"/>
      <c r="E18" s="164"/>
      <c r="F18" s="160"/>
      <c r="G18" s="148"/>
      <c r="H18" s="149">
        <f>IF(V18 = 9, G18 + SUM(Q18:Q18) - SUM(R18:R18) - SUM(N18:N18) - T18,0)</f>
        <v>0</v>
      </c>
      <c r="I18" s="176"/>
      <c r="J18" s="147"/>
      <c r="K18" s="147"/>
      <c r="L18" s="164"/>
      <c r="M18" s="147"/>
      <c r="N18" s="148"/>
      <c r="O18" s="164"/>
      <c r="P18" s="160"/>
      <c r="Q18" s="148"/>
      <c r="R18" s="148"/>
      <c r="S18" s="160"/>
      <c r="T18" s="148"/>
      <c r="U18" s="152"/>
      <c r="V18" s="106">
        <v>9</v>
      </c>
    </row>
    <row r="19" spans="1:22" s="106" customFormat="1" x14ac:dyDescent="0.25">
      <c r="A19" s="146">
        <v>10</v>
      </c>
      <c r="B19" s="147"/>
      <c r="C19" s="147"/>
      <c r="D19" s="147"/>
      <c r="E19" s="164"/>
      <c r="F19" s="160"/>
      <c r="G19" s="148"/>
      <c r="H19" s="149">
        <f>IF(V19 = 10, G19 + SUM(Q19:Q19) - SUM(R19:R19) - SUM(N19:N19) - T19,0)</f>
        <v>0</v>
      </c>
      <c r="I19" s="176"/>
      <c r="J19" s="147"/>
      <c r="K19" s="147"/>
      <c r="L19" s="164"/>
      <c r="M19" s="147"/>
      <c r="N19" s="148"/>
      <c r="O19" s="164"/>
      <c r="P19" s="160"/>
      <c r="Q19" s="148"/>
      <c r="R19" s="148"/>
      <c r="S19" s="160"/>
      <c r="T19" s="148"/>
      <c r="U19" s="152"/>
      <c r="V19" s="106">
        <v>10</v>
      </c>
    </row>
    <row r="20" spans="1:22" s="106" customFormat="1" x14ac:dyDescent="0.25">
      <c r="A20" s="146">
        <v>11</v>
      </c>
      <c r="B20" s="147"/>
      <c r="C20" s="147"/>
      <c r="D20" s="147"/>
      <c r="E20" s="164"/>
      <c r="F20" s="160"/>
      <c r="G20" s="148"/>
      <c r="H20" s="149">
        <f>IF(V20 = 11, G20 + SUM(Q20:Q20) - SUM(R20:R20) - SUM(N20:N20) - T20,0)</f>
        <v>0</v>
      </c>
      <c r="I20" s="176"/>
      <c r="J20" s="147"/>
      <c r="K20" s="147"/>
      <c r="L20" s="164"/>
      <c r="M20" s="147"/>
      <c r="N20" s="148"/>
      <c r="O20" s="164"/>
      <c r="P20" s="160"/>
      <c r="Q20" s="148"/>
      <c r="R20" s="148"/>
      <c r="S20" s="160"/>
      <c r="T20" s="148"/>
      <c r="U20" s="152"/>
      <c r="V20" s="106">
        <v>11</v>
      </c>
    </row>
    <row r="21" spans="1:22" s="106" customFormat="1" x14ac:dyDescent="0.25">
      <c r="A21" s="146">
        <v>12</v>
      </c>
      <c r="B21" s="147"/>
      <c r="C21" s="147"/>
      <c r="D21" s="147"/>
      <c r="E21" s="164"/>
      <c r="F21" s="160"/>
      <c r="G21" s="148"/>
      <c r="H21" s="149">
        <f>IF(V21 = 12, G21 + SUM(Q21:Q21) - SUM(R21:R21) - SUM(N21:N21) - T21,0)</f>
        <v>0</v>
      </c>
      <c r="I21" s="176"/>
      <c r="J21" s="147"/>
      <c r="K21" s="147"/>
      <c r="L21" s="164"/>
      <c r="M21" s="147"/>
      <c r="N21" s="148"/>
      <c r="O21" s="164"/>
      <c r="P21" s="160"/>
      <c r="Q21" s="148"/>
      <c r="R21" s="148"/>
      <c r="S21" s="160"/>
      <c r="T21" s="148"/>
      <c r="U21" s="152"/>
      <c r="V21" s="106">
        <v>12</v>
      </c>
    </row>
    <row r="22" spans="1:22" s="106" customFormat="1" x14ac:dyDescent="0.25">
      <c r="A22" s="146">
        <v>13</v>
      </c>
      <c r="B22" s="147"/>
      <c r="C22" s="147"/>
      <c r="D22" s="147"/>
      <c r="E22" s="164"/>
      <c r="F22" s="160"/>
      <c r="G22" s="148"/>
      <c r="H22" s="149">
        <f>IF(V22 = 13, G22 + SUM(Q22:Q22) - SUM(R22:R22) - SUM(N22:N22) - T22,0)</f>
        <v>0</v>
      </c>
      <c r="I22" s="176"/>
      <c r="J22" s="147"/>
      <c r="K22" s="147"/>
      <c r="L22" s="164"/>
      <c r="M22" s="147"/>
      <c r="N22" s="148"/>
      <c r="O22" s="164"/>
      <c r="P22" s="160"/>
      <c r="Q22" s="148"/>
      <c r="R22" s="148"/>
      <c r="S22" s="160"/>
      <c r="T22" s="148"/>
      <c r="U22" s="152"/>
      <c r="V22" s="106">
        <v>13</v>
      </c>
    </row>
    <row r="23" spans="1:22" s="106" customFormat="1" x14ac:dyDescent="0.25">
      <c r="A23" s="146">
        <v>14</v>
      </c>
      <c r="B23" s="147"/>
      <c r="C23" s="147"/>
      <c r="D23" s="147"/>
      <c r="E23" s="164"/>
      <c r="F23" s="160"/>
      <c r="G23" s="148"/>
      <c r="H23" s="149">
        <f>IF(V23 = 14, G23 + SUM(Q23:Q23) - SUM(R23:R23) - SUM(N23:N23) - T23,0)</f>
        <v>0</v>
      </c>
      <c r="I23" s="176"/>
      <c r="J23" s="147"/>
      <c r="K23" s="147"/>
      <c r="L23" s="164"/>
      <c r="M23" s="147"/>
      <c r="N23" s="148"/>
      <c r="O23" s="164"/>
      <c r="P23" s="160"/>
      <c r="Q23" s="148"/>
      <c r="R23" s="148"/>
      <c r="S23" s="160"/>
      <c r="T23" s="148"/>
      <c r="U23" s="152"/>
      <c r="V23" s="106">
        <v>14</v>
      </c>
    </row>
    <row r="24" spans="1:22" s="106" customFormat="1" x14ac:dyDescent="0.25">
      <c r="A24" s="146">
        <v>15</v>
      </c>
      <c r="B24" s="147"/>
      <c r="C24" s="147"/>
      <c r="D24" s="147"/>
      <c r="E24" s="164"/>
      <c r="F24" s="160"/>
      <c r="G24" s="148"/>
      <c r="H24" s="149">
        <f>IF(V24 = 15, G24 + SUM(Q24:Q24) - SUM(R24:R24) - SUM(N24:N24) - T24,0)</f>
        <v>0</v>
      </c>
      <c r="I24" s="176"/>
      <c r="J24" s="147"/>
      <c r="K24" s="147"/>
      <c r="L24" s="164"/>
      <c r="M24" s="147"/>
      <c r="N24" s="148"/>
      <c r="O24" s="164"/>
      <c r="P24" s="160"/>
      <c r="Q24" s="148"/>
      <c r="R24" s="148"/>
      <c r="S24" s="160"/>
      <c r="T24" s="148"/>
      <c r="U24" s="152"/>
      <c r="V24" s="106">
        <v>15</v>
      </c>
    </row>
    <row r="25" spans="1:22" s="106" customFormat="1" x14ac:dyDescent="0.25">
      <c r="A25" s="146">
        <v>16</v>
      </c>
      <c r="B25" s="147"/>
      <c r="C25" s="147"/>
      <c r="D25" s="147"/>
      <c r="E25" s="164"/>
      <c r="F25" s="160"/>
      <c r="G25" s="148"/>
      <c r="H25" s="149">
        <f>IF(V25 = 16, G25 + SUM(Q25:Q25) - SUM(R25:R25) - SUM(N25:N25) - T25,0)</f>
        <v>0</v>
      </c>
      <c r="I25" s="176"/>
      <c r="J25" s="147"/>
      <c r="K25" s="147"/>
      <c r="L25" s="164"/>
      <c r="M25" s="147"/>
      <c r="N25" s="148"/>
      <c r="O25" s="164"/>
      <c r="P25" s="160"/>
      <c r="Q25" s="148"/>
      <c r="R25" s="148"/>
      <c r="S25" s="160"/>
      <c r="T25" s="148"/>
      <c r="U25" s="152"/>
      <c r="V25" s="106">
        <v>16</v>
      </c>
    </row>
    <row r="26" spans="1:22" s="106" customFormat="1" x14ac:dyDescent="0.25">
      <c r="A26" s="146">
        <v>17</v>
      </c>
      <c r="B26" s="147"/>
      <c r="C26" s="147"/>
      <c r="D26" s="147"/>
      <c r="E26" s="164"/>
      <c r="F26" s="160"/>
      <c r="G26" s="148"/>
      <c r="H26" s="149">
        <f>IF(V26 = 17, G26 + SUM(Q26:Q26) - SUM(R26:R26) - SUM(N26:N26) - T26,0)</f>
        <v>0</v>
      </c>
      <c r="I26" s="176"/>
      <c r="J26" s="147"/>
      <c r="K26" s="147"/>
      <c r="L26" s="164"/>
      <c r="M26" s="147"/>
      <c r="N26" s="148"/>
      <c r="O26" s="164"/>
      <c r="P26" s="160"/>
      <c r="Q26" s="148"/>
      <c r="R26" s="148"/>
      <c r="S26" s="160"/>
      <c r="T26" s="148"/>
      <c r="U26" s="152"/>
      <c r="V26" s="106">
        <v>17</v>
      </c>
    </row>
    <row r="27" spans="1:22" s="106" customFormat="1" x14ac:dyDescent="0.25">
      <c r="A27" s="146">
        <v>18</v>
      </c>
      <c r="B27" s="147"/>
      <c r="C27" s="147"/>
      <c r="D27" s="147"/>
      <c r="E27" s="164"/>
      <c r="F27" s="160"/>
      <c r="G27" s="148"/>
      <c r="H27" s="149">
        <f>IF(V27 = 18, G27 + SUM(Q27:Q27) - SUM(R27:R27) - SUM(N27:N27) - T27,0)</f>
        <v>0</v>
      </c>
      <c r="I27" s="176"/>
      <c r="J27" s="147"/>
      <c r="K27" s="147"/>
      <c r="L27" s="164"/>
      <c r="M27" s="147"/>
      <c r="N27" s="148"/>
      <c r="O27" s="164"/>
      <c r="P27" s="160"/>
      <c r="Q27" s="148"/>
      <c r="R27" s="148"/>
      <c r="S27" s="160"/>
      <c r="T27" s="148"/>
      <c r="U27" s="152"/>
      <c r="V27" s="106">
        <v>18</v>
      </c>
    </row>
    <row r="28" spans="1:22" x14ac:dyDescent="0.25">
      <c r="V28" s="8">
        <v>19</v>
      </c>
    </row>
  </sheetData>
  <sheetProtection password="EB34" sheet="1" objects="1" scenarios="1" formatCells="0" formatColumns="0" formatRows="0"/>
  <mergeCells count="18">
    <mergeCell ref="Q2:S2"/>
    <mergeCell ref="E2:F2"/>
    <mergeCell ref="L2:M2"/>
    <mergeCell ref="A9:A10"/>
    <mergeCell ref="M9:M10"/>
    <mergeCell ref="S9:S10"/>
    <mergeCell ref="B9:B10"/>
    <mergeCell ref="T9:T10"/>
    <mergeCell ref="C9:C10"/>
    <mergeCell ref="U9:U10"/>
    <mergeCell ref="D9:D10"/>
    <mergeCell ref="E9:E10"/>
    <mergeCell ref="F9:F10"/>
    <mergeCell ref="G9:G10"/>
    <mergeCell ref="H9:H10"/>
    <mergeCell ref="I9:I10"/>
    <mergeCell ref="J9:J10"/>
    <mergeCell ref="K9:K10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7"/>
  <sheetViews>
    <sheetView showGridLines="0" zoomScale="50" zoomScaleNormal="50" workbookViewId="0">
      <pane ySplit="8" topLeftCell="A9" activePane="bottomLeft" state="frozen"/>
      <selection pane="bottomLeft" activeCell="Q19" sqref="Q19"/>
    </sheetView>
  </sheetViews>
  <sheetFormatPr defaultColWidth="0" defaultRowHeight="18.75" x14ac:dyDescent="0.25"/>
  <cols>
    <col min="1" max="1" width="9.140625" style="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1" customWidth="1"/>
    <col min="9" max="9" width="24.28515625" style="35" customWidth="1"/>
    <col min="10" max="10" width="28.42578125" style="35" customWidth="1"/>
    <col min="11" max="12" width="19.5703125" style="3" customWidth="1"/>
    <col min="13" max="13" width="25.7109375" style="3" customWidth="1"/>
    <col min="14" max="14" width="24.42578125" style="12" bestFit="1" customWidth="1"/>
    <col min="15" max="15" width="24.42578125" style="3" customWidth="1"/>
    <col min="16" max="16" width="31.5703125" style="3" customWidth="1"/>
    <col min="17" max="18" width="21.85546875" style="11" customWidth="1"/>
    <col min="19" max="19" width="23.5703125" style="3" customWidth="1"/>
    <col min="20" max="20" width="31.28515625" style="12" customWidth="1"/>
    <col min="21" max="21" width="27.7109375" style="12" customWidth="1"/>
    <col min="22" max="22" width="25.42578125" style="11" customWidth="1"/>
    <col min="23" max="23" width="25" style="12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2" customWidth="1"/>
    <col min="28" max="28" width="19.140625" style="11" customWidth="1"/>
    <col min="29" max="29" width="23.140625" style="3" customWidth="1"/>
    <col min="30" max="30" width="9.140625" style="8" hidden="1" customWidth="1"/>
    <col min="31" max="31" width="8.5703125" style="8" hidden="1" customWidth="1"/>
    <col min="32" max="38" width="0" style="8" hidden="1" customWidth="1"/>
    <col min="39" max="16384" width="9.140625" style="8" hidden="1"/>
  </cols>
  <sheetData>
    <row r="1" spans="1:33" ht="19.5" thickBot="1" x14ac:dyDescent="0.3"/>
    <row r="2" spans="1:33" ht="39.950000000000003" customHeight="1" thickBot="1" x14ac:dyDescent="0.3">
      <c r="E2" s="482" t="s">
        <v>138</v>
      </c>
      <c r="F2" s="483"/>
      <c r="G2" s="100">
        <f>SUM(G9:G10000)</f>
        <v>740465.76</v>
      </c>
      <c r="H2" s="15"/>
      <c r="O2" s="482" t="s">
        <v>24</v>
      </c>
      <c r="P2" s="483"/>
      <c r="Q2" s="98">
        <f>SUM(Q9:Q10000)</f>
        <v>392446.84</v>
      </c>
      <c r="T2" s="354" t="s">
        <v>136</v>
      </c>
      <c r="U2" s="356"/>
      <c r="V2" s="87">
        <f>SUM(V9:V10000)</f>
        <v>392446.83999999997</v>
      </c>
      <c r="X2" s="86"/>
      <c r="Y2" s="354" t="s">
        <v>44</v>
      </c>
      <c r="Z2" s="355"/>
      <c r="AA2" s="356"/>
      <c r="AB2" s="88">
        <f>SUM(AB9:AB10000)</f>
        <v>0</v>
      </c>
    </row>
    <row r="3" spans="1:33" x14ac:dyDescent="0.25">
      <c r="F3" s="45"/>
      <c r="G3" s="43"/>
      <c r="H3" s="43"/>
      <c r="I3" s="46"/>
      <c r="J3" s="46"/>
      <c r="K3" s="41"/>
      <c r="L3" s="41"/>
      <c r="M3" s="41"/>
      <c r="N3" s="42"/>
      <c r="O3" s="41"/>
      <c r="P3" s="45"/>
      <c r="Q3" s="43"/>
      <c r="R3" s="44"/>
      <c r="S3" s="41"/>
      <c r="T3" s="38"/>
      <c r="U3" s="38"/>
      <c r="V3" s="43"/>
      <c r="W3" s="42"/>
      <c r="X3" s="38"/>
      <c r="Y3" s="38"/>
      <c r="Z3" s="38"/>
      <c r="AA3" s="38"/>
      <c r="AB3" s="43"/>
    </row>
    <row r="4" spans="1:33" ht="39.950000000000003" customHeight="1" x14ac:dyDescent="0.25">
      <c r="F4" s="45"/>
      <c r="G4" s="43"/>
      <c r="H4" s="43"/>
      <c r="I4" s="46"/>
      <c r="J4" s="46"/>
      <c r="K4" s="41"/>
      <c r="L4" s="41"/>
      <c r="M4" s="41"/>
      <c r="N4" s="42"/>
      <c r="O4" s="41"/>
      <c r="P4" s="45"/>
      <c r="Q4" s="43"/>
      <c r="R4" s="44"/>
      <c r="S4" s="41"/>
      <c r="T4" s="38"/>
      <c r="U4" s="38"/>
      <c r="V4" s="43"/>
      <c r="W4" s="42"/>
      <c r="X4" s="38"/>
      <c r="Y4" s="38"/>
      <c r="Z4" s="38"/>
      <c r="AA4" s="38"/>
      <c r="AB4" s="43"/>
    </row>
    <row r="6" spans="1:33" ht="150" x14ac:dyDescent="0.25">
      <c r="A6" s="23" t="s">
        <v>8</v>
      </c>
      <c r="B6" s="23" t="s">
        <v>46</v>
      </c>
      <c r="C6" s="23" t="s">
        <v>32</v>
      </c>
      <c r="D6" s="23" t="s">
        <v>10</v>
      </c>
      <c r="E6" s="23" t="s">
        <v>11</v>
      </c>
      <c r="F6" s="23" t="s">
        <v>12</v>
      </c>
      <c r="G6" s="31" t="s">
        <v>13</v>
      </c>
      <c r="H6" s="31" t="s">
        <v>33</v>
      </c>
      <c r="I6" s="36" t="s">
        <v>16</v>
      </c>
      <c r="J6" s="36" t="s">
        <v>17</v>
      </c>
      <c r="K6" s="23" t="s">
        <v>14</v>
      </c>
      <c r="L6" s="23" t="s">
        <v>31</v>
      </c>
      <c r="M6" s="23" t="s">
        <v>15</v>
      </c>
      <c r="N6" s="30" t="s">
        <v>0</v>
      </c>
      <c r="O6" s="23" t="s">
        <v>45</v>
      </c>
      <c r="P6" s="23" t="s">
        <v>5</v>
      </c>
      <c r="Q6" s="31" t="s">
        <v>18</v>
      </c>
      <c r="R6" s="31" t="s">
        <v>22</v>
      </c>
      <c r="S6" s="23" t="s">
        <v>19</v>
      </c>
      <c r="T6" s="30" t="s">
        <v>36</v>
      </c>
      <c r="U6" s="30" t="s">
        <v>20</v>
      </c>
      <c r="V6" s="31" t="s">
        <v>23</v>
      </c>
      <c r="W6" s="30" t="s">
        <v>9</v>
      </c>
      <c r="X6" s="28" t="s">
        <v>39</v>
      </c>
      <c r="Y6" s="28" t="s">
        <v>102</v>
      </c>
      <c r="Z6" s="28" t="s">
        <v>103</v>
      </c>
      <c r="AA6" s="27" t="s">
        <v>40</v>
      </c>
      <c r="AB6" s="31" t="s">
        <v>42</v>
      </c>
      <c r="AC6" s="23" t="s">
        <v>41</v>
      </c>
      <c r="AD6" s="16"/>
      <c r="AE6" s="16"/>
      <c r="AF6" s="16"/>
      <c r="AG6" s="16"/>
    </row>
    <row r="7" spans="1:33" x14ac:dyDescent="0.25">
      <c r="A7" s="78" t="s">
        <v>35</v>
      </c>
      <c r="B7" s="78" t="s">
        <v>109</v>
      </c>
      <c r="C7" s="78" t="s">
        <v>110</v>
      </c>
      <c r="D7" s="78" t="s">
        <v>111</v>
      </c>
      <c r="E7" s="78" t="s">
        <v>112</v>
      </c>
      <c r="F7" s="78" t="s">
        <v>113</v>
      </c>
      <c r="G7" s="78" t="s">
        <v>114</v>
      </c>
      <c r="H7" s="78" t="s">
        <v>115</v>
      </c>
      <c r="I7" s="78" t="s">
        <v>116</v>
      </c>
      <c r="J7" s="78" t="s">
        <v>117</v>
      </c>
      <c r="K7" s="78" t="s">
        <v>118</v>
      </c>
      <c r="L7" s="78" t="s">
        <v>119</v>
      </c>
      <c r="M7" s="78" t="s">
        <v>120</v>
      </c>
      <c r="N7" s="78" t="s">
        <v>121</v>
      </c>
      <c r="O7" s="78" t="s">
        <v>122</v>
      </c>
      <c r="P7" s="78" t="s">
        <v>123</v>
      </c>
      <c r="Q7" s="78" t="s">
        <v>124</v>
      </c>
      <c r="R7" s="78" t="s">
        <v>125</v>
      </c>
      <c r="S7" s="78" t="s">
        <v>126</v>
      </c>
      <c r="T7" s="78" t="s">
        <v>127</v>
      </c>
      <c r="U7" s="78" t="s">
        <v>128</v>
      </c>
      <c r="V7" s="78" t="s">
        <v>129</v>
      </c>
      <c r="W7" s="78" t="s">
        <v>130</v>
      </c>
      <c r="X7" s="78" t="s">
        <v>131</v>
      </c>
      <c r="Y7" s="78" t="s">
        <v>132</v>
      </c>
      <c r="Z7" s="78" t="s">
        <v>133</v>
      </c>
      <c r="AA7" s="78" t="s">
        <v>134</v>
      </c>
      <c r="AB7" s="78" t="s">
        <v>135</v>
      </c>
      <c r="AC7" s="78" t="s">
        <v>137</v>
      </c>
      <c r="AD7" s="16"/>
      <c r="AE7" s="16"/>
      <c r="AF7" s="16"/>
      <c r="AG7" s="16"/>
    </row>
    <row r="8" spans="1:33" ht="168.75" x14ac:dyDescent="0.25">
      <c r="A8" s="26" t="s">
        <v>35</v>
      </c>
      <c r="B8" s="26"/>
      <c r="C8" s="26" t="s">
        <v>72</v>
      </c>
      <c r="D8" s="26" t="s">
        <v>73</v>
      </c>
      <c r="E8" s="26" t="s">
        <v>70</v>
      </c>
      <c r="F8" s="26" t="s">
        <v>71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74</v>
      </c>
      <c r="L8" s="26" t="s">
        <v>75</v>
      </c>
      <c r="M8" s="26" t="s">
        <v>76</v>
      </c>
      <c r="N8" s="25">
        <v>43655</v>
      </c>
      <c r="O8" s="26" t="s">
        <v>78</v>
      </c>
      <c r="P8" s="26" t="s">
        <v>77</v>
      </c>
      <c r="Q8" s="24">
        <v>8775.01</v>
      </c>
      <c r="R8" s="24">
        <f>Q8-V8</f>
        <v>0</v>
      </c>
      <c r="S8" s="26" t="s">
        <v>79</v>
      </c>
      <c r="T8" s="25">
        <v>43677</v>
      </c>
      <c r="U8" s="25" t="s">
        <v>80</v>
      </c>
      <c r="V8" s="24">
        <v>8775.01</v>
      </c>
      <c r="W8" s="25">
        <v>43696</v>
      </c>
      <c r="X8" s="26"/>
      <c r="Y8" s="72"/>
      <c r="Z8" s="72"/>
      <c r="AA8" s="25"/>
      <c r="AB8" s="24"/>
      <c r="AC8" s="26" t="s">
        <v>63</v>
      </c>
    </row>
    <row r="9" spans="1:33" s="106" customFormat="1" ht="37.5" x14ac:dyDescent="0.25">
      <c r="A9" s="107">
        <v>1</v>
      </c>
      <c r="B9" s="108" t="s">
        <v>55</v>
      </c>
      <c r="C9" s="108" t="s">
        <v>260</v>
      </c>
      <c r="D9" s="108" t="s">
        <v>155</v>
      </c>
      <c r="E9" s="108" t="s">
        <v>261</v>
      </c>
      <c r="F9" s="108" t="s">
        <v>255</v>
      </c>
      <c r="G9" s="115">
        <v>740465.76</v>
      </c>
      <c r="H9" s="116">
        <f>IF(AD9 = 1, G9 - Q9,0)</f>
        <v>740465.76</v>
      </c>
      <c r="I9" s="115">
        <v>2</v>
      </c>
      <c r="J9" s="115">
        <v>0</v>
      </c>
      <c r="K9" s="108" t="s">
        <v>147</v>
      </c>
      <c r="L9" s="108"/>
      <c r="M9" s="108" t="s">
        <v>256</v>
      </c>
      <c r="N9" s="117">
        <v>45286</v>
      </c>
      <c r="O9" s="108" t="s">
        <v>257</v>
      </c>
      <c r="P9" s="108" t="s">
        <v>258</v>
      </c>
      <c r="Q9" s="115"/>
      <c r="R9" s="116">
        <f>IF(AD9 = 1, Q9 + SUM(Y9:Y9) - SUM(Z9:Z9) - SUM(V9:V9) - AB9,0)</f>
        <v>0</v>
      </c>
      <c r="S9" s="108"/>
      <c r="T9" s="117"/>
      <c r="U9" s="109"/>
      <c r="V9" s="115"/>
      <c r="W9" s="117"/>
      <c r="X9" s="108"/>
      <c r="Y9" s="115"/>
      <c r="Z9" s="115"/>
      <c r="AA9" s="109"/>
      <c r="AB9" s="115"/>
      <c r="AC9" s="108"/>
      <c r="AD9" s="106">
        <v>1</v>
      </c>
    </row>
    <row r="10" spans="1:33" s="106" customFormat="1" x14ac:dyDescent="0.25">
      <c r="A10" s="540">
        <v>2</v>
      </c>
      <c r="B10" s="546"/>
      <c r="C10" s="546"/>
      <c r="D10" s="546"/>
      <c r="E10" s="546"/>
      <c r="F10" s="546"/>
      <c r="G10" s="549"/>
      <c r="H10" s="552">
        <f>IF(AD10 = 2, G10 - Q10,0)</f>
        <v>-392446.84</v>
      </c>
      <c r="I10" s="549"/>
      <c r="J10" s="549"/>
      <c r="K10" s="546"/>
      <c r="L10" s="546"/>
      <c r="M10" s="546"/>
      <c r="N10" s="558"/>
      <c r="O10" s="546"/>
      <c r="P10" s="546"/>
      <c r="Q10" s="549">
        <v>392446.84</v>
      </c>
      <c r="R10" s="552">
        <f>IF(AD10 = 2, Q10 + SUM(Y10:Y15) - SUM(Z10:Z15) - SUM(V10:V15) - AB10,0)</f>
        <v>5.8207660913467407E-11</v>
      </c>
      <c r="S10" s="546"/>
      <c r="T10" s="191">
        <v>45348</v>
      </c>
      <c r="U10" s="543" t="s">
        <v>238</v>
      </c>
      <c r="V10" s="192">
        <v>68347.48</v>
      </c>
      <c r="W10" s="191">
        <v>45350</v>
      </c>
      <c r="X10" s="193"/>
      <c r="Y10" s="192"/>
      <c r="Z10" s="192"/>
      <c r="AA10" s="543"/>
      <c r="AB10" s="549"/>
      <c r="AC10" s="555"/>
      <c r="AD10" s="106">
        <v>2</v>
      </c>
    </row>
    <row r="11" spans="1:33" s="2" customFormat="1" x14ac:dyDescent="0.25">
      <c r="A11" s="541"/>
      <c r="B11" s="547"/>
      <c r="C11" s="547"/>
      <c r="D11" s="547"/>
      <c r="E11" s="547"/>
      <c r="F11" s="547"/>
      <c r="G11" s="550"/>
      <c r="H11" s="553"/>
      <c r="I11" s="550"/>
      <c r="J11" s="550"/>
      <c r="K11" s="547"/>
      <c r="L11" s="547"/>
      <c r="M11" s="547"/>
      <c r="N11" s="559"/>
      <c r="O11" s="547"/>
      <c r="P11" s="547"/>
      <c r="Q11" s="550"/>
      <c r="R11" s="553"/>
      <c r="S11" s="547"/>
      <c r="T11" s="197">
        <v>45377</v>
      </c>
      <c r="U11" s="544"/>
      <c r="V11" s="198">
        <v>63937.97</v>
      </c>
      <c r="W11" s="197">
        <v>45387</v>
      </c>
      <c r="X11" s="199"/>
      <c r="Y11" s="198"/>
      <c r="Z11" s="198"/>
      <c r="AA11" s="544"/>
      <c r="AB11" s="550"/>
      <c r="AC11" s="556"/>
      <c r="AD11" s="2">
        <v>2</v>
      </c>
    </row>
    <row r="12" spans="1:33" s="2" customFormat="1" x14ac:dyDescent="0.25">
      <c r="A12" s="541"/>
      <c r="B12" s="547"/>
      <c r="C12" s="547"/>
      <c r="D12" s="547"/>
      <c r="E12" s="547"/>
      <c r="F12" s="547"/>
      <c r="G12" s="550"/>
      <c r="H12" s="553"/>
      <c r="I12" s="550"/>
      <c r="J12" s="550"/>
      <c r="K12" s="547"/>
      <c r="L12" s="547"/>
      <c r="M12" s="547"/>
      <c r="N12" s="559"/>
      <c r="O12" s="547"/>
      <c r="P12" s="547"/>
      <c r="Q12" s="550"/>
      <c r="R12" s="553"/>
      <c r="S12" s="547"/>
      <c r="T12" s="197">
        <v>45405</v>
      </c>
      <c r="U12" s="544"/>
      <c r="V12" s="198">
        <v>68347.48</v>
      </c>
      <c r="W12" s="197">
        <v>45419</v>
      </c>
      <c r="X12" s="199"/>
      <c r="Y12" s="198"/>
      <c r="Z12" s="198"/>
      <c r="AA12" s="544"/>
      <c r="AB12" s="550"/>
      <c r="AC12" s="556"/>
      <c r="AD12" s="2">
        <v>2</v>
      </c>
    </row>
    <row r="13" spans="1:33" s="2" customFormat="1" x14ac:dyDescent="0.25">
      <c r="A13" s="541"/>
      <c r="B13" s="547"/>
      <c r="C13" s="547"/>
      <c r="D13" s="547"/>
      <c r="E13" s="547"/>
      <c r="F13" s="547"/>
      <c r="G13" s="550"/>
      <c r="H13" s="553"/>
      <c r="I13" s="550"/>
      <c r="J13" s="550"/>
      <c r="K13" s="547"/>
      <c r="L13" s="547"/>
      <c r="M13" s="547"/>
      <c r="N13" s="559"/>
      <c r="O13" s="547"/>
      <c r="P13" s="547"/>
      <c r="Q13" s="550"/>
      <c r="R13" s="553"/>
      <c r="S13" s="547"/>
      <c r="T13" s="197">
        <v>45440</v>
      </c>
      <c r="U13" s="544"/>
      <c r="V13" s="198">
        <v>66142.73</v>
      </c>
      <c r="W13" s="197">
        <v>45444</v>
      </c>
      <c r="X13" s="199"/>
      <c r="Y13" s="198"/>
      <c r="Z13" s="198"/>
      <c r="AA13" s="544"/>
      <c r="AB13" s="550"/>
      <c r="AC13" s="556"/>
      <c r="AD13" s="2">
        <v>2</v>
      </c>
    </row>
    <row r="14" spans="1:33" s="2" customFormat="1" x14ac:dyDescent="0.25">
      <c r="A14" s="541"/>
      <c r="B14" s="547"/>
      <c r="C14" s="547"/>
      <c r="D14" s="547"/>
      <c r="E14" s="547"/>
      <c r="F14" s="547"/>
      <c r="G14" s="550"/>
      <c r="H14" s="553"/>
      <c r="I14" s="550"/>
      <c r="J14" s="550"/>
      <c r="K14" s="547"/>
      <c r="L14" s="547"/>
      <c r="M14" s="547"/>
      <c r="N14" s="559"/>
      <c r="O14" s="547"/>
      <c r="P14" s="547"/>
      <c r="Q14" s="550"/>
      <c r="R14" s="553"/>
      <c r="S14" s="547"/>
      <c r="T14" s="197">
        <v>45469</v>
      </c>
      <c r="U14" s="544"/>
      <c r="V14" s="198">
        <v>68347.48</v>
      </c>
      <c r="W14" s="197">
        <v>45478</v>
      </c>
      <c r="X14" s="199"/>
      <c r="Y14" s="198"/>
      <c r="Z14" s="198"/>
      <c r="AA14" s="544"/>
      <c r="AB14" s="550"/>
      <c r="AC14" s="556"/>
      <c r="AD14" s="2">
        <v>2</v>
      </c>
    </row>
    <row r="15" spans="1:33" s="2" customFormat="1" x14ac:dyDescent="0.25">
      <c r="A15" s="542"/>
      <c r="B15" s="548"/>
      <c r="C15" s="548"/>
      <c r="D15" s="548"/>
      <c r="E15" s="548"/>
      <c r="F15" s="548"/>
      <c r="G15" s="551"/>
      <c r="H15" s="554"/>
      <c r="I15" s="551"/>
      <c r="J15" s="551"/>
      <c r="K15" s="548"/>
      <c r="L15" s="548"/>
      <c r="M15" s="548"/>
      <c r="N15" s="560"/>
      <c r="O15" s="548"/>
      <c r="P15" s="548"/>
      <c r="Q15" s="551"/>
      <c r="R15" s="554"/>
      <c r="S15" s="548"/>
      <c r="T15" s="194">
        <v>45492</v>
      </c>
      <c r="U15" s="545"/>
      <c r="V15" s="195">
        <v>57323.7</v>
      </c>
      <c r="W15" s="194">
        <v>45506</v>
      </c>
      <c r="X15" s="196"/>
      <c r="Y15" s="195"/>
      <c r="Z15" s="195"/>
      <c r="AA15" s="545"/>
      <c r="AB15" s="551"/>
      <c r="AC15" s="557"/>
      <c r="AD15" s="2">
        <v>2</v>
      </c>
    </row>
    <row r="16" spans="1:33" s="106" customFormat="1" x14ac:dyDescent="0.25">
      <c r="A16" s="236">
        <v>3</v>
      </c>
      <c r="B16" s="237"/>
      <c r="C16" s="237"/>
      <c r="D16" s="237"/>
      <c r="E16" s="237"/>
      <c r="F16" s="237"/>
      <c r="G16" s="240"/>
      <c r="H16" s="241">
        <f>IF(AD16 = 3, G16 - Q16,0)</f>
        <v>0</v>
      </c>
      <c r="I16" s="240"/>
      <c r="J16" s="240"/>
      <c r="K16" s="237"/>
      <c r="L16" s="237"/>
      <c r="M16" s="237"/>
      <c r="N16" s="257"/>
      <c r="O16" s="237"/>
      <c r="P16" s="237" t="s">
        <v>289</v>
      </c>
      <c r="Q16" s="240"/>
      <c r="R16" s="241">
        <f>IF(AD16 = 3, Q16 + SUM(Y16:Y16) - SUM(Z16:Z16) - SUM(V16:V16) - AB16,0)</f>
        <v>0</v>
      </c>
      <c r="S16" s="237"/>
      <c r="T16" s="257"/>
      <c r="U16" s="239"/>
      <c r="V16" s="240"/>
      <c r="W16" s="257"/>
      <c r="X16" s="237"/>
      <c r="Y16" s="240"/>
      <c r="Z16" s="240"/>
      <c r="AA16" s="239"/>
      <c r="AB16" s="240"/>
      <c r="AC16" s="237"/>
      <c r="AD16" s="106">
        <v>3</v>
      </c>
    </row>
    <row r="17" spans="30:30" x14ac:dyDescent="0.25">
      <c r="AD17" s="8">
        <v>4</v>
      </c>
    </row>
  </sheetData>
  <sheetProtection password="EB34" sheet="1" objects="1" scenarios="1" formatCells="0" formatColumns="0" formatRows="0"/>
  <mergeCells count="27">
    <mergeCell ref="AB10:AB15"/>
    <mergeCell ref="C10:C15"/>
    <mergeCell ref="S10:S15"/>
    <mergeCell ref="AC10:AC15"/>
    <mergeCell ref="D10:D15"/>
    <mergeCell ref="E10:E15"/>
    <mergeCell ref="F10:F15"/>
    <mergeCell ref="G10:G15"/>
    <mergeCell ref="H10:H15"/>
    <mergeCell ref="I10:I15"/>
    <mergeCell ref="J10:J15"/>
    <mergeCell ref="K10:K15"/>
    <mergeCell ref="L10:L15"/>
    <mergeCell ref="M10:M15"/>
    <mergeCell ref="N10:N15"/>
    <mergeCell ref="O10:O15"/>
    <mergeCell ref="E2:F2"/>
    <mergeCell ref="O2:P2"/>
    <mergeCell ref="Y2:AA2"/>
    <mergeCell ref="T2:U2"/>
    <mergeCell ref="A10:A15"/>
    <mergeCell ref="U10:U15"/>
    <mergeCell ref="AA10:AA15"/>
    <mergeCell ref="B10:B15"/>
    <mergeCell ref="P10:P15"/>
    <mergeCell ref="Q10:Q15"/>
    <mergeCell ref="R10:R1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29"/>
  <sheetViews>
    <sheetView showGridLines="0" topLeftCell="D1" zoomScale="50" zoomScaleNormal="50" workbookViewId="0">
      <pane ySplit="8" topLeftCell="A15" activePane="bottomLeft" state="frozen"/>
      <selection pane="bottomLeft" activeCell="G28" sqref="G28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1" customWidth="1"/>
    <col min="8" max="8" width="22.28515625" style="8" customWidth="1"/>
    <col min="9" max="9" width="24.28515625" style="35" customWidth="1"/>
    <col min="10" max="10" width="28.42578125" style="35" customWidth="1"/>
    <col min="11" max="12" width="19.5703125" style="3" customWidth="1"/>
    <col min="13" max="13" width="25.7109375" style="3" customWidth="1"/>
    <col min="14" max="14" width="24.42578125" style="12" bestFit="1" customWidth="1"/>
    <col min="15" max="15" width="24.42578125" style="3" customWidth="1"/>
    <col min="16" max="16" width="31.5703125" style="3" customWidth="1"/>
    <col min="17" max="17" width="27" style="11" customWidth="1"/>
    <col min="18" max="18" width="21.85546875" style="8" customWidth="1"/>
    <col min="19" max="19" width="23.5703125" style="8" customWidth="1"/>
    <col min="20" max="20" width="32.42578125" style="8" customWidth="1"/>
    <col min="21" max="21" width="27.7109375" style="8" customWidth="1"/>
    <col min="22" max="22" width="25.42578125" style="8" customWidth="1"/>
    <col min="23" max="23" width="25" style="8" customWidth="1"/>
    <col min="24" max="26" width="25.140625" style="8" customWidth="1"/>
    <col min="27" max="27" width="23.85546875" style="8" customWidth="1"/>
    <col min="28" max="28" width="20.28515625" style="8" customWidth="1"/>
    <col min="29" max="29" width="20" style="8" customWidth="1"/>
    <col min="30" max="38" width="0" style="8" hidden="1" customWidth="1"/>
    <col min="39" max="16384" width="9.140625" style="8" hidden="1"/>
  </cols>
  <sheetData>
    <row r="1" spans="1:33" ht="19.5" thickBot="1" x14ac:dyDescent="0.3">
      <c r="T1" s="16"/>
    </row>
    <row r="2" spans="1:33" ht="39.950000000000003" customHeight="1" thickBot="1" x14ac:dyDescent="0.3">
      <c r="E2" s="482" t="s">
        <v>138</v>
      </c>
      <c r="F2" s="483"/>
      <c r="G2" s="100">
        <f>SUM(G9:G9999)</f>
        <v>1257337.78</v>
      </c>
      <c r="H2" s="15"/>
      <c r="O2" s="482" t="s">
        <v>24</v>
      </c>
      <c r="P2" s="483"/>
      <c r="Q2" s="98">
        <f>SUM(Q9:Q9999)</f>
        <v>1257337.78</v>
      </c>
      <c r="T2" s="354" t="s">
        <v>136</v>
      </c>
      <c r="U2" s="356"/>
      <c r="V2" s="87">
        <f>SUM(V9:V9999)</f>
        <v>871189.02000000014</v>
      </c>
      <c r="X2" s="86"/>
      <c r="Y2" s="354" t="s">
        <v>44</v>
      </c>
      <c r="Z2" s="355"/>
      <c r="AA2" s="356"/>
      <c r="AB2" s="88">
        <f>SUM(AB9:AB9999)</f>
        <v>0</v>
      </c>
    </row>
    <row r="4" spans="1:33" ht="39.950000000000003" customHeight="1" x14ac:dyDescent="0.25"/>
    <row r="6" spans="1:33" ht="150" x14ac:dyDescent="0.25">
      <c r="A6" s="23" t="s">
        <v>8</v>
      </c>
      <c r="B6" s="23" t="s">
        <v>46</v>
      </c>
      <c r="C6" s="23" t="s">
        <v>32</v>
      </c>
      <c r="D6" s="23" t="s">
        <v>10</v>
      </c>
      <c r="E6" s="23" t="s">
        <v>11</v>
      </c>
      <c r="F6" s="23" t="s">
        <v>12</v>
      </c>
      <c r="G6" s="31" t="s">
        <v>13</v>
      </c>
      <c r="H6" s="1" t="s">
        <v>33</v>
      </c>
      <c r="I6" s="36" t="s">
        <v>16</v>
      </c>
      <c r="J6" s="36" t="s">
        <v>17</v>
      </c>
      <c r="K6" s="23" t="s">
        <v>14</v>
      </c>
      <c r="L6" s="23" t="s">
        <v>31</v>
      </c>
      <c r="M6" s="23" t="s">
        <v>15</v>
      </c>
      <c r="N6" s="30" t="s">
        <v>0</v>
      </c>
      <c r="O6" s="23" t="s">
        <v>45</v>
      </c>
      <c r="P6" s="23" t="s">
        <v>5</v>
      </c>
      <c r="Q6" s="31" t="s">
        <v>37</v>
      </c>
      <c r="R6" s="1" t="s">
        <v>22</v>
      </c>
      <c r="S6" s="1" t="s">
        <v>19</v>
      </c>
      <c r="T6" s="1" t="s">
        <v>36</v>
      </c>
      <c r="U6" s="1" t="s">
        <v>20</v>
      </c>
      <c r="V6" s="1" t="s">
        <v>23</v>
      </c>
      <c r="W6" s="1" t="s">
        <v>9</v>
      </c>
      <c r="X6" s="17" t="s">
        <v>39</v>
      </c>
      <c r="Y6" s="17" t="s">
        <v>102</v>
      </c>
      <c r="Z6" s="17" t="s">
        <v>103</v>
      </c>
      <c r="AA6" s="17" t="s">
        <v>40</v>
      </c>
      <c r="AB6" s="1" t="s">
        <v>42</v>
      </c>
      <c r="AC6" s="1" t="s">
        <v>41</v>
      </c>
      <c r="AD6" s="16"/>
      <c r="AE6" s="16"/>
      <c r="AF6" s="16"/>
      <c r="AG6" s="16"/>
    </row>
    <row r="7" spans="1:33" x14ac:dyDescent="0.25">
      <c r="A7" s="78" t="s">
        <v>35</v>
      </c>
      <c r="B7" s="78" t="s">
        <v>109</v>
      </c>
      <c r="C7" s="78" t="s">
        <v>110</v>
      </c>
      <c r="D7" s="78" t="s">
        <v>111</v>
      </c>
      <c r="E7" s="78" t="s">
        <v>112</v>
      </c>
      <c r="F7" s="78" t="s">
        <v>113</v>
      </c>
      <c r="G7" s="78" t="s">
        <v>114</v>
      </c>
      <c r="H7" s="78" t="s">
        <v>115</v>
      </c>
      <c r="I7" s="78" t="s">
        <v>116</v>
      </c>
      <c r="J7" s="78" t="s">
        <v>117</v>
      </c>
      <c r="K7" s="78" t="s">
        <v>118</v>
      </c>
      <c r="L7" s="78" t="s">
        <v>119</v>
      </c>
      <c r="M7" s="78" t="s">
        <v>120</v>
      </c>
      <c r="N7" s="78" t="s">
        <v>121</v>
      </c>
      <c r="O7" s="78" t="s">
        <v>122</v>
      </c>
      <c r="P7" s="78" t="s">
        <v>123</v>
      </c>
      <c r="Q7" s="78" t="s">
        <v>124</v>
      </c>
      <c r="R7" s="78" t="s">
        <v>125</v>
      </c>
      <c r="S7" s="78" t="s">
        <v>126</v>
      </c>
      <c r="T7" s="78" t="s">
        <v>127</v>
      </c>
      <c r="U7" s="78" t="s">
        <v>128</v>
      </c>
      <c r="V7" s="78" t="s">
        <v>129</v>
      </c>
      <c r="W7" s="78" t="s">
        <v>130</v>
      </c>
      <c r="X7" s="78" t="s">
        <v>131</v>
      </c>
      <c r="Y7" s="78" t="s">
        <v>132</v>
      </c>
      <c r="Z7" s="78" t="s">
        <v>133</v>
      </c>
      <c r="AA7" s="78" t="s">
        <v>134</v>
      </c>
      <c r="AB7" s="78" t="s">
        <v>135</v>
      </c>
      <c r="AC7" s="78" t="s">
        <v>137</v>
      </c>
      <c r="AD7" s="16"/>
      <c r="AE7" s="16"/>
      <c r="AF7" s="16"/>
      <c r="AG7" s="16"/>
    </row>
    <row r="8" spans="1:33" ht="168.75" x14ac:dyDescent="0.25">
      <c r="A8" s="72" t="s">
        <v>35</v>
      </c>
      <c r="B8" s="72"/>
      <c r="C8" s="72" t="s">
        <v>72</v>
      </c>
      <c r="D8" s="72" t="s">
        <v>73</v>
      </c>
      <c r="E8" s="72" t="s">
        <v>70</v>
      </c>
      <c r="F8" s="72" t="s">
        <v>71</v>
      </c>
      <c r="G8" s="74">
        <v>15500.01</v>
      </c>
      <c r="H8" s="74">
        <f t="shared" ref="H8" si="0">G8-Q8</f>
        <v>6725</v>
      </c>
      <c r="I8" s="97">
        <v>6</v>
      </c>
      <c r="J8" s="97">
        <v>0</v>
      </c>
      <c r="K8" s="72" t="s">
        <v>74</v>
      </c>
      <c r="L8" s="72" t="s">
        <v>75</v>
      </c>
      <c r="M8" s="72" t="s">
        <v>76</v>
      </c>
      <c r="N8" s="73">
        <v>43655</v>
      </c>
      <c r="O8" s="72" t="s">
        <v>78</v>
      </c>
      <c r="P8" s="72" t="s">
        <v>77</v>
      </c>
      <c r="Q8" s="74">
        <v>8775.01</v>
      </c>
      <c r="R8" s="74">
        <f>Q8-V8</f>
        <v>0</v>
      </c>
      <c r="S8" s="72" t="s">
        <v>79</v>
      </c>
      <c r="T8" s="73">
        <v>43677</v>
      </c>
      <c r="U8" s="72" t="s">
        <v>80</v>
      </c>
      <c r="V8" s="74">
        <v>8775.01</v>
      </c>
      <c r="W8" s="73">
        <v>43696</v>
      </c>
      <c r="X8" s="72"/>
      <c r="Y8" s="72"/>
      <c r="Z8" s="72"/>
      <c r="AA8" s="72"/>
      <c r="AB8" s="74"/>
      <c r="AC8" s="75" t="s">
        <v>63</v>
      </c>
    </row>
    <row r="9" spans="1:33" s="106" customFormat="1" ht="56.25" customHeight="1" x14ac:dyDescent="0.25">
      <c r="A9" s="561">
        <v>1</v>
      </c>
      <c r="B9" s="564"/>
      <c r="C9" s="564"/>
      <c r="D9" s="564"/>
      <c r="E9" s="564"/>
      <c r="F9" s="564" t="s">
        <v>204</v>
      </c>
      <c r="G9" s="567">
        <v>1257337.78</v>
      </c>
      <c r="H9" s="570">
        <f>IF(AD9 = 1, G9 - Q9,0)</f>
        <v>0</v>
      </c>
      <c r="I9" s="567"/>
      <c r="J9" s="567"/>
      <c r="K9" s="564"/>
      <c r="L9" s="564"/>
      <c r="M9" s="564" t="s">
        <v>205</v>
      </c>
      <c r="N9" s="576">
        <v>45286</v>
      </c>
      <c r="O9" s="564" t="s">
        <v>206</v>
      </c>
      <c r="P9" s="564" t="s">
        <v>207</v>
      </c>
      <c r="Q9" s="567">
        <v>1257337.78</v>
      </c>
      <c r="R9" s="570">
        <f>IF(AD9 = 1, Q9 + SUM(Y9:Y27) - SUM(Z9:Z27) - SUM(V9:V27) - AB9,0)</f>
        <v>386148.75999999989</v>
      </c>
      <c r="S9" s="564" t="s">
        <v>208</v>
      </c>
      <c r="T9" s="154">
        <v>45324</v>
      </c>
      <c r="U9" s="564" t="s">
        <v>209</v>
      </c>
      <c r="V9" s="142">
        <v>44460</v>
      </c>
      <c r="W9" s="154">
        <v>45335</v>
      </c>
      <c r="X9" s="143"/>
      <c r="Y9" s="142"/>
      <c r="Z9" s="142"/>
      <c r="AA9" s="564"/>
      <c r="AB9" s="567"/>
      <c r="AC9" s="573"/>
      <c r="AD9" s="106">
        <v>1</v>
      </c>
    </row>
    <row r="10" spans="1:33" s="2" customFormat="1" x14ac:dyDescent="0.25">
      <c r="A10" s="562"/>
      <c r="B10" s="565"/>
      <c r="C10" s="565"/>
      <c r="D10" s="565"/>
      <c r="E10" s="565"/>
      <c r="F10" s="565"/>
      <c r="G10" s="568"/>
      <c r="H10" s="571"/>
      <c r="I10" s="568"/>
      <c r="J10" s="568"/>
      <c r="K10" s="565"/>
      <c r="L10" s="565"/>
      <c r="M10" s="565"/>
      <c r="N10" s="577"/>
      <c r="O10" s="565"/>
      <c r="P10" s="565"/>
      <c r="Q10" s="568"/>
      <c r="R10" s="571"/>
      <c r="S10" s="565"/>
      <c r="T10" s="155">
        <v>45317</v>
      </c>
      <c r="U10" s="565"/>
      <c r="V10" s="144">
        <v>54840</v>
      </c>
      <c r="W10" s="155">
        <v>44970</v>
      </c>
      <c r="X10" s="145"/>
      <c r="Y10" s="144"/>
      <c r="Z10" s="144"/>
      <c r="AA10" s="565"/>
      <c r="AB10" s="568"/>
      <c r="AC10" s="574"/>
      <c r="AD10" s="2">
        <v>1</v>
      </c>
    </row>
    <row r="11" spans="1:33" s="2" customFormat="1" x14ac:dyDescent="0.25">
      <c r="A11" s="562"/>
      <c r="B11" s="565"/>
      <c r="C11" s="565"/>
      <c r="D11" s="565"/>
      <c r="E11" s="565"/>
      <c r="F11" s="565"/>
      <c r="G11" s="568"/>
      <c r="H11" s="571"/>
      <c r="I11" s="568"/>
      <c r="J11" s="568"/>
      <c r="K11" s="565"/>
      <c r="L11" s="565"/>
      <c r="M11" s="565"/>
      <c r="N11" s="577"/>
      <c r="O11" s="565"/>
      <c r="P11" s="565"/>
      <c r="Q11" s="568"/>
      <c r="R11" s="571"/>
      <c r="S11" s="565"/>
      <c r="T11" s="155">
        <v>45328</v>
      </c>
      <c r="U11" s="565"/>
      <c r="V11" s="144">
        <v>2550</v>
      </c>
      <c r="W11" s="155">
        <v>45336</v>
      </c>
      <c r="X11" s="145"/>
      <c r="Y11" s="144"/>
      <c r="Z11" s="144"/>
      <c r="AA11" s="565"/>
      <c r="AB11" s="568"/>
      <c r="AC11" s="574"/>
      <c r="AD11" s="2">
        <v>1</v>
      </c>
    </row>
    <row r="12" spans="1:33" s="2" customFormat="1" x14ac:dyDescent="0.25">
      <c r="A12" s="562"/>
      <c r="B12" s="565"/>
      <c r="C12" s="565"/>
      <c r="D12" s="565"/>
      <c r="E12" s="565"/>
      <c r="F12" s="565"/>
      <c r="G12" s="568"/>
      <c r="H12" s="571"/>
      <c r="I12" s="568"/>
      <c r="J12" s="568"/>
      <c r="K12" s="565"/>
      <c r="L12" s="565"/>
      <c r="M12" s="565"/>
      <c r="N12" s="577"/>
      <c r="O12" s="565"/>
      <c r="P12" s="565"/>
      <c r="Q12" s="568"/>
      <c r="R12" s="571"/>
      <c r="S12" s="565"/>
      <c r="T12" s="155">
        <v>45328</v>
      </c>
      <c r="U12" s="565"/>
      <c r="V12" s="144" t="s">
        <v>210</v>
      </c>
      <c r="W12" s="155">
        <v>45338</v>
      </c>
      <c r="X12" s="145"/>
      <c r="Y12" s="144"/>
      <c r="Z12" s="144"/>
      <c r="AA12" s="565"/>
      <c r="AB12" s="568"/>
      <c r="AC12" s="574"/>
      <c r="AD12" s="2">
        <v>1</v>
      </c>
    </row>
    <row r="13" spans="1:33" s="2" customFormat="1" x14ac:dyDescent="0.25">
      <c r="A13" s="562"/>
      <c r="B13" s="565"/>
      <c r="C13" s="565"/>
      <c r="D13" s="565"/>
      <c r="E13" s="565"/>
      <c r="F13" s="565"/>
      <c r="G13" s="568"/>
      <c r="H13" s="571"/>
      <c r="I13" s="568"/>
      <c r="J13" s="568"/>
      <c r="K13" s="565"/>
      <c r="L13" s="565"/>
      <c r="M13" s="565"/>
      <c r="N13" s="577"/>
      <c r="O13" s="565"/>
      <c r="P13" s="565"/>
      <c r="Q13" s="568"/>
      <c r="R13" s="571"/>
      <c r="S13" s="565"/>
      <c r="T13" s="155">
        <v>45324</v>
      </c>
      <c r="U13" s="565"/>
      <c r="V13" s="144">
        <v>127703.52</v>
      </c>
      <c r="W13" s="155">
        <v>45338</v>
      </c>
      <c r="X13" s="145"/>
      <c r="Y13" s="144"/>
      <c r="Z13" s="144"/>
      <c r="AA13" s="565"/>
      <c r="AB13" s="568"/>
      <c r="AC13" s="574"/>
      <c r="AD13" s="2">
        <v>1</v>
      </c>
    </row>
    <row r="14" spans="1:33" s="2" customFormat="1" x14ac:dyDescent="0.25">
      <c r="A14" s="562"/>
      <c r="B14" s="565"/>
      <c r="C14" s="565"/>
      <c r="D14" s="565"/>
      <c r="E14" s="565"/>
      <c r="F14" s="565"/>
      <c r="G14" s="568"/>
      <c r="H14" s="571"/>
      <c r="I14" s="568"/>
      <c r="J14" s="568"/>
      <c r="K14" s="565"/>
      <c r="L14" s="565"/>
      <c r="M14" s="565"/>
      <c r="N14" s="577"/>
      <c r="O14" s="565"/>
      <c r="P14" s="565"/>
      <c r="Q14" s="568"/>
      <c r="R14" s="571"/>
      <c r="S14" s="565"/>
      <c r="T14" s="155">
        <v>45324</v>
      </c>
      <c r="U14" s="565"/>
      <c r="V14" s="144">
        <v>8151.42</v>
      </c>
      <c r="W14" s="155">
        <v>45338</v>
      </c>
      <c r="X14" s="145"/>
      <c r="Y14" s="144"/>
      <c r="Z14" s="144"/>
      <c r="AA14" s="565"/>
      <c r="AB14" s="568"/>
      <c r="AC14" s="574"/>
      <c r="AD14" s="2">
        <v>1</v>
      </c>
    </row>
    <row r="15" spans="1:33" s="2" customFormat="1" x14ac:dyDescent="0.25">
      <c r="A15" s="562"/>
      <c r="B15" s="565"/>
      <c r="C15" s="565"/>
      <c r="D15" s="565"/>
      <c r="E15" s="565"/>
      <c r="F15" s="565"/>
      <c r="G15" s="568"/>
      <c r="H15" s="571"/>
      <c r="I15" s="568"/>
      <c r="J15" s="568"/>
      <c r="K15" s="565"/>
      <c r="L15" s="565"/>
      <c r="M15" s="565"/>
      <c r="N15" s="577"/>
      <c r="O15" s="565"/>
      <c r="P15" s="565"/>
      <c r="Q15" s="568"/>
      <c r="R15" s="571"/>
      <c r="S15" s="565"/>
      <c r="T15" s="155">
        <v>45317</v>
      </c>
      <c r="U15" s="565"/>
      <c r="V15" s="144">
        <v>157518.25</v>
      </c>
      <c r="W15" s="155">
        <v>45338</v>
      </c>
      <c r="X15" s="145"/>
      <c r="Y15" s="144"/>
      <c r="Z15" s="144"/>
      <c r="AA15" s="565"/>
      <c r="AB15" s="568"/>
      <c r="AC15" s="574"/>
      <c r="AD15" s="2">
        <v>1</v>
      </c>
    </row>
    <row r="16" spans="1:33" s="2" customFormat="1" x14ac:dyDescent="0.25">
      <c r="A16" s="562"/>
      <c r="B16" s="565"/>
      <c r="C16" s="565"/>
      <c r="D16" s="565"/>
      <c r="E16" s="565"/>
      <c r="F16" s="565"/>
      <c r="G16" s="568"/>
      <c r="H16" s="571"/>
      <c r="I16" s="568"/>
      <c r="J16" s="568"/>
      <c r="K16" s="565"/>
      <c r="L16" s="565"/>
      <c r="M16" s="565"/>
      <c r="N16" s="577"/>
      <c r="O16" s="565"/>
      <c r="P16" s="565"/>
      <c r="Q16" s="568"/>
      <c r="R16" s="571"/>
      <c r="S16" s="565"/>
      <c r="T16" s="155">
        <v>45317</v>
      </c>
      <c r="U16" s="565"/>
      <c r="V16" s="144">
        <v>10054.51</v>
      </c>
      <c r="W16" s="155">
        <v>45338</v>
      </c>
      <c r="X16" s="145"/>
      <c r="Y16" s="144"/>
      <c r="Z16" s="144"/>
      <c r="AA16" s="565"/>
      <c r="AB16" s="568"/>
      <c r="AC16" s="574"/>
      <c r="AD16" s="2">
        <v>1</v>
      </c>
    </row>
    <row r="17" spans="1:30" s="2" customFormat="1" x14ac:dyDescent="0.25">
      <c r="A17" s="562"/>
      <c r="B17" s="565"/>
      <c r="C17" s="565"/>
      <c r="D17" s="565"/>
      <c r="E17" s="565"/>
      <c r="F17" s="565"/>
      <c r="G17" s="568"/>
      <c r="H17" s="571"/>
      <c r="I17" s="568"/>
      <c r="J17" s="568"/>
      <c r="K17" s="565"/>
      <c r="L17" s="565"/>
      <c r="M17" s="565"/>
      <c r="N17" s="577"/>
      <c r="O17" s="565"/>
      <c r="P17" s="565"/>
      <c r="Q17" s="568"/>
      <c r="R17" s="571"/>
      <c r="S17" s="565"/>
      <c r="T17" s="155">
        <v>45317</v>
      </c>
      <c r="U17" s="565"/>
      <c r="V17" s="144">
        <v>7323.53</v>
      </c>
      <c r="W17" s="155">
        <v>45342</v>
      </c>
      <c r="X17" s="145"/>
      <c r="Y17" s="144"/>
      <c r="Z17" s="144"/>
      <c r="AA17" s="565"/>
      <c r="AB17" s="568"/>
      <c r="AC17" s="574"/>
      <c r="AD17" s="2">
        <v>1</v>
      </c>
    </row>
    <row r="18" spans="1:30" s="2" customFormat="1" x14ac:dyDescent="0.25">
      <c r="A18" s="562"/>
      <c r="B18" s="565"/>
      <c r="C18" s="565"/>
      <c r="D18" s="565"/>
      <c r="E18" s="565"/>
      <c r="F18" s="565"/>
      <c r="G18" s="568"/>
      <c r="H18" s="571"/>
      <c r="I18" s="568"/>
      <c r="J18" s="568"/>
      <c r="K18" s="565"/>
      <c r="L18" s="565"/>
      <c r="M18" s="565"/>
      <c r="N18" s="577"/>
      <c r="O18" s="565"/>
      <c r="P18" s="565"/>
      <c r="Q18" s="568"/>
      <c r="R18" s="571"/>
      <c r="S18" s="565"/>
      <c r="T18" s="155">
        <v>45328</v>
      </c>
      <c r="U18" s="565"/>
      <c r="V18" s="144">
        <v>0.06</v>
      </c>
      <c r="W18" s="155">
        <v>45342</v>
      </c>
      <c r="X18" s="145"/>
      <c r="Y18" s="144"/>
      <c r="Z18" s="144"/>
      <c r="AA18" s="565"/>
      <c r="AB18" s="568"/>
      <c r="AC18" s="574"/>
      <c r="AD18" s="2">
        <v>1</v>
      </c>
    </row>
    <row r="19" spans="1:30" s="2" customFormat="1" x14ac:dyDescent="0.25">
      <c r="A19" s="562"/>
      <c r="B19" s="565"/>
      <c r="C19" s="565"/>
      <c r="D19" s="565"/>
      <c r="E19" s="565"/>
      <c r="F19" s="565"/>
      <c r="G19" s="568"/>
      <c r="H19" s="571"/>
      <c r="I19" s="568"/>
      <c r="J19" s="568"/>
      <c r="K19" s="565"/>
      <c r="L19" s="565"/>
      <c r="M19" s="565"/>
      <c r="N19" s="577"/>
      <c r="O19" s="565"/>
      <c r="P19" s="565"/>
      <c r="Q19" s="568"/>
      <c r="R19" s="571"/>
      <c r="S19" s="565"/>
      <c r="T19" s="155">
        <v>45328</v>
      </c>
      <c r="U19" s="565"/>
      <c r="V19" s="144">
        <v>0.89</v>
      </c>
      <c r="W19" s="155" t="s">
        <v>211</v>
      </c>
      <c r="X19" s="145"/>
      <c r="Y19" s="144"/>
      <c r="Z19" s="144"/>
      <c r="AA19" s="565"/>
      <c r="AB19" s="568"/>
      <c r="AC19" s="574"/>
      <c r="AD19" s="2">
        <v>1</v>
      </c>
    </row>
    <row r="20" spans="1:30" s="2" customFormat="1" x14ac:dyDescent="0.25">
      <c r="A20" s="562"/>
      <c r="B20" s="565"/>
      <c r="C20" s="565"/>
      <c r="D20" s="565"/>
      <c r="E20" s="565"/>
      <c r="F20" s="565"/>
      <c r="G20" s="568"/>
      <c r="H20" s="571"/>
      <c r="I20" s="568"/>
      <c r="J20" s="568"/>
      <c r="K20" s="565"/>
      <c r="L20" s="565"/>
      <c r="M20" s="565"/>
      <c r="N20" s="577"/>
      <c r="O20" s="565"/>
      <c r="P20" s="565"/>
      <c r="Q20" s="568"/>
      <c r="R20" s="571"/>
      <c r="S20" s="565"/>
      <c r="T20" s="155">
        <v>45358</v>
      </c>
      <c r="U20" s="565"/>
      <c r="V20" s="144">
        <v>128392.88</v>
      </c>
      <c r="W20" s="155">
        <v>45380</v>
      </c>
      <c r="X20" s="145"/>
      <c r="Y20" s="144"/>
      <c r="Z20" s="144"/>
      <c r="AA20" s="565"/>
      <c r="AB20" s="568"/>
      <c r="AC20" s="574"/>
      <c r="AD20" s="2">
        <v>1</v>
      </c>
    </row>
    <row r="21" spans="1:30" s="2" customFormat="1" x14ac:dyDescent="0.25">
      <c r="A21" s="562"/>
      <c r="B21" s="565"/>
      <c r="C21" s="565"/>
      <c r="D21" s="565"/>
      <c r="E21" s="565"/>
      <c r="F21" s="565"/>
      <c r="G21" s="568"/>
      <c r="H21" s="571"/>
      <c r="I21" s="568"/>
      <c r="J21" s="568"/>
      <c r="K21" s="565"/>
      <c r="L21" s="565"/>
      <c r="M21" s="565"/>
      <c r="N21" s="577"/>
      <c r="O21" s="565"/>
      <c r="P21" s="565"/>
      <c r="Q21" s="568"/>
      <c r="R21" s="571"/>
      <c r="S21" s="565"/>
      <c r="T21" s="155">
        <v>45358</v>
      </c>
      <c r="U21" s="565"/>
      <c r="V21" s="144">
        <v>8195.42</v>
      </c>
      <c r="W21" s="155">
        <v>45380</v>
      </c>
      <c r="X21" s="145"/>
      <c r="Y21" s="144"/>
      <c r="Z21" s="144"/>
      <c r="AA21" s="565"/>
      <c r="AB21" s="568"/>
      <c r="AC21" s="574"/>
      <c r="AD21" s="2">
        <v>1</v>
      </c>
    </row>
    <row r="22" spans="1:30" s="2" customFormat="1" x14ac:dyDescent="0.25">
      <c r="A22" s="562"/>
      <c r="B22" s="565"/>
      <c r="C22" s="565"/>
      <c r="D22" s="565"/>
      <c r="E22" s="565"/>
      <c r="F22" s="565"/>
      <c r="G22" s="568"/>
      <c r="H22" s="571"/>
      <c r="I22" s="568"/>
      <c r="J22" s="568"/>
      <c r="K22" s="565"/>
      <c r="L22" s="565"/>
      <c r="M22" s="565"/>
      <c r="N22" s="577"/>
      <c r="O22" s="565"/>
      <c r="P22" s="565"/>
      <c r="Q22" s="568"/>
      <c r="R22" s="571"/>
      <c r="S22" s="565"/>
      <c r="T22" s="155">
        <v>45380</v>
      </c>
      <c r="U22" s="565"/>
      <c r="V22" s="144">
        <v>44700</v>
      </c>
      <c r="W22" s="155">
        <v>45380</v>
      </c>
      <c r="X22" s="145"/>
      <c r="Y22" s="144"/>
      <c r="Z22" s="144"/>
      <c r="AA22" s="565"/>
      <c r="AB22" s="568"/>
      <c r="AC22" s="574"/>
      <c r="AD22" s="2">
        <v>1</v>
      </c>
    </row>
    <row r="23" spans="1:30" s="2" customFormat="1" x14ac:dyDescent="0.25">
      <c r="A23" s="562"/>
      <c r="B23" s="565"/>
      <c r="C23" s="565"/>
      <c r="D23" s="565"/>
      <c r="E23" s="565"/>
      <c r="F23" s="565"/>
      <c r="G23" s="568"/>
      <c r="H23" s="571"/>
      <c r="I23" s="568"/>
      <c r="J23" s="568"/>
      <c r="K23" s="565"/>
      <c r="L23" s="565"/>
      <c r="M23" s="565"/>
      <c r="N23" s="577"/>
      <c r="O23" s="565"/>
      <c r="P23" s="565"/>
      <c r="Q23" s="568"/>
      <c r="R23" s="571"/>
      <c r="S23" s="565"/>
      <c r="T23" s="155">
        <v>45371</v>
      </c>
      <c r="U23" s="565"/>
      <c r="V23" s="144">
        <v>172253.27</v>
      </c>
      <c r="W23" s="155">
        <v>45391</v>
      </c>
      <c r="X23" s="145"/>
      <c r="Y23" s="144"/>
      <c r="Z23" s="144"/>
      <c r="AA23" s="565"/>
      <c r="AB23" s="568"/>
      <c r="AC23" s="574"/>
      <c r="AD23" s="2">
        <v>1</v>
      </c>
    </row>
    <row r="24" spans="1:30" s="2" customFormat="1" x14ac:dyDescent="0.25">
      <c r="A24" s="562"/>
      <c r="B24" s="565"/>
      <c r="C24" s="565"/>
      <c r="D24" s="565"/>
      <c r="E24" s="565"/>
      <c r="F24" s="565"/>
      <c r="G24" s="568"/>
      <c r="H24" s="571"/>
      <c r="I24" s="568"/>
      <c r="J24" s="568"/>
      <c r="K24" s="565"/>
      <c r="L24" s="565"/>
      <c r="M24" s="565"/>
      <c r="N24" s="577"/>
      <c r="O24" s="565"/>
      <c r="P24" s="565"/>
      <c r="Q24" s="568"/>
      <c r="R24" s="571"/>
      <c r="S24" s="565"/>
      <c r="T24" s="155">
        <v>45391</v>
      </c>
      <c r="U24" s="565"/>
      <c r="V24" s="144">
        <v>10995</v>
      </c>
      <c r="W24" s="155">
        <v>45391</v>
      </c>
      <c r="X24" s="145"/>
      <c r="Y24" s="144"/>
      <c r="Z24" s="144"/>
      <c r="AA24" s="565"/>
      <c r="AB24" s="568"/>
      <c r="AC24" s="574"/>
      <c r="AD24" s="2">
        <v>1</v>
      </c>
    </row>
    <row r="25" spans="1:30" s="2" customFormat="1" x14ac:dyDescent="0.25">
      <c r="A25" s="562"/>
      <c r="B25" s="565"/>
      <c r="C25" s="565"/>
      <c r="D25" s="565"/>
      <c r="E25" s="565"/>
      <c r="F25" s="565"/>
      <c r="G25" s="568"/>
      <c r="H25" s="571"/>
      <c r="I25" s="568"/>
      <c r="J25" s="568"/>
      <c r="K25" s="565"/>
      <c r="L25" s="565"/>
      <c r="M25" s="565"/>
      <c r="N25" s="577"/>
      <c r="O25" s="565"/>
      <c r="P25" s="565"/>
      <c r="Q25" s="568"/>
      <c r="R25" s="571"/>
      <c r="S25" s="565"/>
      <c r="T25" s="155">
        <v>45391</v>
      </c>
      <c r="U25" s="565"/>
      <c r="V25" s="144">
        <v>5280.27</v>
      </c>
      <c r="W25" s="155">
        <v>45391</v>
      </c>
      <c r="X25" s="145"/>
      <c r="Y25" s="144"/>
      <c r="Z25" s="144"/>
      <c r="AA25" s="565"/>
      <c r="AB25" s="568"/>
      <c r="AC25" s="574"/>
      <c r="AD25" s="2">
        <v>1</v>
      </c>
    </row>
    <row r="26" spans="1:30" s="2" customFormat="1" x14ac:dyDescent="0.25">
      <c r="A26" s="562"/>
      <c r="B26" s="565"/>
      <c r="C26" s="565"/>
      <c r="D26" s="565"/>
      <c r="E26" s="565"/>
      <c r="F26" s="565"/>
      <c r="G26" s="568"/>
      <c r="H26" s="571"/>
      <c r="I26" s="568"/>
      <c r="J26" s="568"/>
      <c r="K26" s="565"/>
      <c r="L26" s="565"/>
      <c r="M26" s="565"/>
      <c r="N26" s="577"/>
      <c r="O26" s="565"/>
      <c r="P26" s="565"/>
      <c r="Q26" s="568"/>
      <c r="R26" s="571"/>
      <c r="S26" s="565"/>
      <c r="T26" s="155" t="s">
        <v>212</v>
      </c>
      <c r="U26" s="565"/>
      <c r="V26" s="144">
        <v>59970</v>
      </c>
      <c r="W26" s="155">
        <v>45391</v>
      </c>
      <c r="X26" s="145"/>
      <c r="Y26" s="144"/>
      <c r="Z26" s="144"/>
      <c r="AA26" s="565"/>
      <c r="AB26" s="568"/>
      <c r="AC26" s="574"/>
      <c r="AD26" s="2">
        <v>1</v>
      </c>
    </row>
    <row r="27" spans="1:30" s="2" customFormat="1" x14ac:dyDescent="0.25">
      <c r="A27" s="563"/>
      <c r="B27" s="566"/>
      <c r="C27" s="566"/>
      <c r="D27" s="566"/>
      <c r="E27" s="566"/>
      <c r="F27" s="566"/>
      <c r="G27" s="569"/>
      <c r="H27" s="572"/>
      <c r="I27" s="569"/>
      <c r="J27" s="569"/>
      <c r="K27" s="566"/>
      <c r="L27" s="566"/>
      <c r="M27" s="566"/>
      <c r="N27" s="578"/>
      <c r="O27" s="566"/>
      <c r="P27" s="566"/>
      <c r="Q27" s="569"/>
      <c r="R27" s="572"/>
      <c r="S27" s="566"/>
      <c r="T27" s="156">
        <v>45379</v>
      </c>
      <c r="U27" s="566"/>
      <c r="V27" s="150">
        <v>28800</v>
      </c>
      <c r="W27" s="156">
        <v>45391</v>
      </c>
      <c r="X27" s="151"/>
      <c r="Y27" s="150"/>
      <c r="Z27" s="150"/>
      <c r="AA27" s="566"/>
      <c r="AB27" s="569"/>
      <c r="AC27" s="575"/>
      <c r="AD27" s="2">
        <v>1</v>
      </c>
    </row>
    <row r="28" spans="1:30" s="106" customFormat="1" x14ac:dyDescent="0.25">
      <c r="A28" s="119">
        <v>2</v>
      </c>
      <c r="B28" s="120"/>
      <c r="C28" s="120"/>
      <c r="D28" s="120"/>
      <c r="E28" s="120"/>
      <c r="F28" s="120"/>
      <c r="G28" s="121"/>
      <c r="H28" s="122">
        <f>IF(AD28 = 2, G28 - Q28,0)</f>
        <v>0</v>
      </c>
      <c r="I28" s="121"/>
      <c r="J28" s="121"/>
      <c r="K28" s="120"/>
      <c r="L28" s="120"/>
      <c r="M28" s="120"/>
      <c r="N28" s="135"/>
      <c r="O28" s="120"/>
      <c r="P28" s="120"/>
      <c r="Q28" s="121"/>
      <c r="R28" s="122">
        <f>IF(AD28 = 2, Q28 + SUM(Y28:Y28) - SUM(Z28:Z28) - SUM(V28:V28) - AB28,0)</f>
        <v>0</v>
      </c>
      <c r="S28" s="120"/>
      <c r="T28" s="135"/>
      <c r="U28" s="120"/>
      <c r="V28" s="121"/>
      <c r="W28" s="135"/>
      <c r="X28" s="120"/>
      <c r="Y28" s="121"/>
      <c r="Z28" s="121"/>
      <c r="AA28" s="120"/>
      <c r="AB28" s="121"/>
      <c r="AC28" s="118"/>
      <c r="AD28" s="106">
        <v>2</v>
      </c>
    </row>
    <row r="29" spans="1:30" x14ac:dyDescent="0.25">
      <c r="A29" s="14"/>
      <c r="B29" s="14"/>
      <c r="C29" s="14"/>
      <c r="D29" s="14"/>
      <c r="E29" s="14"/>
      <c r="F29" s="14"/>
      <c r="G29" s="15"/>
      <c r="H29" s="16"/>
      <c r="I29" s="105"/>
      <c r="J29" s="105"/>
      <c r="K29" s="14"/>
      <c r="L29" s="14"/>
      <c r="M29" s="14"/>
      <c r="N29" s="29"/>
      <c r="O29" s="14"/>
      <c r="P29" s="14"/>
      <c r="Q29" s="15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8">
        <v>3</v>
      </c>
    </row>
  </sheetData>
  <sheetProtection password="EB34" sheet="1" objects="1" scenarios="1" formatCells="0" formatColumns="0" formatRows="0"/>
  <mergeCells count="27">
    <mergeCell ref="AB9:AB27"/>
    <mergeCell ref="C9:C27"/>
    <mergeCell ref="S9:S27"/>
    <mergeCell ref="AC9:AC27"/>
    <mergeCell ref="D9:D27"/>
    <mergeCell ref="E9:E27"/>
    <mergeCell ref="F9:F27"/>
    <mergeCell ref="G9:G27"/>
    <mergeCell ref="H9:H27"/>
    <mergeCell ref="I9:I27"/>
    <mergeCell ref="J9:J27"/>
    <mergeCell ref="K9:K27"/>
    <mergeCell ref="L9:L27"/>
    <mergeCell ref="M9:M27"/>
    <mergeCell ref="N9:N27"/>
    <mergeCell ref="O9:O27"/>
    <mergeCell ref="E2:F2"/>
    <mergeCell ref="O2:P2"/>
    <mergeCell ref="Y2:AA2"/>
    <mergeCell ref="T2:U2"/>
    <mergeCell ref="A9:A27"/>
    <mergeCell ref="U9:U27"/>
    <mergeCell ref="AA9:AA27"/>
    <mergeCell ref="B9:B27"/>
    <mergeCell ref="P9:P27"/>
    <mergeCell ref="Q9:Q27"/>
    <mergeCell ref="R9:R2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G17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8" customWidth="1"/>
    <col min="2" max="2" width="47.140625" style="8" customWidth="1"/>
    <col min="3" max="3" width="33.28515625" style="8" customWidth="1"/>
    <col min="4" max="6" width="33.7109375" style="8" customWidth="1"/>
    <col min="7" max="8" width="22.28515625" style="8" customWidth="1"/>
    <col min="9" max="9" width="24.28515625" style="8" customWidth="1"/>
    <col min="10" max="10" width="28.42578125" style="8" customWidth="1"/>
    <col min="11" max="12" width="19.5703125" style="8" customWidth="1"/>
    <col min="13" max="13" width="25.7109375" style="8" customWidth="1"/>
    <col min="14" max="14" width="24.42578125" style="8" bestFit="1" customWidth="1"/>
    <col min="15" max="15" width="24.42578125" style="8" customWidth="1"/>
    <col min="16" max="16" width="31.5703125" style="8" customWidth="1"/>
    <col min="17" max="18" width="21.85546875" style="8" customWidth="1"/>
    <col min="19" max="19" width="23.5703125" style="8" customWidth="1"/>
    <col min="20" max="20" width="31.85546875" style="8" customWidth="1"/>
    <col min="21" max="21" width="27.7109375" style="8" customWidth="1"/>
    <col min="22" max="22" width="25.42578125" style="8" customWidth="1"/>
    <col min="23" max="23" width="25" style="8" customWidth="1"/>
    <col min="24" max="26" width="29.42578125" style="8" customWidth="1"/>
    <col min="27" max="27" width="26.28515625" style="8" customWidth="1"/>
    <col min="28" max="28" width="25.140625" style="8" customWidth="1"/>
    <col min="29" max="29" width="19.140625" style="8" customWidth="1"/>
    <col min="30" max="16384" width="9.140625" style="8" hidden="1"/>
  </cols>
  <sheetData>
    <row r="1" spans="1:33" ht="19.5" thickBot="1" x14ac:dyDescent="0.3"/>
    <row r="2" spans="1:33" ht="39.950000000000003" customHeight="1" thickBot="1" x14ac:dyDescent="0.3">
      <c r="E2" s="482" t="s">
        <v>138</v>
      </c>
      <c r="F2" s="483"/>
      <c r="G2" s="100">
        <f>SUM(G9:G9999)</f>
        <v>0</v>
      </c>
      <c r="H2" s="15"/>
      <c r="O2" s="482" t="s">
        <v>24</v>
      </c>
      <c r="P2" s="483"/>
      <c r="Q2" s="98">
        <f>SUM(Q9:Q9999)</f>
        <v>0</v>
      </c>
      <c r="T2" s="354" t="s">
        <v>136</v>
      </c>
      <c r="U2" s="356"/>
      <c r="V2" s="87">
        <f>SUM(V9:V9999)</f>
        <v>0</v>
      </c>
      <c r="X2" s="86"/>
      <c r="Y2" s="354" t="s">
        <v>44</v>
      </c>
      <c r="Z2" s="355"/>
      <c r="AA2" s="356"/>
      <c r="AB2" s="88">
        <f>SUM(AB9:AB9999)</f>
        <v>0</v>
      </c>
    </row>
    <row r="4" spans="1:33" ht="39.950000000000003" customHeight="1" x14ac:dyDescent="0.25">
      <c r="P4" s="579"/>
      <c r="Q4" s="579"/>
      <c r="R4" s="579"/>
      <c r="T4" s="102"/>
      <c r="U4" s="102"/>
    </row>
    <row r="6" spans="1:33" ht="150" x14ac:dyDescent="0.25">
      <c r="A6" s="1" t="s">
        <v>8</v>
      </c>
      <c r="B6" s="1" t="s">
        <v>46</v>
      </c>
      <c r="C6" s="1" t="s">
        <v>32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33</v>
      </c>
      <c r="I6" s="1" t="s">
        <v>16</v>
      </c>
      <c r="J6" s="1" t="s">
        <v>17</v>
      </c>
      <c r="K6" s="1" t="s">
        <v>14</v>
      </c>
      <c r="L6" s="1" t="s">
        <v>31</v>
      </c>
      <c r="M6" s="1" t="s">
        <v>15</v>
      </c>
      <c r="N6" s="1" t="s">
        <v>0</v>
      </c>
      <c r="O6" s="1" t="s">
        <v>45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36</v>
      </c>
      <c r="U6" s="1" t="s">
        <v>20</v>
      </c>
      <c r="V6" s="1" t="s">
        <v>23</v>
      </c>
      <c r="W6" s="1" t="s">
        <v>9</v>
      </c>
      <c r="X6" s="17" t="s">
        <v>39</v>
      </c>
      <c r="Y6" s="17" t="s">
        <v>102</v>
      </c>
      <c r="Z6" s="17" t="s">
        <v>103</v>
      </c>
      <c r="AA6" s="17" t="s">
        <v>40</v>
      </c>
      <c r="AB6" s="1" t="s">
        <v>42</v>
      </c>
      <c r="AC6" s="1" t="s">
        <v>41</v>
      </c>
      <c r="AD6" s="16"/>
      <c r="AE6" s="16"/>
      <c r="AF6" s="16"/>
      <c r="AG6" s="16"/>
    </row>
    <row r="7" spans="1:33" x14ac:dyDescent="0.25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>
        <v>19</v>
      </c>
      <c r="T7" s="94">
        <v>20</v>
      </c>
      <c r="U7" s="94">
        <v>21</v>
      </c>
      <c r="V7" s="94">
        <v>22</v>
      </c>
      <c r="W7" s="94">
        <v>23</v>
      </c>
      <c r="X7" s="94">
        <v>24</v>
      </c>
      <c r="Y7" s="94">
        <v>25</v>
      </c>
      <c r="Z7" s="94">
        <v>26</v>
      </c>
      <c r="AA7" s="94">
        <v>27</v>
      </c>
      <c r="AB7" s="94">
        <v>28</v>
      </c>
      <c r="AC7" s="94">
        <v>29</v>
      </c>
      <c r="AD7" s="16"/>
      <c r="AE7" s="16"/>
      <c r="AF7" s="16"/>
      <c r="AG7" s="16"/>
    </row>
    <row r="8" spans="1:33" s="2" customFormat="1" ht="168.75" x14ac:dyDescent="0.25">
      <c r="A8" s="26" t="s">
        <v>35</v>
      </c>
      <c r="B8" s="26"/>
      <c r="C8" s="26" t="s">
        <v>72</v>
      </c>
      <c r="D8" s="26" t="s">
        <v>73</v>
      </c>
      <c r="E8" s="26" t="s">
        <v>70</v>
      </c>
      <c r="F8" s="26" t="s">
        <v>71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74</v>
      </c>
      <c r="L8" s="26" t="s">
        <v>75</v>
      </c>
      <c r="M8" s="26" t="s">
        <v>76</v>
      </c>
      <c r="N8" s="25">
        <v>43655</v>
      </c>
      <c r="O8" s="25" t="s">
        <v>78</v>
      </c>
      <c r="P8" s="26" t="s">
        <v>77</v>
      </c>
      <c r="Q8" s="24">
        <v>8775.01</v>
      </c>
      <c r="R8" s="24">
        <f>Q8-V8</f>
        <v>0</v>
      </c>
      <c r="S8" s="26" t="s">
        <v>79</v>
      </c>
      <c r="T8" s="25">
        <v>43677</v>
      </c>
      <c r="U8" s="26" t="s">
        <v>80</v>
      </c>
      <c r="V8" s="24">
        <v>8775.01</v>
      </c>
      <c r="W8" s="25">
        <v>43696</v>
      </c>
      <c r="X8" s="26"/>
      <c r="Y8" s="72"/>
      <c r="Z8" s="72"/>
      <c r="AA8" s="26"/>
      <c r="AB8" s="24"/>
      <c r="AC8" s="13" t="s">
        <v>63</v>
      </c>
    </row>
    <row r="9" spans="1:33" hidden="1" x14ac:dyDescent="0.25">
      <c r="M9" s="3"/>
      <c r="AD9" s="8">
        <v>2</v>
      </c>
    </row>
    <row r="10" spans="1:33" hidden="1" x14ac:dyDescent="0.25">
      <c r="M10" s="3"/>
    </row>
    <row r="11" spans="1:33" hidden="1" x14ac:dyDescent="0.25">
      <c r="M11" s="3"/>
    </row>
    <row r="12" spans="1:33" hidden="1" x14ac:dyDescent="0.25">
      <c r="M12" s="3"/>
    </row>
    <row r="13" spans="1:33" hidden="1" x14ac:dyDescent="0.25">
      <c r="M13" s="3"/>
    </row>
    <row r="14" spans="1:33" hidden="1" x14ac:dyDescent="0.25">
      <c r="M14" s="3"/>
    </row>
    <row r="15" spans="1:33" hidden="1" x14ac:dyDescent="0.25">
      <c r="M15" s="3"/>
    </row>
    <row r="16" spans="1:33" hidden="1" x14ac:dyDescent="0.25">
      <c r="M16" s="3"/>
    </row>
    <row r="17" spans="13:13" hidden="1" x14ac:dyDescent="0.25">
      <c r="M17" s="3"/>
    </row>
  </sheetData>
  <sheetProtection algorithmName="SHA-512" hashValue="YghRGx/SVNsHf4iAh0HidMSBaSAtPehJ92JPjqgbHfF/CzEhx53zOUlKZReS+kpLPqc8t2h89Y0CzeSOJo3Crg==" saltValue="P1SCVKQPWOBXQmhUN7KTrg==" spinCount="100000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RowHeight="15.75" x14ac:dyDescent="0.25"/>
  <cols>
    <col min="1" max="1" width="15.28515625" style="52" customWidth="1"/>
    <col min="2" max="2" width="17.42578125" style="50" customWidth="1"/>
    <col min="3" max="3" width="17.28515625" style="50" customWidth="1"/>
    <col min="4" max="4" width="38.85546875" style="50" customWidth="1"/>
    <col min="5" max="5" width="15.5703125" style="50" bestFit="1" customWidth="1"/>
    <col min="6" max="11" width="16.140625" style="50" customWidth="1"/>
    <col min="12" max="16384" width="9.140625" style="50"/>
  </cols>
  <sheetData>
    <row r="1" spans="1:11" x14ac:dyDescent="0.25">
      <c r="A1" s="65">
        <v>25</v>
      </c>
      <c r="B1" s="65">
        <v>15</v>
      </c>
      <c r="C1" s="65">
        <v>9</v>
      </c>
      <c r="D1" s="582" t="s">
        <v>49</v>
      </c>
      <c r="E1" s="48"/>
      <c r="F1" s="80" t="s">
        <v>107</v>
      </c>
      <c r="G1" s="84" t="s">
        <v>107</v>
      </c>
      <c r="H1" s="83" t="s">
        <v>107</v>
      </c>
      <c r="I1" s="82" t="s">
        <v>107</v>
      </c>
      <c r="J1" s="81" t="s">
        <v>107</v>
      </c>
      <c r="K1" s="85" t="s">
        <v>107</v>
      </c>
    </row>
    <row r="2" spans="1:11" x14ac:dyDescent="0.25">
      <c r="A2" s="66" t="s">
        <v>83</v>
      </c>
      <c r="B2" s="65" t="s">
        <v>84</v>
      </c>
      <c r="C2" s="65" t="s">
        <v>85</v>
      </c>
      <c r="D2" s="583"/>
      <c r="E2" s="48"/>
      <c r="F2" s="80">
        <v>15</v>
      </c>
      <c r="G2" s="84">
        <v>27</v>
      </c>
      <c r="H2" s="83">
        <v>18</v>
      </c>
      <c r="I2" s="82">
        <v>3</v>
      </c>
      <c r="J2" s="81">
        <v>2</v>
      </c>
      <c r="K2" s="85">
        <v>0</v>
      </c>
    </row>
    <row r="3" spans="1:11" x14ac:dyDescent="0.25">
      <c r="A3" s="51"/>
      <c r="B3" s="47"/>
      <c r="C3" s="47"/>
      <c r="D3" s="47"/>
      <c r="E3" s="48"/>
      <c r="F3" s="80" t="s">
        <v>108</v>
      </c>
      <c r="G3" s="84" t="s">
        <v>108</v>
      </c>
      <c r="H3" s="83" t="s">
        <v>108</v>
      </c>
      <c r="I3" s="82" t="s">
        <v>108</v>
      </c>
      <c r="J3" s="81" t="s">
        <v>108</v>
      </c>
      <c r="K3" s="85" t="s">
        <v>108</v>
      </c>
    </row>
    <row r="4" spans="1:11" x14ac:dyDescent="0.25">
      <c r="A4" s="61">
        <v>139</v>
      </c>
      <c r="B4" s="62">
        <v>27</v>
      </c>
      <c r="C4" s="62">
        <v>9</v>
      </c>
      <c r="D4" s="584" t="s">
        <v>101</v>
      </c>
      <c r="E4" s="48"/>
      <c r="F4" s="80">
        <v>16</v>
      </c>
      <c r="G4" s="84">
        <v>28</v>
      </c>
      <c r="H4" s="83">
        <v>19</v>
      </c>
      <c r="I4" s="82">
        <v>4</v>
      </c>
      <c r="J4" s="81">
        <v>3</v>
      </c>
      <c r="K4" s="85">
        <v>0</v>
      </c>
    </row>
    <row r="5" spans="1:11" x14ac:dyDescent="0.25">
      <c r="A5" s="61" t="s">
        <v>88</v>
      </c>
      <c r="B5" s="62" t="s">
        <v>87</v>
      </c>
      <c r="C5" s="62" t="s">
        <v>86</v>
      </c>
      <c r="D5" s="585"/>
      <c r="E5" s="48"/>
      <c r="F5" s="48"/>
      <c r="G5" s="48"/>
      <c r="H5" s="49"/>
      <c r="I5" s="49"/>
      <c r="J5" s="49"/>
    </row>
    <row r="6" spans="1:11" x14ac:dyDescent="0.25">
      <c r="A6" s="51"/>
      <c r="B6" s="47"/>
      <c r="C6" s="47"/>
      <c r="D6" s="47"/>
      <c r="E6" s="48"/>
      <c r="F6" s="48"/>
      <c r="G6" s="48"/>
      <c r="H6" s="49"/>
      <c r="I6" s="49"/>
      <c r="J6" s="49"/>
    </row>
    <row r="7" spans="1:11" x14ac:dyDescent="0.25">
      <c r="A7" s="63">
        <v>27</v>
      </c>
      <c r="B7" s="64">
        <v>18</v>
      </c>
      <c r="C7" s="64">
        <v>9</v>
      </c>
      <c r="D7" s="586" t="s">
        <v>51</v>
      </c>
      <c r="E7" s="48"/>
      <c r="F7" s="48"/>
      <c r="G7" s="48"/>
      <c r="H7" s="49"/>
      <c r="I7" s="49"/>
      <c r="J7" s="49"/>
    </row>
    <row r="8" spans="1:11" x14ac:dyDescent="0.25">
      <c r="A8" s="63" t="s">
        <v>89</v>
      </c>
      <c r="B8" s="64" t="s">
        <v>90</v>
      </c>
      <c r="C8" s="64" t="s">
        <v>91</v>
      </c>
      <c r="D8" s="587"/>
      <c r="E8" s="48"/>
      <c r="F8" s="48"/>
      <c r="G8" s="48"/>
      <c r="H8" s="49"/>
      <c r="I8" s="49"/>
      <c r="J8" s="49"/>
    </row>
    <row r="9" spans="1:11" x14ac:dyDescent="0.25">
      <c r="A9" s="51"/>
      <c r="B9" s="47"/>
      <c r="C9" s="47"/>
      <c r="D9" s="47"/>
      <c r="E9" s="47"/>
      <c r="F9" s="47"/>
      <c r="G9" s="47"/>
    </row>
    <row r="10" spans="1:11" x14ac:dyDescent="0.25">
      <c r="A10" s="59">
        <v>16</v>
      </c>
      <c r="B10" s="60">
        <v>3</v>
      </c>
      <c r="C10" s="60">
        <v>9</v>
      </c>
      <c r="D10" s="588" t="s">
        <v>30</v>
      </c>
      <c r="E10" s="47"/>
      <c r="F10" s="47"/>
      <c r="G10" s="47"/>
    </row>
    <row r="11" spans="1:11" x14ac:dyDescent="0.25">
      <c r="A11" s="59" t="s">
        <v>92</v>
      </c>
      <c r="B11" s="60" t="s">
        <v>93</v>
      </c>
      <c r="C11" s="60" t="s">
        <v>94</v>
      </c>
      <c r="D11" s="589"/>
      <c r="E11" s="47"/>
      <c r="F11" s="47"/>
      <c r="G11" s="47"/>
    </row>
    <row r="12" spans="1:11" x14ac:dyDescent="0.25">
      <c r="A12" s="51"/>
      <c r="B12" s="47"/>
      <c r="C12" s="47"/>
      <c r="D12" s="47"/>
      <c r="E12" s="47"/>
      <c r="F12" s="47"/>
      <c r="G12" s="47"/>
    </row>
    <row r="13" spans="1:11" x14ac:dyDescent="0.25">
      <c r="A13" s="57">
        <v>28</v>
      </c>
      <c r="B13" s="58">
        <v>2</v>
      </c>
      <c r="C13" s="58">
        <v>9</v>
      </c>
      <c r="D13" s="590" t="s">
        <v>48</v>
      </c>
      <c r="E13" s="47"/>
      <c r="F13" s="47"/>
      <c r="G13" s="47"/>
    </row>
    <row r="14" spans="1:11" ht="31.5" x14ac:dyDescent="0.25">
      <c r="A14" s="57" t="s">
        <v>95</v>
      </c>
      <c r="B14" s="58" t="s">
        <v>96</v>
      </c>
      <c r="C14" s="58" t="s">
        <v>97</v>
      </c>
      <c r="D14" s="591"/>
      <c r="E14" s="47"/>
      <c r="F14" s="47"/>
      <c r="G14" s="47"/>
    </row>
    <row r="15" spans="1:11" x14ac:dyDescent="0.25">
      <c r="A15" s="51"/>
      <c r="B15" s="47"/>
      <c r="C15" s="47"/>
      <c r="D15" s="47"/>
      <c r="E15" s="47"/>
      <c r="F15" s="47"/>
      <c r="G15" s="47"/>
    </row>
    <row r="16" spans="1:11" x14ac:dyDescent="0.25">
      <c r="A16" s="55">
        <v>8</v>
      </c>
      <c r="B16" s="56">
        <v>0</v>
      </c>
      <c r="C16" s="56">
        <v>9</v>
      </c>
      <c r="D16" s="580" t="s">
        <v>82</v>
      </c>
      <c r="E16" s="47"/>
      <c r="F16" s="47"/>
      <c r="G16" s="47"/>
    </row>
    <row r="17" spans="1:4" x14ac:dyDescent="0.25">
      <c r="A17" s="55" t="s">
        <v>98</v>
      </c>
      <c r="B17" s="56" t="s">
        <v>99</v>
      </c>
      <c r="C17" s="56" t="s">
        <v>100</v>
      </c>
      <c r="D17" s="581"/>
    </row>
    <row r="18" spans="1:4" x14ac:dyDescent="0.25">
      <c r="A18" s="51"/>
    </row>
    <row r="19" spans="1:4" x14ac:dyDescent="0.25">
      <c r="A19" s="51"/>
    </row>
    <row r="20" spans="1:4" x14ac:dyDescent="0.25">
      <c r="A20" s="51"/>
    </row>
    <row r="21" spans="1:4" x14ac:dyDescent="0.25">
      <c r="A21" s="51"/>
    </row>
    <row r="22" spans="1:4" x14ac:dyDescent="0.25">
      <c r="A22" s="51"/>
    </row>
    <row r="23" spans="1:4" x14ac:dyDescent="0.25">
      <c r="A23" s="51"/>
    </row>
    <row r="24" spans="1:4" x14ac:dyDescent="0.25">
      <c r="A24" s="51"/>
    </row>
    <row r="25" spans="1:4" x14ac:dyDescent="0.25">
      <c r="A25" s="51"/>
    </row>
    <row r="26" spans="1:4" x14ac:dyDescent="0.25">
      <c r="A26" s="51"/>
    </row>
    <row r="27" spans="1:4" x14ac:dyDescent="0.25">
      <c r="A27" s="51"/>
    </row>
    <row r="28" spans="1:4" x14ac:dyDescent="0.25">
      <c r="A28" s="51"/>
    </row>
    <row r="29" spans="1:4" x14ac:dyDescent="0.25">
      <c r="A29" s="51"/>
    </row>
    <row r="30" spans="1:4" x14ac:dyDescent="0.25">
      <c r="A30" s="51"/>
    </row>
    <row r="31" spans="1:4" x14ac:dyDescent="0.25">
      <c r="A31" s="51"/>
    </row>
    <row r="32" spans="1:4" x14ac:dyDescent="0.25">
      <c r="A32" s="51"/>
    </row>
    <row r="33" spans="1:1" x14ac:dyDescent="0.25">
      <c r="A33" s="51"/>
    </row>
    <row r="34" spans="1:1" x14ac:dyDescent="0.25">
      <c r="A34" s="51"/>
    </row>
    <row r="35" spans="1:1" x14ac:dyDescent="0.25">
      <c r="A35" s="51"/>
    </row>
    <row r="36" spans="1:1" x14ac:dyDescent="0.25">
      <c r="A36" s="51"/>
    </row>
    <row r="37" spans="1:1" x14ac:dyDescent="0.25">
      <c r="A37" s="51"/>
    </row>
    <row r="38" spans="1:1" x14ac:dyDescent="0.25">
      <c r="A38" s="51"/>
    </row>
    <row r="39" spans="1:1" x14ac:dyDescent="0.25">
      <c r="A39" s="51"/>
    </row>
    <row r="40" spans="1:1" x14ac:dyDescent="0.25">
      <c r="A40" s="51"/>
    </row>
    <row r="41" spans="1:1" x14ac:dyDescent="0.25">
      <c r="A41" s="51"/>
    </row>
    <row r="42" spans="1:1" x14ac:dyDescent="0.25">
      <c r="A42" s="51"/>
    </row>
    <row r="43" spans="1:1" x14ac:dyDescent="0.25">
      <c r="A43" s="51"/>
    </row>
    <row r="44" spans="1:1" x14ac:dyDescent="0.25">
      <c r="A44" s="51"/>
    </row>
    <row r="45" spans="1:1" x14ac:dyDescent="0.25">
      <c r="A45" s="51"/>
    </row>
    <row r="81" spans="1:1" x14ac:dyDescent="0.25">
      <c r="A81" s="53"/>
    </row>
    <row r="82" spans="1:1" x14ac:dyDescent="0.25">
      <c r="A82" s="53"/>
    </row>
    <row r="83" spans="1:1" x14ac:dyDescent="0.25">
      <c r="A83" s="54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Библиотека</cp:lastModifiedBy>
  <cp:lastPrinted>2019-09-24T06:31:40Z</cp:lastPrinted>
  <dcterms:created xsi:type="dcterms:W3CDTF">2017-01-25T04:28:39Z</dcterms:created>
  <dcterms:modified xsi:type="dcterms:W3CDTF">2024-12-11T12:54:15Z</dcterms:modified>
</cp:coreProperties>
</file>