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360" yWindow="3210" windowWidth="23250" windowHeight="5070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79021" iterate="1"/>
</workbook>
</file>

<file path=xl/calcChain.xml><?xml version="1.0" encoding="utf-8"?>
<calcChain xmlns="http://schemas.openxmlformats.org/spreadsheetml/2006/main">
  <c r="H2" i="27" l="1"/>
  <c r="P2" i="27"/>
  <c r="V2" i="27"/>
  <c r="I24" i="31"/>
  <c r="I23" i="31"/>
  <c r="I22" i="31"/>
  <c r="I21" i="31"/>
  <c r="H2" i="31"/>
  <c r="P2" i="31"/>
  <c r="V2" i="31"/>
  <c r="I12" i="27"/>
  <c r="G2" i="19"/>
  <c r="N2" i="19"/>
  <c r="T2" i="19"/>
  <c r="I20" i="31"/>
  <c r="I19" i="31"/>
  <c r="I17" i="31"/>
  <c r="I10" i="27"/>
  <c r="I16" i="31"/>
  <c r="H10" i="17"/>
  <c r="R10" i="17"/>
  <c r="H9" i="17"/>
  <c r="R9" i="17"/>
  <c r="G2" i="17"/>
  <c r="Q2" i="17"/>
  <c r="V2" i="17"/>
  <c r="AB2" i="17"/>
  <c r="H9" i="19"/>
  <c r="I9" i="27"/>
  <c r="I15" i="31"/>
  <c r="I14" i="31"/>
  <c r="I9" i="31"/>
  <c r="G2" i="20" l="1"/>
  <c r="Q2" i="20"/>
  <c r="V2" i="20"/>
  <c r="AB2" i="20"/>
  <c r="G2" i="22"/>
  <c r="Q2" i="22"/>
  <c r="V2" i="22"/>
  <c r="AB2" i="22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<sst xmlns="http://schemas.openxmlformats.org/spreadsheetml/2006/main" count="527" uniqueCount="197">
  <si>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</si>
  <si>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</si>
  <si>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</si>
  <si>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</si>
  <si>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</si>
  <si>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</si>
  <si>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</si>
  <si>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</si>
  <si>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</si>
  <si>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</si>
  <si>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</si>
  <si>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</si>
  <si>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</si>
  <si>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</si>
  <si>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</si>
  <si>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</si>
  <si>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</si>
  <si>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</si>
  <si>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</si>
  <si>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</si>
  <si>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</si>
  <si>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</si>
  <si>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</si>
  <si>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</si>
  <si>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</si>
  <si>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</si>
  <si>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</si>
  <si>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</si>
  <si>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</si>
  <si>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</si>
  <si>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</si>
  <si>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</si>
  <si>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</si>
  <si>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</si>
  <si>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</si>
  <si>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</si>
  <si>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</si>
  <si>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</si>
  <si>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</si>
  <si>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</si>
  <si>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</si>
  <si>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</si>
  <si>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</si>
  <si>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</si>
  <si>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</si>
  <si>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</si>
  <si>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</si>
  <si>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</si>
  <si>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</si>
  <si>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</si>
  <si>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</si>
  <si>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</si>
  <si>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</si>
  <si>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</si>
  <si>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</si>
  <si>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</si>
  <si>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</si>
  <si>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</si>
  <si>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</si>
  <si>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</si>
  <si>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</si>
  <si>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</si>
  <si>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</si>
  <si>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</si>
  <si>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</si>
  <si>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</si>
  <si>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</si>
  <si>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</si>
  <si>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</si>
  <si>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</si>
  <si>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</si>
  <si>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</si>
  <si>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</si>
  <si>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</si>
  <si>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</si>
  <si>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</si>
  <si>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</si>
  <si>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</si>
  <si>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</si>
  <si>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</si>
  <si>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</si>
  <si>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</si>
  <si>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</si>
  <si>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</si>
  <si>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</si>
  <si>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</si>
  <si>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</si>
  <si>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</si>
  <si>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</si>
  <si>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</si>
  <si>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</si>
  <si>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</si>
  <si>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</si>
  <si>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</si>
  <si>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</si>
  <si>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</si>
  <si>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</si>
  <si>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</si>
  <si>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</si>
  <si>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</si>
  <si>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</si>
  <si>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</si>
  <si>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</si>
  <si>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</si>
  <si>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</si>
  <si>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</si>
  <si>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</si>
  <si>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</si>
  <si>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</si>
  <si>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</si>
  <si>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</si>
  <si>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</si>
  <si>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</si>
  <si>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</si>
  <si>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</si>
  <si>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</si>
  <si>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</si>
  <si>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</si>
  <si>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</si>
  <si>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</si>
  <si>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</si>
  <si>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</si>
  <si>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</si>
  <si>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</si>
  <si>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</si>
  <si>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</si>
  <si>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</si>
  <si>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</si>
  <si>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</si>
  <si>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</si>
  <si>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</si>
  <si>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</si>
  <si>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</si>
  <si>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</si>
  <si>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</si>
  <si>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</si>
  <si>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</si>
  <si>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</si>
  <si>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</si>
  <si>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</si>
  <si>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</si>
  <si>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</si>
  <si>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</si>
  <si>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</si>
  <si>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</si>
  <si>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</si>
  <si>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9250000000000000000244</t>
  </si>
  <si>
    <t>23070500313</t>
  </si>
  <si>
    <t>Закупка энергетических ресурсов</t>
  </si>
  <si>
    <t>ПАО "ТНС энерго Кубань"</t>
  </si>
  <si>
    <t>Непрерывно,в течение срока действия контракта</t>
  </si>
  <si>
    <t>Не позднее 10 рабочих дней с момента подписания Заказчиком и Подрядчиком акта приема-сдачи и предоставленного Подрядчиком документа на оплату</t>
  </si>
  <si>
    <t>20299/ТМ</t>
  </si>
  <si>
    <t>За услуги по обращ. с твёрд. коммунальн. Отходами</t>
  </si>
  <si>
    <t>АО "Мусороуборочная компания</t>
  </si>
  <si>
    <t>Согласно графику вывоза мусора</t>
  </si>
  <si>
    <t>(МАУ "ЖКХ" Днепровского сельского поселения Тимашевского района л/сч 30186Ъ51430</t>
  </si>
  <si>
    <t xml:space="preserve"> 2369007024</t>
  </si>
  <si>
    <t>Непрерывно в течение срока действия контракта</t>
  </si>
  <si>
    <t>Не позднее 10 рабочих дней с момента подписания акта приема-сдачи и документа на оплату</t>
  </si>
  <si>
    <t>№3</t>
  </si>
  <si>
    <t>Закупка энергетических ресурсов (За водоотведение</t>
  </si>
  <si>
    <t>№18</t>
  </si>
  <si>
    <t>Закупка энергетических ресурсов(За холодное водоснабжение</t>
  </si>
  <si>
    <t>2403</t>
  </si>
  <si>
    <t>Закупка энергетических ресурсов(За тепловую энергию</t>
  </si>
  <si>
    <t>Филиал АО "АТЭК" "Тимашевские тепловые сети"</t>
  </si>
  <si>
    <t>0.02.2025</t>
  </si>
  <si>
    <t>Охрана здания школы</t>
  </si>
  <si>
    <t>ООО ЧОО "ЛЕГИОН"</t>
  </si>
  <si>
    <t>непрерывно.в течение срока действия контракта</t>
  </si>
  <si>
    <t>согласно графика</t>
  </si>
  <si>
    <t>Не позднее 7 рабочих дней с момента подписания Заказчиком документа о приемке выполненных работ и представленного Подрядчиком документа на оплату</t>
  </si>
  <si>
    <t>09.01.202</t>
  </si>
  <si>
    <t>За бензин</t>
  </si>
  <si>
    <t>Индивидуальный предприниматель Барма Иван Николаевич</t>
  </si>
  <si>
    <t>Согласно графика</t>
  </si>
  <si>
    <t>Индивидуальный предприниматель Шота</t>
  </si>
  <si>
    <t>925000000000000000244</t>
  </si>
  <si>
    <t>7-25</t>
  </si>
  <si>
    <t>За предрейс.и послерейс тех.осм.ТС</t>
  </si>
  <si>
    <t>(За тех. обслуживание автоматических установок пожарной сигнализации</t>
  </si>
  <si>
    <t>ООО "Сигнал"</t>
  </si>
  <si>
    <t>А-193</t>
  </si>
  <si>
    <t>За тех. обслуживание обьектовой станции системы пожарного мониторинга</t>
  </si>
  <si>
    <t>№7</t>
  </si>
  <si>
    <t>(За тех. обслуживание комплекса тревожной сигнализации</t>
  </si>
  <si>
    <t>231107998282</t>
  </si>
  <si>
    <t>Индивидуальный предприниматель Даценко Ирина Николаевна</t>
  </si>
  <si>
    <t>7-М</t>
  </si>
  <si>
    <t>За услуги по организ.пит учащ.из многодет.семей</t>
  </si>
  <si>
    <t>ООО "Тимашевское ПРТ Райпо"</t>
  </si>
  <si>
    <t>7-9</t>
  </si>
  <si>
    <t>За услуги по организ.пит учащ.</t>
  </si>
  <si>
    <t>18.02.025</t>
  </si>
  <si>
    <t>За услуги по организ.пит уча</t>
  </si>
  <si>
    <t>МБОУ СОШ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</si>
</sst>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2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14" xfId="0" applyNumberFormat="1" applyFont="1" applyFill="1" applyBorder="1" applyAlignment="1">
      <alignment horizontal="center" vertical="center" wrapText="1"/>
    </xf>
    <xf numFmtId="49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" xfId="0" applyFont="1" applyFill="1" applyBorder="1" applyAlignment="1" applyProtection="1">
      <alignment horizontal="center" vertical="center" wrapText="1"/>
      <protection locked="0"/>
    </xf>
    <xf numFmtId="169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>
      <alignment horizontal="center" vertical="center" wrapText="1"/>
    </xf>
    <xf numFmtId="16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6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3</xdr:row>
      <xdr:rowOff>504000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G14" sqref="G14:I14"/>
    </sheetView>
  </sheetViews>
  <sheetFormatPr defaultColWidth="0" defaultRowHeight="15" x14ac:dyDescent="0.25"/>
  <cols>
    <col min="1" max="2" width="9.140625" style="9" customWidth="1"/>
    <col min="3" max="3" width="25.28515625" style="9" customWidth="1"/>
    <col min="4" max="5" width="9.140625" style="9" customWidth="1"/>
    <col min="6" max="6" width="11.7109375" style="9" customWidth="1"/>
    <col min="7" max="7" width="19" style="9" customWidth="1"/>
    <col min="8" max="8" width="6.5703125" style="9" customWidth="1"/>
    <col min="9" max="9" width="5.5703125" style="9" customWidth="1"/>
    <col min="10" max="10" width="15" style="9" customWidth="1"/>
    <col min="11" max="11" width="14.85546875" style="9" customWidth="1"/>
    <col min="12" max="12" width="21.28515625" style="9" customWidth="1"/>
    <col min="13" max="13" width="10.140625" style="9" customWidth="1"/>
    <col min="14" max="14" width="17.140625" style="9" bestFit="1" customWidth="1"/>
    <col min="15" max="22" width="9.140625" style="9" hidden="1" customWidth="1"/>
    <col min="23" max="23" width="30.7109375" style="9" hidden="1" customWidth="1"/>
    <col min="24" max="16384" width="9.140625" style="9" hidden="1"/>
  </cols>
  <sheetData>
    <row r="1" spans="1:14" ht="27" customHeight="1" thickBot="1" x14ac:dyDescent="0.3">
      <c r="A1" s="133" t="s">
        <v>141</v>
      </c>
      <c r="B1" s="134"/>
      <c r="C1" s="134"/>
      <c r="D1" s="134"/>
      <c r="E1" s="133" t="s">
        <v>196</v>
      </c>
      <c r="F1" s="134"/>
      <c r="G1" s="134"/>
      <c r="H1" s="134"/>
      <c r="I1" s="134"/>
      <c r="J1" s="134"/>
      <c r="K1" s="134"/>
      <c r="L1" s="134"/>
      <c r="M1" s="134"/>
      <c r="N1" s="135"/>
    </row>
    <row r="3" spans="1:14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">
      <c r="A4" s="169" t="s">
        <v>25</v>
      </c>
      <c r="B4" s="170"/>
      <c r="C4" s="4">
        <v>18246683</v>
      </c>
      <c r="D4" s="5"/>
      <c r="E4" s="171" t="s">
        <v>140</v>
      </c>
      <c r="F4" s="172"/>
      <c r="G4" s="173"/>
      <c r="H4" s="174">
        <v>2000000</v>
      </c>
      <c r="I4" s="175"/>
      <c r="J4" s="176"/>
      <c r="K4" s="22"/>
      <c r="L4" s="99" t="s">
        <v>55</v>
      </c>
      <c r="M4" s="171">
        <v>9123341.5</v>
      </c>
      <c r="N4" s="173"/>
    </row>
    <row r="5" spans="1:14" ht="30.75" customHeight="1" thickBot="1" x14ac:dyDescent="0.3">
      <c r="A5" s="169" t="s">
        <v>26</v>
      </c>
      <c r="B5" s="170"/>
      <c r="C5" s="6">
        <f>C4-G15+J15</f>
        <v>15602075.6</v>
      </c>
      <c r="D5" s="5"/>
      <c r="E5" s="171" t="s">
        <v>53</v>
      </c>
      <c r="F5" s="172"/>
      <c r="G5" s="173"/>
      <c r="H5" s="164">
        <f>H4-G12</f>
        <v>1877993</v>
      </c>
      <c r="I5" s="165"/>
      <c r="J5" s="166"/>
      <c r="K5" s="22"/>
      <c r="L5" s="99" t="s">
        <v>54</v>
      </c>
      <c r="M5" s="167">
        <f>M4-G13</f>
        <v>6600741.0999999996</v>
      </c>
      <c r="N5" s="168"/>
    </row>
    <row r="6" spans="1:14" ht="14.45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thickBot="1" x14ac:dyDescent="0.35"/>
    <row r="8" spans="1:14" ht="72" customHeight="1" thickBot="1" x14ac:dyDescent="0.3">
      <c r="A8" s="177" t="s">
        <v>27</v>
      </c>
      <c r="B8" s="178"/>
      <c r="C8" s="179"/>
      <c r="D8" s="177" t="s">
        <v>28</v>
      </c>
      <c r="E8" s="178"/>
      <c r="F8" s="179"/>
      <c r="G8" s="180" t="s">
        <v>29</v>
      </c>
      <c r="H8" s="181"/>
      <c r="I8" s="182"/>
      <c r="J8" s="180" t="s">
        <v>142</v>
      </c>
      <c r="K8" s="181"/>
      <c r="L8" s="182"/>
      <c r="M8" s="177" t="s">
        <v>30</v>
      </c>
      <c r="N8" s="179"/>
    </row>
    <row r="9" spans="1:14" ht="41.25" customHeight="1" thickBot="1" x14ac:dyDescent="0.3">
      <c r="A9" s="155" t="s">
        <v>31</v>
      </c>
      <c r="B9" s="156"/>
      <c r="C9" s="157"/>
      <c r="D9" s="154">
        <f>'Состоявшиеся аукционы'!G2</f>
        <v>0</v>
      </c>
      <c r="E9" s="154"/>
      <c r="F9" s="154"/>
      <c r="G9" s="154">
        <f>'Состоявшиеся аукционы'!Q2</f>
        <v>0</v>
      </c>
      <c r="H9" s="154"/>
      <c r="I9" s="154"/>
      <c r="J9" s="151">
        <f>'Состоявшиеся аукционы'!AB2</f>
        <v>0</v>
      </c>
      <c r="K9" s="152"/>
      <c r="L9" s="153"/>
      <c r="M9" s="154">
        <f t="shared" ref="M9:M15" si="0">D9-G9</f>
        <v>0</v>
      </c>
      <c r="N9" s="154"/>
    </row>
    <row r="10" spans="1:14" ht="78.75" customHeight="1" thickBot="1" x14ac:dyDescent="0.3">
      <c r="A10" s="155" t="s">
        <v>49</v>
      </c>
      <c r="B10" s="156"/>
      <c r="C10" s="157"/>
      <c r="D10" s="154">
        <f>'Несостоявшиеся аукционы'!G2</f>
        <v>0</v>
      </c>
      <c r="E10" s="154"/>
      <c r="F10" s="154"/>
      <c r="G10" s="154">
        <f>'Несостоявшиеся аукционы'!Q2</f>
        <v>0</v>
      </c>
      <c r="H10" s="154"/>
      <c r="I10" s="154"/>
      <c r="J10" s="151">
        <f>'Несостоявшиеся аукционы'!AB2</f>
        <v>0</v>
      </c>
      <c r="K10" s="152"/>
      <c r="L10" s="153"/>
      <c r="M10" s="154">
        <f t="shared" si="0"/>
        <v>0</v>
      </c>
      <c r="N10" s="154"/>
    </row>
    <row r="11" spans="1:14" ht="40.5" customHeight="1" thickBot="1" x14ac:dyDescent="0.3">
      <c r="A11" s="155" t="s">
        <v>83</v>
      </c>
      <c r="B11" s="156"/>
      <c r="C11" s="157"/>
      <c r="D11" s="151">
        <f>'Иные конкурентные закупки'!G2</f>
        <v>0</v>
      </c>
      <c r="E11" s="152"/>
      <c r="F11" s="153"/>
      <c r="G11" s="151">
        <f>'Иные конкурентные закупки'!Q2</f>
        <v>0</v>
      </c>
      <c r="H11" s="152"/>
      <c r="I11" s="153"/>
      <c r="J11" s="151">
        <f>'Иные конкурентные закупки'!AB2</f>
        <v>0</v>
      </c>
      <c r="K11" s="152"/>
      <c r="L11" s="153"/>
      <c r="M11" s="151">
        <f t="shared" si="0"/>
        <v>0</v>
      </c>
      <c r="N11" s="153"/>
    </row>
    <row r="12" spans="1:14" ht="54.75" customHeight="1" thickBot="1" x14ac:dyDescent="0.3">
      <c r="A12" s="158" t="s">
        <v>50</v>
      </c>
      <c r="B12" s="159"/>
      <c r="C12" s="160"/>
      <c r="D12" s="154">
        <f>'Ед. поставщик п.4 ч.1'!H2</f>
        <v>122007</v>
      </c>
      <c r="E12" s="154"/>
      <c r="F12" s="154"/>
      <c r="G12" s="154">
        <f>D12</f>
        <v>122007</v>
      </c>
      <c r="H12" s="154"/>
      <c r="I12" s="154"/>
      <c r="J12" s="151">
        <f>'Ед. поставщик п.4 ч.1'!V2</f>
        <v>0</v>
      </c>
      <c r="K12" s="152"/>
      <c r="L12" s="153"/>
      <c r="M12" s="154">
        <f t="shared" si="0"/>
        <v>0</v>
      </c>
      <c r="N12" s="154"/>
    </row>
    <row r="13" spans="1:14" ht="45.75" customHeight="1" thickBot="1" x14ac:dyDescent="0.3">
      <c r="A13" s="158" t="s">
        <v>51</v>
      </c>
      <c r="B13" s="159"/>
      <c r="C13" s="160"/>
      <c r="D13" s="154">
        <f>'Ед. поставщик п.5 ч.1'!H2</f>
        <v>2522600.4</v>
      </c>
      <c r="E13" s="154"/>
      <c r="F13" s="154"/>
      <c r="G13" s="154">
        <f>D13</f>
        <v>2522600.4</v>
      </c>
      <c r="H13" s="154"/>
      <c r="I13" s="154"/>
      <c r="J13" s="151">
        <f>'Ед. поставщик п.5 ч.1'!V2</f>
        <v>0</v>
      </c>
      <c r="K13" s="152"/>
      <c r="L13" s="153"/>
      <c r="M13" s="154">
        <f t="shared" si="0"/>
        <v>0</v>
      </c>
      <c r="N13" s="154"/>
    </row>
    <row r="14" spans="1:14" ht="45.75" customHeight="1" thickBot="1" x14ac:dyDescent="0.3">
      <c r="A14" s="148" t="s">
        <v>52</v>
      </c>
      <c r="B14" s="149"/>
      <c r="C14" s="150"/>
      <c r="D14" s="151">
        <f>'Ед.поставщик за искл. п.4,5 ч.1'!G2</f>
        <v>0</v>
      </c>
      <c r="E14" s="152"/>
      <c r="F14" s="153"/>
      <c r="G14" s="151">
        <f>D14</f>
        <v>0</v>
      </c>
      <c r="H14" s="152"/>
      <c r="I14" s="153"/>
      <c r="J14" s="151">
        <f>'Ед.поставщик за искл. п.4,5 ч.1'!T2</f>
        <v>0</v>
      </c>
      <c r="K14" s="152"/>
      <c r="L14" s="153"/>
      <c r="M14" s="154">
        <f t="shared" si="0"/>
        <v>0</v>
      </c>
      <c r="N14" s="154"/>
    </row>
    <row r="15" spans="1:14" ht="21" thickBot="1" x14ac:dyDescent="0.3">
      <c r="A15" s="161" t="s">
        <v>143</v>
      </c>
      <c r="B15" s="162"/>
      <c r="C15" s="163"/>
      <c r="D15" s="154">
        <f>SUM(D9:D14)</f>
        <v>2644607.4</v>
      </c>
      <c r="E15" s="154"/>
      <c r="F15" s="154"/>
      <c r="G15" s="151">
        <f>SUM(G9:G14)</f>
        <v>2644607.4</v>
      </c>
      <c r="H15" s="152"/>
      <c r="I15" s="153"/>
      <c r="J15" s="151">
        <f>SUM(J9:J14)</f>
        <v>0</v>
      </c>
      <c r="K15" s="152"/>
      <c r="L15" s="153"/>
      <c r="M15" s="154">
        <f t="shared" si="0"/>
        <v>0</v>
      </c>
      <c r="N15" s="154"/>
    </row>
    <row r="18" spans="1:12" ht="15.75" thickBot="1" x14ac:dyDescent="0.3"/>
    <row r="19" spans="1:12" ht="23.25" customHeight="1" x14ac:dyDescent="0.25">
      <c r="A19" s="136" t="s">
        <v>35</v>
      </c>
      <c r="B19" s="137"/>
      <c r="C19" s="138"/>
      <c r="D19" s="142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845822.54</v>
      </c>
      <c r="E19" s="143"/>
      <c r="F19" s="143"/>
      <c r="G19" s="144"/>
      <c r="I19" s="20"/>
      <c r="J19" s="20"/>
      <c r="K19" s="20"/>
      <c r="L19" s="20"/>
    </row>
    <row r="20" spans="1:12" ht="24" customHeight="1" thickBot="1" x14ac:dyDescent="0.3">
      <c r="A20" s="139"/>
      <c r="B20" s="140"/>
      <c r="C20" s="141"/>
      <c r="D20" s="145"/>
      <c r="E20" s="146"/>
      <c r="F20" s="146"/>
      <c r="G20" s="147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8"/>
  <sheetViews>
    <sheetView showGridLines="0" zoomScale="50" zoomScaleNormal="50" workbookViewId="0">
      <pane ySplit="8" topLeftCell="A9" activePane="bottomLeft" state="frozen"/>
      <selection activeCell="I1" sqref="I1"/>
      <selection pane="bottomLeft" activeCell="P17" sqref="P16:P17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2" customWidth="1"/>
    <col min="6" max="6" width="27.5703125" style="3" customWidth="1"/>
    <col min="7" max="7" width="49.140625" style="3" customWidth="1"/>
    <col min="8" max="8" width="26.85546875" style="11" customWidth="1"/>
    <col min="9" max="9" width="21.85546875" style="11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2" customWidth="1"/>
    <col min="15" max="15" width="28.85546875" style="3" customWidth="1"/>
    <col min="16" max="16" width="24" style="32" customWidth="1"/>
    <col min="17" max="17" width="24" style="12" bestFit="1" customWidth="1"/>
    <col min="18" max="18" width="23.42578125" style="8" customWidth="1"/>
    <col min="19" max="20" width="23.7109375" style="8" customWidth="1"/>
    <col min="21" max="21" width="24.5703125" style="12" customWidth="1"/>
    <col min="22" max="22" width="25.5703125" style="32" customWidth="1"/>
    <col min="23" max="23" width="17.7109375" style="8" customWidth="1"/>
    <col min="24" max="16384" width="9.140625" style="8" hidden="1"/>
  </cols>
  <sheetData>
    <row r="1" spans="1:24" ht="18.600000000000001" thickBot="1" x14ac:dyDescent="0.35"/>
    <row r="2" spans="1:24" ht="39.950000000000003" customHeight="1" thickBot="1" x14ac:dyDescent="0.3">
      <c r="A2" s="86"/>
      <c r="B2" s="86"/>
      <c r="C2" s="86"/>
      <c r="D2" s="86"/>
      <c r="E2" s="86"/>
      <c r="F2" s="43"/>
      <c r="G2" s="101" t="s">
        <v>24</v>
      </c>
      <c r="H2" s="98">
        <f>SUM(H9:H9999)</f>
        <v>122007</v>
      </c>
      <c r="K2" s="199"/>
      <c r="L2" s="199"/>
      <c r="M2" s="199"/>
      <c r="N2" s="200" t="s">
        <v>137</v>
      </c>
      <c r="O2" s="202"/>
      <c r="P2" s="87">
        <f>SUM(P9:P9999)</f>
        <v>8571.5400000000009</v>
      </c>
      <c r="R2" s="86"/>
      <c r="S2" s="200" t="s">
        <v>45</v>
      </c>
      <c r="T2" s="201"/>
      <c r="U2" s="202"/>
      <c r="V2" s="88">
        <f>SUM(V9:V9999)</f>
        <v>0</v>
      </c>
    </row>
    <row r="3" spans="1:24" ht="18" x14ac:dyDescent="0.3">
      <c r="A3" s="199"/>
      <c r="B3" s="199"/>
      <c r="C3" s="199"/>
      <c r="D3" s="199"/>
      <c r="E3" s="199"/>
      <c r="F3" s="45"/>
      <c r="N3" s="86"/>
    </row>
    <row r="4" spans="1:24" ht="39.950000000000003" customHeight="1" x14ac:dyDescent="0.3">
      <c r="A4" s="14"/>
      <c r="B4" s="14"/>
      <c r="C4" s="14"/>
      <c r="D4" s="14"/>
      <c r="E4" s="29"/>
      <c r="F4" s="14"/>
      <c r="J4" s="203"/>
      <c r="K4" s="203"/>
      <c r="M4" s="203"/>
      <c r="N4" s="203"/>
      <c r="O4" s="203"/>
      <c r="P4" s="203"/>
    </row>
    <row r="5" spans="1:24" ht="18" x14ac:dyDescent="0.3">
      <c r="A5" s="14"/>
      <c r="B5" s="14"/>
      <c r="C5" s="14"/>
      <c r="D5" s="14"/>
      <c r="E5" s="29"/>
      <c r="F5" s="14"/>
      <c r="G5" s="14"/>
      <c r="H5" s="15"/>
    </row>
    <row r="6" spans="1:24" ht="159" customHeight="1" x14ac:dyDescent="0.25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114" customHeight="1" x14ac:dyDescent="0.25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7" customFormat="1" ht="93.75" x14ac:dyDescent="0.25">
      <c r="A9" s="109">
        <v>1</v>
      </c>
      <c r="B9" s="110" t="s">
        <v>56</v>
      </c>
      <c r="C9" s="110"/>
      <c r="D9" s="110" t="s">
        <v>146</v>
      </c>
      <c r="E9" s="111" t="s">
        <v>160</v>
      </c>
      <c r="F9" s="116">
        <v>45658</v>
      </c>
      <c r="G9" s="110" t="s">
        <v>161</v>
      </c>
      <c r="H9" s="117">
        <v>56007</v>
      </c>
      <c r="I9" s="118">
        <f>IF(X9 = 2, H9 + SUM(S9:S9) - SUM(T9:T9) - SUM(P9:P9) - V9,0)</f>
        <v>52870.12</v>
      </c>
      <c r="J9" s="110" t="s">
        <v>157</v>
      </c>
      <c r="K9" s="110" t="s">
        <v>156</v>
      </c>
      <c r="L9" s="110"/>
      <c r="M9" s="110" t="s">
        <v>158</v>
      </c>
      <c r="N9" s="116">
        <v>45688</v>
      </c>
      <c r="O9" s="116" t="s">
        <v>159</v>
      </c>
      <c r="P9" s="117">
        <v>3136.88</v>
      </c>
      <c r="Q9" s="111">
        <v>45705</v>
      </c>
      <c r="R9" s="110"/>
      <c r="S9" s="117"/>
      <c r="T9" s="117"/>
      <c r="U9" s="117"/>
      <c r="V9" s="131"/>
      <c r="W9" s="115"/>
      <c r="X9" s="107">
        <v>2</v>
      </c>
    </row>
    <row r="10" spans="1:24" s="107" customFormat="1" ht="90" customHeight="1" x14ac:dyDescent="0.25">
      <c r="A10" s="195">
        <v>2</v>
      </c>
      <c r="B10" s="185" t="s">
        <v>56</v>
      </c>
      <c r="C10" s="185"/>
      <c r="D10" s="185" t="s">
        <v>146</v>
      </c>
      <c r="E10" s="187" t="s">
        <v>162</v>
      </c>
      <c r="F10" s="189">
        <v>45658</v>
      </c>
      <c r="G10" s="185" t="s">
        <v>163</v>
      </c>
      <c r="H10" s="191">
        <v>48000</v>
      </c>
      <c r="I10" s="193">
        <f>IF(X10 = 3, H10 + SUM(S10:S11) - SUM(T10:T11) - SUM(P10:P11) - V10,0)</f>
        <v>44065.34</v>
      </c>
      <c r="J10" s="185" t="s">
        <v>157</v>
      </c>
      <c r="K10" s="185" t="s">
        <v>156</v>
      </c>
      <c r="L10" s="185"/>
      <c r="M10" s="185" t="s">
        <v>158</v>
      </c>
      <c r="N10" s="119">
        <v>45688</v>
      </c>
      <c r="O10" s="189" t="s">
        <v>159</v>
      </c>
      <c r="P10" s="120">
        <v>3934.66</v>
      </c>
      <c r="Q10" s="121">
        <v>45705</v>
      </c>
      <c r="R10" s="122"/>
      <c r="S10" s="120"/>
      <c r="T10" s="120"/>
      <c r="U10" s="191"/>
      <c r="V10" s="197"/>
      <c r="W10" s="183"/>
      <c r="X10" s="107">
        <v>3</v>
      </c>
    </row>
    <row r="11" spans="1:24" s="106" customFormat="1" x14ac:dyDescent="0.25">
      <c r="A11" s="196"/>
      <c r="B11" s="186"/>
      <c r="C11" s="186"/>
      <c r="D11" s="186"/>
      <c r="E11" s="188"/>
      <c r="F11" s="190"/>
      <c r="G11" s="186"/>
      <c r="H11" s="192"/>
      <c r="I11" s="194"/>
      <c r="J11" s="186"/>
      <c r="K11" s="186"/>
      <c r="L11" s="186"/>
      <c r="M11" s="186"/>
      <c r="N11" s="123"/>
      <c r="O11" s="190"/>
      <c r="P11" s="124"/>
      <c r="Q11" s="125"/>
      <c r="R11" s="126"/>
      <c r="S11" s="124"/>
      <c r="T11" s="124"/>
      <c r="U11" s="192"/>
      <c r="V11" s="198"/>
      <c r="W11" s="184"/>
      <c r="X11" s="106">
        <v>3</v>
      </c>
    </row>
    <row r="12" spans="1:24" s="107" customFormat="1" ht="93.75" x14ac:dyDescent="0.25">
      <c r="A12" s="109">
        <v>3</v>
      </c>
      <c r="B12" s="110"/>
      <c r="C12" s="110"/>
      <c r="D12" s="110"/>
      <c r="E12" s="111" t="s">
        <v>185</v>
      </c>
      <c r="F12" s="116">
        <v>45666</v>
      </c>
      <c r="G12" s="110" t="s">
        <v>186</v>
      </c>
      <c r="H12" s="117">
        <v>18000</v>
      </c>
      <c r="I12" s="118">
        <f>IF(X12 = 4, H12 + SUM(S12:S12) - SUM(T12:T12) - SUM(P12:P12) - V12,0)</f>
        <v>16500</v>
      </c>
      <c r="J12" s="110" t="s">
        <v>187</v>
      </c>
      <c r="K12" s="110" t="s">
        <v>188</v>
      </c>
      <c r="L12" s="110"/>
      <c r="M12" s="110" t="s">
        <v>158</v>
      </c>
      <c r="N12" s="116">
        <v>45688</v>
      </c>
      <c r="O12" s="116" t="s">
        <v>159</v>
      </c>
      <c r="P12" s="117">
        <v>1500</v>
      </c>
      <c r="Q12" s="111">
        <v>45705</v>
      </c>
      <c r="R12" s="110"/>
      <c r="S12" s="117"/>
      <c r="T12" s="117"/>
      <c r="U12" s="117"/>
      <c r="V12" s="131"/>
      <c r="W12" s="115"/>
      <c r="X12" s="107">
        <v>4</v>
      </c>
    </row>
    <row r="13" spans="1:24" ht="18" x14ac:dyDescent="0.3">
      <c r="A13" s="14"/>
      <c r="B13" s="14"/>
      <c r="C13" s="14"/>
      <c r="D13" s="14"/>
      <c r="E13" s="29"/>
      <c r="F13" s="14"/>
      <c r="G13" s="14"/>
      <c r="H13" s="15"/>
      <c r="I13" s="15"/>
      <c r="J13" s="14"/>
      <c r="K13" s="14"/>
      <c r="L13" s="14"/>
      <c r="M13" s="14"/>
      <c r="N13" s="29"/>
      <c r="O13" s="14"/>
      <c r="P13" s="104"/>
      <c r="Q13" s="29"/>
      <c r="R13" s="16"/>
      <c r="S13" s="16"/>
      <c r="T13" s="16"/>
      <c r="U13" s="29"/>
      <c r="V13" s="104"/>
      <c r="W13" s="16"/>
      <c r="X13" s="8">
        <v>5</v>
      </c>
    </row>
    <row r="14" spans="1:24" s="2" customFormat="1" ht="18" x14ac:dyDescent="0.3">
      <c r="A14" s="41"/>
      <c r="B14" s="41"/>
      <c r="C14" s="41"/>
      <c r="D14" s="41"/>
      <c r="E14" s="42"/>
      <c r="F14" s="41"/>
      <c r="G14" s="41"/>
      <c r="H14" s="44"/>
      <c r="I14" s="44"/>
      <c r="J14" s="41"/>
      <c r="K14" s="41"/>
      <c r="L14" s="41"/>
      <c r="M14" s="41"/>
      <c r="N14" s="42"/>
      <c r="O14" s="41"/>
      <c r="P14" s="40"/>
      <c r="Q14" s="42"/>
      <c r="U14" s="42"/>
      <c r="V14" s="40"/>
    </row>
    <row r="15" spans="1:24" s="2" customFormat="1" ht="18" x14ac:dyDescent="0.3">
      <c r="A15" s="41"/>
      <c r="B15" s="41"/>
      <c r="C15" s="41"/>
      <c r="D15" s="41"/>
      <c r="E15" s="42"/>
      <c r="F15" s="41"/>
      <c r="G15" s="41"/>
      <c r="H15" s="44"/>
      <c r="I15" s="44"/>
      <c r="J15" s="41"/>
      <c r="K15" s="41"/>
      <c r="L15" s="41"/>
      <c r="M15" s="41"/>
      <c r="N15" s="42"/>
      <c r="O15" s="41"/>
      <c r="P15" s="40"/>
      <c r="Q15" s="42"/>
      <c r="U15" s="42"/>
      <c r="V15" s="40"/>
    </row>
    <row r="16" spans="1:24" s="2" customFormat="1" ht="18" x14ac:dyDescent="0.3">
      <c r="A16" s="41"/>
      <c r="B16" s="41"/>
      <c r="C16" s="41"/>
      <c r="D16" s="41"/>
      <c r="E16" s="42"/>
      <c r="F16" s="41"/>
      <c r="G16" s="41"/>
      <c r="H16" s="44"/>
      <c r="I16" s="44"/>
      <c r="J16" s="41"/>
      <c r="K16" s="41"/>
      <c r="L16" s="41"/>
      <c r="M16" s="41"/>
      <c r="N16" s="42"/>
      <c r="O16" s="41"/>
      <c r="P16" s="40"/>
      <c r="Q16" s="42"/>
      <c r="U16" s="42"/>
      <c r="V16" s="40"/>
    </row>
    <row r="17" spans="1:22" s="2" customFormat="1" ht="18" x14ac:dyDescent="0.3">
      <c r="A17" s="41"/>
      <c r="B17" s="41"/>
      <c r="C17" s="41"/>
      <c r="D17" s="41"/>
      <c r="E17" s="42"/>
      <c r="F17" s="41"/>
      <c r="G17" s="41"/>
      <c r="H17" s="44"/>
      <c r="I17" s="44"/>
      <c r="J17" s="41"/>
      <c r="K17" s="41"/>
      <c r="L17" s="41"/>
      <c r="M17" s="41"/>
      <c r="N17" s="42"/>
      <c r="O17" s="41"/>
      <c r="P17" s="40"/>
      <c r="Q17" s="42"/>
      <c r="U17" s="42"/>
      <c r="V17" s="40"/>
    </row>
    <row r="18" spans="1:22" s="2" customFormat="1" ht="18" x14ac:dyDescent="0.3">
      <c r="A18" s="41"/>
      <c r="B18" s="41"/>
      <c r="C18" s="41"/>
      <c r="D18" s="41"/>
      <c r="E18" s="42"/>
      <c r="F18" s="41"/>
      <c r="G18" s="41"/>
      <c r="H18" s="44"/>
      <c r="I18" s="44"/>
      <c r="J18" s="41"/>
      <c r="K18" s="41"/>
      <c r="L18" s="41"/>
      <c r="M18" s="41"/>
      <c r="N18" s="42"/>
      <c r="O18" s="41"/>
      <c r="P18" s="40"/>
      <c r="Q18" s="42"/>
      <c r="U18" s="42"/>
      <c r="V18" s="40"/>
    </row>
  </sheetData>
  <sheetProtection algorithmName="SHA-512" hashValue="hMUEoSGBqS7sDv/eZ493NQgI2fewRi5QW70XusW4MZYLzjqkqHBqF/9QtmLzHunWrUC51sI0ATClWQuLjnruyQ==" saltValue="yGRe+rW2uCvnzfra1skWWw==" spinCount="100000" sheet="1" objects="1" scenarios="1" formatCells="0" formatColumns="0" formatRows="0"/>
  <mergeCells count="24">
    <mergeCell ref="A3:E3"/>
    <mergeCell ref="S2:U2"/>
    <mergeCell ref="N2:O2"/>
    <mergeCell ref="J4:K4"/>
    <mergeCell ref="M4:N4"/>
    <mergeCell ref="O4:P4"/>
    <mergeCell ref="K2:M2"/>
    <mergeCell ref="A10:A11"/>
    <mergeCell ref="O10:O11"/>
    <mergeCell ref="U10:U11"/>
    <mergeCell ref="B10:B11"/>
    <mergeCell ref="V10:V11"/>
    <mergeCell ref="C10:C11"/>
    <mergeCell ref="W10:W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28"/>
  <sheetViews>
    <sheetView showGridLines="0" topLeftCell="H1" zoomScale="50" zoomScaleNormal="50" workbookViewId="0">
      <pane ySplit="8" topLeftCell="A22" activePane="bottomLeft" state="frozen"/>
      <selection pane="bottomLeft" activeCell="Q23" sqref="Q23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27.42578125" style="12" customWidth="1"/>
    <col min="8" max="8" width="38.42578125" style="3" bestFit="1" customWidth="1"/>
    <col min="9" max="9" width="33" style="3" customWidth="1"/>
    <col min="10" max="11" width="27.28515625" style="32" customWidth="1"/>
    <col min="12" max="12" width="21.42578125" style="3" customWidth="1"/>
    <col min="13" max="13" width="26.5703125" style="3" customWidth="1"/>
    <col min="14" max="14" width="28.140625" style="12" customWidth="1"/>
    <col min="15" max="15" width="39.28515625" style="3" customWidth="1"/>
    <col min="16" max="16" width="24.7109375" style="32" customWidth="1"/>
    <col min="17" max="17" width="24.42578125" style="12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2" customWidth="1"/>
    <col min="22" max="22" width="24" style="11" customWidth="1"/>
    <col min="23" max="23" width="21.85546875" style="8" customWidth="1"/>
    <col min="24" max="16384" width="9.140625" style="8" hidden="1"/>
  </cols>
  <sheetData>
    <row r="1" spans="1:24" ht="18.600000000000001" thickBot="1" x14ac:dyDescent="0.35"/>
    <row r="2" spans="1:24" ht="39.950000000000003" customHeight="1" thickBot="1" x14ac:dyDescent="0.3">
      <c r="E2" s="86"/>
      <c r="F2" s="220" t="s">
        <v>24</v>
      </c>
      <c r="G2" s="221"/>
      <c r="H2" s="98">
        <f>SUM(H9:H10003)</f>
        <v>2522600.4</v>
      </c>
      <c r="I2" s="86"/>
      <c r="J2" s="39"/>
      <c r="N2" s="200" t="s">
        <v>137</v>
      </c>
      <c r="O2" s="202"/>
      <c r="P2" s="87">
        <f>SUM(P9:P10003)</f>
        <v>837251</v>
      </c>
      <c r="R2" s="86"/>
      <c r="S2" s="200" t="s">
        <v>45</v>
      </c>
      <c r="T2" s="201"/>
      <c r="U2" s="202"/>
      <c r="V2" s="88">
        <f>SUM(V9:V10003)</f>
        <v>0</v>
      </c>
    </row>
    <row r="3" spans="1:24" ht="18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50000000000003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50" x14ac:dyDescent="0.25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31.25" x14ac:dyDescent="0.25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8" customFormat="1" ht="108" customHeight="1" x14ac:dyDescent="0.25">
      <c r="A9" s="195">
        <v>1</v>
      </c>
      <c r="B9" s="185" t="s">
        <v>56</v>
      </c>
      <c r="C9" s="185"/>
      <c r="D9" s="185" t="s">
        <v>146</v>
      </c>
      <c r="E9" s="185" t="s">
        <v>147</v>
      </c>
      <c r="F9" s="189">
        <v>45656</v>
      </c>
      <c r="G9" s="187" t="s">
        <v>148</v>
      </c>
      <c r="H9" s="191">
        <v>548358</v>
      </c>
      <c r="I9" s="193">
        <f>IF(X9 = 1, H9 + SUM(S9:S13) - SUM(T9:T13) - SUM(P9:P13) - V9,0)</f>
        <v>441831.03</v>
      </c>
      <c r="J9" s="204">
        <v>23081119595</v>
      </c>
      <c r="K9" s="206" t="s">
        <v>149</v>
      </c>
      <c r="L9" s="185"/>
      <c r="M9" s="185" t="s">
        <v>150</v>
      </c>
      <c r="N9" s="119">
        <v>45658</v>
      </c>
      <c r="O9" s="189" t="s">
        <v>151</v>
      </c>
      <c r="P9" s="120">
        <v>25124.62</v>
      </c>
      <c r="Q9" s="121">
        <v>45686</v>
      </c>
      <c r="R9" s="122"/>
      <c r="S9" s="120"/>
      <c r="T9" s="120"/>
      <c r="U9" s="191"/>
      <c r="V9" s="208"/>
      <c r="W9" s="183"/>
      <c r="X9" s="108">
        <v>1</v>
      </c>
    </row>
    <row r="10" spans="1:24" s="2" customFormat="1" x14ac:dyDescent="0.25">
      <c r="A10" s="219"/>
      <c r="B10" s="211"/>
      <c r="C10" s="211"/>
      <c r="D10" s="211"/>
      <c r="E10" s="211"/>
      <c r="F10" s="213"/>
      <c r="G10" s="214"/>
      <c r="H10" s="215"/>
      <c r="I10" s="216"/>
      <c r="J10" s="217"/>
      <c r="K10" s="218"/>
      <c r="L10" s="211"/>
      <c r="M10" s="211"/>
      <c r="N10" s="127">
        <v>45689</v>
      </c>
      <c r="O10" s="213"/>
      <c r="P10" s="128">
        <v>34162.379999999997</v>
      </c>
      <c r="Q10" s="129">
        <v>45705</v>
      </c>
      <c r="R10" s="130"/>
      <c r="S10" s="128"/>
      <c r="T10" s="128"/>
      <c r="U10" s="215"/>
      <c r="V10" s="210"/>
      <c r="W10" s="212"/>
      <c r="X10" s="2">
        <v>1</v>
      </c>
    </row>
    <row r="11" spans="1:24" s="2" customFormat="1" x14ac:dyDescent="0.25">
      <c r="A11" s="219"/>
      <c r="B11" s="211"/>
      <c r="C11" s="211"/>
      <c r="D11" s="211"/>
      <c r="E11" s="211"/>
      <c r="F11" s="213"/>
      <c r="G11" s="214"/>
      <c r="H11" s="215"/>
      <c r="I11" s="216"/>
      <c r="J11" s="217"/>
      <c r="K11" s="218"/>
      <c r="L11" s="211"/>
      <c r="M11" s="211"/>
      <c r="N11" s="127">
        <v>45688</v>
      </c>
      <c r="O11" s="213"/>
      <c r="P11" s="128">
        <v>3136.88</v>
      </c>
      <c r="Q11" s="129">
        <v>45689</v>
      </c>
      <c r="R11" s="130"/>
      <c r="S11" s="128"/>
      <c r="T11" s="128"/>
      <c r="U11" s="215"/>
      <c r="V11" s="210"/>
      <c r="W11" s="212"/>
      <c r="X11" s="2">
        <v>1</v>
      </c>
    </row>
    <row r="12" spans="1:24" s="2" customFormat="1" x14ac:dyDescent="0.25">
      <c r="A12" s="219"/>
      <c r="B12" s="211"/>
      <c r="C12" s="211"/>
      <c r="D12" s="211"/>
      <c r="E12" s="211"/>
      <c r="F12" s="213"/>
      <c r="G12" s="214"/>
      <c r="H12" s="215"/>
      <c r="I12" s="216"/>
      <c r="J12" s="217"/>
      <c r="K12" s="218"/>
      <c r="L12" s="211"/>
      <c r="M12" s="211"/>
      <c r="N12" s="127">
        <v>45689</v>
      </c>
      <c r="O12" s="213"/>
      <c r="P12" s="128">
        <v>23602.03</v>
      </c>
      <c r="Q12" s="129">
        <v>45695</v>
      </c>
      <c r="R12" s="130"/>
      <c r="S12" s="128"/>
      <c r="T12" s="128"/>
      <c r="U12" s="215"/>
      <c r="V12" s="210"/>
      <c r="W12" s="212"/>
      <c r="X12" s="2">
        <v>1</v>
      </c>
    </row>
    <row r="13" spans="1:24" s="2" customFormat="1" x14ac:dyDescent="0.25">
      <c r="A13" s="196"/>
      <c r="B13" s="186"/>
      <c r="C13" s="186"/>
      <c r="D13" s="186"/>
      <c r="E13" s="186"/>
      <c r="F13" s="190"/>
      <c r="G13" s="188"/>
      <c r="H13" s="192"/>
      <c r="I13" s="194"/>
      <c r="J13" s="205"/>
      <c r="K13" s="207"/>
      <c r="L13" s="186"/>
      <c r="M13" s="186"/>
      <c r="N13" s="123">
        <v>45688</v>
      </c>
      <c r="O13" s="190"/>
      <c r="P13" s="124">
        <v>20501.060000000001</v>
      </c>
      <c r="Q13" s="125">
        <v>45706</v>
      </c>
      <c r="R13" s="126"/>
      <c r="S13" s="124"/>
      <c r="T13" s="124"/>
      <c r="U13" s="192"/>
      <c r="V13" s="209"/>
      <c r="W13" s="184"/>
      <c r="X13" s="2">
        <v>1</v>
      </c>
    </row>
    <row r="14" spans="1:24" s="108" customFormat="1" ht="131.25" x14ac:dyDescent="0.25">
      <c r="A14" s="109">
        <v>2</v>
      </c>
      <c r="B14" s="110" t="s">
        <v>56</v>
      </c>
      <c r="C14" s="110"/>
      <c r="D14" s="110" t="s">
        <v>146</v>
      </c>
      <c r="E14" s="110" t="s">
        <v>152</v>
      </c>
      <c r="F14" s="116">
        <v>45666</v>
      </c>
      <c r="G14" s="111" t="s">
        <v>153</v>
      </c>
      <c r="H14" s="117">
        <v>53937</v>
      </c>
      <c r="I14" s="118">
        <f>IF(X14 = 2, H14 + SUM(S14:S14) - SUM(T14:T14) - SUM(P14:P14) - V14,0)</f>
        <v>49625.37</v>
      </c>
      <c r="J14" s="113">
        <v>2308131994</v>
      </c>
      <c r="K14" s="114" t="s">
        <v>154</v>
      </c>
      <c r="L14" s="110"/>
      <c r="M14" s="110" t="s">
        <v>155</v>
      </c>
      <c r="N14" s="116">
        <v>45688</v>
      </c>
      <c r="O14" s="116" t="s">
        <v>151</v>
      </c>
      <c r="P14" s="117">
        <v>4311.63</v>
      </c>
      <c r="Q14" s="111">
        <v>45689</v>
      </c>
      <c r="R14" s="110"/>
      <c r="S14" s="117"/>
      <c r="T14" s="117"/>
      <c r="U14" s="117"/>
      <c r="V14" s="112"/>
      <c r="W14" s="115"/>
      <c r="X14" s="108">
        <v>2</v>
      </c>
    </row>
    <row r="15" spans="1:24" s="108" customFormat="1" ht="131.25" x14ac:dyDescent="0.25">
      <c r="A15" s="109">
        <v>3</v>
      </c>
      <c r="B15" s="110" t="s">
        <v>56</v>
      </c>
      <c r="C15" s="110"/>
      <c r="D15" s="110" t="s">
        <v>146</v>
      </c>
      <c r="E15" s="110" t="s">
        <v>164</v>
      </c>
      <c r="F15" s="116">
        <v>45666</v>
      </c>
      <c r="G15" s="111" t="s">
        <v>165</v>
      </c>
      <c r="H15" s="117">
        <v>598358</v>
      </c>
      <c r="I15" s="118">
        <f>IF(X15 = 3, H15 + SUM(S15:S15) - SUM(T15:T15) - SUM(P15:P15) - V15,0)</f>
        <v>329538.7</v>
      </c>
      <c r="J15" s="113">
        <v>2312054894</v>
      </c>
      <c r="K15" s="114" t="s">
        <v>166</v>
      </c>
      <c r="L15" s="110"/>
      <c r="M15" s="110" t="s">
        <v>150</v>
      </c>
      <c r="N15" s="116">
        <v>45688</v>
      </c>
      <c r="O15" s="116" t="s">
        <v>151</v>
      </c>
      <c r="P15" s="117">
        <v>268819.3</v>
      </c>
      <c r="Q15" s="111" t="s">
        <v>167</v>
      </c>
      <c r="R15" s="110"/>
      <c r="S15" s="117"/>
      <c r="T15" s="117"/>
      <c r="U15" s="117"/>
      <c r="V15" s="112"/>
      <c r="W15" s="115"/>
      <c r="X15" s="108">
        <v>3</v>
      </c>
    </row>
    <row r="16" spans="1:24" s="108" customFormat="1" ht="131.25" x14ac:dyDescent="0.25">
      <c r="A16" s="109">
        <v>4</v>
      </c>
      <c r="B16" s="110" t="s">
        <v>56</v>
      </c>
      <c r="C16" s="110"/>
      <c r="D16" s="110" t="s">
        <v>146</v>
      </c>
      <c r="E16" s="110" t="s">
        <v>115</v>
      </c>
      <c r="F16" s="116" t="s">
        <v>173</v>
      </c>
      <c r="G16" s="111" t="s">
        <v>174</v>
      </c>
      <c r="H16" s="117">
        <v>189148.5</v>
      </c>
      <c r="I16" s="118">
        <f>IF(X16 = 4, H16 + SUM(S16:S16) - SUM(T16:T16) - SUM(P16:P16) - V16,0)</f>
        <v>0</v>
      </c>
      <c r="J16" s="113">
        <v>235300578903</v>
      </c>
      <c r="K16" s="114" t="s">
        <v>177</v>
      </c>
      <c r="L16" s="110"/>
      <c r="M16" s="110" t="s">
        <v>176</v>
      </c>
      <c r="N16" s="116">
        <v>45688</v>
      </c>
      <c r="O16" s="116" t="s">
        <v>151</v>
      </c>
      <c r="P16" s="117">
        <v>189148.5</v>
      </c>
      <c r="Q16" s="111">
        <v>45705</v>
      </c>
      <c r="R16" s="110"/>
      <c r="S16" s="117"/>
      <c r="T16" s="117"/>
      <c r="U16" s="117"/>
      <c r="V16" s="112"/>
      <c r="W16" s="115"/>
      <c r="X16" s="108">
        <v>4</v>
      </c>
    </row>
    <row r="17" spans="1:24" s="108" customFormat="1" ht="108" customHeight="1" x14ac:dyDescent="0.25">
      <c r="A17" s="195">
        <v>5</v>
      </c>
      <c r="B17" s="185" t="s">
        <v>56</v>
      </c>
      <c r="C17" s="185"/>
      <c r="D17" s="185" t="s">
        <v>178</v>
      </c>
      <c r="E17" s="185" t="s">
        <v>179</v>
      </c>
      <c r="F17" s="189">
        <v>45666</v>
      </c>
      <c r="G17" s="187" t="s">
        <v>180</v>
      </c>
      <c r="H17" s="191">
        <v>137660</v>
      </c>
      <c r="I17" s="193">
        <f>IF(X17 = 5, H17 + SUM(S17:S18) - SUM(T17:T18) - SUM(P17:P18) - V17,0)</f>
        <v>107360</v>
      </c>
      <c r="J17" s="204">
        <v>235305769122</v>
      </c>
      <c r="K17" s="206" t="s">
        <v>175</v>
      </c>
      <c r="L17" s="185"/>
      <c r="M17" s="185" t="s">
        <v>176</v>
      </c>
      <c r="N17" s="119">
        <v>45688</v>
      </c>
      <c r="O17" s="189" t="s">
        <v>151</v>
      </c>
      <c r="P17" s="120">
        <v>21120</v>
      </c>
      <c r="Q17" s="121">
        <v>45705</v>
      </c>
      <c r="R17" s="122"/>
      <c r="S17" s="120"/>
      <c r="T17" s="120"/>
      <c r="U17" s="191"/>
      <c r="V17" s="208"/>
      <c r="W17" s="183"/>
      <c r="X17" s="108">
        <v>5</v>
      </c>
    </row>
    <row r="18" spans="1:24" s="2" customFormat="1" x14ac:dyDescent="0.25">
      <c r="A18" s="196"/>
      <c r="B18" s="186"/>
      <c r="C18" s="186"/>
      <c r="D18" s="186"/>
      <c r="E18" s="186"/>
      <c r="F18" s="190"/>
      <c r="G18" s="188"/>
      <c r="H18" s="192"/>
      <c r="I18" s="194"/>
      <c r="J18" s="205"/>
      <c r="K18" s="207"/>
      <c r="L18" s="186"/>
      <c r="M18" s="186"/>
      <c r="N18" s="123">
        <v>45688</v>
      </c>
      <c r="O18" s="190"/>
      <c r="P18" s="124">
        <v>9180</v>
      </c>
      <c r="Q18" s="125">
        <v>45705</v>
      </c>
      <c r="R18" s="126"/>
      <c r="S18" s="124"/>
      <c r="T18" s="124"/>
      <c r="U18" s="192"/>
      <c r="V18" s="209"/>
      <c r="W18" s="184"/>
      <c r="X18" s="2">
        <v>5</v>
      </c>
    </row>
    <row r="19" spans="1:24" s="108" customFormat="1" ht="131.25" x14ac:dyDescent="0.25">
      <c r="A19" s="109">
        <v>6</v>
      </c>
      <c r="B19" s="110" t="s">
        <v>56</v>
      </c>
      <c r="C19" s="110"/>
      <c r="D19" s="110" t="s">
        <v>178</v>
      </c>
      <c r="E19" s="110" t="s">
        <v>115</v>
      </c>
      <c r="F19" s="116">
        <v>45666</v>
      </c>
      <c r="G19" s="111" t="s">
        <v>181</v>
      </c>
      <c r="H19" s="117">
        <v>24000</v>
      </c>
      <c r="I19" s="118">
        <f>IF(X19 = 6, H19 + SUM(S19:S19) - SUM(T19:T19) - SUM(P19:P19) - V19,0)</f>
        <v>22000</v>
      </c>
      <c r="J19" s="113">
        <v>2353002302</v>
      </c>
      <c r="K19" s="114" t="s">
        <v>182</v>
      </c>
      <c r="L19" s="110"/>
      <c r="M19" s="110" t="s">
        <v>150</v>
      </c>
      <c r="N19" s="116">
        <v>45688</v>
      </c>
      <c r="O19" s="116" t="s">
        <v>151</v>
      </c>
      <c r="P19" s="117">
        <v>2000</v>
      </c>
      <c r="Q19" s="111">
        <v>45705</v>
      </c>
      <c r="R19" s="110"/>
      <c r="S19" s="117"/>
      <c r="T19" s="117"/>
      <c r="U19" s="117"/>
      <c r="V19" s="112"/>
      <c r="W19" s="115"/>
      <c r="X19" s="108">
        <v>6</v>
      </c>
    </row>
    <row r="20" spans="1:24" s="108" customFormat="1" ht="131.25" x14ac:dyDescent="0.25">
      <c r="A20" s="109">
        <v>7</v>
      </c>
      <c r="B20" s="110" t="s">
        <v>56</v>
      </c>
      <c r="C20" s="110"/>
      <c r="D20" s="110" t="s">
        <v>178</v>
      </c>
      <c r="E20" s="110" t="s">
        <v>183</v>
      </c>
      <c r="F20" s="116">
        <v>45666</v>
      </c>
      <c r="G20" s="111" t="s">
        <v>184</v>
      </c>
      <c r="H20" s="117">
        <v>36000</v>
      </c>
      <c r="I20" s="118">
        <f>IF(X20 = 7, H20 + SUM(S20:S20) - SUM(T20:T20) - SUM(P20:P20) - V20,0)</f>
        <v>33000</v>
      </c>
      <c r="J20" s="113">
        <v>2353002302</v>
      </c>
      <c r="K20" s="114" t="s">
        <v>182</v>
      </c>
      <c r="L20" s="110"/>
      <c r="M20" s="110" t="s">
        <v>150</v>
      </c>
      <c r="N20" s="116">
        <v>45688</v>
      </c>
      <c r="O20" s="116" t="s">
        <v>151</v>
      </c>
      <c r="P20" s="117">
        <v>3000</v>
      </c>
      <c r="Q20" s="111">
        <v>45705</v>
      </c>
      <c r="R20" s="110"/>
      <c r="S20" s="117"/>
      <c r="T20" s="117"/>
      <c r="U20" s="117"/>
      <c r="V20" s="112"/>
      <c r="W20" s="115"/>
      <c r="X20" s="108">
        <v>7</v>
      </c>
    </row>
    <row r="21" spans="1:24" s="108" customFormat="1" ht="131.25" x14ac:dyDescent="0.25">
      <c r="A21" s="109">
        <v>8</v>
      </c>
      <c r="B21" s="110" t="s">
        <v>56</v>
      </c>
      <c r="C21" s="110"/>
      <c r="D21" s="110" t="s">
        <v>178</v>
      </c>
      <c r="E21" s="110" t="s">
        <v>189</v>
      </c>
      <c r="F21" s="116">
        <v>45666</v>
      </c>
      <c r="G21" s="111" t="s">
        <v>190</v>
      </c>
      <c r="H21" s="117">
        <v>634233.59999999998</v>
      </c>
      <c r="I21" s="118">
        <f>IF(X21 = 8, H21 + SUM(S21:S21) - SUM(T21:T21) - SUM(P21:P21) - V21,0)</f>
        <v>428027.6</v>
      </c>
      <c r="J21" s="113">
        <v>2353020735</v>
      </c>
      <c r="K21" s="114" t="s">
        <v>191</v>
      </c>
      <c r="L21" s="110"/>
      <c r="M21" s="110" t="s">
        <v>176</v>
      </c>
      <c r="N21" s="116">
        <v>45688</v>
      </c>
      <c r="O21" s="116" t="s">
        <v>151</v>
      </c>
      <c r="P21" s="117">
        <v>206206</v>
      </c>
      <c r="Q21" s="111">
        <v>45706</v>
      </c>
      <c r="R21" s="110"/>
      <c r="S21" s="117"/>
      <c r="T21" s="117"/>
      <c r="U21" s="117"/>
      <c r="V21" s="112"/>
      <c r="W21" s="115"/>
      <c r="X21" s="108">
        <v>8</v>
      </c>
    </row>
    <row r="22" spans="1:24" s="108" customFormat="1" ht="131.25" x14ac:dyDescent="0.25">
      <c r="A22" s="109">
        <v>9</v>
      </c>
      <c r="B22" s="110" t="s">
        <v>56</v>
      </c>
      <c r="C22" s="110"/>
      <c r="D22" s="110" t="s">
        <v>178</v>
      </c>
      <c r="E22" s="110" t="s">
        <v>192</v>
      </c>
      <c r="F22" s="116">
        <v>45666</v>
      </c>
      <c r="G22" s="111" t="s">
        <v>193</v>
      </c>
      <c r="H22" s="117">
        <v>77922</v>
      </c>
      <c r="I22" s="118">
        <f>IF(X22 = 9, H22 + SUM(S22:S22) - SUM(T22:T22) - SUM(P22:P22) - V22,0)</f>
        <v>66753</v>
      </c>
      <c r="J22" s="113">
        <v>2353020735</v>
      </c>
      <c r="K22" s="114" t="s">
        <v>191</v>
      </c>
      <c r="L22" s="110"/>
      <c r="M22" s="110" t="s">
        <v>176</v>
      </c>
      <c r="N22" s="116">
        <v>45688</v>
      </c>
      <c r="O22" s="116" t="s">
        <v>151</v>
      </c>
      <c r="P22" s="117">
        <v>11169</v>
      </c>
      <c r="Q22" s="111" t="s">
        <v>194</v>
      </c>
      <c r="R22" s="110"/>
      <c r="S22" s="117"/>
      <c r="T22" s="117"/>
      <c r="U22" s="117"/>
      <c r="V22" s="112"/>
      <c r="W22" s="115"/>
      <c r="X22" s="108">
        <v>9</v>
      </c>
    </row>
    <row r="23" spans="1:24" s="108" customFormat="1" ht="131.25" x14ac:dyDescent="0.25">
      <c r="A23" s="109">
        <v>10</v>
      </c>
      <c r="B23" s="110" t="s">
        <v>56</v>
      </c>
      <c r="C23" s="110"/>
      <c r="D23" s="110" t="s">
        <v>178</v>
      </c>
      <c r="E23" s="110" t="s">
        <v>115</v>
      </c>
      <c r="F23" s="116">
        <v>45666</v>
      </c>
      <c r="G23" s="111" t="s">
        <v>195</v>
      </c>
      <c r="H23" s="117">
        <v>222983.3</v>
      </c>
      <c r="I23" s="118">
        <f>IF(X23 = 10, H23 + SUM(S23:S23) - SUM(T23:T23) - SUM(P23:P23) - V23,0)</f>
        <v>207213.69999999998</v>
      </c>
      <c r="J23" s="113">
        <v>2353020735</v>
      </c>
      <c r="K23" s="114" t="s">
        <v>191</v>
      </c>
      <c r="L23" s="110"/>
      <c r="M23" s="110" t="s">
        <v>176</v>
      </c>
      <c r="N23" s="116">
        <v>45688</v>
      </c>
      <c r="O23" s="116" t="s">
        <v>151</v>
      </c>
      <c r="P23" s="117">
        <v>15769.6</v>
      </c>
      <c r="Q23" s="111" t="s">
        <v>194</v>
      </c>
      <c r="R23" s="110"/>
      <c r="S23" s="117"/>
      <c r="T23" s="117"/>
      <c r="U23" s="117"/>
      <c r="V23" s="112"/>
      <c r="W23" s="115"/>
      <c r="X23" s="108">
        <v>10</v>
      </c>
    </row>
    <row r="24" spans="1:24" s="108" customFormat="1" ht="18" x14ac:dyDescent="0.3">
      <c r="A24" s="109">
        <v>11</v>
      </c>
      <c r="B24" s="110"/>
      <c r="C24" s="110"/>
      <c r="D24" s="110"/>
      <c r="E24" s="110"/>
      <c r="F24" s="116"/>
      <c r="G24" s="111"/>
      <c r="H24" s="117"/>
      <c r="I24" s="118">
        <f>IF(X24 = 11, H24 + SUM(S24:S24) - SUM(T24:T24) - SUM(P24:P24) - V24,0)</f>
        <v>0</v>
      </c>
      <c r="J24" s="113"/>
      <c r="K24" s="114"/>
      <c r="L24" s="110"/>
      <c r="M24" s="110"/>
      <c r="N24" s="116"/>
      <c r="O24" s="116"/>
      <c r="P24" s="117"/>
      <c r="Q24" s="111"/>
      <c r="R24" s="110"/>
      <c r="S24" s="117"/>
      <c r="T24" s="117"/>
      <c r="U24" s="117"/>
      <c r="V24" s="112"/>
      <c r="W24" s="115"/>
      <c r="X24" s="108">
        <v>11</v>
      </c>
    </row>
    <row r="25" spans="1:24" ht="18" x14ac:dyDescent="0.3">
      <c r="X25" s="8">
        <v>12</v>
      </c>
    </row>
    <row r="28" spans="1:24" ht="18" x14ac:dyDescent="0.3">
      <c r="E28" s="45"/>
    </row>
  </sheetData>
  <sheetProtection algorithmName="SHA-512" hashValue="hdnXY9z7EH6N6pzMZAFo3fgZ3PzXWj36aba+/JVICya4pZq+eqgygo3XLbahkaYcv/t3xCwX9abqTLQ9WRum4w==" saltValue="eysCyrzGu+i33LB9uev2qw==" spinCount="100000" sheet="1" objects="1" scenarios="1" formatCells="0" formatColumns="0" formatRows="0"/>
  <mergeCells count="37">
    <mergeCell ref="A9:A13"/>
    <mergeCell ref="O9:O13"/>
    <mergeCell ref="U9:U13"/>
    <mergeCell ref="B9:B13"/>
    <mergeCell ref="S2:U2"/>
    <mergeCell ref="F2:G2"/>
    <mergeCell ref="N2:O2"/>
    <mergeCell ref="V9:V13"/>
    <mergeCell ref="C9:C13"/>
    <mergeCell ref="W9:W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A17:A18"/>
    <mergeCell ref="O17:O18"/>
    <mergeCell ref="U17:U18"/>
    <mergeCell ref="B17:B18"/>
    <mergeCell ref="V17:V18"/>
    <mergeCell ref="C17:C18"/>
    <mergeCell ref="W17:W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0"/>
  <sheetViews>
    <sheetView showGridLines="0" zoomScale="50" zoomScaleNormal="50" workbookViewId="0">
      <pane ySplit="8" topLeftCell="A9" activePane="bottomLeft" state="frozen"/>
      <selection pane="bottomLeft" activeCell="C9" sqref="C9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2" customWidth="1"/>
    <col min="7" max="7" width="27.42578125" style="3" customWidth="1"/>
    <col min="8" max="8" width="33" style="3" customWidth="1"/>
    <col min="9" max="10" width="27.28515625" style="11" customWidth="1"/>
    <col min="11" max="11" width="26.5703125" style="3" customWidth="1"/>
    <col min="12" max="12" width="38.42578125" style="12" customWidth="1"/>
    <col min="13" max="13" width="37.5703125" style="3" customWidth="1"/>
    <col min="14" max="14" width="24.7109375" style="11" customWidth="1"/>
    <col min="15" max="15" width="24.42578125" style="12" customWidth="1"/>
    <col min="16" max="16" width="24.28515625" style="12" customWidth="1"/>
    <col min="17" max="17" width="27.42578125" style="12" customWidth="1"/>
    <col min="18" max="18" width="27.140625" style="12" customWidth="1"/>
    <col min="19" max="19" width="23.42578125" style="12" customWidth="1"/>
    <col min="20" max="20" width="22.85546875" style="11" customWidth="1"/>
    <col min="21" max="21" width="21.85546875" style="8" customWidth="1"/>
    <col min="22" max="16384" width="9.140625" style="8" hidden="1"/>
  </cols>
  <sheetData>
    <row r="1" spans="1:22" ht="18.600000000000001" thickBot="1" x14ac:dyDescent="0.35"/>
    <row r="2" spans="1:22" ht="39.950000000000003" customHeight="1" thickBot="1" x14ac:dyDescent="0.3">
      <c r="B2" s="86"/>
      <c r="C2" s="86"/>
      <c r="D2" s="86"/>
      <c r="E2" s="220" t="s">
        <v>24</v>
      </c>
      <c r="F2" s="221"/>
      <c r="G2" s="98">
        <f>SUM(G9:G9999)</f>
        <v>0</v>
      </c>
      <c r="L2" s="222" t="s">
        <v>137</v>
      </c>
      <c r="M2" s="223"/>
      <c r="N2" s="87">
        <f>SUM(N9:N9999)</f>
        <v>0</v>
      </c>
      <c r="P2" s="86"/>
      <c r="Q2" s="200" t="s">
        <v>45</v>
      </c>
      <c r="R2" s="201"/>
      <c r="S2" s="202"/>
      <c r="T2" s="88">
        <f>SUM(T9:T9999)</f>
        <v>0</v>
      </c>
    </row>
    <row r="3" spans="1:22" ht="18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50000000000003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50" x14ac:dyDescent="0.25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31.25" x14ac:dyDescent="0.25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8" customFormat="1" ht="18" x14ac:dyDescent="0.3">
      <c r="A9" s="109">
        <v>1</v>
      </c>
      <c r="B9" s="110"/>
      <c r="C9" s="110"/>
      <c r="D9" s="110"/>
      <c r="E9" s="116"/>
      <c r="F9" s="111"/>
      <c r="G9" s="117"/>
      <c r="H9" s="118">
        <f>IF(V9 = 1, G9 + SUM(Q9:Q9) - SUM(R9:R9) - SUM(N9:N9) - T9,0)</f>
        <v>0</v>
      </c>
      <c r="I9" s="132"/>
      <c r="J9" s="110"/>
      <c r="K9" s="110"/>
      <c r="L9" s="116"/>
      <c r="M9" s="110"/>
      <c r="N9" s="117"/>
      <c r="O9" s="116"/>
      <c r="P9" s="111"/>
      <c r="Q9" s="117"/>
      <c r="R9" s="117"/>
      <c r="S9" s="111"/>
      <c r="T9" s="117"/>
      <c r="U9" s="115"/>
      <c r="V9" s="108">
        <v>1</v>
      </c>
    </row>
    <row r="10" spans="1:22" ht="18" x14ac:dyDescent="0.3">
      <c r="V10" s="8">
        <v>2</v>
      </c>
    </row>
  </sheetData>
  <sheetProtection algorithmName="SHA-512" hashValue="7pjGiZxM6G0KromOG9YFKV6MgvwAN1vjmYcb39y93iz/clkg73HLzTDzGULNzr7vvnZVRViLFPC/xpn8uQGQWg==" saltValue="xpaTT7INw+TFJGfdDPsCOQ==" spinCount="100000" sheet="1" objects="1" scenarios="1" formatCells="0" formatColumns="0" formatRows="0"/>
  <mergeCells count="3">
    <mergeCell ref="Q2:S2"/>
    <mergeCell ref="E2:F2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1"/>
  <sheetViews>
    <sheetView showGridLines="0" topLeftCell="M1" zoomScale="50" zoomScaleNormal="50" workbookViewId="0">
      <pane ySplit="8" topLeftCell="A9" activePane="bottomLeft" state="frozen"/>
      <selection pane="bottomLeft" activeCell="S10" sqref="S10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1" customWidth="1"/>
    <col min="9" max="9" width="24.28515625" style="35" customWidth="1"/>
    <col min="10" max="10" width="28.42578125" style="35" customWidth="1"/>
    <col min="11" max="12" width="19.5703125" style="3" customWidth="1"/>
    <col min="13" max="13" width="25.7109375" style="3" customWidth="1"/>
    <col min="14" max="14" width="24.42578125" style="12" bestFit="1" customWidth="1"/>
    <col min="15" max="15" width="24.42578125" style="3" customWidth="1"/>
    <col min="16" max="16" width="31.5703125" style="3" customWidth="1"/>
    <col min="17" max="18" width="21.85546875" style="11" customWidth="1"/>
    <col min="19" max="19" width="23.5703125" style="3" customWidth="1"/>
    <col min="20" max="20" width="31.28515625" style="12" customWidth="1"/>
    <col min="21" max="21" width="27.7109375" style="12" customWidth="1"/>
    <col min="22" max="22" width="25.42578125" style="11" customWidth="1"/>
    <col min="23" max="23" width="25" style="12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2" customWidth="1"/>
    <col min="28" max="28" width="19.140625" style="11" customWidth="1"/>
    <col min="29" max="29" width="23.140625" style="3" customWidth="1"/>
    <col min="30" max="30" width="9.140625" style="8" hidden="1" customWidth="1"/>
    <col min="31" max="31" width="8.5703125" style="8" hidden="1" customWidth="1"/>
    <col min="32" max="38" width="0" style="8" hidden="1" customWidth="1"/>
    <col min="39" max="16384" width="9.140625" style="8" hidden="1"/>
  </cols>
  <sheetData>
    <row r="1" spans="1:33" ht="18.600000000000001" thickBot="1" x14ac:dyDescent="0.35"/>
    <row r="2" spans="1:33" ht="39.950000000000003" customHeight="1" thickBot="1" x14ac:dyDescent="0.3">
      <c r="E2" s="220" t="s">
        <v>139</v>
      </c>
      <c r="F2" s="221"/>
      <c r="G2" s="100">
        <f>SUM(G11:G10001)</f>
        <v>0</v>
      </c>
      <c r="H2" s="15"/>
      <c r="O2" s="220" t="s">
        <v>24</v>
      </c>
      <c r="P2" s="221"/>
      <c r="Q2" s="98">
        <f>SUM(Q11:Q10001)</f>
        <v>0</v>
      </c>
      <c r="T2" s="200" t="s">
        <v>137</v>
      </c>
      <c r="U2" s="202"/>
      <c r="V2" s="87">
        <f>SUM(V11:V10001)</f>
        <v>0</v>
      </c>
      <c r="X2" s="86"/>
      <c r="Y2" s="200" t="s">
        <v>45</v>
      </c>
      <c r="Z2" s="201"/>
      <c r="AA2" s="202"/>
      <c r="AB2" s="88">
        <f>SUM(AB11:AB10001)</f>
        <v>0</v>
      </c>
    </row>
    <row r="3" spans="1:33" ht="18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50000000000003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50" x14ac:dyDescent="0.25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8.75" x14ac:dyDescent="0.25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8" customFormat="1" ht="168.75" x14ac:dyDescent="0.25">
      <c r="A9" s="109">
        <v>1</v>
      </c>
      <c r="B9" s="110"/>
      <c r="C9" s="110"/>
      <c r="D9" s="110" t="s">
        <v>146</v>
      </c>
      <c r="E9" s="110"/>
      <c r="F9" s="110" t="s">
        <v>168</v>
      </c>
      <c r="G9" s="117">
        <v>674200</v>
      </c>
      <c r="H9" s="118">
        <f>IF(AD9 = 1, G9 - Q9,0)</f>
        <v>0</v>
      </c>
      <c r="I9" s="117"/>
      <c r="J9" s="117"/>
      <c r="K9" s="110"/>
      <c r="L9" s="110"/>
      <c r="M9" s="110"/>
      <c r="N9" s="116"/>
      <c r="O9" s="110"/>
      <c r="P9" s="110" t="s">
        <v>169</v>
      </c>
      <c r="Q9" s="117">
        <v>674200</v>
      </c>
      <c r="R9" s="118">
        <f>IF(AD9 = 1, Q9 + SUM(Y9:Y9) - SUM(Z9:Z9) - SUM(V9:V9) - AB9,0)</f>
        <v>674200</v>
      </c>
      <c r="S9" s="110" t="s">
        <v>170</v>
      </c>
      <c r="T9" s="116"/>
      <c r="U9" s="111" t="s">
        <v>172</v>
      </c>
      <c r="V9" s="117"/>
      <c r="W9" s="116"/>
      <c r="X9" s="110"/>
      <c r="Y9" s="117"/>
      <c r="Z9" s="117"/>
      <c r="AA9" s="111"/>
      <c r="AB9" s="117"/>
      <c r="AC9" s="110"/>
      <c r="AD9" s="108">
        <v>1</v>
      </c>
    </row>
    <row r="10" spans="1:33" s="108" customFormat="1" ht="168.75" x14ac:dyDescent="0.25">
      <c r="A10" s="109">
        <v>2</v>
      </c>
      <c r="B10" s="110"/>
      <c r="C10" s="110"/>
      <c r="D10" s="110"/>
      <c r="E10" s="110"/>
      <c r="F10" s="110"/>
      <c r="G10" s="117">
        <v>3129114.56</v>
      </c>
      <c r="H10" s="118">
        <f>IF(AD10 = 2, G10 - Q10,0)</f>
        <v>0</v>
      </c>
      <c r="I10" s="117"/>
      <c r="J10" s="117"/>
      <c r="K10" s="110"/>
      <c r="L10" s="110"/>
      <c r="M10" s="110"/>
      <c r="N10" s="116"/>
      <c r="O10" s="110"/>
      <c r="P10" s="110"/>
      <c r="Q10" s="117">
        <v>3129114.56</v>
      </c>
      <c r="R10" s="118">
        <f>IF(AD10 = 2, Q10 + SUM(Y10:Y10) - SUM(Z10:Z10) - SUM(V10:V10) - AB10,0)</f>
        <v>3129114.56</v>
      </c>
      <c r="S10" s="110" t="s">
        <v>171</v>
      </c>
      <c r="T10" s="116"/>
      <c r="U10" s="111" t="s">
        <v>172</v>
      </c>
      <c r="V10" s="117"/>
      <c r="W10" s="116"/>
      <c r="X10" s="110"/>
      <c r="Y10" s="117"/>
      <c r="Z10" s="117"/>
      <c r="AA10" s="111"/>
      <c r="AB10" s="117"/>
      <c r="AC10" s="110"/>
      <c r="AD10" s="108">
        <v>2</v>
      </c>
    </row>
    <row r="11" spans="1:33" ht="18" x14ac:dyDescent="0.3">
      <c r="AD11" s="8">
        <v>3</v>
      </c>
    </row>
  </sheetData>
  <sheetProtection algorithmName="SHA-512" hashValue="QOAKiIMjubLJvPjb5KrNMIW7bHc1K1RvKMGtDtafnfDDalGMjlqvBNvDL2vLDL//rZzyv3GrJfutJxhg3HzEqw==" saltValue="UZEQi2mQSMw/utNtKZwNU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1" customWidth="1"/>
    <col min="8" max="8" width="22.28515625" style="8" customWidth="1"/>
    <col min="9" max="9" width="24.28515625" style="35" customWidth="1"/>
    <col min="10" max="10" width="28.42578125" style="35" customWidth="1"/>
    <col min="11" max="12" width="19.5703125" style="3" customWidth="1"/>
    <col min="13" max="13" width="25.7109375" style="3" customWidth="1"/>
    <col min="14" max="14" width="24.42578125" style="12" bestFit="1" customWidth="1"/>
    <col min="15" max="15" width="24.42578125" style="3" customWidth="1"/>
    <col min="16" max="16" width="31.5703125" style="3" customWidth="1"/>
    <col min="17" max="17" width="27" style="11" customWidth="1"/>
    <col min="18" max="18" width="21.85546875" style="8" customWidth="1"/>
    <col min="19" max="19" width="23.5703125" style="8" customWidth="1"/>
    <col min="20" max="20" width="32.42578125" style="8" customWidth="1"/>
    <col min="21" max="21" width="27.7109375" style="8" customWidth="1"/>
    <col min="22" max="22" width="25.42578125" style="8" customWidth="1"/>
    <col min="23" max="23" width="25" style="8" customWidth="1"/>
    <col min="24" max="26" width="25.140625" style="8" customWidth="1"/>
    <col min="27" max="27" width="23.85546875" style="8" customWidth="1"/>
    <col min="28" max="28" width="20.28515625" style="8" customWidth="1"/>
    <col min="29" max="29" width="20" style="8" customWidth="1"/>
    <col min="30" max="38" width="0" style="8" hidden="1" customWidth="1"/>
    <col min="39" max="16384" width="9.140625" style="8" hidden="1"/>
  </cols>
  <sheetData>
    <row r="1" spans="1:33" ht="18.600000000000001" thickBot="1" x14ac:dyDescent="0.35">
      <c r="T1" s="16"/>
    </row>
    <row r="2" spans="1:33" ht="39.950000000000003" customHeight="1" thickBot="1" x14ac:dyDescent="0.3">
      <c r="E2" s="220" t="s">
        <v>139</v>
      </c>
      <c r="F2" s="221"/>
      <c r="G2" s="100">
        <f>SUM(G9:G9999)</f>
        <v>0</v>
      </c>
      <c r="H2" s="15"/>
      <c r="O2" s="220" t="s">
        <v>24</v>
      </c>
      <c r="P2" s="221"/>
      <c r="Q2" s="98">
        <f>SUM(Q9:Q9999)</f>
        <v>0</v>
      </c>
      <c r="T2" s="200" t="s">
        <v>137</v>
      </c>
      <c r="U2" s="202"/>
      <c r="V2" s="87">
        <f>SUM(V9:V9999)</f>
        <v>0</v>
      </c>
      <c r="X2" s="86"/>
      <c r="Y2" s="200" t="s">
        <v>45</v>
      </c>
      <c r="Z2" s="201"/>
      <c r="AA2" s="202"/>
      <c r="AB2" s="88">
        <f>SUM(AB9:AB9999)</f>
        <v>0</v>
      </c>
    </row>
    <row r="4" spans="1:33" ht="39.950000000000003" customHeight="1" x14ac:dyDescent="0.3"/>
    <row r="6" spans="1:33" ht="150" x14ac:dyDescent="0.25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8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8.75" x14ac:dyDescent="0.25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ht="18" x14ac:dyDescent="0.3">
      <c r="A9" s="14"/>
      <c r="B9" s="14"/>
      <c r="C9" s="14"/>
      <c r="D9" s="14"/>
      <c r="E9" s="14"/>
      <c r="F9" s="14"/>
      <c r="G9" s="15"/>
      <c r="H9" s="16"/>
      <c r="I9" s="105"/>
      <c r="J9" s="105"/>
      <c r="K9" s="14"/>
      <c r="L9" s="14"/>
      <c r="M9" s="14"/>
      <c r="N9" s="29"/>
      <c r="O9" s="14"/>
      <c r="P9" s="14"/>
      <c r="Q9" s="15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8">
        <v>2</v>
      </c>
    </row>
  </sheetData>
  <sheetProtection password="EB34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8" customWidth="1"/>
    <col min="2" max="2" width="47.140625" style="8" customWidth="1"/>
    <col min="3" max="3" width="33.28515625" style="8" customWidth="1"/>
    <col min="4" max="6" width="33.7109375" style="8" customWidth="1"/>
    <col min="7" max="8" width="22.28515625" style="8" customWidth="1"/>
    <col min="9" max="9" width="24.28515625" style="8" customWidth="1"/>
    <col min="10" max="10" width="28.42578125" style="8" customWidth="1"/>
    <col min="11" max="12" width="19.5703125" style="8" customWidth="1"/>
    <col min="13" max="13" width="25.7109375" style="8" customWidth="1"/>
    <col min="14" max="14" width="24.42578125" style="8" bestFit="1" customWidth="1"/>
    <col min="15" max="15" width="24.42578125" style="8" customWidth="1"/>
    <col min="16" max="16" width="31.5703125" style="8" customWidth="1"/>
    <col min="17" max="18" width="21.85546875" style="8" customWidth="1"/>
    <col min="19" max="19" width="23.5703125" style="8" customWidth="1"/>
    <col min="20" max="20" width="31.85546875" style="8" customWidth="1"/>
    <col min="21" max="21" width="27.7109375" style="8" customWidth="1"/>
    <col min="22" max="22" width="25.42578125" style="8" customWidth="1"/>
    <col min="23" max="23" width="25" style="8" customWidth="1"/>
    <col min="24" max="26" width="29.42578125" style="8" customWidth="1"/>
    <col min="27" max="27" width="26.28515625" style="8" customWidth="1"/>
    <col min="28" max="28" width="25.140625" style="8" customWidth="1"/>
    <col min="29" max="29" width="19.140625" style="8" customWidth="1"/>
    <col min="30" max="16384" width="9.140625" style="8" hidden="1"/>
  </cols>
  <sheetData>
    <row r="1" spans="1:33" ht="18.600000000000001" thickBot="1" x14ac:dyDescent="0.35"/>
    <row r="2" spans="1:33" ht="39.950000000000003" customHeight="1" thickBot="1" x14ac:dyDescent="0.3">
      <c r="E2" s="220" t="s">
        <v>139</v>
      </c>
      <c r="F2" s="221"/>
      <c r="G2" s="100">
        <f>SUM(G9:G9999)</f>
        <v>0</v>
      </c>
      <c r="H2" s="15"/>
      <c r="O2" s="220" t="s">
        <v>24</v>
      </c>
      <c r="P2" s="221"/>
      <c r="Q2" s="98">
        <f>SUM(Q9:Q9999)</f>
        <v>0</v>
      </c>
      <c r="T2" s="200" t="s">
        <v>137</v>
      </c>
      <c r="U2" s="202"/>
      <c r="V2" s="87">
        <f>SUM(V9:V9999)</f>
        <v>0</v>
      </c>
      <c r="X2" s="86"/>
      <c r="Y2" s="200" t="s">
        <v>45</v>
      </c>
      <c r="Z2" s="201"/>
      <c r="AA2" s="202"/>
      <c r="AB2" s="88">
        <f>SUM(AB9:AB9999)</f>
        <v>0</v>
      </c>
    </row>
    <row r="4" spans="1:33" ht="39.950000000000003" customHeight="1" x14ac:dyDescent="0.3">
      <c r="P4" s="224"/>
      <c r="Q4" s="224"/>
      <c r="R4" s="224"/>
      <c r="T4" s="102"/>
      <c r="U4" s="102"/>
    </row>
    <row r="6" spans="1:33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8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8.75" x14ac:dyDescent="0.25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t="18" hidden="1" x14ac:dyDescent="0.3">
      <c r="M9" s="3"/>
      <c r="AD9" s="8">
        <v>2</v>
      </c>
    </row>
    <row r="10" spans="1:33" ht="18" hidden="1" x14ac:dyDescent="0.3">
      <c r="M10" s="3"/>
    </row>
    <row r="11" spans="1:33" ht="18" hidden="1" x14ac:dyDescent="0.3">
      <c r="M11" s="3"/>
    </row>
    <row r="12" spans="1:33" ht="18" hidden="1" x14ac:dyDescent="0.3">
      <c r="M12" s="3"/>
    </row>
    <row r="13" spans="1:33" ht="18" hidden="1" x14ac:dyDescent="0.3">
      <c r="M13" s="3"/>
    </row>
    <row r="14" spans="1:33" ht="18" hidden="1" x14ac:dyDescent="0.3">
      <c r="M14" s="3"/>
    </row>
    <row r="15" spans="1:33" ht="18" hidden="1" x14ac:dyDescent="0.3">
      <c r="M15" s="3"/>
    </row>
    <row r="16" spans="1:33" ht="18" hidden="1" x14ac:dyDescent="0.3">
      <c r="M16" s="3"/>
    </row>
    <row r="17" spans="13:13" ht="18" hidden="1" x14ac:dyDescent="0.3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52" customWidth="1"/>
    <col min="2" max="2" width="17.42578125" style="50" customWidth="1"/>
    <col min="3" max="3" width="17.28515625" style="50" customWidth="1"/>
    <col min="4" max="4" width="38.85546875" style="50" customWidth="1"/>
    <col min="5" max="5" width="15.5703125" style="50" bestFit="1" customWidth="1"/>
    <col min="6" max="11" width="16.140625" style="50" customWidth="1"/>
    <col min="12" max="16384" width="9.140625" style="50"/>
  </cols>
  <sheetData>
    <row r="1" spans="1:11" x14ac:dyDescent="0.25">
      <c r="A1" s="65">
        <v>12</v>
      </c>
      <c r="B1" s="65">
        <v>3</v>
      </c>
      <c r="C1" s="65">
        <v>9</v>
      </c>
      <c r="D1" s="227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25">
      <c r="A2" s="66" t="s">
        <v>84</v>
      </c>
      <c r="B2" s="65" t="s">
        <v>85</v>
      </c>
      <c r="C2" s="65" t="s">
        <v>86</v>
      </c>
      <c r="D2" s="228"/>
      <c r="E2" s="48"/>
      <c r="F2" s="80">
        <v>4</v>
      </c>
      <c r="G2" s="84">
        <v>11</v>
      </c>
      <c r="H2" s="83">
        <v>1</v>
      </c>
      <c r="I2" s="82">
        <v>2</v>
      </c>
      <c r="J2" s="81">
        <v>0</v>
      </c>
      <c r="K2" s="85">
        <v>0</v>
      </c>
    </row>
    <row r="3" spans="1:11" ht="15.6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25">
      <c r="A4" s="61">
        <v>24</v>
      </c>
      <c r="B4" s="62">
        <v>11</v>
      </c>
      <c r="C4" s="62">
        <v>9</v>
      </c>
      <c r="D4" s="229" t="s">
        <v>102</v>
      </c>
      <c r="E4" s="48"/>
      <c r="F4" s="80">
        <v>5</v>
      </c>
      <c r="G4" s="84">
        <v>12</v>
      </c>
      <c r="H4" s="83">
        <v>2</v>
      </c>
      <c r="I4" s="82">
        <v>3</v>
      </c>
      <c r="J4" s="81">
        <v>0</v>
      </c>
      <c r="K4" s="85">
        <v>0</v>
      </c>
    </row>
    <row r="5" spans="1:11" x14ac:dyDescent="0.25">
      <c r="A5" s="61" t="s">
        <v>89</v>
      </c>
      <c r="B5" s="62" t="s">
        <v>88</v>
      </c>
      <c r="C5" s="62" t="s">
        <v>87</v>
      </c>
      <c r="D5" s="230"/>
      <c r="E5" s="48"/>
      <c r="F5" s="48"/>
      <c r="G5" s="48"/>
      <c r="H5" s="49"/>
      <c r="I5" s="49"/>
      <c r="J5" s="49"/>
    </row>
    <row r="6" spans="1:11" ht="15.6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25">
      <c r="A7" s="63">
        <v>9</v>
      </c>
      <c r="B7" s="64">
        <v>1</v>
      </c>
      <c r="C7" s="64">
        <v>9</v>
      </c>
      <c r="D7" s="231" t="s">
        <v>52</v>
      </c>
      <c r="E7" s="48"/>
      <c r="F7" s="48"/>
      <c r="G7" s="48"/>
      <c r="H7" s="49"/>
      <c r="I7" s="49"/>
      <c r="J7" s="49"/>
    </row>
    <row r="8" spans="1:11" x14ac:dyDescent="0.25">
      <c r="A8" s="63" t="s">
        <v>90</v>
      </c>
      <c r="B8" s="64" t="s">
        <v>91</v>
      </c>
      <c r="C8" s="64" t="s">
        <v>92</v>
      </c>
      <c r="D8" s="232"/>
      <c r="E8" s="48"/>
      <c r="F8" s="48"/>
      <c r="G8" s="48"/>
      <c r="H8" s="49"/>
      <c r="I8" s="49"/>
      <c r="J8" s="49"/>
    </row>
    <row r="9" spans="1:11" ht="15.6" x14ac:dyDescent="0.3">
      <c r="A9" s="51"/>
      <c r="B9" s="47"/>
      <c r="C9" s="47"/>
      <c r="D9" s="47"/>
      <c r="E9" s="47"/>
      <c r="F9" s="47"/>
      <c r="G9" s="47"/>
    </row>
    <row r="10" spans="1:11" x14ac:dyDescent="0.25">
      <c r="A10" s="59">
        <v>10</v>
      </c>
      <c r="B10" s="60">
        <v>2</v>
      </c>
      <c r="C10" s="60">
        <v>9</v>
      </c>
      <c r="D10" s="233" t="s">
        <v>31</v>
      </c>
      <c r="E10" s="47"/>
      <c r="F10" s="47"/>
      <c r="G10" s="47"/>
    </row>
    <row r="11" spans="1:11" x14ac:dyDescent="0.25">
      <c r="A11" s="59" t="s">
        <v>93</v>
      </c>
      <c r="B11" s="60" t="s">
        <v>94</v>
      </c>
      <c r="C11" s="60" t="s">
        <v>95</v>
      </c>
      <c r="D11" s="234"/>
      <c r="E11" s="47"/>
      <c r="F11" s="47"/>
      <c r="G11" s="47"/>
    </row>
    <row r="12" spans="1:11" ht="15.6" x14ac:dyDescent="0.3">
      <c r="A12" s="51"/>
      <c r="B12" s="47"/>
      <c r="C12" s="47"/>
      <c r="D12" s="47"/>
      <c r="E12" s="47"/>
      <c r="F12" s="47"/>
      <c r="G12" s="47"/>
    </row>
    <row r="13" spans="1:11" x14ac:dyDescent="0.25">
      <c r="A13" s="57">
        <v>8</v>
      </c>
      <c r="B13" s="58">
        <v>0</v>
      </c>
      <c r="C13" s="58">
        <v>9</v>
      </c>
      <c r="D13" s="235" t="s">
        <v>49</v>
      </c>
      <c r="E13" s="47"/>
      <c r="F13" s="47"/>
      <c r="G13" s="47"/>
    </row>
    <row r="14" spans="1:11" x14ac:dyDescent="0.25">
      <c r="A14" s="57" t="s">
        <v>96</v>
      </c>
      <c r="B14" s="58" t="s">
        <v>97</v>
      </c>
      <c r="C14" s="58" t="s">
        <v>98</v>
      </c>
      <c r="D14" s="236"/>
      <c r="E14" s="47"/>
      <c r="F14" s="47"/>
      <c r="G14" s="47"/>
    </row>
    <row r="15" spans="1:11" x14ac:dyDescent="0.25">
      <c r="A15" s="51"/>
      <c r="B15" s="47"/>
      <c r="C15" s="47"/>
      <c r="D15" s="47"/>
      <c r="E15" s="47"/>
      <c r="F15" s="47"/>
      <c r="G15" s="47"/>
    </row>
    <row r="16" spans="1:11" x14ac:dyDescent="0.25">
      <c r="A16" s="55">
        <v>8</v>
      </c>
      <c r="B16" s="56">
        <v>0</v>
      </c>
      <c r="C16" s="56">
        <v>9</v>
      </c>
      <c r="D16" s="225" t="s">
        <v>83</v>
      </c>
      <c r="E16" s="47"/>
      <c r="F16" s="47"/>
      <c r="G16" s="47"/>
    </row>
    <row r="17" spans="1:4" x14ac:dyDescent="0.25">
      <c r="A17" s="55" t="s">
        <v>99</v>
      </c>
      <c r="B17" s="56" t="s">
        <v>100</v>
      </c>
      <c r="C17" s="56" t="s">
        <v>101</v>
      </c>
      <c r="D17" s="226"/>
    </row>
    <row r="18" spans="1:4" x14ac:dyDescent="0.25">
      <c r="A18" s="51"/>
    </row>
    <row r="19" spans="1:4" x14ac:dyDescent="0.25">
      <c r="A19" s="51"/>
    </row>
    <row r="20" spans="1:4" x14ac:dyDescent="0.25">
      <c r="A20" s="51"/>
    </row>
    <row r="21" spans="1:4" x14ac:dyDescent="0.25">
      <c r="A21" s="51"/>
    </row>
    <row r="22" spans="1:4" x14ac:dyDescent="0.25">
      <c r="A22" s="51"/>
    </row>
    <row r="23" spans="1:4" x14ac:dyDescent="0.25">
      <c r="A23" s="51"/>
    </row>
    <row r="24" spans="1:4" x14ac:dyDescent="0.25">
      <c r="A24" s="51"/>
    </row>
    <row r="25" spans="1:4" x14ac:dyDescent="0.25">
      <c r="A25" s="51"/>
    </row>
    <row r="26" spans="1:4" x14ac:dyDescent="0.25">
      <c r="A26" s="51"/>
    </row>
    <row r="27" spans="1:4" x14ac:dyDescent="0.25">
      <c r="A27" s="51"/>
    </row>
    <row r="28" spans="1:4" x14ac:dyDescent="0.25">
      <c r="A28" s="51"/>
    </row>
    <row r="29" spans="1:4" x14ac:dyDescent="0.25">
      <c r="A29" s="51"/>
    </row>
    <row r="30" spans="1:4" x14ac:dyDescent="0.25">
      <c r="A30" s="51"/>
    </row>
    <row r="31" spans="1:4" x14ac:dyDescent="0.25">
      <c r="A31" s="51"/>
    </row>
    <row r="32" spans="1:4" x14ac:dyDescent="0.25">
      <c r="A32" s="51"/>
    </row>
    <row r="33" spans="1:1" x14ac:dyDescent="0.25">
      <c r="A33" s="51"/>
    </row>
    <row r="34" spans="1:1" x14ac:dyDescent="0.25">
      <c r="A34" s="51"/>
    </row>
    <row r="35" spans="1:1" x14ac:dyDescent="0.25">
      <c r="A35" s="51"/>
    </row>
    <row r="36" spans="1:1" x14ac:dyDescent="0.25">
      <c r="A36" s="51"/>
    </row>
    <row r="37" spans="1:1" x14ac:dyDescent="0.25">
      <c r="A37" s="51"/>
    </row>
    <row r="38" spans="1:1" x14ac:dyDescent="0.25">
      <c r="A38" s="51"/>
    </row>
    <row r="39" spans="1:1" x14ac:dyDescent="0.25">
      <c r="A39" s="51"/>
    </row>
    <row r="40" spans="1:1" x14ac:dyDescent="0.25">
      <c r="A40" s="51"/>
    </row>
    <row r="41" spans="1:1" x14ac:dyDescent="0.25">
      <c r="A41" s="51"/>
    </row>
    <row r="42" spans="1:1" x14ac:dyDescent="0.25">
      <c r="A42" s="51"/>
    </row>
    <row r="43" spans="1:1" x14ac:dyDescent="0.25">
      <c r="A43" s="51"/>
    </row>
    <row r="44" spans="1:1" x14ac:dyDescent="0.25">
      <c r="A44" s="51"/>
    </row>
    <row r="45" spans="1:1" x14ac:dyDescent="0.25">
      <c r="A45" s="51"/>
    </row>
    <row r="81" spans="1:1" x14ac:dyDescent="0.25">
      <c r="A81" s="53"/>
    </row>
    <row r="82" spans="1:1" x14ac:dyDescent="0.25">
      <c r="A82" s="53"/>
    </row>
    <row r="83" spans="1:1" x14ac:dyDescent="0.25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Библиотека</cp:lastModifiedBy>
  <cp:lastPrinted>2019-09-24T06:31:40Z</cp:lastPrinted>
  <dcterms:created xsi:type="dcterms:W3CDTF">2017-01-25T04:28:39Z</dcterms:created>
  <dcterms:modified xsi:type="dcterms:W3CDTF">2025-03-21T11:05:32Z</dcterms:modified>
</cp:coreProperties>
</file>