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1.39\share\403 Экономисты по труду\Штатные и тарификация\ШР и тариф-я на 01.01.2023\ШР ДС на 01.01.23\"/>
    </mc:Choice>
  </mc:AlternateContent>
  <bookViews>
    <workbookView xWindow="0" yWindow="0" windowWidth="17235" windowHeight="9360" activeTab="2"/>
  </bookViews>
  <sheets>
    <sheet name="Осиновая Речка с 01.01.23 (1)" sheetId="7" r:id="rId1"/>
    <sheet name="Осиновая Речка с 01.01.23(2)" sheetId="5" r:id="rId2"/>
    <sheet name="Осиновая Речка с 01.02.23(3)" sheetId="6" r:id="rId3"/>
  </sheets>
  <definedNames>
    <definedName name="__xlfn_IFERROR">#N/A</definedName>
    <definedName name="_xlnm.Print_Titles" localSheetId="0">'Осиновая Речка с 01.01.23 (1)'!$21:$24</definedName>
    <definedName name="_xlnm.Print_Titles" localSheetId="1">'Осиновая Речка с 01.01.23(2)'!$21:$24</definedName>
    <definedName name="_xlnm.Print_Titles" localSheetId="2">'Осиновая Речка с 01.02.23(3)'!$21:$24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7" l="1"/>
  <c r="AV56" i="7"/>
  <c r="AS56" i="7"/>
  <c r="AK56" i="7"/>
  <c r="AE56" i="7"/>
  <c r="AD56" i="7"/>
  <c r="R56" i="7"/>
  <c r="P56" i="7"/>
  <c r="N56" i="7"/>
  <c r="AI56" i="7" s="1"/>
  <c r="AS55" i="7"/>
  <c r="AD55" i="7"/>
  <c r="N55" i="7"/>
  <c r="AI55" i="7" s="1"/>
  <c r="AS54" i="7"/>
  <c r="AI54" i="7"/>
  <c r="AD54" i="7"/>
  <c r="V54" i="7"/>
  <c r="T54" i="7"/>
  <c r="N54" i="7"/>
  <c r="AV53" i="7"/>
  <c r="AS53" i="7"/>
  <c r="AK53" i="7"/>
  <c r="AG53" i="7"/>
  <c r="AE53" i="7"/>
  <c r="AD53" i="7"/>
  <c r="T53" i="7"/>
  <c r="R53" i="7"/>
  <c r="P53" i="7"/>
  <c r="N53" i="7"/>
  <c r="AI53" i="7" s="1"/>
  <c r="AV52" i="7"/>
  <c r="AS52" i="7"/>
  <c r="AK52" i="7"/>
  <c r="AD52" i="7"/>
  <c r="AE52" i="7" s="1"/>
  <c r="R52" i="7"/>
  <c r="P52" i="7"/>
  <c r="N52" i="7"/>
  <c r="AI52" i="7" s="1"/>
  <c r="AS51" i="7"/>
  <c r="AK51" i="7"/>
  <c r="AD51" i="7"/>
  <c r="V51" i="7"/>
  <c r="P51" i="7"/>
  <c r="N51" i="7"/>
  <c r="AS50" i="7"/>
  <c r="AD50" i="7"/>
  <c r="P50" i="7"/>
  <c r="N50" i="7"/>
  <c r="AI50" i="7" s="1"/>
  <c r="AS49" i="7"/>
  <c r="AI49" i="7"/>
  <c r="AD49" i="7"/>
  <c r="N49" i="7"/>
  <c r="AS48" i="7"/>
  <c r="AD48" i="7"/>
  <c r="V48" i="7"/>
  <c r="N48" i="7"/>
  <c r="AI48" i="7" s="1"/>
  <c r="D48" i="7"/>
  <c r="B48" i="7"/>
  <c r="C48" i="7" s="1"/>
  <c r="A48" i="7"/>
  <c r="D47" i="7"/>
  <c r="B47" i="7"/>
  <c r="C47" i="7" s="1"/>
  <c r="A47" i="7"/>
  <c r="AW46" i="7"/>
  <c r="AS46" i="7"/>
  <c r="AF46" i="7"/>
  <c r="Q46" i="7"/>
  <c r="O46" i="7"/>
  <c r="L46" i="7"/>
  <c r="D46" i="7"/>
  <c r="A46" i="7"/>
  <c r="AV45" i="7"/>
  <c r="AV46" i="7" s="1"/>
  <c r="AS45" i="7"/>
  <c r="AK45" i="7"/>
  <c r="AJ46" i="7" s="1"/>
  <c r="AG45" i="7"/>
  <c r="AD45" i="7"/>
  <c r="AE45" i="7" s="1"/>
  <c r="AD46" i="7" s="1"/>
  <c r="T45" i="7"/>
  <c r="S46" i="7" s="1"/>
  <c r="R45" i="7"/>
  <c r="P45" i="7"/>
  <c r="N45" i="7"/>
  <c r="N46" i="7" s="1"/>
  <c r="D45" i="7"/>
  <c r="A45" i="7"/>
  <c r="D44" i="7"/>
  <c r="A44" i="7"/>
  <c r="N43" i="7"/>
  <c r="L43" i="7"/>
  <c r="D43" i="7"/>
  <c r="B43" i="7"/>
  <c r="C43" i="7" s="1"/>
  <c r="A43" i="7"/>
  <c r="AS42" i="7"/>
  <c r="AS43" i="7" s="1"/>
  <c r="AD42" i="7"/>
  <c r="V42" i="7"/>
  <c r="U43" i="7" s="1"/>
  <c r="N42" i="7"/>
  <c r="D42" i="7"/>
  <c r="A42" i="7"/>
  <c r="D41" i="7"/>
  <c r="A41" i="7"/>
  <c r="D40" i="7"/>
  <c r="A40" i="7"/>
  <c r="D39" i="7"/>
  <c r="B39" i="7"/>
  <c r="C39" i="7" s="1"/>
  <c r="A39" i="7"/>
  <c r="AV38" i="7"/>
  <c r="AS38" i="7"/>
  <c r="AG38" i="7"/>
  <c r="AE38" i="7"/>
  <c r="AD38" i="7"/>
  <c r="T38" i="7"/>
  <c r="R38" i="7"/>
  <c r="N38" i="7"/>
  <c r="AK38" i="7" s="1"/>
  <c r="D38" i="7"/>
  <c r="C38" i="7"/>
  <c r="B38" i="7"/>
  <c r="A38" i="7"/>
  <c r="AS37" i="7"/>
  <c r="AD37" i="7"/>
  <c r="P37" i="7"/>
  <c r="N37" i="7"/>
  <c r="AE37" i="7" s="1"/>
  <c r="D37" i="7"/>
  <c r="B37" i="7"/>
  <c r="C37" i="7" s="1"/>
  <c r="A37" i="7"/>
  <c r="AD36" i="7"/>
  <c r="L36" i="7"/>
  <c r="AS36" i="7" s="1"/>
  <c r="D36" i="7"/>
  <c r="A36" i="7"/>
  <c r="AS35" i="7"/>
  <c r="AD35" i="7"/>
  <c r="N35" i="7"/>
  <c r="L35" i="7"/>
  <c r="L39" i="7" s="1"/>
  <c r="D35" i="7"/>
  <c r="B35" i="7"/>
  <c r="C35" i="7" s="1"/>
  <c r="A35" i="7"/>
  <c r="AS34" i="7"/>
  <c r="AD34" i="7"/>
  <c r="N34" i="7"/>
  <c r="D34" i="7"/>
  <c r="B34" i="7"/>
  <c r="C34" i="7" s="1"/>
  <c r="A34" i="7"/>
  <c r="AS33" i="7"/>
  <c r="AK33" i="7"/>
  <c r="AD33" i="7"/>
  <c r="V33" i="7"/>
  <c r="P33" i="7"/>
  <c r="N33" i="7"/>
  <c r="D33" i="7"/>
  <c r="B33" i="7"/>
  <c r="C33" i="7" s="1"/>
  <c r="A33" i="7"/>
  <c r="AS32" i="7"/>
  <c r="AD32" i="7"/>
  <c r="N32" i="7"/>
  <c r="AK32" i="7" s="1"/>
  <c r="A32" i="7"/>
  <c r="AS31" i="7"/>
  <c r="AD31" i="7"/>
  <c r="N31" i="7"/>
  <c r="D31" i="7"/>
  <c r="C31" i="7"/>
  <c r="B31" i="7"/>
  <c r="A31" i="7"/>
  <c r="D30" i="7"/>
  <c r="C30" i="7"/>
  <c r="B30" i="7"/>
  <c r="A30" i="7"/>
  <c r="D29" i="7"/>
  <c r="C29" i="7"/>
  <c r="B29" i="7"/>
  <c r="A29" i="7"/>
  <c r="AW28" i="7"/>
  <c r="L28" i="7"/>
  <c r="D28" i="7"/>
  <c r="A28" i="7"/>
  <c r="AW27" i="7"/>
  <c r="AV27" i="7"/>
  <c r="AV28" i="7" s="1"/>
  <c r="AS27" i="7"/>
  <c r="AS28" i="7" s="1"/>
  <c r="AG27" i="7"/>
  <c r="AF28" i="7" s="1"/>
  <c r="AE27" i="7"/>
  <c r="AD28" i="7" s="1"/>
  <c r="AD27" i="7"/>
  <c r="T27" i="7"/>
  <c r="S28" i="7" s="1"/>
  <c r="R27" i="7"/>
  <c r="Q28" i="7" s="1"/>
  <c r="N27" i="7"/>
  <c r="N28" i="7" s="1"/>
  <c r="D27" i="7"/>
  <c r="A27" i="7"/>
  <c r="A18" i="7"/>
  <c r="A17" i="7"/>
  <c r="A16" i="7"/>
  <c r="A15" i="7"/>
  <c r="A14" i="7"/>
  <c r="A12" i="7"/>
  <c r="A11" i="7"/>
  <c r="A9" i="7"/>
  <c r="A8" i="7"/>
  <c r="A7" i="7"/>
  <c r="B6" i="7"/>
  <c r="A6" i="7"/>
  <c r="A5" i="7"/>
  <c r="AY4" i="7"/>
  <c r="A4" i="7"/>
  <c r="D32" i="7" l="1"/>
  <c r="L58" i="7"/>
  <c r="AV35" i="7"/>
  <c r="AL35" i="7"/>
  <c r="AE35" i="7"/>
  <c r="R35" i="7"/>
  <c r="AK35" i="7"/>
  <c r="P35" i="7"/>
  <c r="T35" i="7"/>
  <c r="AI35" i="7"/>
  <c r="AG35" i="7"/>
  <c r="AV31" i="7"/>
  <c r="AE31" i="7"/>
  <c r="R31" i="7"/>
  <c r="AK31" i="7"/>
  <c r="P31" i="7"/>
  <c r="AG31" i="7"/>
  <c r="AW34" i="7"/>
  <c r="AG34" i="7"/>
  <c r="T34" i="7"/>
  <c r="AV34" i="7"/>
  <c r="AE34" i="7"/>
  <c r="R34" i="7"/>
  <c r="AI34" i="7"/>
  <c r="T31" i="7"/>
  <c r="AI31" i="7"/>
  <c r="P32" i="7"/>
  <c r="P34" i="7"/>
  <c r="AL34" i="7" s="1"/>
  <c r="AK34" i="7"/>
  <c r="V35" i="7"/>
  <c r="N36" i="7"/>
  <c r="AW49" i="7"/>
  <c r="AG49" i="7"/>
  <c r="T49" i="7"/>
  <c r="AV49" i="7"/>
  <c r="AE49" i="7"/>
  <c r="R49" i="7"/>
  <c r="V49" i="7"/>
  <c r="U57" i="7" s="1"/>
  <c r="AK49" i="7"/>
  <c r="P49" i="7"/>
  <c r="AL49" i="7" s="1"/>
  <c r="AS57" i="7"/>
  <c r="AS59" i="7" s="1"/>
  <c r="AG55" i="7"/>
  <c r="T55" i="7"/>
  <c r="AV55" i="7"/>
  <c r="AE55" i="7"/>
  <c r="R55" i="7"/>
  <c r="V55" i="7"/>
  <c r="AK55" i="7"/>
  <c r="P55" i="7"/>
  <c r="AL55" i="7" s="1"/>
  <c r="AS39" i="7"/>
  <c r="AS58" i="7" s="1"/>
  <c r="AW32" i="7"/>
  <c r="AG32" i="7"/>
  <c r="T32" i="7"/>
  <c r="AV32" i="7"/>
  <c r="AE32" i="7"/>
  <c r="R32" i="7"/>
  <c r="AL32" i="7" s="1"/>
  <c r="AI32" i="7"/>
  <c r="V31" i="7"/>
  <c r="V32" i="7"/>
  <c r="AW33" i="7"/>
  <c r="AG33" i="7"/>
  <c r="AL33" i="7" s="1"/>
  <c r="T33" i="7"/>
  <c r="AV33" i="7"/>
  <c r="AE33" i="7"/>
  <c r="R33" i="7"/>
  <c r="AI33" i="7"/>
  <c r="V34" i="7"/>
  <c r="AI37" i="7"/>
  <c r="V37" i="7"/>
  <c r="AK37" i="7"/>
  <c r="T37" i="7"/>
  <c r="AG37" i="7"/>
  <c r="AL37" i="7" s="1"/>
  <c r="R37" i="7"/>
  <c r="AV37" i="7"/>
  <c r="AH57" i="7"/>
  <c r="AW50" i="7"/>
  <c r="AG50" i="7"/>
  <c r="T50" i="7"/>
  <c r="AV50" i="7"/>
  <c r="AE50" i="7"/>
  <c r="R50" i="7"/>
  <c r="AL50" i="7" s="1"/>
  <c r="V50" i="7"/>
  <c r="AK50" i="7"/>
  <c r="V27" i="7"/>
  <c r="U28" i="7" s="1"/>
  <c r="AI27" i="7"/>
  <c r="AH28" i="7" s="1"/>
  <c r="L59" i="7"/>
  <c r="AW42" i="7"/>
  <c r="AW43" i="7" s="1"/>
  <c r="AW59" i="7" s="1"/>
  <c r="AE14" i="7" s="1"/>
  <c r="B14" i="7" s="1"/>
  <c r="AG42" i="7"/>
  <c r="AF43" i="7" s="1"/>
  <c r="T42" i="7"/>
  <c r="S43" i="7" s="1"/>
  <c r="AV42" i="7"/>
  <c r="AV43" i="7" s="1"/>
  <c r="AE42" i="7"/>
  <c r="AD43" i="7" s="1"/>
  <c r="R42" i="7"/>
  <c r="Q43" i="7" s="1"/>
  <c r="AI42" i="7"/>
  <c r="AH43" i="7" s="1"/>
  <c r="P27" i="7"/>
  <c r="AK27" i="7"/>
  <c r="AJ28" i="7" s="1"/>
  <c r="P42" i="7"/>
  <c r="O43" i="7" s="1"/>
  <c r="AK42" i="7"/>
  <c r="AJ43" i="7" s="1"/>
  <c r="N57" i="7"/>
  <c r="N59" i="7" s="1"/>
  <c r="AW48" i="7"/>
  <c r="AW57" i="7" s="1"/>
  <c r="AG48" i="7"/>
  <c r="R48" i="7"/>
  <c r="AV48" i="7"/>
  <c r="AE48" i="7"/>
  <c r="P48" i="7"/>
  <c r="AK48" i="7"/>
  <c r="AG51" i="7"/>
  <c r="T51" i="7"/>
  <c r="AV51" i="7"/>
  <c r="AL51" i="7"/>
  <c r="AE51" i="7"/>
  <c r="R51" i="7"/>
  <c r="AI51" i="7"/>
  <c r="AV54" i="7"/>
  <c r="AE54" i="7"/>
  <c r="R54" i="7"/>
  <c r="AK54" i="7"/>
  <c r="P54" i="7"/>
  <c r="AL54" i="7" s="1"/>
  <c r="AG54" i="7"/>
  <c r="V38" i="7"/>
  <c r="AI38" i="7"/>
  <c r="T52" i="7"/>
  <c r="AG52" i="7"/>
  <c r="V53" i="7"/>
  <c r="AL53" i="7" s="1"/>
  <c r="T56" i="7"/>
  <c r="AG56" i="7"/>
  <c r="AL56" i="7" s="1"/>
  <c r="P38" i="7"/>
  <c r="V45" i="7"/>
  <c r="U46" i="7" s="1"/>
  <c r="AI45" i="7"/>
  <c r="AH46" i="7" s="1"/>
  <c r="V52" i="7"/>
  <c r="V56" i="7"/>
  <c r="L57" i="6"/>
  <c r="AS56" i="6"/>
  <c r="AD56" i="6"/>
  <c r="N56" i="6"/>
  <c r="AK56" i="6" s="1"/>
  <c r="AS55" i="6"/>
  <c r="AD55" i="6"/>
  <c r="AE55" i="6" s="1"/>
  <c r="N55" i="6"/>
  <c r="AI55" i="6" s="1"/>
  <c r="AS54" i="6"/>
  <c r="AD54" i="6"/>
  <c r="V54" i="6"/>
  <c r="N54" i="6"/>
  <c r="AI54" i="6" s="1"/>
  <c r="AS53" i="6"/>
  <c r="AG53" i="6"/>
  <c r="AD53" i="6"/>
  <c r="T53" i="6"/>
  <c r="N53" i="6"/>
  <c r="AV53" i="6" s="1"/>
  <c r="AV52" i="6"/>
  <c r="AS52" i="6"/>
  <c r="AG52" i="6"/>
  <c r="AD52" i="6"/>
  <c r="T52" i="6"/>
  <c r="R52" i="6"/>
  <c r="N52" i="6"/>
  <c r="AK52" i="6" s="1"/>
  <c r="AS51" i="6"/>
  <c r="AK51" i="6"/>
  <c r="AD51" i="6"/>
  <c r="T51" i="6"/>
  <c r="R51" i="6"/>
  <c r="N51" i="6"/>
  <c r="AI51" i="6" s="1"/>
  <c r="AS50" i="6"/>
  <c r="AD50" i="6"/>
  <c r="N50" i="6"/>
  <c r="AI50" i="6" s="1"/>
  <c r="AS49" i="6"/>
  <c r="AD49" i="6"/>
  <c r="N49" i="6"/>
  <c r="AI49" i="6" s="1"/>
  <c r="AS48" i="6"/>
  <c r="AS57" i="6" s="1"/>
  <c r="AD48" i="6"/>
  <c r="N48" i="6"/>
  <c r="AK48" i="6" s="1"/>
  <c r="D48" i="6"/>
  <c r="B48" i="6"/>
  <c r="C48" i="6" s="1"/>
  <c r="A48" i="6"/>
  <c r="D47" i="6"/>
  <c r="B47" i="6"/>
  <c r="C47" i="6" s="1"/>
  <c r="A47" i="6"/>
  <c r="AW46" i="6"/>
  <c r="L46" i="6"/>
  <c r="D46" i="6"/>
  <c r="A46" i="6"/>
  <c r="AV45" i="6"/>
  <c r="AV46" i="6" s="1"/>
  <c r="AS45" i="6"/>
  <c r="AS46" i="6" s="1"/>
  <c r="AE45" i="6"/>
  <c r="AD46" i="6" s="1"/>
  <c r="AD45" i="6"/>
  <c r="P45" i="6"/>
  <c r="O46" i="6" s="1"/>
  <c r="N45" i="6"/>
  <c r="N46" i="6" s="1"/>
  <c r="D45" i="6"/>
  <c r="A45" i="6"/>
  <c r="D44" i="6"/>
  <c r="A44" i="6"/>
  <c r="L43" i="6"/>
  <c r="D43" i="6"/>
  <c r="B43" i="6"/>
  <c r="C43" i="6" s="1"/>
  <c r="A43" i="6"/>
  <c r="AW42" i="6"/>
  <c r="AW43" i="6" s="1"/>
  <c r="AS42" i="6"/>
  <c r="AG42" i="6"/>
  <c r="AF43" i="6" s="1"/>
  <c r="AD42" i="6"/>
  <c r="P42" i="6"/>
  <c r="N42" i="6"/>
  <c r="AI42" i="6" s="1"/>
  <c r="AH43" i="6" s="1"/>
  <c r="D42" i="6"/>
  <c r="A42" i="6"/>
  <c r="D41" i="6"/>
  <c r="A41" i="6"/>
  <c r="D40" i="6"/>
  <c r="A40" i="6"/>
  <c r="D39" i="6"/>
  <c r="C39" i="6"/>
  <c r="B39" i="6"/>
  <c r="A39" i="6"/>
  <c r="AS38" i="6"/>
  <c r="AD38" i="6"/>
  <c r="N38" i="6"/>
  <c r="D38" i="6"/>
  <c r="B38" i="6"/>
  <c r="C38" i="6" s="1"/>
  <c r="A38" i="6"/>
  <c r="AV37" i="6"/>
  <c r="AS37" i="6"/>
  <c r="AG37" i="6"/>
  <c r="AD37" i="6"/>
  <c r="T37" i="6"/>
  <c r="N37" i="6"/>
  <c r="AI37" i="6" s="1"/>
  <c r="D37" i="6"/>
  <c r="C37" i="6"/>
  <c r="B37" i="6"/>
  <c r="A37" i="6"/>
  <c r="AD36" i="6"/>
  <c r="L36" i="6"/>
  <c r="N36" i="6" s="1"/>
  <c r="AK36" i="6" s="1"/>
  <c r="D36" i="6"/>
  <c r="A36" i="6"/>
  <c r="AD35" i="6"/>
  <c r="L35" i="6"/>
  <c r="L39" i="6" s="1"/>
  <c r="D35" i="6"/>
  <c r="C35" i="6"/>
  <c r="B35" i="6"/>
  <c r="A35" i="6"/>
  <c r="AV34" i="6"/>
  <c r="AS34" i="6"/>
  <c r="AE34" i="6"/>
  <c r="AD34" i="6"/>
  <c r="R34" i="6"/>
  <c r="N34" i="6"/>
  <c r="AK34" i="6" s="1"/>
  <c r="D34" i="6"/>
  <c r="C34" i="6"/>
  <c r="B34" i="6"/>
  <c r="A34" i="6"/>
  <c r="AV33" i="6"/>
  <c r="AS33" i="6"/>
  <c r="AE33" i="6"/>
  <c r="AD33" i="6"/>
  <c r="R33" i="6"/>
  <c r="N33" i="6"/>
  <c r="AK33" i="6" s="1"/>
  <c r="D33" i="6"/>
  <c r="C33" i="6"/>
  <c r="B33" i="6"/>
  <c r="A33" i="6"/>
  <c r="AV32" i="6"/>
  <c r="AS32" i="6"/>
  <c r="AE32" i="6"/>
  <c r="AD32" i="6"/>
  <c r="R32" i="6"/>
  <c r="N32" i="6"/>
  <c r="AK32" i="6" s="1"/>
  <c r="A32" i="6"/>
  <c r="AV31" i="6"/>
  <c r="AS31" i="6"/>
  <c r="AK31" i="6"/>
  <c r="AG31" i="6"/>
  <c r="AD31" i="6"/>
  <c r="AE31" i="6" s="1"/>
  <c r="T31" i="6"/>
  <c r="R31" i="6"/>
  <c r="P31" i="6"/>
  <c r="N31" i="6"/>
  <c r="D31" i="6"/>
  <c r="B31" i="6"/>
  <c r="C31" i="6" s="1"/>
  <c r="A31" i="6"/>
  <c r="D30" i="6"/>
  <c r="B30" i="6"/>
  <c r="C30" i="6" s="1"/>
  <c r="A30" i="6"/>
  <c r="D29" i="6"/>
  <c r="B29" i="6"/>
  <c r="C29" i="6" s="1"/>
  <c r="A29" i="6"/>
  <c r="AS28" i="6"/>
  <c r="L28" i="6"/>
  <c r="L59" i="6" s="1"/>
  <c r="D28" i="6"/>
  <c r="A28" i="6"/>
  <c r="AS27" i="6"/>
  <c r="AD27" i="6"/>
  <c r="N27" i="6"/>
  <c r="V27" i="6" s="1"/>
  <c r="U28" i="6" s="1"/>
  <c r="D27" i="6"/>
  <c r="A27" i="6"/>
  <c r="A18" i="6"/>
  <c r="A17" i="6"/>
  <c r="A16" i="6"/>
  <c r="A15" i="6"/>
  <c r="A14" i="6"/>
  <c r="A12" i="6"/>
  <c r="A11" i="6"/>
  <c r="A9" i="6"/>
  <c r="A8" i="6"/>
  <c r="A7" i="6"/>
  <c r="B6" i="6"/>
  <c r="A6" i="6"/>
  <c r="A5" i="6"/>
  <c r="AY4" i="6"/>
  <c r="A4" i="6"/>
  <c r="AP37" i="7" l="1"/>
  <c r="AN37" i="7"/>
  <c r="AQ37" i="7" s="1"/>
  <c r="AR37" i="7"/>
  <c r="AN49" i="7"/>
  <c r="AQ49" i="7" s="1"/>
  <c r="AR49" i="7"/>
  <c r="AU49" i="7"/>
  <c r="AP49" i="7"/>
  <c r="AT49" i="7"/>
  <c r="AP53" i="7"/>
  <c r="AT53" i="7" s="1"/>
  <c r="AN53" i="7"/>
  <c r="AD59" i="7"/>
  <c r="AN32" i="7"/>
  <c r="AP32" i="7"/>
  <c r="AT32" i="7" s="1"/>
  <c r="AN34" i="7"/>
  <c r="AQ34" i="7" s="1"/>
  <c r="AR34" i="7" s="1"/>
  <c r="AU34" i="7"/>
  <c r="AP34" i="7"/>
  <c r="AT34" i="7"/>
  <c r="AP56" i="7"/>
  <c r="AN56" i="7"/>
  <c r="AP54" i="7"/>
  <c r="AN54" i="7"/>
  <c r="AN50" i="7"/>
  <c r="AQ50" i="7" s="1"/>
  <c r="AR50" i="7" s="1"/>
  <c r="AP50" i="7"/>
  <c r="AT50" i="7"/>
  <c r="AN33" i="7"/>
  <c r="AT33" i="7"/>
  <c r="AP33" i="7"/>
  <c r="AN55" i="7"/>
  <c r="AQ55" i="7" s="1"/>
  <c r="AR55" i="7" s="1"/>
  <c r="AP55" i="7"/>
  <c r="AN51" i="7"/>
  <c r="AQ51" i="7" s="1"/>
  <c r="AR51" i="7"/>
  <c r="AP51" i="7"/>
  <c r="AU51" i="7"/>
  <c r="AT51" i="7"/>
  <c r="B41" i="7" s="1"/>
  <c r="C41" i="7" s="1"/>
  <c r="AH59" i="7"/>
  <c r="O57" i="7"/>
  <c r="Q57" i="7"/>
  <c r="Q59" i="7" s="1"/>
  <c r="U59" i="7"/>
  <c r="AV39" i="7"/>
  <c r="AV58" i="7" s="1"/>
  <c r="AL45" i="7"/>
  <c r="AJ57" i="7"/>
  <c r="AJ59" i="7" s="1"/>
  <c r="AL31" i="7"/>
  <c r="AL38" i="7"/>
  <c r="AL52" i="7"/>
  <c r="AD57" i="7"/>
  <c r="AF57" i="7"/>
  <c r="AF59" i="7" s="1"/>
  <c r="O28" i="7"/>
  <c r="O59" i="7" s="1"/>
  <c r="AL27" i="7"/>
  <c r="AL42" i="7"/>
  <c r="AV36" i="7"/>
  <c r="AE36" i="7"/>
  <c r="R36" i="7"/>
  <c r="Q39" i="7" s="1"/>
  <c r="Q58" i="7" s="1"/>
  <c r="Q60" i="7" s="1"/>
  <c r="AK36" i="7"/>
  <c r="AJ39" i="7" s="1"/>
  <c r="AJ58" i="7" s="1"/>
  <c r="AJ60" i="7" s="1"/>
  <c r="P36" i="7"/>
  <c r="AL36" i="7" s="1"/>
  <c r="AI36" i="7"/>
  <c r="T36" i="7"/>
  <c r="S39" i="7" s="1"/>
  <c r="S58" i="7" s="1"/>
  <c r="S60" i="7" s="1"/>
  <c r="AG36" i="7"/>
  <c r="V36" i="7"/>
  <c r="U39" i="7" s="1"/>
  <c r="U58" i="7" s="1"/>
  <c r="U60" i="7" s="1"/>
  <c r="N39" i="7"/>
  <c r="AV57" i="7"/>
  <c r="AV59" i="7" s="1"/>
  <c r="O17" i="7" s="1"/>
  <c r="AS60" i="7"/>
  <c r="AP35" i="7"/>
  <c r="AN35" i="7"/>
  <c r="AQ35" i="7" s="1"/>
  <c r="AR35" i="7" s="1"/>
  <c r="AL48" i="7"/>
  <c r="AW39" i="7"/>
  <c r="AW58" i="7" s="1"/>
  <c r="S57" i="7"/>
  <c r="S59" i="7" s="1"/>
  <c r="AH39" i="7"/>
  <c r="AH58" i="7" s="1"/>
  <c r="AF39" i="7"/>
  <c r="AF58" i="7" s="1"/>
  <c r="AF60" i="7" s="1"/>
  <c r="AD39" i="7"/>
  <c r="AD58" i="7" s="1"/>
  <c r="L60" i="7"/>
  <c r="AL14" i="7" s="1"/>
  <c r="P50" i="6"/>
  <c r="AG50" i="6"/>
  <c r="R50" i="6"/>
  <c r="AK50" i="6"/>
  <c r="AE51" i="6"/>
  <c r="AV51" i="6"/>
  <c r="P55" i="6"/>
  <c r="AK55" i="6"/>
  <c r="R56" i="6"/>
  <c r="AG56" i="6"/>
  <c r="T50" i="6"/>
  <c r="P51" i="6"/>
  <c r="AL51" i="6" s="1"/>
  <c r="AG51" i="6"/>
  <c r="AE52" i="6"/>
  <c r="R55" i="6"/>
  <c r="T56" i="6"/>
  <c r="AE50" i="6"/>
  <c r="AV50" i="6"/>
  <c r="T55" i="6"/>
  <c r="AV55" i="6"/>
  <c r="AV56" i="6"/>
  <c r="AW50" i="6"/>
  <c r="AE56" i="6"/>
  <c r="P49" i="6"/>
  <c r="AG49" i="6"/>
  <c r="AW49" i="6"/>
  <c r="AE49" i="6"/>
  <c r="R49" i="6"/>
  <c r="AK49" i="6"/>
  <c r="AV49" i="6"/>
  <c r="T49" i="6"/>
  <c r="R45" i="6"/>
  <c r="Q46" i="6" s="1"/>
  <c r="AG45" i="6"/>
  <c r="AF46" i="6" s="1"/>
  <c r="T45" i="6"/>
  <c r="S46" i="6" s="1"/>
  <c r="AK45" i="6"/>
  <c r="AJ46" i="6" s="1"/>
  <c r="R42" i="6"/>
  <c r="Q43" i="6" s="1"/>
  <c r="AK42" i="6"/>
  <c r="AJ43" i="6" s="1"/>
  <c r="N43" i="6"/>
  <c r="T42" i="6"/>
  <c r="S43" i="6" s="1"/>
  <c r="AE42" i="6"/>
  <c r="AD43" i="6" s="1"/>
  <c r="AV42" i="6"/>
  <c r="AV43" i="6" s="1"/>
  <c r="AL31" i="6"/>
  <c r="L58" i="6"/>
  <c r="L60" i="6" s="1"/>
  <c r="AL14" i="6" s="1"/>
  <c r="D32" i="6"/>
  <c r="AW27" i="6"/>
  <c r="AW28" i="6" s="1"/>
  <c r="AG27" i="6"/>
  <c r="AF28" i="6" s="1"/>
  <c r="T27" i="6"/>
  <c r="S28" i="6" s="1"/>
  <c r="AV27" i="6"/>
  <c r="AV28" i="6" s="1"/>
  <c r="AE27" i="6"/>
  <c r="AD28" i="6" s="1"/>
  <c r="R27" i="6"/>
  <c r="Q28" i="6" s="1"/>
  <c r="N28" i="6"/>
  <c r="AK27" i="6"/>
  <c r="AJ28" i="6" s="1"/>
  <c r="P27" i="6"/>
  <c r="O28" i="6" s="1"/>
  <c r="AI36" i="6"/>
  <c r="V36" i="6"/>
  <c r="AG36" i="6"/>
  <c r="AL36" i="6" s="1"/>
  <c r="T36" i="6"/>
  <c r="AV36" i="6"/>
  <c r="AE36" i="6"/>
  <c r="R36" i="6"/>
  <c r="AV38" i="6"/>
  <c r="AE38" i="6"/>
  <c r="R38" i="6"/>
  <c r="AI38" i="6"/>
  <c r="V38" i="6"/>
  <c r="AK38" i="6"/>
  <c r="T38" i="6"/>
  <c r="AG38" i="6"/>
  <c r="P38" i="6"/>
  <c r="AL38" i="6" s="1"/>
  <c r="AI27" i="6"/>
  <c r="AH28" i="6" s="1"/>
  <c r="P36" i="6"/>
  <c r="T32" i="6"/>
  <c r="AG32" i="6"/>
  <c r="AW32" i="6"/>
  <c r="AW39" i="6" s="1"/>
  <c r="AW58" i="6" s="1"/>
  <c r="T33" i="6"/>
  <c r="AG33" i="6"/>
  <c r="AW33" i="6"/>
  <c r="T34" i="6"/>
  <c r="AG34" i="6"/>
  <c r="AW34" i="6"/>
  <c r="V37" i="6"/>
  <c r="V32" i="6"/>
  <c r="AI32" i="6"/>
  <c r="V33" i="6"/>
  <c r="AI33" i="6"/>
  <c r="V34" i="6"/>
  <c r="AI34" i="6"/>
  <c r="AS35" i="6"/>
  <c r="AS36" i="6"/>
  <c r="AS39" i="6" s="1"/>
  <c r="AS58" i="6" s="1"/>
  <c r="AK37" i="6"/>
  <c r="P37" i="6"/>
  <c r="O43" i="6"/>
  <c r="AI48" i="6"/>
  <c r="V48" i="6"/>
  <c r="N57" i="6"/>
  <c r="AW48" i="6"/>
  <c r="AG48" i="6"/>
  <c r="R48" i="6"/>
  <c r="AV48" i="6"/>
  <c r="AE48" i="6"/>
  <c r="P48" i="6"/>
  <c r="AL48" i="6" s="1"/>
  <c r="N39" i="6"/>
  <c r="V31" i="6"/>
  <c r="AI31" i="6"/>
  <c r="P32" i="6"/>
  <c r="AL32" i="6" s="1"/>
  <c r="P33" i="6"/>
  <c r="P34" i="6"/>
  <c r="N35" i="6"/>
  <c r="R37" i="6"/>
  <c r="AL37" i="6" s="1"/>
  <c r="AE37" i="6"/>
  <c r="AG54" i="6"/>
  <c r="T54" i="6"/>
  <c r="AV54" i="6"/>
  <c r="AE54" i="6"/>
  <c r="R54" i="6"/>
  <c r="AK54" i="6"/>
  <c r="P54" i="6"/>
  <c r="AS43" i="6"/>
  <c r="AS59" i="6" s="1"/>
  <c r="V53" i="6"/>
  <c r="AI53" i="6"/>
  <c r="V45" i="6"/>
  <c r="U46" i="6" s="1"/>
  <c r="AI45" i="6"/>
  <c r="V52" i="6"/>
  <c r="AI52" i="6"/>
  <c r="P53" i="6"/>
  <c r="AK53" i="6"/>
  <c r="AJ57" i="6" s="1"/>
  <c r="AG55" i="6"/>
  <c r="V56" i="6"/>
  <c r="AI56" i="6"/>
  <c r="V42" i="6"/>
  <c r="U43" i="6" s="1"/>
  <c r="V49" i="6"/>
  <c r="V50" i="6"/>
  <c r="V51" i="6"/>
  <c r="P52" i="6"/>
  <c r="R53" i="6"/>
  <c r="AE53" i="6"/>
  <c r="V55" i="6"/>
  <c r="AL55" i="6" s="1"/>
  <c r="P56" i="6"/>
  <c r="AL56" i="6" s="1"/>
  <c r="AS37" i="5"/>
  <c r="AD37" i="5"/>
  <c r="N37" i="5"/>
  <c r="AV37" i="5" s="1"/>
  <c r="D37" i="5"/>
  <c r="B37" i="5"/>
  <c r="C37" i="5" s="1"/>
  <c r="A37" i="5"/>
  <c r="B9" i="7" l="1"/>
  <c r="AN36" i="7"/>
  <c r="AP36" i="7"/>
  <c r="AT36" i="7"/>
  <c r="AP38" i="7"/>
  <c r="AN38" i="7"/>
  <c r="AQ38" i="7" s="1"/>
  <c r="AR38" i="7" s="1"/>
  <c r="AT38" i="7"/>
  <c r="AU38" i="7" s="1"/>
  <c r="AD60" i="7"/>
  <c r="AW60" i="7"/>
  <c r="AE12" i="7"/>
  <c r="AN31" i="7"/>
  <c r="AP31" i="7"/>
  <c r="AO39" i="7" s="1"/>
  <c r="AT31" i="7"/>
  <c r="AQ56" i="7"/>
  <c r="O39" i="7"/>
  <c r="O58" i="7" s="1"/>
  <c r="O60" i="7" s="1"/>
  <c r="AT55" i="7"/>
  <c r="AU50" i="7"/>
  <c r="AQ54" i="7"/>
  <c r="AV60" i="7"/>
  <c r="O16" i="7"/>
  <c r="N58" i="7"/>
  <c r="N60" i="7" s="1"/>
  <c r="O12" i="7"/>
  <c r="P13" i="7"/>
  <c r="AN42" i="7"/>
  <c r="AT42" i="7" s="1"/>
  <c r="AP42" i="7"/>
  <c r="AO43" i="7" s="1"/>
  <c r="AT35" i="7"/>
  <c r="AU35" i="7" s="1"/>
  <c r="AH60" i="7"/>
  <c r="AN48" i="7"/>
  <c r="AP48" i="7"/>
  <c r="AP27" i="7"/>
  <c r="AO28" i="7" s="1"/>
  <c r="AN27" i="7"/>
  <c r="AT27" i="7"/>
  <c r="AP52" i="7"/>
  <c r="AN52" i="7"/>
  <c r="AQ52" i="7" s="1"/>
  <c r="AR52" i="7"/>
  <c r="AP45" i="7"/>
  <c r="AO46" i="7" s="1"/>
  <c r="AN45" i="7"/>
  <c r="AQ33" i="7"/>
  <c r="AT54" i="7"/>
  <c r="B44" i="7" s="1"/>
  <c r="C44" i="7" s="1"/>
  <c r="AT56" i="7"/>
  <c r="B46" i="7" s="1"/>
  <c r="C46" i="7" s="1"/>
  <c r="AQ32" i="7"/>
  <c r="AQ53" i="7"/>
  <c r="AT37" i="7"/>
  <c r="AU37" i="7" s="1"/>
  <c r="S57" i="6"/>
  <c r="AL54" i="6"/>
  <c r="AL50" i="6"/>
  <c r="AP50" i="6" s="1"/>
  <c r="AL53" i="6"/>
  <c r="AN53" i="6" s="1"/>
  <c r="AL49" i="6"/>
  <c r="AW57" i="6"/>
  <c r="AV57" i="6"/>
  <c r="AL42" i="6"/>
  <c r="AN50" i="6"/>
  <c r="AP49" i="6"/>
  <c r="AN49" i="6"/>
  <c r="AN37" i="6"/>
  <c r="AQ37" i="6" s="1"/>
  <c r="AR37" i="6" s="1"/>
  <c r="AP37" i="6"/>
  <c r="AP36" i="6"/>
  <c r="AT36" i="6" s="1"/>
  <c r="AN36" i="6"/>
  <c r="AR38" i="6"/>
  <c r="AP38" i="6"/>
  <c r="AN38" i="6"/>
  <c r="AQ38" i="6" s="1"/>
  <c r="AT38" i="6"/>
  <c r="AU38" i="6" s="1"/>
  <c r="AN54" i="6"/>
  <c r="AP54" i="6"/>
  <c r="AT54" i="6" s="1"/>
  <c r="B44" i="6" s="1"/>
  <c r="C44" i="6" s="1"/>
  <c r="AS60" i="6"/>
  <c r="AP55" i="6"/>
  <c r="AN55" i="6"/>
  <c r="AP48" i="6"/>
  <c r="AN48" i="6"/>
  <c r="AL52" i="6"/>
  <c r="AE12" i="6"/>
  <c r="AJ59" i="6"/>
  <c r="AL27" i="6"/>
  <c r="AW59" i="6"/>
  <c r="AE14" i="6" s="1"/>
  <c r="B14" i="6" s="1"/>
  <c r="AL34" i="6"/>
  <c r="O57" i="6"/>
  <c r="O59" i="6" s="1"/>
  <c r="Q57" i="6"/>
  <c r="Q59" i="6" s="1"/>
  <c r="U57" i="6"/>
  <c r="U59" i="6" s="1"/>
  <c r="N59" i="6"/>
  <c r="AV59" i="6"/>
  <c r="O17" i="6" s="1"/>
  <c r="AP56" i="6"/>
  <c r="AN56" i="6"/>
  <c r="AQ56" i="6" s="1"/>
  <c r="AR56" i="6" s="1"/>
  <c r="AP32" i="6"/>
  <c r="AT32" i="6" s="1"/>
  <c r="AN32" i="6"/>
  <c r="AI35" i="6"/>
  <c r="AH39" i="6" s="1"/>
  <c r="AH58" i="6" s="1"/>
  <c r="V35" i="6"/>
  <c r="AG35" i="6"/>
  <c r="AF39" i="6" s="1"/>
  <c r="AF58" i="6" s="1"/>
  <c r="T35" i="6"/>
  <c r="AV35" i="6"/>
  <c r="AV39" i="6" s="1"/>
  <c r="AV58" i="6" s="1"/>
  <c r="AE35" i="6"/>
  <c r="AD39" i="6" s="1"/>
  <c r="AD58" i="6" s="1"/>
  <c r="R35" i="6"/>
  <c r="Q39" i="6" s="1"/>
  <c r="Q58" i="6" s="1"/>
  <c r="P35" i="6"/>
  <c r="O39" i="6" s="1"/>
  <c r="O58" i="6" s="1"/>
  <c r="AK35" i="6"/>
  <c r="AJ39" i="6" s="1"/>
  <c r="AJ58" i="6" s="1"/>
  <c r="AP51" i="6"/>
  <c r="AN51" i="6"/>
  <c r="AP31" i="6"/>
  <c r="AN31" i="6"/>
  <c r="AH46" i="6"/>
  <c r="AL45" i="6"/>
  <c r="AL33" i="6"/>
  <c r="U39" i="6"/>
  <c r="U58" i="6" s="1"/>
  <c r="AD57" i="6"/>
  <c r="AD59" i="6" s="1"/>
  <c r="AF57" i="6"/>
  <c r="AF59" i="6" s="1"/>
  <c r="AH57" i="6"/>
  <c r="S39" i="6"/>
  <c r="S58" i="6" s="1"/>
  <c r="S59" i="6"/>
  <c r="N58" i="6"/>
  <c r="N60" i="6" s="1"/>
  <c r="P13" i="6"/>
  <c r="O12" i="6"/>
  <c r="AP42" i="6"/>
  <c r="AO43" i="6" s="1"/>
  <c r="AN42" i="6"/>
  <c r="AT42" i="6" s="1"/>
  <c r="AG37" i="5"/>
  <c r="T37" i="5"/>
  <c r="V37" i="5"/>
  <c r="AI37" i="5"/>
  <c r="AK37" i="5"/>
  <c r="P37" i="5"/>
  <c r="R37" i="5"/>
  <c r="AE37" i="5"/>
  <c r="L57" i="5"/>
  <c r="AV56" i="5"/>
  <c r="AS56" i="5"/>
  <c r="AG56" i="5"/>
  <c r="AE56" i="5"/>
  <c r="AD56" i="5"/>
  <c r="T56" i="5"/>
  <c r="R56" i="5"/>
  <c r="P56" i="5"/>
  <c r="N56" i="5"/>
  <c r="AK56" i="5" s="1"/>
  <c r="AV55" i="5"/>
  <c r="AS55" i="5"/>
  <c r="AK55" i="5"/>
  <c r="AD55" i="5"/>
  <c r="AE55" i="5" s="1"/>
  <c r="R55" i="5"/>
  <c r="P55" i="5"/>
  <c r="N55" i="5"/>
  <c r="AI55" i="5" s="1"/>
  <c r="AS54" i="5"/>
  <c r="AK54" i="5"/>
  <c r="AD54" i="5"/>
  <c r="V54" i="5"/>
  <c r="P54" i="5"/>
  <c r="N54" i="5"/>
  <c r="AS53" i="5"/>
  <c r="AD53" i="5"/>
  <c r="N53" i="5"/>
  <c r="AV52" i="5"/>
  <c r="AS52" i="5"/>
  <c r="AK52" i="5"/>
  <c r="AG52" i="5"/>
  <c r="AE52" i="5"/>
  <c r="AD52" i="5"/>
  <c r="T52" i="5"/>
  <c r="R52" i="5"/>
  <c r="P52" i="5"/>
  <c r="N52" i="5"/>
  <c r="AI52" i="5" s="1"/>
  <c r="AV51" i="5"/>
  <c r="AS51" i="5"/>
  <c r="AK51" i="5"/>
  <c r="AE51" i="5"/>
  <c r="AD51" i="5"/>
  <c r="R51" i="5"/>
  <c r="P51" i="5"/>
  <c r="N51" i="5"/>
  <c r="AI51" i="5" s="1"/>
  <c r="AV50" i="5"/>
  <c r="AS50" i="5"/>
  <c r="AK50" i="5"/>
  <c r="AE50" i="5"/>
  <c r="AD50" i="5"/>
  <c r="R50" i="5"/>
  <c r="P50" i="5"/>
  <c r="N50" i="5"/>
  <c r="AI50" i="5" s="1"/>
  <c r="AV49" i="5"/>
  <c r="AS49" i="5"/>
  <c r="AK49" i="5"/>
  <c r="AE49" i="5"/>
  <c r="AD49" i="5"/>
  <c r="R49" i="5"/>
  <c r="P49" i="5"/>
  <c r="N49" i="5"/>
  <c r="AI49" i="5" s="1"/>
  <c r="AS48" i="5"/>
  <c r="AK48" i="5"/>
  <c r="AD48" i="5"/>
  <c r="N48" i="5"/>
  <c r="D48" i="5"/>
  <c r="B48" i="5"/>
  <c r="C48" i="5" s="1"/>
  <c r="A48" i="5"/>
  <c r="D47" i="5"/>
  <c r="B47" i="5"/>
  <c r="C47" i="5" s="1"/>
  <c r="A47" i="5"/>
  <c r="AW46" i="5"/>
  <c r="Q46" i="5"/>
  <c r="L46" i="5"/>
  <c r="D46" i="5"/>
  <c r="A46" i="5"/>
  <c r="AV45" i="5"/>
  <c r="AV46" i="5" s="1"/>
  <c r="AS45" i="5"/>
  <c r="AK45" i="5"/>
  <c r="AJ46" i="5" s="1"/>
  <c r="AG45" i="5"/>
  <c r="AF46" i="5" s="1"/>
  <c r="AE45" i="5"/>
  <c r="AD46" i="5" s="1"/>
  <c r="AD45" i="5"/>
  <c r="T45" i="5"/>
  <c r="S46" i="5" s="1"/>
  <c r="R45" i="5"/>
  <c r="P45" i="5"/>
  <c r="O46" i="5" s="1"/>
  <c r="N45" i="5"/>
  <c r="N46" i="5" s="1"/>
  <c r="D45" i="5"/>
  <c r="A45" i="5"/>
  <c r="D44" i="5"/>
  <c r="A44" i="5"/>
  <c r="AV43" i="5"/>
  <c r="AS43" i="5"/>
  <c r="N43" i="5"/>
  <c r="L43" i="5"/>
  <c r="D43" i="5"/>
  <c r="B43" i="5"/>
  <c r="C43" i="5" s="1"/>
  <c r="A43" i="5"/>
  <c r="AV42" i="5"/>
  <c r="AS42" i="5"/>
  <c r="AK42" i="5"/>
  <c r="AJ43" i="5" s="1"/>
  <c r="AE42" i="5"/>
  <c r="AD43" i="5" s="1"/>
  <c r="AD42" i="5"/>
  <c r="R42" i="5"/>
  <c r="Q43" i="5" s="1"/>
  <c r="P42" i="5"/>
  <c r="O43" i="5" s="1"/>
  <c r="N42" i="5"/>
  <c r="AI42" i="5" s="1"/>
  <c r="AH43" i="5" s="1"/>
  <c r="D42" i="5"/>
  <c r="A42" i="5"/>
  <c r="D41" i="5"/>
  <c r="A41" i="5"/>
  <c r="D40" i="5"/>
  <c r="A40" i="5"/>
  <c r="D39" i="5"/>
  <c r="B39" i="5"/>
  <c r="C39" i="5" s="1"/>
  <c r="A39" i="5"/>
  <c r="AS38" i="5"/>
  <c r="AD38" i="5"/>
  <c r="N38" i="5"/>
  <c r="D38" i="5"/>
  <c r="C38" i="5"/>
  <c r="B38" i="5"/>
  <c r="A38" i="5"/>
  <c r="AS36" i="5"/>
  <c r="AD36" i="5"/>
  <c r="N36" i="5"/>
  <c r="AV36" i="5" s="1"/>
  <c r="L36" i="5"/>
  <c r="D36" i="5"/>
  <c r="A36" i="5"/>
  <c r="AD35" i="5"/>
  <c r="N35" i="5"/>
  <c r="AI35" i="5" s="1"/>
  <c r="L35" i="5"/>
  <c r="L39" i="5" s="1"/>
  <c r="L58" i="5" s="1"/>
  <c r="L60" i="5" s="1"/>
  <c r="AL14" i="5" s="1"/>
  <c r="D35" i="5"/>
  <c r="C35" i="5"/>
  <c r="B35" i="5"/>
  <c r="A35" i="5"/>
  <c r="AS34" i="5"/>
  <c r="AD34" i="5"/>
  <c r="N34" i="5"/>
  <c r="AI34" i="5" s="1"/>
  <c r="D34" i="5"/>
  <c r="C34" i="5"/>
  <c r="B34" i="5"/>
  <c r="A34" i="5"/>
  <c r="AS33" i="5"/>
  <c r="AD33" i="5"/>
  <c r="N33" i="5"/>
  <c r="AI33" i="5" s="1"/>
  <c r="D33" i="5"/>
  <c r="C33" i="5"/>
  <c r="B33" i="5"/>
  <c r="A33" i="5"/>
  <c r="AS32" i="5"/>
  <c r="AD32" i="5"/>
  <c r="N32" i="5"/>
  <c r="AI32" i="5" s="1"/>
  <c r="A32" i="5"/>
  <c r="AS31" i="5"/>
  <c r="AD31" i="5"/>
  <c r="N31" i="5"/>
  <c r="AK31" i="5" s="1"/>
  <c r="D31" i="5"/>
  <c r="B31" i="5"/>
  <c r="C31" i="5" s="1"/>
  <c r="A31" i="5"/>
  <c r="D30" i="5"/>
  <c r="B30" i="5"/>
  <c r="C30" i="5" s="1"/>
  <c r="A30" i="5"/>
  <c r="D29" i="5"/>
  <c r="B29" i="5"/>
  <c r="C29" i="5" s="1"/>
  <c r="A29" i="5"/>
  <c r="U28" i="5"/>
  <c r="N28" i="5"/>
  <c r="L28" i="5"/>
  <c r="L59" i="5" s="1"/>
  <c r="D28" i="5"/>
  <c r="A28" i="5"/>
  <c r="AS27" i="5"/>
  <c r="AS28" i="5" s="1"/>
  <c r="AK27" i="5"/>
  <c r="AJ28" i="5" s="1"/>
  <c r="AD27" i="5"/>
  <c r="V27" i="5"/>
  <c r="P27" i="5"/>
  <c r="O28" i="5" s="1"/>
  <c r="N27" i="5"/>
  <c r="D27" i="5"/>
  <c r="A27" i="5"/>
  <c r="A18" i="5"/>
  <c r="A17" i="5"/>
  <c r="A16" i="5"/>
  <c r="A15" i="5"/>
  <c r="A14" i="5"/>
  <c r="A12" i="5"/>
  <c r="A11" i="5"/>
  <c r="A9" i="5"/>
  <c r="A8" i="5"/>
  <c r="A7" i="5"/>
  <c r="B6" i="5"/>
  <c r="A6" i="5"/>
  <c r="A5" i="5"/>
  <c r="AY4" i="5"/>
  <c r="A4" i="5"/>
  <c r="AT43" i="7" l="1"/>
  <c r="B36" i="7"/>
  <c r="C36" i="7" s="1"/>
  <c r="B27" i="7"/>
  <c r="C27" i="7" s="1"/>
  <c r="AT28" i="7"/>
  <c r="B45" i="7"/>
  <c r="C45" i="7" s="1"/>
  <c r="AU55" i="7"/>
  <c r="AR33" i="7"/>
  <c r="AU33" i="7"/>
  <c r="AQ45" i="7"/>
  <c r="AM46" i="7"/>
  <c r="B12" i="7"/>
  <c r="AE15" i="7"/>
  <c r="B15" i="7" s="1"/>
  <c r="AR32" i="7"/>
  <c r="AU32" i="7"/>
  <c r="AT45" i="7"/>
  <c r="AQ27" i="7"/>
  <c r="AM28" i="7"/>
  <c r="AO57" i="7"/>
  <c r="B5" i="7"/>
  <c r="O15" i="7"/>
  <c r="B7" i="7" s="1"/>
  <c r="AR54" i="7"/>
  <c r="AU54" i="7"/>
  <c r="AM39" i="7"/>
  <c r="AQ31" i="7"/>
  <c r="AM43" i="7"/>
  <c r="AQ42" i="7"/>
  <c r="O18" i="7"/>
  <c r="B11" i="7" s="1"/>
  <c r="B8" i="7"/>
  <c r="AT39" i="7"/>
  <c r="B28" i="7"/>
  <c r="C28" i="7" s="1"/>
  <c r="AR53" i="7"/>
  <c r="AU53" i="7"/>
  <c r="AQ48" i="7"/>
  <c r="AM57" i="7"/>
  <c r="AT52" i="7"/>
  <c r="B42" i="7" s="1"/>
  <c r="C42" i="7" s="1"/>
  <c r="AT48" i="7"/>
  <c r="AT57" i="7" s="1"/>
  <c r="AR56" i="7"/>
  <c r="AU56" i="7"/>
  <c r="AQ36" i="7"/>
  <c r="AL37" i="5"/>
  <c r="AP37" i="5" s="1"/>
  <c r="AG33" i="5"/>
  <c r="R33" i="5"/>
  <c r="AK33" i="5"/>
  <c r="T33" i="5"/>
  <c r="AW33" i="5"/>
  <c r="AK32" i="5"/>
  <c r="AP53" i="6"/>
  <c r="AT53" i="6"/>
  <c r="AQ50" i="6"/>
  <c r="AR50" i="6" s="1"/>
  <c r="AQ51" i="6"/>
  <c r="AR51" i="6" s="1"/>
  <c r="AQ55" i="6"/>
  <c r="AR55" i="6" s="1"/>
  <c r="AQ49" i="6"/>
  <c r="AR49" i="6" s="1"/>
  <c r="AH59" i="6"/>
  <c r="AH60" i="6" s="1"/>
  <c r="O60" i="6"/>
  <c r="S60" i="6"/>
  <c r="AF60" i="6"/>
  <c r="AV60" i="6"/>
  <c r="O16" i="6"/>
  <c r="AQ48" i="6"/>
  <c r="AT51" i="6"/>
  <c r="B41" i="6" s="1"/>
  <c r="C41" i="6" s="1"/>
  <c r="Q60" i="6"/>
  <c r="AT48" i="6"/>
  <c r="AN27" i="6"/>
  <c r="AT27" i="6" s="1"/>
  <c r="AP27" i="6"/>
  <c r="AO28" i="6" s="1"/>
  <c r="AP52" i="6"/>
  <c r="AN52" i="6"/>
  <c r="AQ52" i="6" s="1"/>
  <c r="AR52" i="6" s="1"/>
  <c r="AO57" i="6"/>
  <c r="AQ53" i="6"/>
  <c r="AQ54" i="6"/>
  <c r="AT37" i="6"/>
  <c r="AU37" i="6" s="1"/>
  <c r="O15" i="6"/>
  <c r="B7" i="6" s="1"/>
  <c r="B5" i="6"/>
  <c r="AD60" i="6"/>
  <c r="AT49" i="6"/>
  <c r="AU49" i="6" s="1"/>
  <c r="AP45" i="6"/>
  <c r="AO46" i="6" s="1"/>
  <c r="AN45" i="6"/>
  <c r="AQ31" i="6"/>
  <c r="AT31" i="6"/>
  <c r="B9" i="6"/>
  <c r="AW60" i="6"/>
  <c r="AT43" i="6"/>
  <c r="B36" i="6"/>
  <c r="C36" i="6" s="1"/>
  <c r="AM43" i="6"/>
  <c r="AQ42" i="6"/>
  <c r="U60" i="6"/>
  <c r="AT55" i="6"/>
  <c r="B45" i="6" s="1"/>
  <c r="C45" i="6" s="1"/>
  <c r="AP33" i="6"/>
  <c r="AN33" i="6"/>
  <c r="AQ33" i="6" s="1"/>
  <c r="AR33" i="6"/>
  <c r="AJ60" i="6"/>
  <c r="AL35" i="6"/>
  <c r="AQ32" i="6"/>
  <c r="AP34" i="6"/>
  <c r="AN34" i="6"/>
  <c r="AQ34" i="6" s="1"/>
  <c r="AR34" i="6"/>
  <c r="AE15" i="6"/>
  <c r="B15" i="6" s="1"/>
  <c r="B12" i="6"/>
  <c r="AT56" i="6"/>
  <c r="B46" i="6" s="1"/>
  <c r="C46" i="6" s="1"/>
  <c r="AQ36" i="6"/>
  <c r="AT50" i="6"/>
  <c r="AU50" i="6" s="1"/>
  <c r="P35" i="5"/>
  <c r="P36" i="5"/>
  <c r="P31" i="5"/>
  <c r="AV35" i="5"/>
  <c r="T32" i="5"/>
  <c r="P34" i="5"/>
  <c r="AK34" i="5"/>
  <c r="P33" i="5"/>
  <c r="AE33" i="5"/>
  <c r="AV33" i="5"/>
  <c r="R34" i="5"/>
  <c r="R35" i="5"/>
  <c r="AE36" i="5"/>
  <c r="T34" i="5"/>
  <c r="AE35" i="5"/>
  <c r="R36" i="5"/>
  <c r="AK36" i="5"/>
  <c r="AK35" i="5"/>
  <c r="AE34" i="5"/>
  <c r="AV34" i="5"/>
  <c r="AG34" i="5"/>
  <c r="AW34" i="5"/>
  <c r="P32" i="5"/>
  <c r="AE32" i="5"/>
  <c r="AV32" i="5"/>
  <c r="R32" i="5"/>
  <c r="AG32" i="5"/>
  <c r="AW32" i="5"/>
  <c r="R31" i="5"/>
  <c r="AV31" i="5"/>
  <c r="AE31" i="5"/>
  <c r="AV53" i="5"/>
  <c r="AE53" i="5"/>
  <c r="R53" i="5"/>
  <c r="AK53" i="5"/>
  <c r="AJ57" i="5" s="1"/>
  <c r="AJ59" i="5" s="1"/>
  <c r="P53" i="5"/>
  <c r="AL53" i="5" s="1"/>
  <c r="T53" i="5"/>
  <c r="V53" i="5"/>
  <c r="AI53" i="5"/>
  <c r="AI48" i="5"/>
  <c r="V48" i="5"/>
  <c r="N57" i="5"/>
  <c r="N59" i="5" s="1"/>
  <c r="AW48" i="5"/>
  <c r="AG48" i="5"/>
  <c r="R48" i="5"/>
  <c r="Q57" i="5" s="1"/>
  <c r="AE48" i="5"/>
  <c r="AD57" i="5" s="1"/>
  <c r="P48" i="5"/>
  <c r="AV48" i="5"/>
  <c r="AL52" i="5"/>
  <c r="D32" i="5"/>
  <c r="AK38" i="5"/>
  <c r="P38" i="5"/>
  <c r="AI38" i="5"/>
  <c r="V38" i="5"/>
  <c r="AE38" i="5"/>
  <c r="AV38" i="5"/>
  <c r="AG38" i="5"/>
  <c r="T38" i="5"/>
  <c r="R38" i="5"/>
  <c r="AS57" i="5"/>
  <c r="AW27" i="5"/>
  <c r="AW28" i="5" s="1"/>
  <c r="AG27" i="5"/>
  <c r="AF28" i="5" s="1"/>
  <c r="T27" i="5"/>
  <c r="S28" i="5" s="1"/>
  <c r="AV27" i="5"/>
  <c r="AV28" i="5" s="1"/>
  <c r="AE27" i="5"/>
  <c r="AD28" i="5" s="1"/>
  <c r="AD59" i="5" s="1"/>
  <c r="R27" i="5"/>
  <c r="Q28" i="5" s="1"/>
  <c r="AI27" i="5"/>
  <c r="AH28" i="5" s="1"/>
  <c r="N39" i="5"/>
  <c r="AS46" i="5"/>
  <c r="AS59" i="5" s="1"/>
  <c r="AL50" i="5"/>
  <c r="AG53" i="5"/>
  <c r="T31" i="5"/>
  <c r="AG31" i="5"/>
  <c r="V32" i="5"/>
  <c r="V33" i="5"/>
  <c r="V34" i="5"/>
  <c r="T35" i="5"/>
  <c r="AG35" i="5"/>
  <c r="AS35" i="5"/>
  <c r="AS39" i="5" s="1"/>
  <c r="AS58" i="5" s="1"/>
  <c r="T36" i="5"/>
  <c r="AG36" i="5"/>
  <c r="AG54" i="5"/>
  <c r="T54" i="5"/>
  <c r="AV54" i="5"/>
  <c r="AL54" i="5"/>
  <c r="AE54" i="5"/>
  <c r="R54" i="5"/>
  <c r="AI54" i="5"/>
  <c r="V31" i="5"/>
  <c r="AI31" i="5"/>
  <c r="V35" i="5"/>
  <c r="V36" i="5"/>
  <c r="AI36" i="5"/>
  <c r="T42" i="5"/>
  <c r="S43" i="5" s="1"/>
  <c r="AG42" i="5"/>
  <c r="AF43" i="5" s="1"/>
  <c r="AW42" i="5"/>
  <c r="AW43" i="5" s="1"/>
  <c r="V45" i="5"/>
  <c r="U46" i="5" s="1"/>
  <c r="AI45" i="5"/>
  <c r="T49" i="5"/>
  <c r="AG49" i="5"/>
  <c r="AL49" i="5" s="1"/>
  <c r="AW49" i="5"/>
  <c r="T50" i="5"/>
  <c r="AG50" i="5"/>
  <c r="AW50" i="5"/>
  <c r="T51" i="5"/>
  <c r="AG51" i="5"/>
  <c r="AL51" i="5" s="1"/>
  <c r="V52" i="5"/>
  <c r="T55" i="5"/>
  <c r="AG55" i="5"/>
  <c r="V56" i="5"/>
  <c r="AI56" i="5"/>
  <c r="AL56" i="5" s="1"/>
  <c r="V42" i="5"/>
  <c r="U43" i="5" s="1"/>
  <c r="V49" i="5"/>
  <c r="V50" i="5"/>
  <c r="V51" i="5"/>
  <c r="V55" i="5"/>
  <c r="AN37" i="5" l="1"/>
  <c r="AQ37" i="5" s="1"/>
  <c r="AR37" i="5" s="1"/>
  <c r="AL33" i="5"/>
  <c r="AQ43" i="7"/>
  <c r="AR42" i="7"/>
  <c r="AR43" i="7" s="1"/>
  <c r="AU42" i="7"/>
  <c r="AU43" i="7" s="1"/>
  <c r="AT46" i="7"/>
  <c r="AT59" i="7" s="1"/>
  <c r="B40" i="7"/>
  <c r="C40" i="7" s="1"/>
  <c r="AT58" i="7"/>
  <c r="B32" i="7"/>
  <c r="C32" i="7" s="1"/>
  <c r="AU36" i="7"/>
  <c r="AR36" i="7"/>
  <c r="AQ39" i="7"/>
  <c r="AQ58" i="7" s="1"/>
  <c r="AU31" i="7"/>
  <c r="AR31" i="7"/>
  <c r="AR39" i="7" s="1"/>
  <c r="AR58" i="7" s="1"/>
  <c r="AR60" i="7" s="1"/>
  <c r="AQ46" i="7"/>
  <c r="AR45" i="7"/>
  <c r="AR46" i="7" s="1"/>
  <c r="AU45" i="7"/>
  <c r="AU46" i="7" s="1"/>
  <c r="AQ57" i="7"/>
  <c r="AR48" i="7"/>
  <c r="AR57" i="7" s="1"/>
  <c r="AU48" i="7"/>
  <c r="AQ28" i="7"/>
  <c r="AU27" i="7"/>
  <c r="AU28" i="7" s="1"/>
  <c r="AR27" i="7"/>
  <c r="AR28" i="7" s="1"/>
  <c r="AR59" i="7" s="1"/>
  <c r="AU52" i="7"/>
  <c r="AV39" i="5"/>
  <c r="AV58" i="5" s="1"/>
  <c r="Q39" i="5"/>
  <c r="Q58" i="5" s="1"/>
  <c r="AD39" i="5"/>
  <c r="AD58" i="5" s="1"/>
  <c r="AD60" i="5" s="1"/>
  <c r="AJ39" i="5"/>
  <c r="AJ58" i="5" s="1"/>
  <c r="AJ60" i="5" s="1"/>
  <c r="AU56" i="6"/>
  <c r="AT52" i="6"/>
  <c r="B42" i="6" s="1"/>
  <c r="C42" i="6" s="1"/>
  <c r="AU51" i="6"/>
  <c r="AT45" i="6"/>
  <c r="AU54" i="6"/>
  <c r="AR54" i="6"/>
  <c r="AT28" i="6"/>
  <c r="B27" i="6"/>
  <c r="C27" i="6" s="1"/>
  <c r="AM28" i="6"/>
  <c r="AQ27" i="6"/>
  <c r="O18" i="6"/>
  <c r="B11" i="6" s="1"/>
  <c r="B8" i="6"/>
  <c r="AU32" i="6"/>
  <c r="AR32" i="6"/>
  <c r="AP35" i="6"/>
  <c r="AO39" i="6" s="1"/>
  <c r="AN35" i="6"/>
  <c r="AT35" i="6"/>
  <c r="B28" i="6"/>
  <c r="C28" i="6" s="1"/>
  <c r="AU53" i="6"/>
  <c r="AR53" i="6"/>
  <c r="AT57" i="6"/>
  <c r="AQ57" i="6"/>
  <c r="AR48" i="6"/>
  <c r="AU48" i="6"/>
  <c r="AR36" i="6"/>
  <c r="AU36" i="6"/>
  <c r="AT34" i="6"/>
  <c r="AU34" i="6" s="1"/>
  <c r="AT33" i="6"/>
  <c r="AU33" i="6" s="1"/>
  <c r="AQ43" i="6"/>
  <c r="AR42" i="6"/>
  <c r="AR43" i="6" s="1"/>
  <c r="AU42" i="6"/>
  <c r="AU43" i="6" s="1"/>
  <c r="AR31" i="6"/>
  <c r="AU31" i="6"/>
  <c r="AM46" i="6"/>
  <c r="AQ45" i="6"/>
  <c r="AU55" i="6"/>
  <c r="AM57" i="6"/>
  <c r="AT37" i="5"/>
  <c r="AU37" i="5" s="1"/>
  <c r="AL36" i="5"/>
  <c r="AN36" i="5" s="1"/>
  <c r="AW39" i="5"/>
  <c r="AW58" i="5" s="1"/>
  <c r="AE12" i="5" s="1"/>
  <c r="AL34" i="5"/>
  <c r="AP34" i="5" s="1"/>
  <c r="O39" i="5"/>
  <c r="O58" i="5" s="1"/>
  <c r="AS60" i="5"/>
  <c r="AL38" i="5"/>
  <c r="S39" i="5"/>
  <c r="S58" i="5" s="1"/>
  <c r="AL35" i="5"/>
  <c r="AN35" i="5" s="1"/>
  <c r="AL32" i="5"/>
  <c r="AP32" i="5" s="1"/>
  <c r="U39" i="5"/>
  <c r="U58" i="5" s="1"/>
  <c r="AT49" i="5"/>
  <c r="AU49" i="5" s="1"/>
  <c r="AP49" i="5"/>
  <c r="AN49" i="5"/>
  <c r="AQ49" i="5" s="1"/>
  <c r="AR49" i="5"/>
  <c r="AP53" i="5"/>
  <c r="AT53" i="5" s="1"/>
  <c r="AN53" i="5"/>
  <c r="AP33" i="5"/>
  <c r="AN33" i="5"/>
  <c r="AP51" i="5"/>
  <c r="AN51" i="5"/>
  <c r="AQ51" i="5" s="1"/>
  <c r="AR51" i="5"/>
  <c r="AL45" i="5"/>
  <c r="AH46" i="5"/>
  <c r="AH59" i="5" s="1"/>
  <c r="AV57" i="5"/>
  <c r="AV59" i="5" s="1"/>
  <c r="AF57" i="5"/>
  <c r="AF59" i="5" s="1"/>
  <c r="AH57" i="5"/>
  <c r="AN54" i="5"/>
  <c r="AP54" i="5"/>
  <c r="AP50" i="5"/>
  <c r="AN50" i="5"/>
  <c r="AQ50" i="5" s="1"/>
  <c r="AR50" i="5" s="1"/>
  <c r="AP38" i="5"/>
  <c r="N58" i="5"/>
  <c r="N60" i="5" s="1"/>
  <c r="P13" i="5"/>
  <c r="O12" i="5"/>
  <c r="AP52" i="5"/>
  <c r="AN52" i="5"/>
  <c r="O16" i="5"/>
  <c r="AP56" i="5"/>
  <c r="AN56" i="5"/>
  <c r="AQ56" i="5" s="1"/>
  <c r="AR56" i="5" s="1"/>
  <c r="S57" i="5"/>
  <c r="AL42" i="5"/>
  <c r="AL27" i="5"/>
  <c r="AL48" i="5"/>
  <c r="U57" i="5"/>
  <c r="U59" i="5" s="1"/>
  <c r="AL55" i="5"/>
  <c r="AH39" i="5"/>
  <c r="AH58" i="5" s="1"/>
  <c r="AF39" i="5"/>
  <c r="AF58" i="5" s="1"/>
  <c r="Q59" i="5"/>
  <c r="Q60" i="5" s="1"/>
  <c r="S59" i="5"/>
  <c r="O57" i="5"/>
  <c r="O59" i="5" s="1"/>
  <c r="AW57" i="5"/>
  <c r="AW59" i="5" s="1"/>
  <c r="AL31" i="5"/>
  <c r="AN32" i="5" l="1"/>
  <c r="AP35" i="5"/>
  <c r="AP36" i="5"/>
  <c r="AQ36" i="5" s="1"/>
  <c r="AR36" i="5" s="1"/>
  <c r="AQ59" i="7"/>
  <c r="AU57" i="7"/>
  <c r="AU59" i="7" s="1"/>
  <c r="AE17" i="7" s="1"/>
  <c r="B17" i="7" s="1"/>
  <c r="AQ60" i="7"/>
  <c r="AV64" i="7" s="1"/>
  <c r="AT60" i="7"/>
  <c r="AU39" i="7"/>
  <c r="AU58" i="7" s="1"/>
  <c r="AN38" i="5"/>
  <c r="AQ38" i="5" s="1"/>
  <c r="AR38" i="5" s="1"/>
  <c r="AQ35" i="5"/>
  <c r="AU52" i="6"/>
  <c r="AQ28" i="6"/>
  <c r="AU27" i="6"/>
  <c r="AU28" i="6" s="1"/>
  <c r="AR27" i="6"/>
  <c r="AR28" i="6" s="1"/>
  <c r="AQ46" i="6"/>
  <c r="AR45" i="6"/>
  <c r="AR46" i="6" s="1"/>
  <c r="AU45" i="6"/>
  <c r="AU46" i="6" s="1"/>
  <c r="AU57" i="6"/>
  <c r="AT39" i="6"/>
  <c r="AQ35" i="6"/>
  <c r="AM39" i="6"/>
  <c r="AR57" i="6"/>
  <c r="AT46" i="6"/>
  <c r="AT59" i="6" s="1"/>
  <c r="B40" i="6"/>
  <c r="C40" i="6" s="1"/>
  <c r="S60" i="5"/>
  <c r="AN34" i="5"/>
  <c r="AQ34" i="5" s="1"/>
  <c r="AR34" i="5" s="1"/>
  <c r="O60" i="5"/>
  <c r="AT33" i="5"/>
  <c r="U60" i="5"/>
  <c r="AT35" i="5"/>
  <c r="AU35" i="5" s="1"/>
  <c r="AQ32" i="5"/>
  <c r="AR32" i="5" s="1"/>
  <c r="O17" i="5"/>
  <c r="AV60" i="5"/>
  <c r="AE14" i="5"/>
  <c r="B14" i="5" s="1"/>
  <c r="AW60" i="5"/>
  <c r="AN27" i="5"/>
  <c r="AP27" i="5"/>
  <c r="AO28" i="5" s="1"/>
  <c r="O18" i="5"/>
  <c r="B11" i="5" s="1"/>
  <c r="B8" i="5"/>
  <c r="AF60" i="5"/>
  <c r="AP45" i="5"/>
  <c r="AO46" i="5" s="1"/>
  <c r="AN45" i="5"/>
  <c r="AT45" i="5"/>
  <c r="AP31" i="5"/>
  <c r="AN31" i="5"/>
  <c r="AH60" i="5"/>
  <c r="AP48" i="5"/>
  <c r="AN48" i="5"/>
  <c r="AU56" i="5"/>
  <c r="AQ52" i="5"/>
  <c r="AT52" i="5"/>
  <c r="B42" i="5" s="1"/>
  <c r="C42" i="5" s="1"/>
  <c r="AT50" i="5"/>
  <c r="AU50" i="5" s="1"/>
  <c r="AT32" i="5"/>
  <c r="AP55" i="5"/>
  <c r="AT55" i="5" s="1"/>
  <c r="B45" i="5" s="1"/>
  <c r="C45" i="5" s="1"/>
  <c r="AN55" i="5"/>
  <c r="AT42" i="5"/>
  <c r="AP42" i="5"/>
  <c r="AO43" i="5" s="1"/>
  <c r="AN42" i="5"/>
  <c r="AQ54" i="5"/>
  <c r="AR35" i="5"/>
  <c r="AE15" i="5"/>
  <c r="B15" i="5" s="1"/>
  <c r="B12" i="5"/>
  <c r="AT56" i="5"/>
  <c r="B46" i="5" s="1"/>
  <c r="C46" i="5" s="1"/>
  <c r="AT38" i="5"/>
  <c r="AU38" i="5" s="1"/>
  <c r="O15" i="5"/>
  <c r="B7" i="5" s="1"/>
  <c r="B5" i="5"/>
  <c r="AT54" i="5"/>
  <c r="B44" i="5" s="1"/>
  <c r="C44" i="5" s="1"/>
  <c r="AT51" i="5"/>
  <c r="B41" i="5" s="1"/>
  <c r="C41" i="5" s="1"/>
  <c r="AQ33" i="5"/>
  <c r="AQ53" i="5"/>
  <c r="AT36" i="5"/>
  <c r="AU36" i="5" l="1"/>
  <c r="AO39" i="5"/>
  <c r="AU60" i="7"/>
  <c r="AE16" i="7"/>
  <c r="AT34" i="5"/>
  <c r="AU34" i="5" s="1"/>
  <c r="AT58" i="6"/>
  <c r="AT60" i="6" s="1"/>
  <c r="B32" i="6"/>
  <c r="C32" i="6" s="1"/>
  <c r="AR59" i="6"/>
  <c r="AU59" i="6"/>
  <c r="AE17" i="6" s="1"/>
  <c r="B17" i="6" s="1"/>
  <c r="AU35" i="6"/>
  <c r="AU39" i="6" s="1"/>
  <c r="AU58" i="6" s="1"/>
  <c r="AQ39" i="6"/>
  <c r="AQ58" i="6" s="1"/>
  <c r="AR35" i="6"/>
  <c r="AR39" i="6" s="1"/>
  <c r="AR58" i="6" s="1"/>
  <c r="AQ59" i="6"/>
  <c r="AU32" i="5"/>
  <c r="AO57" i="5"/>
  <c r="AT48" i="5"/>
  <c r="AT57" i="5" s="1"/>
  <c r="AM39" i="5"/>
  <c r="AQ31" i="5"/>
  <c r="AM46" i="5"/>
  <c r="AQ45" i="5"/>
  <c r="AU51" i="5"/>
  <c r="AQ42" i="5"/>
  <c r="AM43" i="5"/>
  <c r="AU33" i="5"/>
  <c r="AR33" i="5"/>
  <c r="AT43" i="5"/>
  <c r="B36" i="5"/>
  <c r="C36" i="5" s="1"/>
  <c r="AT46" i="5"/>
  <c r="B40" i="5"/>
  <c r="C40" i="5" s="1"/>
  <c r="AM28" i="5"/>
  <c r="AQ27" i="5"/>
  <c r="AR53" i="5"/>
  <c r="AU53" i="5"/>
  <c r="AR54" i="5"/>
  <c r="AU54" i="5"/>
  <c r="AQ55" i="5"/>
  <c r="AR52" i="5"/>
  <c r="AU52" i="5"/>
  <c r="AM57" i="5"/>
  <c r="AQ48" i="5"/>
  <c r="AT31" i="5"/>
  <c r="AT27" i="5"/>
  <c r="B9" i="5"/>
  <c r="B16" i="7" l="1"/>
  <c r="AE18" i="7"/>
  <c r="B18" i="7" s="1"/>
  <c r="AR60" i="6"/>
  <c r="AQ60" i="6"/>
  <c r="AV64" i="6" s="1"/>
  <c r="AU60" i="6"/>
  <c r="AE16" i="6"/>
  <c r="AQ39" i="5"/>
  <c r="AQ58" i="5" s="1"/>
  <c r="AU31" i="5"/>
  <c r="AU39" i="5" s="1"/>
  <c r="AU58" i="5" s="1"/>
  <c r="AR31" i="5"/>
  <c r="AR39" i="5" s="1"/>
  <c r="AR58" i="5" s="1"/>
  <c r="AQ57" i="5"/>
  <c r="AU48" i="5"/>
  <c r="AR48" i="5"/>
  <c r="AU55" i="5"/>
  <c r="AR55" i="5"/>
  <c r="AQ46" i="5"/>
  <c r="AR45" i="5"/>
  <c r="AR46" i="5" s="1"/>
  <c r="AU45" i="5"/>
  <c r="AU46" i="5" s="1"/>
  <c r="AT28" i="5"/>
  <c r="AT59" i="5" s="1"/>
  <c r="B27" i="5"/>
  <c r="C27" i="5" s="1"/>
  <c r="AQ43" i="5"/>
  <c r="AU42" i="5"/>
  <c r="AU43" i="5" s="1"/>
  <c r="AR42" i="5"/>
  <c r="AR43" i="5" s="1"/>
  <c r="AT39" i="5"/>
  <c r="B28" i="5"/>
  <c r="C28" i="5" s="1"/>
  <c r="AQ28" i="5"/>
  <c r="AU27" i="5"/>
  <c r="AU28" i="5" s="1"/>
  <c r="AR27" i="5"/>
  <c r="AR28" i="5" s="1"/>
  <c r="AE18" i="6" l="1"/>
  <c r="B18" i="6" s="1"/>
  <c r="B16" i="6"/>
  <c r="AQ59" i="5"/>
  <c r="AR57" i="5"/>
  <c r="AR59" i="5" s="1"/>
  <c r="AR60" i="5" s="1"/>
  <c r="AE16" i="5"/>
  <c r="B32" i="5"/>
  <c r="C32" i="5" s="1"/>
  <c r="AT58" i="5"/>
  <c r="AT60" i="5" s="1"/>
  <c r="AU57" i="5"/>
  <c r="AU59" i="5" s="1"/>
  <c r="AQ60" i="5"/>
  <c r="AV64" i="5" l="1"/>
  <c r="AE17" i="5"/>
  <c r="B17" i="5" s="1"/>
  <c r="AU60" i="5"/>
  <c r="AE18" i="5"/>
  <c r="B18" i="5" s="1"/>
  <c r="B16" i="5"/>
</calcChain>
</file>

<file path=xl/comments1.xml><?xml version="1.0" encoding="utf-8"?>
<comments xmlns="http://schemas.openxmlformats.org/spreadsheetml/2006/main">
  <authors>
    <author>403</author>
  </authors>
  <commentList>
    <comment ref="L37" authorId="0" shapeId="0">
      <text>
        <r>
          <rPr>
            <b/>
            <sz val="10"/>
            <color indexed="81"/>
            <rFont val="Tahoma"/>
            <charset val="1"/>
          </rPr>
          <t>403:</t>
        </r>
        <r>
          <rPr>
            <sz val="10"/>
            <color indexed="81"/>
            <rFont val="Tahoma"/>
            <charset val="1"/>
          </rPr>
          <t xml:space="preserve">
ввели с 01.01.23</t>
        </r>
      </text>
    </comment>
    <comment ref="L51" authorId="0" shapeId="0">
      <text>
        <r>
          <rPr>
            <b/>
            <sz val="10"/>
            <color indexed="81"/>
            <rFont val="Tahoma"/>
            <family val="2"/>
            <charset val="204"/>
          </rPr>
          <t>403:</t>
        </r>
        <r>
          <rPr>
            <sz val="10"/>
            <color indexed="81"/>
            <rFont val="Tahoma"/>
            <family val="2"/>
            <charset val="204"/>
          </rPr>
          <t xml:space="preserve">
надо 0,65
</t>
        </r>
      </text>
    </comment>
  </commentList>
</comments>
</file>

<file path=xl/comments2.xml><?xml version="1.0" encoding="utf-8"?>
<comments xmlns="http://schemas.openxmlformats.org/spreadsheetml/2006/main">
  <authors>
    <author>403</author>
  </authors>
  <commentList>
    <comment ref="L37" authorId="0" shapeId="0">
      <text>
        <r>
          <rPr>
            <b/>
            <sz val="10"/>
            <color indexed="81"/>
            <rFont val="Tahoma"/>
            <charset val="1"/>
          </rPr>
          <t>403:</t>
        </r>
        <r>
          <rPr>
            <sz val="10"/>
            <color indexed="81"/>
            <rFont val="Tahoma"/>
            <charset val="1"/>
          </rPr>
          <t xml:space="preserve">
ввели с 01.01.23</t>
        </r>
      </text>
    </comment>
    <comment ref="L51" authorId="0" shapeId="0">
      <text>
        <r>
          <rPr>
            <b/>
            <sz val="10"/>
            <color indexed="81"/>
            <rFont val="Tahoma"/>
            <family val="2"/>
            <charset val="204"/>
          </rPr>
          <t>403:</t>
        </r>
        <r>
          <rPr>
            <sz val="10"/>
            <color indexed="81"/>
            <rFont val="Tahoma"/>
            <family val="2"/>
            <charset val="204"/>
          </rPr>
          <t xml:space="preserve">
надо 0,65
</t>
        </r>
      </text>
    </comment>
  </commentList>
</comments>
</file>

<file path=xl/comments3.xml><?xml version="1.0" encoding="utf-8"?>
<comments xmlns="http://schemas.openxmlformats.org/spreadsheetml/2006/main">
  <authors>
    <author>403</author>
  </authors>
  <commentList>
    <comment ref="L37" authorId="0" shapeId="0">
      <text>
        <r>
          <rPr>
            <b/>
            <sz val="10"/>
            <color indexed="81"/>
            <rFont val="Tahoma"/>
            <charset val="1"/>
          </rPr>
          <t>403:</t>
        </r>
        <r>
          <rPr>
            <sz val="10"/>
            <color indexed="81"/>
            <rFont val="Tahoma"/>
            <charset val="1"/>
          </rPr>
          <t xml:space="preserve">
ввели с 01.01.23</t>
        </r>
      </text>
    </comment>
    <comment ref="L51" authorId="0" shapeId="0">
      <text>
        <r>
          <rPr>
            <b/>
            <sz val="10"/>
            <color indexed="81"/>
            <rFont val="Tahoma"/>
            <family val="2"/>
            <charset val="204"/>
          </rPr>
          <t>403:</t>
        </r>
        <r>
          <rPr>
            <sz val="10"/>
            <color indexed="81"/>
            <rFont val="Tahoma"/>
            <family val="2"/>
            <charset val="204"/>
          </rPr>
          <t xml:space="preserve">
надо 0,65
</t>
        </r>
      </text>
    </comment>
  </commentList>
</comments>
</file>

<file path=xl/sharedStrings.xml><?xml version="1.0" encoding="utf-8"?>
<sst xmlns="http://schemas.openxmlformats.org/spreadsheetml/2006/main" count="471" uniqueCount="127">
  <si>
    <t>Код</t>
  </si>
  <si>
    <t>Форма по ОКУД</t>
  </si>
  <si>
    <t>Номер документа</t>
  </si>
  <si>
    <t>Дата составления</t>
  </si>
  <si>
    <t xml:space="preserve">              по ОКПО</t>
  </si>
  <si>
    <t xml:space="preserve">     ШТАТНОЕ  РАСПИСАНИЕ</t>
  </si>
  <si>
    <t>Утверждаю</t>
  </si>
  <si>
    <t>Муниципальное бюджетное дошкольное образовательное учреждение детский сад с. Осиновая Речка</t>
  </si>
  <si>
    <t>Заведующий МБДОУ с. Осиновая Речка</t>
  </si>
  <si>
    <t>Дополнительная информация</t>
  </si>
  <si>
    <t xml:space="preserve">Хабаровского муниципального района Хабаровского края </t>
  </si>
  <si>
    <t>Хабаровского муниципального района</t>
  </si>
  <si>
    <t>Категория</t>
  </si>
  <si>
    <t>(наименование учреждения)</t>
  </si>
  <si>
    <t>Количество детей</t>
  </si>
  <si>
    <t>_________________________/_______________________/</t>
  </si>
  <si>
    <t>Количество групп</t>
  </si>
  <si>
    <t>сторож</t>
  </si>
  <si>
    <t>дворник</t>
  </si>
  <si>
    <t>Стимулирующий фонд, краевой бюджет</t>
  </si>
  <si>
    <t>Расходы связанные с отпусками, краевой бюджет</t>
  </si>
  <si>
    <t>Убираемые площади</t>
  </si>
  <si>
    <t xml:space="preserve">Стимулирующий фонд на увеличение ФОТ (4,3%), краевой бюджет </t>
  </si>
  <si>
    <t xml:space="preserve">Приказ от  "        "                                 20____ года №____  </t>
  </si>
  <si>
    <t xml:space="preserve">Стимулирующий фонд, местный бюджет </t>
  </si>
  <si>
    <t>Расходы связанные с отпусками, местный бюджет</t>
  </si>
  <si>
    <t xml:space="preserve">Итого стимулирующий фонд </t>
  </si>
  <si>
    <t>Итого расходы, связанные с отпусками</t>
  </si>
  <si>
    <t xml:space="preserve">Группа оплаты </t>
  </si>
  <si>
    <t>Материальная помощь, краевой бюджет</t>
  </si>
  <si>
    <t>Фонд оплаты труда, краевой бюджет</t>
  </si>
  <si>
    <t>Материальная помощь, местный бюджет</t>
  </si>
  <si>
    <t>Фонд оплаты труда, местный бюджет</t>
  </si>
  <si>
    <t>Итого материальная помощь</t>
  </si>
  <si>
    <t>Должность</t>
  </si>
  <si>
    <t>ФИО</t>
  </si>
  <si>
    <t>Стаж</t>
  </si>
  <si>
    <t>Норма часов
 на 1 ставку</t>
  </si>
  <si>
    <t>Кол-во
ед.</t>
  </si>
  <si>
    <t>Оклад, руб.</t>
  </si>
  <si>
    <t>Должностной оклад, руб.</t>
  </si>
  <si>
    <t xml:space="preserve">Повышающие коэффициенты </t>
  </si>
  <si>
    <t>Компенсационные выплаты</t>
  </si>
  <si>
    <t>Стимулирующие выплаты</t>
  </si>
  <si>
    <t>ВСЕГО</t>
  </si>
  <si>
    <t>Районный коэффициент</t>
  </si>
  <si>
    <t>Дальневосточный коэффициент</t>
  </si>
  <si>
    <t>РК, ДВ
руб.</t>
  </si>
  <si>
    <t>з/п Итого</t>
  </si>
  <si>
    <t>Нужный минимум</t>
  </si>
  <si>
    <t>Надбавка до гарантированного размера оплаты труда, руб.</t>
  </si>
  <si>
    <t>Заработная плата  итого, руб.</t>
  </si>
  <si>
    <t>Расходы связанные с отпусками</t>
  </si>
  <si>
    <t>сельские</t>
  </si>
  <si>
    <t>за специфику</t>
  </si>
  <si>
    <t>ночные</t>
  </si>
  <si>
    <t>вредность</t>
  </si>
  <si>
    <t>раб с комп</t>
  </si>
  <si>
    <t>увелич. Об</t>
  </si>
  <si>
    <t>исполнение обязан. временно отсутствующего работника</t>
  </si>
  <si>
    <t>ПМПК</t>
  </si>
  <si>
    <t>делопроизв</t>
  </si>
  <si>
    <t>разъездной</t>
  </si>
  <si>
    <t>за дополнительную работу, не входящую в круг должностных обязанностей</t>
  </si>
  <si>
    <t>за категорию</t>
  </si>
  <si>
    <t>за звание</t>
  </si>
  <si>
    <t xml:space="preserve">стаж </t>
  </si>
  <si>
    <t>к-т</t>
  </si>
  <si>
    <t>руб.</t>
  </si>
  <si>
    <t>%</t>
  </si>
  <si>
    <t>руб</t>
  </si>
  <si>
    <t>МЕСТНЫЙ БЮДЖЕТ</t>
  </si>
  <si>
    <t>Сумма</t>
  </si>
  <si>
    <t>МРОТ</t>
  </si>
  <si>
    <t>Ставка</t>
  </si>
  <si>
    <t>Административный персонал</t>
  </si>
  <si>
    <t>Заведующий</t>
  </si>
  <si>
    <t>Итого</t>
  </si>
  <si>
    <t>КРАЕВОЙ БЮДЖЕТ</t>
  </si>
  <si>
    <t>Педагогический персонал</t>
  </si>
  <si>
    <t>Старший воспитатель</t>
  </si>
  <si>
    <t>Полуплешева</t>
  </si>
  <si>
    <t>Воспитатель</t>
  </si>
  <si>
    <t>Вернигора</t>
  </si>
  <si>
    <t>Бузмакова</t>
  </si>
  <si>
    <t>Левакова</t>
  </si>
  <si>
    <t>Качанова</t>
  </si>
  <si>
    <t>Педагог-психолог</t>
  </si>
  <si>
    <t>Татевосян</t>
  </si>
  <si>
    <t>Музыкальный руководитель</t>
  </si>
  <si>
    <t>Инструктор по физической культуре</t>
  </si>
  <si>
    <t>Филипова</t>
  </si>
  <si>
    <t>Учебно-вспомогательный персонал</t>
  </si>
  <si>
    <t>Помощник  воспитателя</t>
  </si>
  <si>
    <t>Ревякина, Кондратенко</t>
  </si>
  <si>
    <t>Должности служащих</t>
  </si>
  <si>
    <t xml:space="preserve">Заведующий хозяйством </t>
  </si>
  <si>
    <t>Осокина</t>
  </si>
  <si>
    <t>Обслуживающий персонал</t>
  </si>
  <si>
    <t>Повар</t>
  </si>
  <si>
    <t>Громова</t>
  </si>
  <si>
    <t>Кухонный рабочий</t>
  </si>
  <si>
    <t>Зарипова</t>
  </si>
  <si>
    <t>Машинист по стирке и ремонту белья</t>
  </si>
  <si>
    <t>Дуткевич</t>
  </si>
  <si>
    <t>Рабочий по комплексному обслуживанию и ремонту зданий</t>
  </si>
  <si>
    <t>Сахаритов</t>
  </si>
  <si>
    <t>Дворник</t>
  </si>
  <si>
    <t>Сторож</t>
  </si>
  <si>
    <t>Ладоня</t>
  </si>
  <si>
    <t>Кладовщик</t>
  </si>
  <si>
    <t>Головчук</t>
  </si>
  <si>
    <t>Кастелянша</t>
  </si>
  <si>
    <t>Осокина (совм)</t>
  </si>
  <si>
    <t>Уборщик служебных помещений</t>
  </si>
  <si>
    <t>Краевой бюджет итого</t>
  </si>
  <si>
    <t>Местный бюджет, итого</t>
  </si>
  <si>
    <t>Итого по штатному расписанию</t>
  </si>
  <si>
    <t>Итого фонд оплаты труда в месяц</t>
  </si>
  <si>
    <t>Материальная помощь в год), руб.</t>
  </si>
  <si>
    <t>03-ШР</t>
  </si>
  <si>
    <t>Педагог дополнительного образования</t>
  </si>
  <si>
    <t>03/1-ШР</t>
  </si>
  <si>
    <t>1 ясельная, 4 дошкольных 124 чел.</t>
  </si>
  <si>
    <t>03/2-ШР</t>
  </si>
  <si>
    <t>введено в действие  с 01 января 2023 г.</t>
  </si>
  <si>
    <t xml:space="preserve">введено в действие с 01 января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</si>
</sst>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17" x14ac:knownFonts="1"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i/>
      <sz val="13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i/>
      <vertAlign val="superscript"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2"/>
      </patternFill>
    </fill>
    <fill>
      <patternFill patternType="solid">
        <fgColor theme="0"/>
        <bgColor indexed="32"/>
      </patternFill>
    </fill>
    <fill>
      <patternFill patternType="solid">
        <fgColor indexed="9"/>
        <bgColor indexed="15"/>
      </patternFill>
    </fill>
    <fill>
      <patternFill patternType="solid">
        <fgColor indexed="9"/>
        <bgColor indexed="55"/>
      </patternFill>
    </fill>
    <fill>
      <patternFill patternType="solid">
        <fgColor indexed="9"/>
        <bgColor indexed="36"/>
      </patternFill>
    </fill>
    <fill>
      <patternFill patternType="solid">
        <fgColor indexed="9"/>
        <bgColor indexed="33"/>
      </patternFill>
    </fill>
    <fill>
      <patternFill patternType="solid">
        <fgColor indexed="9"/>
        <bgColor indexed="61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30"/>
      </patternFill>
    </fill>
    <fill>
      <patternFill patternType="solid">
        <fgColor indexed="9"/>
        <bgColor indexed="50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/>
      <top/>
      <bottom/>
      <diagonal/>
    </border>
    <border>
      <left/>
      <right style="medium">
        <color indexed="54"/>
      </right>
      <top/>
      <bottom/>
      <diagonal/>
    </border>
    <border>
      <left style="medium">
        <color indexed="54"/>
      </left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4"/>
      </left>
      <right style="thin">
        <color indexed="54"/>
      </right>
      <top style="medium">
        <color indexed="64"/>
      </top>
      <bottom/>
      <diagonal/>
    </border>
    <border>
      <left style="thin">
        <color indexed="54"/>
      </left>
      <right/>
      <top style="medium">
        <color indexed="64"/>
      </top>
      <bottom/>
      <diagonal/>
    </border>
    <border>
      <left style="medium">
        <color indexed="25"/>
      </left>
      <right/>
      <top style="medium">
        <color indexed="64"/>
      </top>
      <bottom style="thin">
        <color indexed="54"/>
      </bottom>
      <diagonal/>
    </border>
    <border>
      <left style="medium">
        <color indexed="25"/>
      </left>
      <right style="medium">
        <color indexed="19"/>
      </right>
      <top style="medium">
        <color indexed="64"/>
      </top>
      <bottom style="thin">
        <color indexed="54"/>
      </bottom>
      <diagonal/>
    </border>
    <border>
      <left/>
      <right style="thin">
        <color indexed="54"/>
      </right>
      <top style="medium">
        <color indexed="64"/>
      </top>
      <bottom style="thin">
        <color indexed="54"/>
      </bottom>
      <diagonal/>
    </border>
    <border>
      <left style="thin">
        <color indexed="5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25"/>
      </left>
      <right style="thin">
        <color indexed="5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2"/>
      </top>
      <bottom/>
      <diagonal/>
    </border>
    <border>
      <left style="thin">
        <color indexed="54"/>
      </left>
      <right style="thin">
        <color indexed="54"/>
      </right>
      <top style="thin">
        <color indexed="62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/>
      <top style="thin">
        <color indexed="62"/>
      </top>
      <bottom/>
      <diagonal/>
    </border>
    <border>
      <left style="medium">
        <color indexed="25"/>
      </left>
      <right/>
      <top style="thin">
        <color indexed="62"/>
      </top>
      <bottom style="thin">
        <color indexed="54"/>
      </bottom>
      <diagonal/>
    </border>
    <border>
      <left style="medium">
        <color indexed="25"/>
      </left>
      <right style="medium">
        <color indexed="19"/>
      </right>
      <top style="thin">
        <color indexed="62"/>
      </top>
      <bottom style="thin">
        <color indexed="54"/>
      </bottom>
      <diagonal/>
    </border>
    <border>
      <left/>
      <right style="thin">
        <color indexed="54"/>
      </right>
      <top style="thin">
        <color indexed="62"/>
      </top>
      <bottom style="thin">
        <color indexed="54"/>
      </bottom>
      <diagonal/>
    </border>
    <border>
      <left style="thin">
        <color indexed="54"/>
      </left>
      <right style="thin">
        <color indexed="8"/>
      </right>
      <top style="thin">
        <color indexed="62"/>
      </top>
      <bottom/>
      <diagonal/>
    </border>
    <border>
      <left style="thin">
        <color indexed="8"/>
      </left>
      <right style="thin">
        <color indexed="8"/>
      </right>
      <top style="thin">
        <color indexed="62"/>
      </top>
      <bottom style="thin">
        <color indexed="8"/>
      </bottom>
      <diagonal/>
    </border>
    <border>
      <left style="thin">
        <color indexed="8"/>
      </left>
      <right/>
      <top style="thin">
        <color indexed="62"/>
      </top>
      <bottom style="thin">
        <color indexed="8"/>
      </bottom>
      <diagonal/>
    </border>
    <border>
      <left style="medium">
        <color indexed="25"/>
      </left>
      <right style="thin">
        <color indexed="54"/>
      </right>
      <top style="thin">
        <color indexed="62"/>
      </top>
      <bottom/>
      <diagonal/>
    </border>
    <border>
      <left style="thin">
        <color indexed="54"/>
      </left>
      <right style="thin">
        <color indexed="54"/>
      </right>
      <top style="medium">
        <color indexed="62"/>
      </top>
      <bottom/>
      <diagonal/>
    </border>
    <border>
      <left style="thin">
        <color indexed="54"/>
      </left>
      <right/>
      <top style="medium">
        <color indexed="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2"/>
      </top>
      <bottom/>
      <diagonal/>
    </border>
    <border>
      <left style="medium">
        <color indexed="25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25"/>
      </left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23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2"/>
      </right>
      <top style="thin">
        <color indexed="54"/>
      </top>
      <bottom style="thin">
        <color indexed="54"/>
      </bottom>
      <diagonal/>
    </border>
    <border>
      <left style="medium">
        <color indexed="64"/>
      </left>
      <right/>
      <top style="thin">
        <color indexed="62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62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/>
      <bottom style="medium">
        <color indexed="64"/>
      </bottom>
      <diagonal/>
    </border>
    <border>
      <left style="thin">
        <color indexed="54"/>
      </left>
      <right/>
      <top style="thin">
        <color indexed="62"/>
      </top>
      <bottom style="medium">
        <color indexed="64"/>
      </bottom>
      <diagonal/>
    </border>
    <border>
      <left style="medium">
        <color indexed="25"/>
      </left>
      <right style="thin">
        <color indexed="54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19"/>
      </right>
      <top style="thin">
        <color indexed="8"/>
      </top>
      <bottom style="medium">
        <color indexed="64"/>
      </bottom>
      <diagonal/>
    </border>
    <border>
      <left/>
      <right style="thin">
        <color indexed="54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 style="thin">
        <color indexed="62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 style="thin">
        <color indexed="8"/>
      </right>
      <top style="thin">
        <color indexed="6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25"/>
      </left>
      <right style="thin">
        <color indexed="54"/>
      </right>
      <top style="thin">
        <color indexed="62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medium">
        <color indexed="62"/>
      </top>
      <bottom style="medium">
        <color indexed="64"/>
      </bottom>
      <diagonal/>
    </border>
    <border>
      <left style="thin">
        <color indexed="54"/>
      </left>
      <right/>
      <top style="medium">
        <color indexed="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25"/>
      </right>
      <top style="medium">
        <color indexed="64"/>
      </top>
      <bottom style="thin">
        <color indexed="59"/>
      </bottom>
      <diagonal/>
    </border>
    <border>
      <left/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1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25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1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25"/>
      </right>
      <top style="medium">
        <color indexed="64"/>
      </top>
      <bottom style="medium">
        <color indexed="64"/>
      </bottom>
      <diagonal/>
    </border>
    <border>
      <left/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1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" fillId="0" borderId="0" applyBorder="0" applyProtection="0"/>
  </cellStyleXfs>
  <cellXfs count="363">
    <xf numFmtId="0" fontId="0" fillId="0" borderId="0" xfId="0"/>
    <xf numFmtId="2" fontId="3" fillId="3" borderId="0" xfId="2" applyNumberFormat="1" applyFont="1" applyFill="1" applyProtection="1"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3" borderId="0" xfId="2" applyFont="1" applyFill="1" applyAlignment="1" applyProtection="1">
      <alignment vertical="top"/>
      <protection locked="0"/>
    </xf>
    <xf numFmtId="0" fontId="8" fillId="3" borderId="0" xfId="2" applyFont="1" applyFill="1" applyProtection="1">
      <protection locked="0"/>
    </xf>
    <xf numFmtId="0" fontId="7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4" fontId="8" fillId="2" borderId="0" xfId="0" applyNumberFormat="1" applyFont="1" applyFill="1"/>
    <xf numFmtId="2" fontId="3" fillId="3" borderId="0" xfId="2" applyNumberFormat="1" applyFont="1" applyFill="1" applyAlignment="1" applyProtection="1">
      <alignment horizontal="center"/>
      <protection locked="0"/>
    </xf>
    <xf numFmtId="0" fontId="8" fillId="3" borderId="0" xfId="2" applyFont="1" applyFill="1" applyAlignment="1" applyProtection="1">
      <alignment horizontal="right"/>
      <protection locked="0"/>
    </xf>
    <xf numFmtId="2" fontId="8" fillId="3" borderId="0" xfId="2" applyNumberFormat="1" applyFont="1" applyFill="1" applyAlignment="1" applyProtection="1">
      <alignment horizontal="right"/>
      <protection locked="0"/>
    </xf>
    <xf numFmtId="0" fontId="9" fillId="2" borderId="7" xfId="0" applyFont="1" applyFill="1" applyBorder="1" applyAlignment="1">
      <alignment horizontal="right"/>
    </xf>
    <xf numFmtId="0" fontId="8" fillId="2" borderId="7" xfId="0" applyFont="1" applyFill="1" applyBorder="1"/>
    <xf numFmtId="0" fontId="8" fillId="2" borderId="0" xfId="0" applyFont="1" applyFill="1" applyAlignment="1">
      <alignment vertical="top"/>
    </xf>
    <xf numFmtId="0" fontId="9" fillId="3" borderId="0" xfId="2" applyFont="1" applyFill="1" applyAlignment="1" applyProtection="1">
      <alignment vertical="top"/>
      <protection locked="0"/>
    </xf>
    <xf numFmtId="0" fontId="8" fillId="3" borderId="0" xfId="2" applyFont="1" applyFill="1" applyAlignment="1" applyProtection="1">
      <alignment vertical="top"/>
      <protection locked="0"/>
    </xf>
    <xf numFmtId="0" fontId="8" fillId="3" borderId="0" xfId="2" applyFont="1" applyFill="1" applyAlignment="1" applyProtection="1">
      <alignment horizontal="center" vertical="top"/>
      <protection locked="0"/>
    </xf>
    <xf numFmtId="0" fontId="8" fillId="3" borderId="0" xfId="2" applyFont="1" applyFill="1" applyAlignment="1" applyProtection="1">
      <alignment horizontal="right" vertical="top"/>
      <protection locked="0"/>
    </xf>
    <xf numFmtId="9" fontId="8" fillId="3" borderId="0" xfId="3" applyFont="1" applyFill="1" applyBorder="1" applyAlignment="1" applyProtection="1">
      <alignment vertical="top"/>
      <protection locked="0"/>
    </xf>
    <xf numFmtId="2" fontId="8" fillId="3" borderId="0" xfId="2" applyNumberFormat="1" applyFont="1" applyFill="1" applyAlignment="1" applyProtection="1">
      <alignment vertical="top"/>
      <protection locked="0"/>
    </xf>
    <xf numFmtId="2" fontId="3" fillId="3" borderId="0" xfId="2" applyNumberFormat="1" applyFont="1" applyFill="1" applyAlignment="1" applyProtection="1">
      <alignment vertical="top"/>
      <protection locked="0"/>
    </xf>
    <xf numFmtId="0" fontId="8" fillId="2" borderId="7" xfId="0" applyFont="1" applyFill="1" applyBorder="1" applyAlignment="1">
      <alignment vertical="top"/>
    </xf>
    <xf numFmtId="0" fontId="8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right"/>
    </xf>
    <xf numFmtId="4" fontId="6" fillId="2" borderId="0" xfId="0" applyNumberFormat="1" applyFont="1" applyFill="1"/>
    <xf numFmtId="164" fontId="6" fillId="3" borderId="0" xfId="2" applyNumberFormat="1" applyFont="1" applyFill="1" applyAlignment="1" applyProtection="1">
      <alignment horizontal="left"/>
      <protection locked="0"/>
    </xf>
    <xf numFmtId="2" fontId="11" fillId="3" borderId="0" xfId="2" applyNumberFormat="1" applyFont="1" applyFill="1" applyAlignment="1" applyProtection="1">
      <alignment horizontal="left"/>
      <protection locked="0"/>
    </xf>
    <xf numFmtId="0" fontId="6" fillId="3" borderId="0" xfId="2" applyFont="1" applyFill="1" applyAlignment="1" applyProtection="1">
      <alignment horizontal="center"/>
      <protection locked="0"/>
    </xf>
    <xf numFmtId="0" fontId="6" fillId="3" borderId="0" xfId="2" applyFont="1" applyFill="1" applyProtection="1">
      <protection locked="0"/>
    </xf>
    <xf numFmtId="0" fontId="6" fillId="2" borderId="0" xfId="0" applyFont="1" applyFill="1" applyAlignment="1">
      <alignment horizontal="right"/>
    </xf>
    <xf numFmtId="2" fontId="6" fillId="3" borderId="0" xfId="2" applyNumberFormat="1" applyFont="1" applyFill="1" applyProtection="1">
      <protection locked="0"/>
    </xf>
    <xf numFmtId="2" fontId="6" fillId="3" borderId="0" xfId="2" applyNumberFormat="1" applyFont="1" applyFill="1" applyAlignment="1" applyProtection="1">
      <alignment horizontal="center"/>
      <protection locked="0"/>
    </xf>
    <xf numFmtId="0" fontId="12" fillId="2" borderId="7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12" fillId="2" borderId="9" xfId="2" applyFont="1" applyFill="1" applyBorder="1" applyProtection="1">
      <protection locked="0"/>
    </xf>
    <xf numFmtId="4" fontId="6" fillId="3" borderId="0" xfId="2" applyNumberFormat="1" applyFont="1" applyFill="1" applyAlignment="1" applyProtection="1">
      <alignment wrapText="1"/>
      <protection locked="0"/>
    </xf>
    <xf numFmtId="9" fontId="6" fillId="3" borderId="0" xfId="3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/>
    <xf numFmtId="0" fontId="6" fillId="2" borderId="10" xfId="0" applyFont="1" applyFill="1" applyBorder="1"/>
    <xf numFmtId="4" fontId="12" fillId="3" borderId="10" xfId="2" applyNumberFormat="1" applyFont="1" applyFill="1" applyBorder="1" applyAlignment="1" applyProtection="1">
      <alignment wrapText="1"/>
      <protection locked="0"/>
    </xf>
    <xf numFmtId="0" fontId="12" fillId="2" borderId="11" xfId="2" applyFont="1" applyFill="1" applyBorder="1" applyProtection="1">
      <protection locked="0"/>
    </xf>
    <xf numFmtId="4" fontId="12" fillId="3" borderId="11" xfId="2" applyNumberFormat="1" applyFont="1" applyFill="1" applyBorder="1" applyAlignment="1" applyProtection="1">
      <alignment horizontal="right" wrapText="1"/>
      <protection locked="0"/>
    </xf>
    <xf numFmtId="4" fontId="13" fillId="3" borderId="0" xfId="2" applyNumberFormat="1" applyFont="1" applyFill="1" applyAlignment="1" applyProtection="1">
      <alignment wrapText="1"/>
      <protection locked="0"/>
    </xf>
    <xf numFmtId="0" fontId="13" fillId="2" borderId="13" xfId="0" applyFont="1" applyFill="1" applyBorder="1"/>
    <xf numFmtId="4" fontId="13" fillId="2" borderId="14" xfId="0" applyNumberFormat="1" applyFont="1" applyFill="1" applyBorder="1"/>
    <xf numFmtId="4" fontId="6" fillId="3" borderId="10" xfId="2" applyNumberFormat="1" applyFont="1" applyFill="1" applyBorder="1" applyAlignment="1" applyProtection="1">
      <alignment wrapText="1"/>
      <protection locked="0"/>
    </xf>
    <xf numFmtId="0" fontId="13" fillId="2" borderId="15" xfId="0" applyFont="1" applyFill="1" applyBorder="1"/>
    <xf numFmtId="4" fontId="13" fillId="2" borderId="16" xfId="0" applyNumberFormat="1" applyFont="1" applyFill="1" applyBorder="1"/>
    <xf numFmtId="0" fontId="13" fillId="2" borderId="17" xfId="0" applyFont="1" applyFill="1" applyBorder="1"/>
    <xf numFmtId="4" fontId="13" fillId="2" borderId="18" xfId="0" applyNumberFormat="1" applyFont="1" applyFill="1" applyBorder="1"/>
    <xf numFmtId="4" fontId="13" fillId="3" borderId="10" xfId="2" applyNumberFormat="1" applyFont="1" applyFill="1" applyBorder="1" applyAlignment="1" applyProtection="1">
      <alignment wrapText="1"/>
      <protection locked="0"/>
    </xf>
    <xf numFmtId="0" fontId="13" fillId="2" borderId="0" xfId="0" applyFont="1" applyFill="1"/>
    <xf numFmtId="4" fontId="13" fillId="2" borderId="0" xfId="0" applyNumberFormat="1" applyFont="1" applyFill="1"/>
    <xf numFmtId="0" fontId="11" fillId="3" borderId="0" xfId="2" applyFont="1" applyFill="1" applyProtection="1">
      <protection locked="0"/>
    </xf>
    <xf numFmtId="4" fontId="11" fillId="3" borderId="0" xfId="2" applyNumberFormat="1" applyFont="1" applyFill="1" applyAlignment="1" applyProtection="1">
      <alignment horizontal="right" wrapText="1"/>
      <protection locked="0"/>
    </xf>
    <xf numFmtId="0" fontId="6" fillId="6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4" fontId="13" fillId="8" borderId="33" xfId="2" applyNumberFormat="1" applyFont="1" applyFill="1" applyBorder="1" applyAlignment="1" applyProtection="1">
      <alignment horizontal="center" vertical="center"/>
      <protection locked="0"/>
    </xf>
    <xf numFmtId="4" fontId="13" fillId="8" borderId="7" xfId="2" applyNumberFormat="1" applyFont="1" applyFill="1" applyBorder="1" applyAlignment="1" applyProtection="1">
      <alignment horizontal="center" vertical="top" wrapText="1"/>
      <protection locked="0"/>
    </xf>
    <xf numFmtId="4" fontId="13" fillId="8" borderId="54" xfId="2" applyNumberFormat="1" applyFont="1" applyFill="1" applyBorder="1" applyAlignment="1" applyProtection="1">
      <alignment horizontal="center" vertical="center"/>
      <protection locked="0"/>
    </xf>
    <xf numFmtId="4" fontId="13" fillId="7" borderId="56" xfId="2" applyNumberFormat="1" applyFont="1" applyFill="1" applyBorder="1" applyAlignment="1" applyProtection="1">
      <alignment horizontal="center" vertical="center"/>
      <protection locked="0"/>
    </xf>
    <xf numFmtId="4" fontId="13" fillId="7" borderId="57" xfId="2" applyNumberFormat="1" applyFont="1" applyFill="1" applyBorder="1" applyAlignment="1" applyProtection="1">
      <alignment horizontal="center" vertical="center"/>
      <protection locked="0"/>
    </xf>
    <xf numFmtId="9" fontId="13" fillId="7" borderId="56" xfId="3" applyFont="1" applyFill="1" applyBorder="1" applyAlignment="1" applyProtection="1">
      <alignment horizontal="center" vertical="center"/>
      <protection locked="0"/>
    </xf>
    <xf numFmtId="4" fontId="13" fillId="7" borderId="58" xfId="2" applyNumberFormat="1" applyFont="1" applyFill="1" applyBorder="1" applyAlignment="1" applyProtection="1">
      <alignment horizontal="center" vertical="center"/>
      <protection locked="0"/>
    </xf>
    <xf numFmtId="9" fontId="13" fillId="7" borderId="59" xfId="3" applyFont="1" applyFill="1" applyBorder="1" applyAlignment="1" applyProtection="1">
      <alignment horizontal="center" vertical="center"/>
      <protection locked="0"/>
    </xf>
    <xf numFmtId="4" fontId="13" fillId="7" borderId="59" xfId="2" applyNumberFormat="1" applyFont="1" applyFill="1" applyBorder="1" applyAlignment="1" applyProtection="1">
      <alignment horizontal="center" vertical="center"/>
      <protection locked="0"/>
    </xf>
    <xf numFmtId="4" fontId="11" fillId="8" borderId="59" xfId="2" applyNumberFormat="1" applyFont="1" applyFill="1" applyBorder="1" applyAlignment="1" applyProtection="1">
      <alignment horizontal="center" vertical="top" wrapText="1"/>
      <protection locked="0"/>
    </xf>
    <xf numFmtId="4" fontId="13" fillId="7" borderId="60" xfId="2" applyNumberFormat="1" applyFont="1" applyFill="1" applyBorder="1" applyAlignment="1" applyProtection="1">
      <alignment horizontal="center" vertical="center"/>
      <protection locked="0"/>
    </xf>
    <xf numFmtId="4" fontId="13" fillId="7" borderId="61" xfId="2" applyNumberFormat="1" applyFont="1" applyFill="1" applyBorder="1" applyAlignment="1" applyProtection="1">
      <alignment horizontal="center" vertical="center"/>
      <protection locked="0"/>
    </xf>
    <xf numFmtId="4" fontId="13" fillId="7" borderId="62" xfId="2" applyNumberFormat="1" applyFont="1" applyFill="1" applyBorder="1" applyAlignment="1" applyProtection="1">
      <alignment horizontal="center" vertical="center"/>
      <protection locked="0"/>
    </xf>
    <xf numFmtId="9" fontId="13" fillId="7" borderId="61" xfId="3" applyFont="1" applyFill="1" applyBorder="1" applyAlignment="1" applyProtection="1">
      <alignment horizontal="center" vertical="center"/>
      <protection locked="0"/>
    </xf>
    <xf numFmtId="9" fontId="11" fillId="8" borderId="59" xfId="3" applyFont="1" applyFill="1" applyBorder="1" applyAlignment="1" applyProtection="1">
      <alignment horizontal="center" vertical="center" wrapText="1"/>
      <protection locked="0"/>
    </xf>
    <xf numFmtId="4" fontId="11" fillId="8" borderId="59" xfId="2" applyNumberFormat="1" applyFont="1" applyFill="1" applyBorder="1" applyAlignment="1" applyProtection="1">
      <alignment horizontal="center" vertical="center" wrapText="1"/>
      <protection locked="0"/>
    </xf>
    <xf numFmtId="4" fontId="11" fillId="8" borderId="64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72" xfId="0" applyFont="1" applyBorder="1"/>
    <xf numFmtId="0" fontId="13" fillId="10" borderId="73" xfId="0" applyFont="1" applyFill="1" applyBorder="1" applyAlignment="1">
      <alignment horizontal="center"/>
    </xf>
    <xf numFmtId="4" fontId="11" fillId="11" borderId="77" xfId="2" applyNumberFormat="1" applyFont="1" applyFill="1" applyBorder="1" applyAlignment="1" applyProtection="1">
      <alignment vertical="center"/>
      <protection locked="0"/>
    </xf>
    <xf numFmtId="4" fontId="6" fillId="2" borderId="73" xfId="0" applyNumberFormat="1" applyFont="1" applyFill="1" applyBorder="1"/>
    <xf numFmtId="4" fontId="6" fillId="3" borderId="78" xfId="0" applyNumberFormat="1" applyFont="1" applyFill="1" applyBorder="1" applyAlignment="1">
      <alignment wrapText="1"/>
    </xf>
    <xf numFmtId="4" fontId="6" fillId="3" borderId="79" xfId="0" applyNumberFormat="1" applyFont="1" applyFill="1" applyBorder="1" applyAlignment="1">
      <alignment wrapText="1"/>
    </xf>
    <xf numFmtId="4" fontId="6" fillId="8" borderId="79" xfId="2" applyNumberFormat="1" applyFont="1" applyFill="1" applyBorder="1" applyAlignment="1" applyProtection="1">
      <alignment horizontal="right"/>
      <protection locked="0"/>
    </xf>
    <xf numFmtId="4" fontId="6" fillId="3" borderId="79" xfId="2" applyNumberFormat="1" applyFont="1" applyFill="1" applyBorder="1" applyAlignment="1" applyProtection="1">
      <alignment horizontal="right"/>
      <protection locked="0"/>
    </xf>
    <xf numFmtId="4" fontId="6" fillId="3" borderId="79" xfId="0" applyNumberFormat="1" applyFont="1" applyFill="1" applyBorder="1" applyAlignment="1">
      <alignment horizontal="right"/>
    </xf>
    <xf numFmtId="4" fontId="6" fillId="3" borderId="79" xfId="2" applyNumberFormat="1" applyFont="1" applyFill="1" applyBorder="1" applyAlignment="1">
      <alignment horizontal="right"/>
    </xf>
    <xf numFmtId="9" fontId="13" fillId="4" borderId="79" xfId="3" applyFont="1" applyFill="1" applyBorder="1" applyAlignment="1" applyProtection="1">
      <alignment horizontal="center"/>
    </xf>
    <xf numFmtId="4" fontId="6" fillId="3" borderId="79" xfId="3" applyNumberFormat="1" applyFont="1" applyFill="1" applyBorder="1" applyAlignment="1" applyProtection="1">
      <alignment horizontal="center"/>
      <protection locked="0"/>
    </xf>
    <xf numFmtId="9" fontId="6" fillId="8" borderId="79" xfId="3" applyFont="1" applyFill="1" applyBorder="1" applyAlignment="1" applyProtection="1">
      <alignment horizontal="right"/>
      <protection locked="0"/>
    </xf>
    <xf numFmtId="9" fontId="6" fillId="4" borderId="79" xfId="3" applyFont="1" applyFill="1" applyBorder="1" applyAlignment="1" applyProtection="1">
      <alignment horizontal="center"/>
    </xf>
    <xf numFmtId="4" fontId="6" fillId="3" borderId="79" xfId="3" applyNumberFormat="1" applyFont="1" applyFill="1" applyBorder="1" applyAlignment="1" applyProtection="1">
      <alignment horizontal="right"/>
      <protection locked="0"/>
    </xf>
    <xf numFmtId="9" fontId="13" fillId="4" borderId="79" xfId="3" applyFont="1" applyFill="1" applyBorder="1" applyAlignment="1" applyProtection="1">
      <alignment horizontal="right"/>
    </xf>
    <xf numFmtId="9" fontId="6" fillId="4" borderId="79" xfId="3" applyFont="1" applyFill="1" applyBorder="1" applyAlignment="1" applyProtection="1">
      <alignment horizontal="right"/>
    </xf>
    <xf numFmtId="9" fontId="13" fillId="8" borderId="79" xfId="3" applyFont="1" applyFill="1" applyBorder="1" applyAlignment="1" applyProtection="1">
      <alignment horizontal="right"/>
      <protection locked="0"/>
    </xf>
    <xf numFmtId="4" fontId="6" fillId="3" borderId="29" xfId="2" applyNumberFormat="1" applyFont="1" applyFill="1" applyBorder="1" applyAlignment="1" applyProtection="1">
      <alignment horizontal="right"/>
      <protection locked="0"/>
    </xf>
    <xf numFmtId="4" fontId="6" fillId="3" borderId="80" xfId="2" applyNumberFormat="1" applyFont="1" applyFill="1" applyBorder="1" applyAlignment="1" applyProtection="1">
      <alignment horizontal="right" vertical="center"/>
      <protection locked="0"/>
    </xf>
    <xf numFmtId="4" fontId="13" fillId="12" borderId="81" xfId="2" applyNumberFormat="1" applyFont="1" applyFill="1" applyBorder="1" applyAlignment="1" applyProtection="1">
      <alignment horizontal="left" vertical="center" wrapText="1"/>
      <protection locked="0"/>
    </xf>
    <xf numFmtId="4" fontId="13" fillId="12" borderId="82" xfId="2" applyNumberFormat="1" applyFont="1" applyFill="1" applyBorder="1" applyAlignment="1" applyProtection="1">
      <alignment horizontal="center" vertical="center" wrapText="1"/>
      <protection locked="0"/>
    </xf>
    <xf numFmtId="9" fontId="6" fillId="13" borderId="82" xfId="3" applyFont="1" applyFill="1" applyBorder="1" applyAlignment="1" applyProtection="1">
      <alignment horizontal="center" vertical="center"/>
      <protection locked="0"/>
    </xf>
    <xf numFmtId="4" fontId="13" fillId="12" borderId="68" xfId="2" applyNumberFormat="1" applyFont="1" applyFill="1" applyBorder="1" applyAlignment="1" applyProtection="1">
      <alignment horizontal="center" vertical="center"/>
      <protection locked="0"/>
    </xf>
    <xf numFmtId="4" fontId="13" fillId="12" borderId="83" xfId="2" applyNumberFormat="1" applyFont="1" applyFill="1" applyBorder="1" applyAlignment="1" applyProtection="1">
      <alignment horizontal="center" vertical="center"/>
      <protection locked="0"/>
    </xf>
    <xf numFmtId="0" fontId="14" fillId="0" borderId="87" xfId="0" applyFont="1" applyBorder="1"/>
    <xf numFmtId="4" fontId="11" fillId="11" borderId="72" xfId="2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>
      <alignment wrapText="1"/>
    </xf>
    <xf numFmtId="4" fontId="6" fillId="2" borderId="79" xfId="0" applyNumberFormat="1" applyFont="1" applyFill="1" applyBorder="1" applyAlignment="1">
      <alignment wrapText="1"/>
    </xf>
    <xf numFmtId="4" fontId="6" fillId="8" borderId="79" xfId="2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>
      <alignment horizontal="right"/>
    </xf>
    <xf numFmtId="2" fontId="6" fillId="4" borderId="79" xfId="3" applyNumberFormat="1" applyFont="1" applyFill="1" applyBorder="1" applyAlignment="1" applyProtection="1">
      <alignment horizontal="right"/>
    </xf>
    <xf numFmtId="4" fontId="6" fillId="8" borderId="2" xfId="2" applyNumberFormat="1" applyFont="1" applyFill="1" applyBorder="1" applyAlignment="1" applyProtection="1">
      <alignment horizontal="right"/>
      <protection locked="0"/>
    </xf>
    <xf numFmtId="4" fontId="6" fillId="3" borderId="72" xfId="2" applyNumberFormat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>
      <alignment horizontal="left"/>
    </xf>
    <xf numFmtId="4" fontId="6" fillId="2" borderId="91" xfId="0" applyNumberFormat="1" applyFont="1" applyFill="1" applyBorder="1" applyAlignment="1">
      <alignment wrapText="1"/>
    </xf>
    <xf numFmtId="4" fontId="6" fillId="2" borderId="2" xfId="0" applyNumberFormat="1" applyFont="1" applyFill="1" applyBorder="1" applyAlignment="1">
      <alignment wrapText="1"/>
    </xf>
    <xf numFmtId="4" fontId="6" fillId="8" borderId="2" xfId="2" applyNumberFormat="1" applyFont="1" applyFill="1" applyBorder="1" applyAlignment="1" applyProtection="1">
      <alignment horizontal="right" vertical="center"/>
      <protection locked="0"/>
    </xf>
    <xf numFmtId="4" fontId="6" fillId="2" borderId="2" xfId="0" applyNumberFormat="1" applyFont="1" applyFill="1" applyBorder="1" applyAlignment="1">
      <alignment horizontal="right"/>
    </xf>
    <xf numFmtId="4" fontId="6" fillId="3" borderId="2" xfId="2" applyNumberFormat="1" applyFont="1" applyFill="1" applyBorder="1" applyAlignment="1">
      <alignment horizontal="right"/>
    </xf>
    <xf numFmtId="2" fontId="6" fillId="4" borderId="2" xfId="3" applyNumberFormat="1" applyFont="1" applyFill="1" applyBorder="1" applyAlignment="1" applyProtection="1">
      <alignment horizontal="right"/>
    </xf>
    <xf numFmtId="4" fontId="6" fillId="3" borderId="2" xfId="3" applyNumberFormat="1" applyFont="1" applyFill="1" applyBorder="1" applyAlignment="1" applyProtection="1">
      <alignment horizontal="right"/>
      <protection locked="0"/>
    </xf>
    <xf numFmtId="9" fontId="13" fillId="4" borderId="2" xfId="3" applyFont="1" applyFill="1" applyBorder="1" applyAlignment="1" applyProtection="1">
      <alignment horizontal="right"/>
    </xf>
    <xf numFmtId="9" fontId="6" fillId="8" borderId="2" xfId="3" applyFont="1" applyFill="1" applyBorder="1" applyAlignment="1" applyProtection="1">
      <alignment horizontal="right"/>
      <protection locked="0"/>
    </xf>
    <xf numFmtId="9" fontId="6" fillId="4" borderId="2" xfId="3" applyFont="1" applyFill="1" applyBorder="1" applyAlignment="1" applyProtection="1">
      <alignment horizontal="right"/>
    </xf>
    <xf numFmtId="9" fontId="13" fillId="8" borderId="2" xfId="3" applyFont="1" applyFill="1" applyBorder="1" applyAlignment="1" applyProtection="1">
      <alignment horizontal="right"/>
      <protection locked="0"/>
    </xf>
    <xf numFmtId="4" fontId="6" fillId="3" borderId="2" xfId="2" applyNumberFormat="1" applyFont="1" applyFill="1" applyBorder="1" applyAlignment="1" applyProtection="1">
      <alignment horizontal="right"/>
      <protection locked="0"/>
    </xf>
    <xf numFmtId="4" fontId="6" fillId="3" borderId="44" xfId="2" applyNumberFormat="1" applyFont="1" applyFill="1" applyBorder="1" applyAlignment="1" applyProtection="1">
      <alignment horizontal="right"/>
      <protection locked="0"/>
    </xf>
    <xf numFmtId="2" fontId="6" fillId="2" borderId="91" xfId="0" applyNumberFormat="1" applyFont="1" applyFill="1" applyBorder="1" applyAlignment="1">
      <alignment wrapText="1"/>
    </xf>
    <xf numFmtId="2" fontId="6" fillId="2" borderId="2" xfId="0" applyNumberFormat="1" applyFont="1" applyFill="1" applyBorder="1" applyAlignment="1">
      <alignment wrapText="1"/>
    </xf>
    <xf numFmtId="4" fontId="13" fillId="12" borderId="72" xfId="2" applyNumberFormat="1" applyFont="1" applyFill="1" applyBorder="1" applyAlignment="1" applyProtection="1">
      <alignment horizontal="center" vertical="center"/>
      <protection locked="0"/>
    </xf>
    <xf numFmtId="0" fontId="13" fillId="11" borderId="72" xfId="2" applyFont="1" applyFill="1" applyBorder="1" applyAlignment="1" applyProtection="1">
      <alignment vertical="center"/>
      <protection locked="0"/>
    </xf>
    <xf numFmtId="4" fontId="6" fillId="2" borderId="92" xfId="0" applyNumberFormat="1" applyFont="1" applyFill="1" applyBorder="1"/>
    <xf numFmtId="4" fontId="11" fillId="11" borderId="72" xfId="2" applyNumberFormat="1" applyFont="1" applyFill="1" applyBorder="1" applyAlignment="1" applyProtection="1">
      <alignment vertical="center" wrapText="1"/>
      <protection locked="0"/>
    </xf>
    <xf numFmtId="4" fontId="6" fillId="2" borderId="78" xfId="0" applyNumberFormat="1" applyFont="1" applyFill="1" applyBorder="1"/>
    <xf numFmtId="4" fontId="6" fillId="2" borderId="79" xfId="0" applyNumberFormat="1" applyFont="1" applyFill="1" applyBorder="1"/>
    <xf numFmtId="4" fontId="6" fillId="3" borderId="79" xfId="0" applyNumberFormat="1" applyFont="1" applyFill="1" applyBorder="1"/>
    <xf numFmtId="4" fontId="6" fillId="2" borderId="81" xfId="0" applyNumberFormat="1" applyFont="1" applyFill="1" applyBorder="1"/>
    <xf numFmtId="4" fontId="6" fillId="2" borderId="82" xfId="0" applyNumberFormat="1" applyFont="1" applyFill="1" applyBorder="1"/>
    <xf numFmtId="0" fontId="6" fillId="2" borderId="82" xfId="0" applyFont="1" applyFill="1" applyBorder="1"/>
    <xf numFmtId="4" fontId="13" fillId="12" borderId="82" xfId="2" applyNumberFormat="1" applyFont="1" applyFill="1" applyBorder="1" applyAlignment="1" applyProtection="1">
      <alignment horizontal="left" vertical="center" wrapText="1"/>
      <protection locked="0"/>
    </xf>
    <xf numFmtId="4" fontId="6" fillId="2" borderId="95" xfId="0" applyNumberFormat="1" applyFont="1" applyFill="1" applyBorder="1"/>
    <xf numFmtId="4" fontId="6" fillId="3" borderId="79" xfId="2" applyNumberFormat="1" applyFont="1" applyFill="1" applyBorder="1" applyAlignment="1" applyProtection="1">
      <alignment horizontal="right" vertical="center"/>
      <protection locked="0"/>
    </xf>
    <xf numFmtId="4" fontId="6" fillId="3" borderId="29" xfId="2" applyNumberFormat="1" applyFont="1" applyFill="1" applyBorder="1" applyAlignment="1" applyProtection="1">
      <alignment horizontal="right" vertical="center"/>
      <protection locked="0"/>
    </xf>
    <xf numFmtId="4" fontId="11" fillId="11" borderId="96" xfId="2" applyNumberFormat="1" applyFont="1" applyFill="1" applyBorder="1" applyAlignment="1" applyProtection="1">
      <alignment vertical="center"/>
      <protection locked="0"/>
    </xf>
    <xf numFmtId="4" fontId="6" fillId="3" borderId="97" xfId="0" applyNumberFormat="1" applyFont="1" applyFill="1" applyBorder="1" applyAlignment="1">
      <alignment wrapText="1"/>
    </xf>
    <xf numFmtId="4" fontId="6" fillId="8" borderId="98" xfId="2" applyNumberFormat="1" applyFont="1" applyFill="1" applyBorder="1" applyAlignment="1" applyProtection="1">
      <alignment horizontal="right" vertical="center"/>
      <protection locked="0"/>
    </xf>
    <xf numFmtId="4" fontId="6" fillId="3" borderId="98" xfId="0" applyNumberFormat="1" applyFont="1" applyFill="1" applyBorder="1" applyAlignment="1">
      <alignment horizontal="right"/>
    </xf>
    <xf numFmtId="4" fontId="6" fillId="3" borderId="98" xfId="0" applyNumberFormat="1" applyFont="1" applyFill="1" applyBorder="1"/>
    <xf numFmtId="4" fontId="6" fillId="3" borderId="98" xfId="2" applyNumberFormat="1" applyFont="1" applyFill="1" applyBorder="1" applyAlignment="1">
      <alignment horizontal="right"/>
    </xf>
    <xf numFmtId="9" fontId="13" fillId="4" borderId="98" xfId="3" applyFont="1" applyFill="1" applyBorder="1" applyAlignment="1" applyProtection="1">
      <alignment horizontal="right"/>
    </xf>
    <xf numFmtId="4" fontId="6" fillId="3" borderId="98" xfId="3" applyNumberFormat="1" applyFont="1" applyFill="1" applyBorder="1" applyAlignment="1" applyProtection="1">
      <alignment horizontal="right"/>
      <protection locked="0"/>
    </xf>
    <xf numFmtId="9" fontId="6" fillId="4" borderId="98" xfId="3" applyFont="1" applyFill="1" applyBorder="1" applyAlignment="1" applyProtection="1">
      <alignment horizontal="right"/>
    </xf>
    <xf numFmtId="9" fontId="6" fillId="8" borderId="98" xfId="3" applyFont="1" applyFill="1" applyBorder="1" applyAlignment="1" applyProtection="1">
      <alignment horizontal="right"/>
      <protection locked="0"/>
    </xf>
    <xf numFmtId="4" fontId="6" fillId="8" borderId="98" xfId="2" applyNumberFormat="1" applyFont="1" applyFill="1" applyBorder="1" applyAlignment="1" applyProtection="1">
      <alignment horizontal="right"/>
      <protection locked="0"/>
    </xf>
    <xf numFmtId="9" fontId="13" fillId="8" borderId="98" xfId="3" applyFont="1" applyFill="1" applyBorder="1" applyAlignment="1" applyProtection="1">
      <alignment horizontal="right"/>
      <protection locked="0"/>
    </xf>
    <xf numFmtId="4" fontId="6" fillId="3" borderId="98" xfId="2" applyNumberFormat="1" applyFont="1" applyFill="1" applyBorder="1" applyAlignment="1" applyProtection="1">
      <alignment horizontal="right"/>
      <protection locked="0"/>
    </xf>
    <xf numFmtId="4" fontId="6" fillId="3" borderId="99" xfId="2" applyNumberFormat="1" applyFont="1" applyFill="1" applyBorder="1" applyAlignment="1" applyProtection="1">
      <alignment horizontal="right"/>
      <protection locked="0"/>
    </xf>
    <xf numFmtId="4" fontId="6" fillId="3" borderId="9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/>
    <xf numFmtId="4" fontId="6" fillId="3" borderId="100" xfId="2" applyNumberFormat="1" applyFont="1" applyFill="1" applyBorder="1" applyAlignment="1" applyProtection="1">
      <alignment horizontal="right" vertical="center"/>
      <protection locked="0"/>
    </xf>
    <xf numFmtId="4" fontId="6" fillId="3" borderId="91" xfId="0" applyNumberFormat="1" applyFont="1" applyFill="1" applyBorder="1"/>
    <xf numFmtId="4" fontId="13" fillId="12" borderId="101" xfId="2" applyNumberFormat="1" applyFont="1" applyFill="1" applyBorder="1" applyAlignment="1" applyProtection="1">
      <alignment horizontal="center" vertical="center"/>
      <protection locked="0"/>
    </xf>
    <xf numFmtId="4" fontId="13" fillId="14" borderId="102" xfId="2" applyNumberFormat="1" applyFont="1" applyFill="1" applyBorder="1" applyAlignment="1" applyProtection="1">
      <alignment horizontal="left" vertical="center" wrapText="1"/>
      <protection locked="0"/>
    </xf>
    <xf numFmtId="4" fontId="13" fillId="14" borderId="103" xfId="2" applyNumberFormat="1" applyFont="1" applyFill="1" applyBorder="1" applyAlignment="1" applyProtection="1">
      <alignment horizontal="center" vertical="center" wrapText="1"/>
      <protection locked="0"/>
    </xf>
    <xf numFmtId="9" fontId="6" fillId="13" borderId="103" xfId="3" applyFont="1" applyFill="1" applyBorder="1" applyAlignment="1" applyProtection="1">
      <alignment horizontal="right" vertical="center"/>
      <protection locked="0"/>
    </xf>
    <xf numFmtId="4" fontId="13" fillId="13" borderId="103" xfId="2" applyNumberFormat="1" applyFont="1" applyFill="1" applyBorder="1" applyAlignment="1" applyProtection="1">
      <alignment vertical="center"/>
      <protection locked="0"/>
    </xf>
    <xf numFmtId="4" fontId="13" fillId="14" borderId="102" xfId="2" applyNumberFormat="1" applyFont="1" applyFill="1" applyBorder="1" applyAlignment="1" applyProtection="1">
      <alignment horizontal="center" vertical="center"/>
      <protection locked="0"/>
    </xf>
    <xf numFmtId="4" fontId="13" fillId="14" borderId="108" xfId="2" applyNumberFormat="1" applyFont="1" applyFill="1" applyBorder="1" applyAlignment="1" applyProtection="1">
      <alignment horizontal="center" vertical="center"/>
      <protection locked="0"/>
    </xf>
    <xf numFmtId="4" fontId="13" fillId="14" borderId="109" xfId="2" applyNumberFormat="1" applyFont="1" applyFill="1" applyBorder="1" applyAlignment="1" applyProtection="1">
      <alignment horizontal="center" vertical="center"/>
      <protection locked="0"/>
    </xf>
    <xf numFmtId="4" fontId="13" fillId="14" borderId="110" xfId="2" applyNumberFormat="1" applyFont="1" applyFill="1" applyBorder="1" applyAlignment="1" applyProtection="1">
      <alignment horizontal="left" vertical="center" wrapText="1"/>
      <protection locked="0"/>
    </xf>
    <xf numFmtId="4" fontId="13" fillId="14" borderId="111" xfId="2" applyNumberFormat="1" applyFont="1" applyFill="1" applyBorder="1" applyAlignment="1" applyProtection="1">
      <alignment horizontal="center" vertical="center" wrapText="1"/>
      <protection locked="0"/>
    </xf>
    <xf numFmtId="9" fontId="6" fillId="13" borderId="111" xfId="3" applyFont="1" applyFill="1" applyBorder="1" applyAlignment="1" applyProtection="1">
      <alignment horizontal="right" vertical="center"/>
      <protection locked="0"/>
    </xf>
    <xf numFmtId="4" fontId="13" fillId="13" borderId="111" xfId="2" applyNumberFormat="1" applyFont="1" applyFill="1" applyBorder="1" applyAlignment="1" applyProtection="1">
      <alignment vertical="center"/>
      <protection locked="0"/>
    </xf>
    <xf numFmtId="4" fontId="13" fillId="14" borderId="110" xfId="2" applyNumberFormat="1" applyFont="1" applyFill="1" applyBorder="1" applyAlignment="1" applyProtection="1">
      <alignment horizontal="center" vertical="center"/>
      <protection locked="0"/>
    </xf>
    <xf numFmtId="4" fontId="13" fillId="14" borderId="116" xfId="2" applyNumberFormat="1" applyFont="1" applyFill="1" applyBorder="1" applyAlignment="1" applyProtection="1">
      <alignment horizontal="center" vertical="center"/>
      <protection locked="0"/>
    </xf>
    <xf numFmtId="4" fontId="13" fillId="14" borderId="117" xfId="2" applyNumberFormat="1" applyFont="1" applyFill="1" applyBorder="1" applyAlignment="1" applyProtection="1">
      <alignment horizontal="center" vertical="center"/>
      <protection locked="0"/>
    </xf>
    <xf numFmtId="4" fontId="13" fillId="14" borderId="118" xfId="2" applyNumberFormat="1" applyFont="1" applyFill="1" applyBorder="1" applyAlignment="1" applyProtection="1">
      <alignment horizontal="left" vertical="center" wrapText="1"/>
      <protection locked="0"/>
    </xf>
    <xf numFmtId="4" fontId="13" fillId="14" borderId="119" xfId="2" applyNumberFormat="1" applyFont="1" applyFill="1" applyBorder="1" applyAlignment="1" applyProtection="1">
      <alignment horizontal="center" vertical="center" wrapText="1"/>
      <protection locked="0"/>
    </xf>
    <xf numFmtId="9" fontId="6" fillId="13" borderId="119" xfId="3" applyFont="1" applyFill="1" applyBorder="1" applyAlignment="1" applyProtection="1">
      <alignment horizontal="right" vertical="center"/>
      <protection locked="0"/>
    </xf>
    <xf numFmtId="4" fontId="13" fillId="14" borderId="118" xfId="2" applyNumberFormat="1" applyFont="1" applyFill="1" applyBorder="1" applyAlignment="1" applyProtection="1">
      <alignment vertical="center"/>
      <protection locked="0"/>
    </xf>
    <xf numFmtId="4" fontId="13" fillId="14" borderId="119" xfId="2" applyNumberFormat="1" applyFont="1" applyFill="1" applyBorder="1" applyAlignment="1" applyProtection="1">
      <alignment vertical="center"/>
      <protection locked="0"/>
    </xf>
    <xf numFmtId="4" fontId="13" fillId="0" borderId="70" xfId="0" applyNumberFormat="1" applyFont="1" applyBorder="1" applyAlignment="1">
      <alignment horizontal="center" vertical="center"/>
    </xf>
    <xf numFmtId="4" fontId="13" fillId="14" borderId="123" xfId="2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0" xfId="0" applyFont="1" applyBorder="1"/>
    <xf numFmtId="4" fontId="13" fillId="14" borderId="111" xfId="2" applyNumberFormat="1" applyFont="1" applyFill="1" applyBorder="1" applyAlignment="1" applyProtection="1">
      <alignment horizontal="center" vertical="center"/>
      <protection locked="0"/>
    </xf>
    <xf numFmtId="4" fontId="13" fillId="14" borderId="120" xfId="2" applyNumberFormat="1" applyFont="1" applyFill="1" applyBorder="1" applyAlignment="1" applyProtection="1">
      <alignment horizontal="center" vertical="center"/>
      <protection locked="0"/>
    </xf>
    <xf numFmtId="4" fontId="13" fillId="14" borderId="119" xfId="2" applyNumberFormat="1" applyFont="1" applyFill="1" applyBorder="1" applyAlignment="1" applyProtection="1">
      <alignment horizontal="center" vertical="center"/>
      <protection locked="0"/>
    </xf>
    <xf numFmtId="4" fontId="13" fillId="14" borderId="112" xfId="2" applyNumberFormat="1" applyFont="1" applyFill="1" applyBorder="1" applyAlignment="1" applyProtection="1">
      <alignment horizontal="center" vertical="center"/>
      <protection locked="0"/>
    </xf>
    <xf numFmtId="4" fontId="13" fillId="12" borderId="82" xfId="2" applyNumberFormat="1" applyFont="1" applyFill="1" applyBorder="1" applyAlignment="1" applyProtection="1">
      <alignment horizontal="center" vertical="center"/>
      <protection locked="0"/>
    </xf>
    <xf numFmtId="4" fontId="13" fillId="13" borderId="82" xfId="2" applyNumberFormat="1" applyFont="1" applyFill="1" applyBorder="1" applyAlignment="1" applyProtection="1">
      <alignment horizontal="center" vertical="center"/>
      <protection locked="0"/>
    </xf>
    <xf numFmtId="4" fontId="13" fillId="14" borderId="104" xfId="2" applyNumberFormat="1" applyFont="1" applyFill="1" applyBorder="1" applyAlignment="1" applyProtection="1">
      <alignment horizontal="center" vertical="center"/>
      <protection locked="0"/>
    </xf>
    <xf numFmtId="4" fontId="13" fillId="14" borderId="103" xfId="2" applyNumberFormat="1" applyFont="1" applyFill="1" applyBorder="1" applyAlignment="1" applyProtection="1">
      <alignment horizontal="center" vertical="center"/>
      <protection locked="0"/>
    </xf>
    <xf numFmtId="4" fontId="13" fillId="8" borderId="20" xfId="2" applyNumberFormat="1" applyFont="1" applyFill="1" applyBorder="1" applyAlignment="1" applyProtection="1">
      <alignment horizontal="center" vertical="center"/>
      <protection locked="0"/>
    </xf>
    <xf numFmtId="0" fontId="11" fillId="5" borderId="10" xfId="2" applyFont="1" applyFill="1" applyBorder="1" applyProtection="1">
      <protection locked="0"/>
    </xf>
    <xf numFmtId="0" fontId="12" fillId="2" borderId="10" xfId="2" applyFont="1" applyFill="1" applyBorder="1" applyProtection="1">
      <protection locked="0"/>
    </xf>
    <xf numFmtId="9" fontId="6" fillId="3" borderId="0" xfId="3" applyFont="1" applyFill="1" applyBorder="1" applyProtection="1"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0" fontId="12" fillId="3" borderId="0" xfId="2" applyFont="1" applyFill="1" applyProtection="1">
      <protection locked="0"/>
    </xf>
    <xf numFmtId="0" fontId="8" fillId="3" borderId="0" xfId="2" applyFont="1" applyFill="1" applyAlignment="1" applyProtection="1">
      <alignment horizontal="center"/>
      <protection locked="0"/>
    </xf>
    <xf numFmtId="0" fontId="7" fillId="3" borderId="0" xfId="2" applyFont="1" applyFill="1" applyProtection="1">
      <protection locked="0"/>
    </xf>
    <xf numFmtId="9" fontId="6" fillId="15" borderId="79" xfId="3" applyFont="1" applyFill="1" applyBorder="1" applyAlignment="1" applyProtection="1">
      <alignment horizontal="right"/>
    </xf>
    <xf numFmtId="0" fontId="6" fillId="0" borderId="70" xfId="0" applyFont="1" applyBorder="1"/>
    <xf numFmtId="4" fontId="13" fillId="14" borderId="111" xfId="2" applyNumberFormat="1" applyFont="1" applyFill="1" applyBorder="1" applyAlignment="1" applyProtection="1">
      <alignment horizontal="center" vertical="center"/>
      <protection locked="0"/>
    </xf>
    <xf numFmtId="4" fontId="13" fillId="14" borderId="120" xfId="2" applyNumberFormat="1" applyFont="1" applyFill="1" applyBorder="1" applyAlignment="1" applyProtection="1">
      <alignment horizontal="center" vertical="center"/>
      <protection locked="0"/>
    </xf>
    <xf numFmtId="4" fontId="13" fillId="14" borderId="119" xfId="2" applyNumberFormat="1" applyFont="1" applyFill="1" applyBorder="1" applyAlignment="1" applyProtection="1">
      <alignment horizontal="center" vertical="center"/>
      <protection locked="0"/>
    </xf>
    <xf numFmtId="4" fontId="13" fillId="14" borderId="112" xfId="2" applyNumberFormat="1" applyFont="1" applyFill="1" applyBorder="1" applyAlignment="1" applyProtection="1">
      <alignment horizontal="center" vertical="center"/>
      <protection locked="0"/>
    </xf>
    <xf numFmtId="4" fontId="13" fillId="12" borderId="82" xfId="2" applyNumberFormat="1" applyFont="1" applyFill="1" applyBorder="1" applyAlignment="1" applyProtection="1">
      <alignment horizontal="center" vertical="center"/>
      <protection locked="0"/>
    </xf>
    <xf numFmtId="4" fontId="13" fillId="13" borderId="82" xfId="2" applyNumberFormat="1" applyFont="1" applyFill="1" applyBorder="1" applyAlignment="1" applyProtection="1">
      <alignment horizontal="center" vertical="center"/>
      <protection locked="0"/>
    </xf>
    <xf numFmtId="4" fontId="13" fillId="14" borderId="104" xfId="2" applyNumberFormat="1" applyFont="1" applyFill="1" applyBorder="1" applyAlignment="1" applyProtection="1">
      <alignment horizontal="center" vertical="center"/>
      <protection locked="0"/>
    </xf>
    <xf numFmtId="4" fontId="13" fillId="14" borderId="103" xfId="2" applyNumberFormat="1" applyFont="1" applyFill="1" applyBorder="1" applyAlignment="1" applyProtection="1">
      <alignment horizontal="center" vertical="center"/>
      <protection locked="0"/>
    </xf>
    <xf numFmtId="4" fontId="13" fillId="8" borderId="20" xfId="2" applyNumberFormat="1" applyFont="1" applyFill="1" applyBorder="1" applyAlignment="1" applyProtection="1">
      <alignment horizontal="center" vertical="center"/>
      <protection locked="0"/>
    </xf>
    <xf numFmtId="0" fontId="11" fillId="5" borderId="10" xfId="2" applyFont="1" applyFill="1" applyBorder="1" applyProtection="1">
      <protection locked="0"/>
    </xf>
    <xf numFmtId="0" fontId="12" fillId="2" borderId="10" xfId="2" applyFont="1" applyFill="1" applyBorder="1" applyProtection="1">
      <protection locked="0"/>
    </xf>
    <xf numFmtId="9" fontId="6" fillId="3" borderId="0" xfId="3" applyFont="1" applyFill="1" applyBorder="1" applyProtection="1"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0" fontId="12" fillId="3" borderId="0" xfId="2" applyFont="1" applyFill="1" applyProtection="1">
      <protection locked="0"/>
    </xf>
    <xf numFmtId="0" fontId="8" fillId="3" borderId="0" xfId="2" applyFont="1" applyFill="1" applyAlignment="1" applyProtection="1">
      <alignment horizontal="center"/>
      <protection locked="0"/>
    </xf>
    <xf numFmtId="0" fontId="7" fillId="3" borderId="0" xfId="2" applyFont="1" applyFill="1" applyProtection="1">
      <protection locked="0"/>
    </xf>
    <xf numFmtId="0" fontId="6" fillId="0" borderId="70" xfId="0" applyFont="1" applyBorder="1"/>
    <xf numFmtId="4" fontId="13" fillId="14" borderId="111" xfId="2" applyNumberFormat="1" applyFont="1" applyFill="1" applyBorder="1" applyAlignment="1" applyProtection="1">
      <alignment horizontal="center" vertical="center"/>
      <protection locked="0"/>
    </xf>
    <xf numFmtId="4" fontId="13" fillId="14" borderId="120" xfId="2" applyNumberFormat="1" applyFont="1" applyFill="1" applyBorder="1" applyAlignment="1" applyProtection="1">
      <alignment horizontal="center" vertical="center"/>
      <protection locked="0"/>
    </xf>
    <xf numFmtId="4" fontId="13" fillId="14" borderId="119" xfId="2" applyNumberFormat="1" applyFont="1" applyFill="1" applyBorder="1" applyAlignment="1" applyProtection="1">
      <alignment horizontal="center" vertical="center"/>
      <protection locked="0"/>
    </xf>
    <xf numFmtId="4" fontId="13" fillId="14" borderId="112" xfId="2" applyNumberFormat="1" applyFont="1" applyFill="1" applyBorder="1" applyAlignment="1" applyProtection="1">
      <alignment horizontal="center" vertical="center"/>
      <protection locked="0"/>
    </xf>
    <xf numFmtId="4" fontId="13" fillId="12" borderId="82" xfId="2" applyNumberFormat="1" applyFont="1" applyFill="1" applyBorder="1" applyAlignment="1" applyProtection="1">
      <alignment horizontal="center" vertical="center"/>
      <protection locked="0"/>
    </xf>
    <xf numFmtId="4" fontId="13" fillId="13" borderId="82" xfId="2" applyNumberFormat="1" applyFont="1" applyFill="1" applyBorder="1" applyAlignment="1" applyProtection="1">
      <alignment horizontal="center" vertical="center"/>
      <protection locked="0"/>
    </xf>
    <xf numFmtId="4" fontId="13" fillId="14" borderId="104" xfId="2" applyNumberFormat="1" applyFont="1" applyFill="1" applyBorder="1" applyAlignment="1" applyProtection="1">
      <alignment horizontal="center" vertical="center"/>
      <protection locked="0"/>
    </xf>
    <xf numFmtId="4" fontId="13" fillId="14" borderId="103" xfId="2" applyNumberFormat="1" applyFont="1" applyFill="1" applyBorder="1" applyAlignment="1" applyProtection="1">
      <alignment horizontal="center" vertical="center"/>
      <protection locked="0"/>
    </xf>
    <xf numFmtId="4" fontId="13" fillId="8" borderId="20" xfId="2" applyNumberFormat="1" applyFont="1" applyFill="1" applyBorder="1" applyAlignment="1" applyProtection="1">
      <alignment horizontal="center" vertical="center"/>
      <protection locked="0"/>
    </xf>
    <xf numFmtId="0" fontId="11" fillId="5" borderId="10" xfId="2" applyFont="1" applyFill="1" applyBorder="1" applyProtection="1">
      <protection locked="0"/>
    </xf>
    <xf numFmtId="0" fontId="12" fillId="2" borderId="10" xfId="2" applyFont="1" applyFill="1" applyBorder="1" applyProtection="1">
      <protection locked="0"/>
    </xf>
    <xf numFmtId="9" fontId="6" fillId="3" borderId="0" xfId="3" applyFont="1" applyFill="1" applyBorder="1" applyProtection="1"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0" fontId="12" fillId="3" borderId="0" xfId="2" applyFont="1" applyFill="1" applyProtection="1">
      <protection locked="0"/>
    </xf>
    <xf numFmtId="0" fontId="8" fillId="3" borderId="0" xfId="2" applyFont="1" applyFill="1" applyAlignment="1" applyProtection="1">
      <alignment horizontal="center"/>
      <protection locked="0"/>
    </xf>
    <xf numFmtId="0" fontId="7" fillId="3" borderId="0" xfId="2" applyFont="1" applyFill="1" applyProtection="1">
      <protection locked="0"/>
    </xf>
    <xf numFmtId="4" fontId="6" fillId="16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0" xfId="2" applyFont="1" applyFill="1" applyAlignment="1" applyProtection="1">
      <alignment horizontal="right" vertical="top"/>
      <protection locked="0"/>
    </xf>
    <xf numFmtId="0" fontId="7" fillId="3" borderId="5" xfId="2" applyFont="1" applyFill="1" applyBorder="1" applyAlignment="1" applyProtection="1">
      <alignment horizontal="right" vertical="top"/>
      <protection locked="0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14" fontId="7" fillId="3" borderId="3" xfId="2" applyNumberFormat="1" applyFont="1" applyFill="1" applyBorder="1" applyAlignment="1">
      <alignment horizontal="center" vertical="center"/>
    </xf>
    <xf numFmtId="0" fontId="7" fillId="3" borderId="0" xfId="2" applyFont="1" applyFill="1" applyProtection="1">
      <protection locked="0"/>
    </xf>
    <xf numFmtId="164" fontId="6" fillId="3" borderId="0" xfId="2" applyNumberFormat="1" applyFont="1" applyFill="1" applyAlignment="1" applyProtection="1">
      <alignment horizontal="left" vertical="top"/>
      <protection locked="0"/>
    </xf>
    <xf numFmtId="0" fontId="12" fillId="3" borderId="0" xfId="2" applyFont="1" applyFill="1" applyProtection="1">
      <protection locked="0"/>
    </xf>
    <xf numFmtId="9" fontId="13" fillId="3" borderId="0" xfId="3" applyFont="1" applyFill="1" applyBorder="1" applyProtection="1">
      <protection locked="0"/>
    </xf>
    <xf numFmtId="0" fontId="12" fillId="3" borderId="9" xfId="2" applyFont="1" applyFill="1" applyBorder="1" applyProtection="1">
      <protection locked="0"/>
    </xf>
    <xf numFmtId="4" fontId="12" fillId="3" borderId="9" xfId="2" applyNumberFormat="1" applyFont="1" applyFill="1" applyBorder="1" applyAlignment="1" applyProtection="1">
      <alignment horizontal="right" wrapText="1"/>
      <protection locked="0"/>
    </xf>
    <xf numFmtId="9" fontId="6" fillId="3" borderId="0" xfId="3" applyFont="1" applyFill="1" applyBorder="1" applyProtection="1">
      <protection locked="0"/>
    </xf>
    <xf numFmtId="0" fontId="7" fillId="4" borderId="0" xfId="2" applyFont="1" applyFill="1" applyAlignment="1" applyProtection="1">
      <alignment horizontal="center" vertical="top" wrapText="1"/>
      <protection locked="0"/>
    </xf>
    <xf numFmtId="9" fontId="8" fillId="4" borderId="0" xfId="3" applyFont="1" applyFill="1" applyBorder="1" applyProtection="1">
      <protection locked="0"/>
    </xf>
    <xf numFmtId="0" fontId="7" fillId="3" borderId="6" xfId="2" applyFont="1" applyFill="1" applyBorder="1" applyAlignment="1" applyProtection="1">
      <alignment horizontal="center" vertical="top" wrapText="1"/>
      <protection locked="0"/>
    </xf>
    <xf numFmtId="9" fontId="8" fillId="3" borderId="0" xfId="3" applyFont="1" applyFill="1" applyBorder="1" applyProtection="1">
      <protection locked="0"/>
    </xf>
    <xf numFmtId="0" fontId="10" fillId="3" borderId="8" xfId="2" applyFont="1" applyFill="1" applyBorder="1" applyAlignment="1" applyProtection="1">
      <alignment horizontal="center" vertical="top"/>
      <protection locked="0"/>
    </xf>
    <xf numFmtId="2" fontId="9" fillId="3" borderId="0" xfId="2" applyNumberFormat="1" applyFont="1" applyFill="1" applyAlignment="1" applyProtection="1">
      <alignment horizontal="center" vertical="center"/>
      <protection locked="0"/>
    </xf>
    <xf numFmtId="2" fontId="3" fillId="3" borderId="0" xfId="2" applyNumberFormat="1" applyFont="1" applyFill="1" applyAlignment="1" applyProtection="1">
      <alignment horizontal="left"/>
      <protection locked="0"/>
    </xf>
    <xf numFmtId="0" fontId="8" fillId="3" borderId="0" xfId="2" applyFont="1" applyFill="1" applyAlignment="1" applyProtection="1">
      <alignment horizontal="center"/>
      <protection locked="0"/>
    </xf>
    <xf numFmtId="0" fontId="12" fillId="3" borderId="10" xfId="2" applyFont="1" applyFill="1" applyBorder="1" applyProtection="1">
      <protection locked="0"/>
    </xf>
    <xf numFmtId="4" fontId="12" fillId="3" borderId="10" xfId="2" applyNumberFormat="1" applyFont="1" applyFill="1" applyBorder="1" applyAlignment="1" applyProtection="1">
      <alignment horizontal="right" wrapText="1"/>
      <protection locked="0"/>
    </xf>
    <xf numFmtId="0" fontId="12" fillId="2" borderId="10" xfId="2" applyFont="1" applyFill="1" applyBorder="1" applyProtection="1"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0" fontId="12" fillId="2" borderId="9" xfId="2" applyFont="1" applyFill="1" applyBorder="1" applyAlignment="1" applyProtection="1">
      <alignment horizontal="left"/>
      <protection locked="0"/>
    </xf>
    <xf numFmtId="4" fontId="12" fillId="3" borderId="12" xfId="2" applyNumberFormat="1" applyFont="1" applyFill="1" applyBorder="1" applyAlignment="1" applyProtection="1">
      <alignment horizontal="right" wrapText="1"/>
      <protection locked="0"/>
    </xf>
    <xf numFmtId="0" fontId="11" fillId="5" borderId="10" xfId="2" applyFont="1" applyFill="1" applyBorder="1" applyProtection="1">
      <protection locked="0"/>
    </xf>
    <xf numFmtId="4" fontId="11" fillId="5" borderId="10" xfId="2" applyNumberFormat="1" applyFont="1" applyFill="1" applyBorder="1" applyAlignment="1" applyProtection="1">
      <alignment horizontal="right" wrapText="1"/>
      <protection locked="0"/>
    </xf>
    <xf numFmtId="0" fontId="11" fillId="5" borderId="9" xfId="2" applyFont="1" applyFill="1" applyBorder="1" applyAlignment="1" applyProtection="1">
      <alignment horizontal="left"/>
      <protection locked="0"/>
    </xf>
    <xf numFmtId="4" fontId="11" fillId="5" borderId="9" xfId="2" applyNumberFormat="1" applyFont="1" applyFill="1" applyBorder="1" applyAlignment="1" applyProtection="1">
      <alignment horizontal="right" wrapText="1"/>
      <protection locked="0"/>
    </xf>
    <xf numFmtId="4" fontId="13" fillId="7" borderId="21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4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5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22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5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23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6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24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7" xfId="2" applyNumberFormat="1" applyFont="1" applyFill="1" applyBorder="1" applyAlignment="1" applyProtection="1">
      <alignment horizontal="center" vertical="center" wrapText="1"/>
      <protection locked="0"/>
    </xf>
    <xf numFmtId="4" fontId="13" fillId="8" borderId="25" xfId="2" applyNumberFormat="1" applyFont="1" applyFill="1" applyBorder="1" applyAlignment="1" applyProtection="1">
      <alignment horizontal="center" vertical="center"/>
      <protection locked="0"/>
    </xf>
    <xf numFmtId="4" fontId="13" fillId="8" borderId="38" xfId="2" applyNumberFormat="1" applyFont="1" applyFill="1" applyBorder="1" applyAlignment="1" applyProtection="1">
      <alignment horizontal="center" vertical="center"/>
      <protection locked="0"/>
    </xf>
    <xf numFmtId="4" fontId="13" fillId="8" borderId="63" xfId="2" applyNumberFormat="1" applyFont="1" applyFill="1" applyBorder="1" applyAlignment="1" applyProtection="1">
      <alignment horizontal="center" vertical="center"/>
      <protection locked="0"/>
    </xf>
    <xf numFmtId="4" fontId="11" fillId="8" borderId="26" xfId="2" applyNumberFormat="1" applyFont="1" applyFill="1" applyBorder="1" applyAlignment="1" applyProtection="1">
      <alignment horizontal="center" vertical="center" wrapText="1"/>
      <protection locked="0"/>
    </xf>
    <xf numFmtId="4" fontId="11" fillId="8" borderId="39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19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1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2" xfId="2" applyNumberFormat="1" applyFont="1" applyFill="1" applyBorder="1" applyAlignment="1" applyProtection="1">
      <alignment horizontal="center" vertical="center" wrapText="1"/>
      <protection locked="0"/>
    </xf>
    <xf numFmtId="4" fontId="13" fillId="8" borderId="20" xfId="2" applyNumberFormat="1" applyFont="1" applyFill="1" applyBorder="1" applyAlignment="1" applyProtection="1">
      <alignment horizontal="center" vertical="center"/>
      <protection locked="0"/>
    </xf>
    <xf numFmtId="4" fontId="13" fillId="8" borderId="32" xfId="2" applyNumberFormat="1" applyFont="1" applyFill="1" applyBorder="1" applyAlignment="1" applyProtection="1">
      <alignment horizontal="center" vertical="center"/>
      <protection locked="0"/>
    </xf>
    <xf numFmtId="4" fontId="13" fillId="8" borderId="53" xfId="2" applyNumberFormat="1" applyFont="1" applyFill="1" applyBorder="1" applyAlignment="1" applyProtection="1">
      <alignment horizontal="center" vertical="center"/>
      <protection locked="0"/>
    </xf>
    <xf numFmtId="4" fontId="13" fillId="8" borderId="20" xfId="2" applyNumberFormat="1" applyFont="1" applyFill="1" applyBorder="1" applyAlignment="1" applyProtection="1">
      <alignment horizontal="center" vertical="center" wrapText="1"/>
      <protection locked="0"/>
    </xf>
    <xf numFmtId="4" fontId="13" fillId="8" borderId="32" xfId="2" applyNumberFormat="1" applyFont="1" applyFill="1" applyBorder="1" applyAlignment="1" applyProtection="1">
      <alignment horizontal="center" vertical="center" wrapText="1"/>
      <protection locked="0"/>
    </xf>
    <xf numFmtId="4" fontId="13" fillId="8" borderId="53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20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2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3" xfId="2" applyNumberFormat="1" applyFont="1" applyFill="1" applyBorder="1" applyAlignment="1" applyProtection="1">
      <alignment horizontal="center" vertical="center" wrapText="1"/>
      <protection locked="0"/>
    </xf>
    <xf numFmtId="4" fontId="13" fillId="9" borderId="29" xfId="2" applyNumberFormat="1" applyFont="1" applyFill="1" applyBorder="1" applyAlignment="1" applyProtection="1">
      <alignment horizontal="center" vertical="center" wrapText="1"/>
      <protection locked="0"/>
    </xf>
    <xf numFmtId="4" fontId="13" fillId="9" borderId="44" xfId="2" applyNumberFormat="1" applyFont="1" applyFill="1" applyBorder="1" applyAlignment="1" applyProtection="1">
      <alignment horizontal="center" vertical="center" wrapText="1"/>
      <protection locked="0"/>
    </xf>
    <xf numFmtId="4" fontId="13" fillId="9" borderId="68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30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5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6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7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8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7" xfId="2" applyNumberFormat="1" applyFont="1" applyFill="1" applyBorder="1" applyAlignment="1" applyProtection="1">
      <alignment horizontal="center" vertical="center" wrapText="1"/>
      <protection locked="0"/>
    </xf>
    <xf numFmtId="4" fontId="13" fillId="9" borderId="49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0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1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50" xfId="2" applyNumberFormat="1" applyFont="1" applyFill="1" applyBorder="1" applyAlignment="1" applyProtection="1">
      <alignment horizontal="center" vertical="center"/>
      <protection locked="0"/>
    </xf>
    <xf numFmtId="4" fontId="11" fillId="8" borderId="27" xfId="2" applyNumberFormat="1" applyFont="1" applyFill="1" applyBorder="1" applyAlignment="1" applyProtection="1">
      <alignment horizontal="center" vertical="center" wrapText="1"/>
      <protection locked="0"/>
    </xf>
    <xf numFmtId="4" fontId="11" fillId="8" borderId="40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28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1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65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2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66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43" xfId="2" applyNumberFormat="1" applyFont="1" applyFill="1" applyBorder="1" applyAlignment="1" applyProtection="1">
      <alignment horizontal="center" vertical="center" wrapText="1"/>
      <protection locked="0"/>
    </xf>
    <xf numFmtId="4" fontId="13" fillId="7" borderId="67" xfId="2" applyNumberFormat="1" applyFont="1" applyFill="1" applyBorder="1" applyAlignment="1" applyProtection="1">
      <alignment horizontal="center" vertical="center" wrapText="1"/>
      <protection locked="0"/>
    </xf>
    <xf numFmtId="4" fontId="13" fillId="8" borderId="33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4" fontId="11" fillId="11" borderId="74" xfId="2" applyNumberFormat="1" applyFont="1" applyFill="1" applyBorder="1" applyAlignment="1" applyProtection="1">
      <alignment horizontal="center" vertical="center"/>
      <protection locked="0"/>
    </xf>
    <xf numFmtId="4" fontId="11" fillId="11" borderId="75" xfId="2" applyNumberFormat="1" applyFont="1" applyFill="1" applyBorder="1" applyAlignment="1" applyProtection="1">
      <alignment horizontal="center" vertical="center"/>
      <protection locked="0"/>
    </xf>
    <xf numFmtId="4" fontId="11" fillId="11" borderId="76" xfId="2" applyNumberFormat="1" applyFont="1" applyFill="1" applyBorder="1" applyAlignment="1" applyProtection="1">
      <alignment horizontal="center" vertical="center"/>
      <protection locked="0"/>
    </xf>
    <xf numFmtId="4" fontId="13" fillId="12" borderId="82" xfId="2" applyNumberFormat="1" applyFont="1" applyFill="1" applyBorder="1" applyAlignment="1" applyProtection="1">
      <alignment horizontal="center" vertical="center"/>
      <protection locked="0"/>
    </xf>
    <xf numFmtId="4" fontId="13" fillId="13" borderId="82" xfId="2" applyNumberFormat="1" applyFont="1" applyFill="1" applyBorder="1" applyAlignment="1" applyProtection="1">
      <alignment horizontal="center" vertical="center"/>
      <protection locked="0"/>
    </xf>
    <xf numFmtId="0" fontId="13" fillId="11" borderId="84" xfId="2" applyFont="1" applyFill="1" applyBorder="1" applyAlignment="1" applyProtection="1">
      <alignment horizontal="center" vertical="center"/>
      <protection locked="0"/>
    </xf>
    <xf numFmtId="0" fontId="13" fillId="11" borderId="85" xfId="2" applyFont="1" applyFill="1" applyBorder="1" applyAlignment="1" applyProtection="1">
      <alignment horizontal="center" vertical="center"/>
      <protection locked="0"/>
    </xf>
    <xf numFmtId="0" fontId="13" fillId="11" borderId="86" xfId="2" applyFont="1" applyFill="1" applyBorder="1" applyAlignment="1" applyProtection="1">
      <alignment horizontal="center" vertical="center"/>
      <protection locked="0"/>
    </xf>
    <xf numFmtId="4" fontId="11" fillId="11" borderId="93" xfId="2" applyNumberFormat="1" applyFont="1" applyFill="1" applyBorder="1" applyAlignment="1" applyProtection="1">
      <alignment horizontal="center" vertical="center" wrapText="1"/>
      <protection locked="0"/>
    </xf>
    <xf numFmtId="4" fontId="11" fillId="11" borderId="94" xfId="2" applyNumberFormat="1" applyFont="1" applyFill="1" applyBorder="1" applyAlignment="1" applyProtection="1">
      <alignment horizontal="center" vertical="center" wrapText="1"/>
      <protection locked="0"/>
    </xf>
    <xf numFmtId="4" fontId="11" fillId="11" borderId="7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4" fontId="11" fillId="11" borderId="88" xfId="2" applyNumberFormat="1" applyFont="1" applyFill="1" applyBorder="1" applyAlignment="1" applyProtection="1">
      <alignment horizontal="center" vertical="center"/>
      <protection locked="0"/>
    </xf>
    <xf numFmtId="4" fontId="11" fillId="11" borderId="89" xfId="2" applyNumberFormat="1" applyFont="1" applyFill="1" applyBorder="1" applyAlignment="1" applyProtection="1">
      <alignment horizontal="center" vertical="center"/>
      <protection locked="0"/>
    </xf>
    <xf numFmtId="4" fontId="11" fillId="11" borderId="90" xfId="2" applyNumberFormat="1" applyFont="1" applyFill="1" applyBorder="1" applyAlignment="1" applyProtection="1">
      <alignment horizontal="center" vertical="center"/>
      <protection locked="0"/>
    </xf>
    <xf numFmtId="4" fontId="11" fillId="11" borderId="69" xfId="2" applyNumberFormat="1" applyFont="1" applyFill="1" applyBorder="1" applyAlignment="1" applyProtection="1">
      <alignment horizontal="center" vertical="center"/>
      <protection locked="0"/>
    </xf>
    <xf numFmtId="4" fontId="11" fillId="11" borderId="70" xfId="2" applyNumberFormat="1" applyFont="1" applyFill="1" applyBorder="1" applyAlignment="1" applyProtection="1">
      <alignment horizontal="center" vertical="center"/>
      <protection locked="0"/>
    </xf>
    <xf numFmtId="4" fontId="11" fillId="11" borderId="71" xfId="2" applyNumberFormat="1" applyFont="1" applyFill="1" applyBorder="1" applyAlignment="1" applyProtection="1">
      <alignment horizontal="center" vertical="center"/>
      <protection locked="0"/>
    </xf>
    <xf numFmtId="4" fontId="13" fillId="14" borderId="105" xfId="2" applyNumberFormat="1" applyFont="1" applyFill="1" applyBorder="1" applyAlignment="1" applyProtection="1">
      <alignment horizontal="center" vertical="center"/>
      <protection locked="0"/>
    </xf>
    <xf numFmtId="4" fontId="13" fillId="14" borderId="104" xfId="2" applyNumberFormat="1" applyFont="1" applyFill="1" applyBorder="1" applyAlignment="1" applyProtection="1">
      <alignment horizontal="center" vertical="center"/>
      <protection locked="0"/>
    </xf>
    <xf numFmtId="4" fontId="13" fillId="14" borderId="103" xfId="2" applyNumberFormat="1" applyFont="1" applyFill="1" applyBorder="1" applyAlignment="1" applyProtection="1">
      <alignment horizontal="center" vertical="center"/>
      <protection locked="0"/>
    </xf>
    <xf numFmtId="4" fontId="13" fillId="14" borderId="106" xfId="2" applyNumberFormat="1" applyFont="1" applyFill="1" applyBorder="1" applyAlignment="1" applyProtection="1">
      <alignment horizontal="center" vertical="center"/>
      <protection locked="0"/>
    </xf>
    <xf numFmtId="4" fontId="13" fillId="13" borderId="103" xfId="2" applyNumberFormat="1" applyFont="1" applyFill="1" applyBorder="1" applyAlignment="1" applyProtection="1">
      <alignment horizontal="center" vertical="center"/>
      <protection locked="0"/>
    </xf>
    <xf numFmtId="4" fontId="13" fillId="13" borderId="107" xfId="2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Border="1"/>
    <xf numFmtId="4" fontId="13" fillId="14" borderId="111" xfId="2" applyNumberFormat="1" applyFont="1" applyFill="1" applyBorder="1" applyAlignment="1" applyProtection="1">
      <alignment horizontal="center" vertical="center"/>
      <protection locked="0"/>
    </xf>
    <xf numFmtId="4" fontId="13" fillId="13" borderId="111" xfId="2" applyNumberFormat="1" applyFont="1" applyFill="1" applyBorder="1" applyAlignment="1" applyProtection="1">
      <alignment horizontal="center" vertical="center"/>
      <protection locked="0"/>
    </xf>
    <xf numFmtId="4" fontId="13" fillId="13" borderId="115" xfId="2" applyNumberFormat="1" applyFont="1" applyFill="1" applyBorder="1" applyAlignment="1" applyProtection="1">
      <alignment horizontal="center" vertical="center"/>
      <protection locked="0"/>
    </xf>
    <xf numFmtId="4" fontId="13" fillId="14" borderId="121" xfId="2" applyNumberFormat="1" applyFont="1" applyFill="1" applyBorder="1" applyAlignment="1" applyProtection="1">
      <alignment horizontal="center" vertical="center"/>
      <protection locked="0"/>
    </xf>
    <xf numFmtId="4" fontId="13" fillId="14" borderId="120" xfId="2" applyNumberFormat="1" applyFont="1" applyFill="1" applyBorder="1" applyAlignment="1" applyProtection="1">
      <alignment horizontal="center" vertical="center"/>
      <protection locked="0"/>
    </xf>
    <xf numFmtId="4" fontId="13" fillId="14" borderId="119" xfId="2" applyNumberFormat="1" applyFont="1" applyFill="1" applyBorder="1" applyAlignment="1" applyProtection="1">
      <alignment horizontal="center" vertical="center"/>
      <protection locked="0"/>
    </xf>
    <xf numFmtId="4" fontId="13" fillId="14" borderId="122" xfId="2" applyNumberFormat="1" applyFont="1" applyFill="1" applyBorder="1" applyAlignment="1" applyProtection="1">
      <alignment horizontal="center" vertical="center"/>
      <protection locked="0"/>
    </xf>
    <xf numFmtId="4" fontId="13" fillId="14" borderId="113" xfId="2" applyNumberFormat="1" applyFont="1" applyFill="1" applyBorder="1" applyAlignment="1" applyProtection="1">
      <alignment horizontal="center" vertical="center"/>
      <protection locked="0"/>
    </xf>
    <xf numFmtId="4" fontId="13" fillId="14" borderId="112" xfId="2" applyNumberFormat="1" applyFont="1" applyFill="1" applyBorder="1" applyAlignment="1" applyProtection="1">
      <alignment horizontal="center" vertical="center"/>
      <protection locked="0"/>
    </xf>
    <xf numFmtId="4" fontId="13" fillId="14" borderId="114" xfId="2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3" xfId="2"/>
    <cellStyle name="Обычный 5" xfId="1"/>
    <cellStyle name="Процентный 2" xfId="3"/>
  </cellStyles>
  <dxfs count="81"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u val="none"/>
        <sz val="8"/>
        <color theme="0"/>
        <name val="Cambria"/>
        <scheme val="none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8"/>
      </font>
      <fill>
        <patternFill patternType="solid">
          <fgColor indexed="32"/>
          <bgColor indexed="9"/>
        </patternFill>
      </fill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8"/>
        <color indexed="9"/>
      </font>
      <fill>
        <patternFill patternType="solid">
          <fgColor indexed="32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BA64"/>
  <sheetViews>
    <sheetView topLeftCell="G1" zoomScale="80" zoomScaleNormal="80" workbookViewId="0">
      <selection activeCell="T20" sqref="T20"/>
    </sheetView>
  </sheetViews>
  <sheetFormatPr defaultColWidth="9" defaultRowHeight="15.75" outlineLevelCol="2" x14ac:dyDescent="0.25"/>
  <cols>
    <col min="1" max="1" width="66.1640625" style="2" hidden="1" customWidth="1" outlineLevel="1"/>
    <col min="2" max="2" width="15.83203125" style="2" hidden="1" customWidth="1" outlineLevel="1"/>
    <col min="3" max="3" width="12.83203125" style="2" hidden="1" customWidth="1" outlineLevel="1"/>
    <col min="4" max="4" width="14.5" style="2" hidden="1" customWidth="1" outlineLevel="1"/>
    <col min="5" max="6" width="9.33203125" style="2" hidden="1" customWidth="1" outlineLevel="1"/>
    <col min="7" max="7" width="51.5" style="2" customWidth="1" collapsed="1"/>
    <col min="8" max="8" width="25.33203125" style="2" hidden="1" customWidth="1" outlineLevel="2"/>
    <col min="9" max="9" width="14.1640625" style="2" hidden="1" customWidth="1" outlineLevel="2"/>
    <col min="10" max="10" width="12.83203125" style="2" hidden="1" customWidth="1" outlineLevel="2"/>
    <col min="11" max="11" width="5.5" style="2" hidden="1" customWidth="1" outlineLevel="2"/>
    <col min="12" max="12" width="10" style="2" customWidth="1" collapsed="1"/>
    <col min="13" max="13" width="16.1640625" style="2" customWidth="1"/>
    <col min="14" max="14" width="17.33203125" style="2" customWidth="1"/>
    <col min="15" max="15" width="10" style="2" customWidth="1"/>
    <col min="16" max="16" width="19.1640625" style="3" customWidth="1"/>
    <col min="17" max="17" width="9" style="2" customWidth="1"/>
    <col min="18" max="18" width="11.6640625" style="3" customWidth="1"/>
    <col min="19" max="19" width="9" style="2" customWidth="1"/>
    <col min="20" max="20" width="13.1640625" style="2" customWidth="1"/>
    <col min="21" max="21" width="9" style="2" customWidth="1"/>
    <col min="22" max="22" width="19.5" style="2" customWidth="1"/>
    <col min="23" max="23" width="10.5" style="2" hidden="1" customWidth="1" outlineLevel="1"/>
    <col min="24" max="29" width="9.33203125" style="2" hidden="1" customWidth="1" outlineLevel="1"/>
    <col min="30" max="30" width="9.33203125" style="2" customWidth="1" collapsed="1"/>
    <col min="31" max="31" width="13.6640625" style="2" customWidth="1"/>
    <col min="32" max="32" width="9.1640625" style="2" customWidth="1"/>
    <col min="33" max="33" width="11.6640625" style="2" customWidth="1"/>
    <col min="34" max="34" width="9.83203125" style="2" customWidth="1"/>
    <col min="35" max="35" width="11.6640625" style="2" customWidth="1"/>
    <col min="36" max="36" width="9" style="2" customWidth="1"/>
    <col min="37" max="37" width="14.6640625" style="2" customWidth="1"/>
    <col min="38" max="38" width="13.33203125" style="2" hidden="1" customWidth="1" outlineLevel="1"/>
    <col min="39" max="39" width="9.33203125" style="2" hidden="1" customWidth="1" outlineLevel="1"/>
    <col min="40" max="40" width="11.6640625" style="2" hidden="1" customWidth="1" outlineLevel="1"/>
    <col min="41" max="41" width="9.33203125" style="2" hidden="1" customWidth="1" outlineLevel="1"/>
    <col min="42" max="42" width="15" style="2" hidden="1" customWidth="1" outlineLevel="1"/>
    <col min="43" max="43" width="18.1640625" style="2" customWidth="1" collapsed="1"/>
    <col min="44" max="44" width="17.33203125" style="2" hidden="1" customWidth="1" outlineLevel="1"/>
    <col min="45" max="45" width="14.6640625" style="2" hidden="1" customWidth="1" outlineLevel="1"/>
    <col min="46" max="46" width="18" style="2" customWidth="1" collapsed="1"/>
    <col min="47" max="47" width="21.5" style="2" customWidth="1"/>
    <col min="48" max="48" width="19.83203125" style="2" customWidth="1"/>
    <col min="49" max="49" width="23.33203125" style="2" hidden="1" customWidth="1"/>
    <col min="50" max="50" width="13.1640625" style="2" customWidth="1"/>
    <col min="51" max="51" width="26.1640625" style="2" customWidth="1"/>
    <col min="52" max="53" width="17.83203125" style="2" customWidth="1"/>
    <col min="54" max="16384" width="9" style="2"/>
  </cols>
  <sheetData>
    <row r="1" spans="1:53" x14ac:dyDescent="0.25">
      <c r="AV1" s="4" t="s">
        <v>0</v>
      </c>
    </row>
    <row r="2" spans="1:53" x14ac:dyDescent="0.25">
      <c r="AT2" s="241" t="s">
        <v>1</v>
      </c>
      <c r="AU2" s="241"/>
      <c r="AV2" s="5"/>
    </row>
    <row r="3" spans="1:53" x14ac:dyDescent="0.25">
      <c r="AE3" s="242" t="s">
        <v>2</v>
      </c>
      <c r="AF3" s="243"/>
      <c r="AG3" s="242" t="s">
        <v>3</v>
      </c>
      <c r="AH3" s="243"/>
      <c r="AT3" s="241" t="s">
        <v>4</v>
      </c>
      <c r="AU3" s="241"/>
      <c r="AV3" s="6">
        <v>14104418</v>
      </c>
    </row>
    <row r="4" spans="1:53" s="8" customFormat="1" ht="23.25" customHeight="1" x14ac:dyDescent="0.25">
      <c r="A4" s="7" t="str">
        <f>N5</f>
        <v>Муниципальное бюджетное дошкольное образовательное учреждение детский сад с. Осиновая Речка</v>
      </c>
      <c r="G4" s="239"/>
      <c r="H4" s="239"/>
      <c r="I4" s="239"/>
      <c r="J4" s="239"/>
      <c r="K4" s="239"/>
      <c r="L4" s="239"/>
      <c r="M4" s="239"/>
      <c r="N4" s="244" t="s">
        <v>5</v>
      </c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5"/>
      <c r="AE4" s="246" t="s">
        <v>120</v>
      </c>
      <c r="AF4" s="247"/>
      <c r="AG4" s="248"/>
      <c r="AH4" s="247"/>
      <c r="AI4" s="9"/>
      <c r="AJ4" s="9"/>
      <c r="AK4" s="9"/>
      <c r="AL4" s="249" t="s">
        <v>6</v>
      </c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10"/>
      <c r="AY4" s="11" t="str">
        <f>N5</f>
        <v>Муниципальное бюджетное дошкольное образовательное учреждение детский сад с. Осиновая Речка</v>
      </c>
    </row>
    <row r="5" spans="1:53" s="8" customFormat="1" ht="15.75" customHeight="1" x14ac:dyDescent="0.3">
      <c r="A5" s="12" t="str">
        <f>G12</f>
        <v>Стимулирующий фонд, краевой бюджет</v>
      </c>
      <c r="B5" s="13">
        <f>O12</f>
        <v>25720.447499999998</v>
      </c>
      <c r="C5" s="14"/>
      <c r="G5" s="10"/>
      <c r="H5" s="10"/>
      <c r="I5" s="10"/>
      <c r="J5" s="10"/>
      <c r="K5" s="10"/>
      <c r="L5" s="238"/>
      <c r="M5" s="15"/>
      <c r="N5" s="256" t="s">
        <v>7</v>
      </c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7" t="s">
        <v>8</v>
      </c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10"/>
      <c r="AY5" s="11" t="s">
        <v>9</v>
      </c>
    </row>
    <row r="6" spans="1:53" s="8" customFormat="1" ht="15.75" customHeight="1" x14ac:dyDescent="0.3">
      <c r="A6" s="12" t="str">
        <f>G14</f>
        <v xml:space="preserve">Стимулирующий фонд, местный бюджет </v>
      </c>
      <c r="B6" s="13">
        <f>P14</f>
        <v>22101.279999999999</v>
      </c>
      <c r="C6" s="14"/>
      <c r="G6" s="10"/>
      <c r="H6" s="16"/>
      <c r="I6" s="16"/>
      <c r="J6" s="16"/>
      <c r="K6" s="16"/>
      <c r="L6" s="238"/>
      <c r="M6" s="15"/>
      <c r="N6" s="17"/>
      <c r="O6" s="258" t="s">
        <v>10</v>
      </c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10"/>
      <c r="AL6" s="259" t="s">
        <v>11</v>
      </c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10"/>
      <c r="AY6" s="18" t="s">
        <v>12</v>
      </c>
      <c r="AZ6" s="19">
        <v>2017</v>
      </c>
      <c r="BA6" s="19">
        <v>2018</v>
      </c>
    </row>
    <row r="7" spans="1:53" s="20" customFormat="1" ht="12.75" customHeight="1" x14ac:dyDescent="0.25">
      <c r="A7" s="8" t="str">
        <f>G15</f>
        <v xml:space="preserve">Итого стимулирующий фонд </v>
      </c>
      <c r="B7" s="14">
        <f>O15</f>
        <v>51508.324974999996</v>
      </c>
      <c r="C7" s="14"/>
      <c r="G7" s="21"/>
      <c r="H7" s="22"/>
      <c r="I7" s="22"/>
      <c r="J7" s="22"/>
      <c r="K7" s="22"/>
      <c r="L7" s="23"/>
      <c r="M7" s="23"/>
      <c r="N7" s="24"/>
      <c r="O7" s="260" t="s">
        <v>13</v>
      </c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2"/>
      <c r="AL7" s="25"/>
      <c r="AM7" s="22"/>
      <c r="AN7" s="26"/>
      <c r="AO7" s="25"/>
      <c r="AP7" s="27"/>
      <c r="AQ7" s="25"/>
      <c r="AR7" s="26"/>
      <c r="AS7" s="26"/>
      <c r="AT7" s="22"/>
      <c r="AU7" s="22"/>
      <c r="AV7" s="26"/>
      <c r="AW7" s="10"/>
      <c r="AY7" s="28" t="s">
        <v>14</v>
      </c>
      <c r="AZ7" s="28"/>
      <c r="BA7" s="28"/>
    </row>
    <row r="8" spans="1:53" s="8" customFormat="1" ht="15" customHeight="1" x14ac:dyDescent="0.3">
      <c r="A8" s="8" t="str">
        <f>G16</f>
        <v>Материальная помощь, краевой бюджет</v>
      </c>
      <c r="B8" s="14">
        <f>O16</f>
        <v>11431.31</v>
      </c>
      <c r="C8" s="14"/>
      <c r="G8" s="1"/>
      <c r="H8" s="1"/>
      <c r="I8" s="1"/>
      <c r="J8" s="1"/>
      <c r="K8" s="1"/>
      <c r="L8" s="1"/>
      <c r="M8" s="1"/>
      <c r="N8" s="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10"/>
      <c r="AL8" s="262" t="s">
        <v>15</v>
      </c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10"/>
      <c r="AZ8" s="29"/>
    </row>
    <row r="9" spans="1:53" s="8" customFormat="1" ht="18" customHeight="1" x14ac:dyDescent="0.3">
      <c r="A9" s="8" t="str">
        <f>G17</f>
        <v>Материальная помощь, местный бюджет</v>
      </c>
      <c r="B9" s="14">
        <f>O17</f>
        <v>12259.513333333336</v>
      </c>
      <c r="C9" s="14"/>
      <c r="G9" s="1"/>
      <c r="H9" s="1"/>
      <c r="I9" s="1"/>
      <c r="J9" s="1"/>
      <c r="K9" s="1"/>
      <c r="L9" s="1"/>
      <c r="M9" s="1"/>
      <c r="N9" s="1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10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10"/>
      <c r="AY9" s="19" t="s">
        <v>16</v>
      </c>
      <c r="AZ9" s="30">
        <v>2</v>
      </c>
    </row>
    <row r="10" spans="1:53" ht="12.75" customHeight="1" x14ac:dyDescent="0.25">
      <c r="B10" s="31"/>
      <c r="C10" s="31"/>
      <c r="G10" s="32"/>
      <c r="H10" s="33"/>
      <c r="I10" s="33"/>
      <c r="J10" s="33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Z10" s="36"/>
    </row>
    <row r="11" spans="1:53" x14ac:dyDescent="0.25">
      <c r="A11" s="2" t="str">
        <f>G18</f>
        <v>Итого материальная помощь</v>
      </c>
      <c r="B11" s="31">
        <f>O18</f>
        <v>23690.823333333334</v>
      </c>
      <c r="C11" s="31"/>
      <c r="G11" s="251"/>
      <c r="H11" s="251"/>
      <c r="I11" s="251"/>
      <c r="J11" s="251"/>
      <c r="K11" s="251"/>
      <c r="L11" s="251"/>
      <c r="M11" s="251"/>
      <c r="N11" s="251"/>
      <c r="O11" s="37"/>
      <c r="P11" s="38"/>
      <c r="Q11" s="237"/>
      <c r="R11" s="237"/>
      <c r="S11" s="237"/>
      <c r="T11" s="237"/>
      <c r="U11" s="237"/>
      <c r="V11" s="37"/>
      <c r="W11" s="236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236"/>
      <c r="AK11" s="35"/>
      <c r="AL11" s="252" t="s">
        <v>126</v>
      </c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35"/>
      <c r="AY11" s="39" t="s">
        <v>12</v>
      </c>
      <c r="AZ11" s="40" t="s">
        <v>17</v>
      </c>
      <c r="BA11" s="40" t="s">
        <v>18</v>
      </c>
    </row>
    <row r="12" spans="1:53" x14ac:dyDescent="0.25">
      <c r="A12" s="2" t="e">
        <f>NA()</f>
        <v>#N/A</v>
      </c>
      <c r="B12" s="31">
        <f>AE12</f>
        <v>12841.284000000001</v>
      </c>
      <c r="C12" s="31"/>
      <c r="G12" s="253" t="s">
        <v>19</v>
      </c>
      <c r="H12" s="253"/>
      <c r="I12" s="253"/>
      <c r="J12" s="253"/>
      <c r="K12" s="253"/>
      <c r="L12" s="253"/>
      <c r="M12" s="253"/>
      <c r="N12" s="253"/>
      <c r="O12" s="254">
        <f>N39*0.3</f>
        <v>25720.447499999998</v>
      </c>
      <c r="P12" s="254"/>
      <c r="R12" s="41" t="s">
        <v>20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254">
        <f>AW58</f>
        <v>12841.284000000001</v>
      </c>
      <c r="AF12" s="254"/>
      <c r="AG12" s="42"/>
      <c r="AH12" s="42"/>
      <c r="AI12" s="42"/>
      <c r="AJ12" s="43"/>
      <c r="AK12" s="3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35"/>
      <c r="AY12" s="44" t="s">
        <v>21</v>
      </c>
      <c r="AZ12" s="44"/>
      <c r="BA12" s="44"/>
    </row>
    <row r="13" spans="1:53" ht="16.5" customHeight="1" x14ac:dyDescent="0.25">
      <c r="B13" s="31"/>
      <c r="C13" s="31"/>
      <c r="G13" s="264" t="s">
        <v>22</v>
      </c>
      <c r="H13" s="264"/>
      <c r="I13" s="264"/>
      <c r="J13" s="264"/>
      <c r="K13" s="264"/>
      <c r="L13" s="264"/>
      <c r="M13" s="264"/>
      <c r="N13" s="264"/>
      <c r="O13" s="45"/>
      <c r="P13" s="46">
        <f>N39*0.043</f>
        <v>3686.5974749999996</v>
      </c>
      <c r="R13" s="47"/>
      <c r="S13" s="47"/>
      <c r="T13" s="47"/>
      <c r="U13" s="47"/>
      <c r="V13" s="47"/>
      <c r="W13" s="47"/>
      <c r="X13" s="47"/>
      <c r="Y13" s="42"/>
      <c r="Z13" s="42"/>
      <c r="AA13" s="42"/>
      <c r="AB13" s="42"/>
      <c r="AC13" s="42"/>
      <c r="AD13" s="47"/>
      <c r="AE13" s="48"/>
      <c r="AF13" s="48"/>
      <c r="AG13" s="42"/>
      <c r="AH13" s="42"/>
      <c r="AI13" s="42"/>
      <c r="AJ13" s="43"/>
      <c r="AK13" s="35"/>
      <c r="AL13" s="235"/>
      <c r="AM13" s="235"/>
      <c r="AN13" s="235"/>
      <c r="AO13" s="235"/>
      <c r="AP13" s="235"/>
      <c r="AQ13" s="235" t="s">
        <v>23</v>
      </c>
      <c r="AR13" s="235"/>
      <c r="AS13" s="235"/>
      <c r="AT13" s="235"/>
      <c r="AU13" s="235"/>
      <c r="AV13" s="235"/>
      <c r="AW13" s="35"/>
    </row>
    <row r="14" spans="1:53" ht="24.75" customHeight="1" x14ac:dyDescent="0.25">
      <c r="A14" s="2" t="e">
        <f>NA()</f>
        <v>#N/A</v>
      </c>
      <c r="B14" s="31">
        <f>AE14</f>
        <v>11332.5660384</v>
      </c>
      <c r="C14" s="31"/>
      <c r="G14" s="264" t="s">
        <v>24</v>
      </c>
      <c r="H14" s="264"/>
      <c r="I14" s="264"/>
      <c r="J14" s="264"/>
      <c r="K14" s="264"/>
      <c r="L14" s="264"/>
      <c r="M14" s="264"/>
      <c r="N14" s="264"/>
      <c r="O14" s="45"/>
      <c r="P14" s="46">
        <v>22101.279999999999</v>
      </c>
      <c r="R14" s="268" t="s">
        <v>25</v>
      </c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9">
        <f>AW59</f>
        <v>11332.5660384</v>
      </c>
      <c r="AF14" s="269"/>
      <c r="AG14" s="42"/>
      <c r="AH14" s="42"/>
      <c r="AI14" s="42"/>
      <c r="AJ14" s="43"/>
      <c r="AK14" s="35"/>
      <c r="AL14" s="255" t="str">
        <f>"Штат в количестве "&amp;L60&amp;" единиц (-цы)"</f>
        <v>Штат в количестве 30,43 единиц (-цы)</v>
      </c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35"/>
    </row>
    <row r="15" spans="1:53" ht="16.5" thickBot="1" x14ac:dyDescent="0.3">
      <c r="A15" s="2" t="e">
        <f>NA()</f>
        <v>#N/A</v>
      </c>
      <c r="B15" s="31">
        <f>AE15</f>
        <v>24173.8500384</v>
      </c>
      <c r="C15" s="31"/>
      <c r="G15" s="270" t="s">
        <v>26</v>
      </c>
      <c r="H15" s="270"/>
      <c r="I15" s="270"/>
      <c r="J15" s="270"/>
      <c r="K15" s="270"/>
      <c r="L15" s="270"/>
      <c r="M15" s="270"/>
      <c r="N15" s="270"/>
      <c r="O15" s="271">
        <f>O12+P14+P13</f>
        <v>51508.324974999996</v>
      </c>
      <c r="P15" s="271"/>
      <c r="R15" s="272" t="s">
        <v>27</v>
      </c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3">
        <f>AE12+AE14</f>
        <v>24173.8500384</v>
      </c>
      <c r="AF15" s="273"/>
      <c r="AG15" s="49"/>
      <c r="AH15" s="49"/>
      <c r="AI15" s="49"/>
      <c r="AJ15" s="43"/>
      <c r="AK15" s="3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35"/>
      <c r="AY15" s="44" t="s">
        <v>28</v>
      </c>
      <c r="AZ15" s="40">
        <v>4</v>
      </c>
    </row>
    <row r="16" spans="1:53" x14ac:dyDescent="0.25">
      <c r="A16" s="50" t="e">
        <f>NA()</f>
        <v>#N/A</v>
      </c>
      <c r="B16" s="51">
        <f>AE16</f>
        <v>356786.17955999996</v>
      </c>
      <c r="G16" s="264" t="s">
        <v>29</v>
      </c>
      <c r="H16" s="264"/>
      <c r="I16" s="264"/>
      <c r="J16" s="264"/>
      <c r="K16" s="264"/>
      <c r="L16" s="264"/>
      <c r="M16" s="264"/>
      <c r="N16" s="264"/>
      <c r="O16" s="265">
        <f>AV58/12</f>
        <v>11431.31</v>
      </c>
      <c r="P16" s="265"/>
      <c r="R16" s="266" t="s">
        <v>30</v>
      </c>
      <c r="S16" s="266"/>
      <c r="T16" s="266"/>
      <c r="U16" s="266"/>
      <c r="V16" s="266"/>
      <c r="W16" s="266"/>
      <c r="X16" s="266"/>
      <c r="Y16" s="52"/>
      <c r="Z16" s="52"/>
      <c r="AA16" s="52"/>
      <c r="AB16" s="52"/>
      <c r="AC16" s="52"/>
      <c r="AD16" s="234"/>
      <c r="AE16" s="265">
        <f>(O12+P13)*1.6+O16+AU58+AE12</f>
        <v>356786.17955999996</v>
      </c>
      <c r="AF16" s="265"/>
      <c r="AG16" s="42"/>
      <c r="AH16" s="42"/>
      <c r="AI16" s="42"/>
      <c r="AJ16" s="43"/>
      <c r="AK16" s="3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35"/>
    </row>
    <row r="17" spans="1:51" x14ac:dyDescent="0.25">
      <c r="A17" s="53" t="e">
        <f>NA()</f>
        <v>#N/A</v>
      </c>
      <c r="B17" s="54">
        <f>AE17</f>
        <v>597220.60737173352</v>
      </c>
      <c r="G17" s="264" t="s">
        <v>31</v>
      </c>
      <c r="H17" s="264"/>
      <c r="I17" s="264"/>
      <c r="J17" s="264"/>
      <c r="K17" s="264"/>
      <c r="L17" s="264"/>
      <c r="M17" s="264"/>
      <c r="N17" s="264"/>
      <c r="O17" s="265">
        <f>AV59/12</f>
        <v>12259.513333333336</v>
      </c>
      <c r="P17" s="265"/>
      <c r="R17" s="266" t="s">
        <v>32</v>
      </c>
      <c r="S17" s="266"/>
      <c r="T17" s="266"/>
      <c r="U17" s="266"/>
      <c r="V17" s="266"/>
      <c r="W17" s="266"/>
      <c r="X17" s="266"/>
      <c r="Y17" s="52"/>
      <c r="Z17" s="52"/>
      <c r="AA17" s="52"/>
      <c r="AB17" s="52"/>
      <c r="AC17" s="52"/>
      <c r="AD17" s="234"/>
      <c r="AE17" s="265">
        <f>(P14*1.6)+O17+AU59+AE14</f>
        <v>597220.60737173352</v>
      </c>
      <c r="AF17" s="265"/>
      <c r="AG17" s="42"/>
      <c r="AH17" s="42"/>
      <c r="AI17" s="42"/>
      <c r="AJ17" s="43"/>
      <c r="AK17" s="35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35"/>
    </row>
    <row r="18" spans="1:51" ht="16.5" thickBot="1" x14ac:dyDescent="0.3">
      <c r="A18" s="55" t="e">
        <f>NA()</f>
        <v>#N/A</v>
      </c>
      <c r="B18" s="56">
        <f>AE18</f>
        <v>954006.78693173348</v>
      </c>
      <c r="G18" s="270" t="s">
        <v>33</v>
      </c>
      <c r="H18" s="270"/>
      <c r="I18" s="270"/>
      <c r="J18" s="270"/>
      <c r="K18" s="270"/>
      <c r="L18" s="270"/>
      <c r="M18" s="270"/>
      <c r="N18" s="270"/>
      <c r="O18" s="271">
        <f>O16+O17</f>
        <v>23690.823333333334</v>
      </c>
      <c r="P18" s="271"/>
      <c r="R18" s="270" t="s">
        <v>118</v>
      </c>
      <c r="S18" s="270"/>
      <c r="T18" s="270"/>
      <c r="U18" s="270"/>
      <c r="V18" s="270"/>
      <c r="W18" s="270"/>
      <c r="X18" s="270"/>
      <c r="Y18" s="57"/>
      <c r="Z18" s="57"/>
      <c r="AA18" s="57"/>
      <c r="AB18" s="57"/>
      <c r="AC18" s="57"/>
      <c r="AD18" s="233"/>
      <c r="AE18" s="271">
        <f>AE16+AE17</f>
        <v>954006.78693173348</v>
      </c>
      <c r="AF18" s="271"/>
      <c r="AG18" s="49"/>
      <c r="AH18" s="49"/>
      <c r="AI18" s="49"/>
      <c r="AJ18" s="43"/>
      <c r="AK18" s="35"/>
      <c r="AL18" s="236"/>
      <c r="AM18" s="237"/>
      <c r="AN18" s="35"/>
      <c r="AO18" s="236"/>
      <c r="AP18" s="35"/>
      <c r="AQ18" s="236"/>
      <c r="AR18" s="35"/>
      <c r="AS18" s="35"/>
      <c r="AT18" s="35"/>
      <c r="AU18" s="35"/>
      <c r="AV18" s="35"/>
      <c r="AW18" s="35"/>
    </row>
    <row r="19" spans="1:51" x14ac:dyDescent="0.25">
      <c r="A19" s="58"/>
      <c r="B19" s="59"/>
      <c r="G19" s="60"/>
      <c r="H19" s="60"/>
      <c r="I19" s="60"/>
      <c r="J19" s="60"/>
      <c r="K19" s="60"/>
      <c r="L19" s="60"/>
      <c r="M19" s="60"/>
      <c r="N19" s="60"/>
      <c r="O19" s="61"/>
      <c r="P19" s="61"/>
      <c r="R19" s="270"/>
      <c r="S19" s="270"/>
      <c r="T19" s="270"/>
      <c r="U19" s="270"/>
      <c r="V19" s="270"/>
      <c r="W19" s="270"/>
      <c r="X19" s="270"/>
      <c r="Y19" s="57"/>
      <c r="Z19" s="57"/>
      <c r="AA19" s="57"/>
      <c r="AB19" s="57"/>
      <c r="AC19" s="57"/>
      <c r="AD19" s="233"/>
      <c r="AE19" s="271"/>
      <c r="AF19" s="271"/>
      <c r="AG19" s="49"/>
      <c r="AH19" s="49"/>
      <c r="AI19" s="49"/>
      <c r="AJ19" s="43"/>
      <c r="AK19" s="35"/>
      <c r="AL19" s="236"/>
      <c r="AM19" s="237"/>
      <c r="AN19" s="35"/>
      <c r="AO19" s="236"/>
      <c r="AP19" s="35"/>
      <c r="AQ19" s="236"/>
      <c r="AR19" s="35"/>
      <c r="AS19" s="35"/>
      <c r="AT19" s="35"/>
      <c r="AU19" s="35"/>
      <c r="AV19" s="35"/>
      <c r="AW19" s="35"/>
    </row>
    <row r="20" spans="1:51" ht="16.5" thickBot="1" x14ac:dyDescent="0.3">
      <c r="H20" s="63"/>
      <c r="I20" s="63"/>
      <c r="J20" s="63"/>
      <c r="K20" s="63"/>
      <c r="L20" s="63"/>
      <c r="M20" s="63"/>
      <c r="N20" s="63"/>
      <c r="O20" s="63"/>
      <c r="P20" s="64"/>
      <c r="Q20" s="63"/>
      <c r="R20" s="64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</row>
    <row r="21" spans="1:51" ht="15" customHeight="1" thickBot="1" x14ac:dyDescent="0.3">
      <c r="G21" s="288" t="s">
        <v>34</v>
      </c>
      <c r="H21" s="291" t="s">
        <v>35</v>
      </c>
      <c r="I21" s="232"/>
      <c r="J21" s="291" t="s">
        <v>36</v>
      </c>
      <c r="K21" s="294" t="s">
        <v>37</v>
      </c>
      <c r="L21" s="297" t="s">
        <v>38</v>
      </c>
      <c r="M21" s="297" t="s">
        <v>39</v>
      </c>
      <c r="N21" s="274" t="s">
        <v>40</v>
      </c>
      <c r="O21" s="277" t="s">
        <v>41</v>
      </c>
      <c r="P21" s="277"/>
      <c r="Q21" s="277"/>
      <c r="R21" s="277"/>
      <c r="S21" s="279" t="s">
        <v>42</v>
      </c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81" t="s">
        <v>43</v>
      </c>
      <c r="AG21" s="281"/>
      <c r="AH21" s="281"/>
      <c r="AI21" s="281"/>
      <c r="AJ21" s="281"/>
      <c r="AK21" s="281"/>
      <c r="AL21" s="283" t="s">
        <v>44</v>
      </c>
      <c r="AM21" s="286" t="s">
        <v>45</v>
      </c>
      <c r="AN21" s="286"/>
      <c r="AO21" s="313" t="s">
        <v>46</v>
      </c>
      <c r="AP21" s="313"/>
      <c r="AQ21" s="315" t="s">
        <v>47</v>
      </c>
      <c r="AR21" s="294" t="s">
        <v>48</v>
      </c>
      <c r="AS21" s="294" t="s">
        <v>49</v>
      </c>
      <c r="AT21" s="297" t="s">
        <v>50</v>
      </c>
      <c r="AU21" s="274" t="s">
        <v>51</v>
      </c>
      <c r="AV21" s="300" t="s">
        <v>119</v>
      </c>
      <c r="AW21" s="303" t="s">
        <v>52</v>
      </c>
    </row>
    <row r="22" spans="1:51" ht="15.75" customHeight="1" thickBot="1" x14ac:dyDescent="0.3">
      <c r="G22" s="289"/>
      <c r="H22" s="292"/>
      <c r="I22" s="65"/>
      <c r="J22" s="292"/>
      <c r="K22" s="295"/>
      <c r="L22" s="298"/>
      <c r="M22" s="298"/>
      <c r="N22" s="275"/>
      <c r="O22" s="278"/>
      <c r="P22" s="278"/>
      <c r="Q22" s="278"/>
      <c r="R22" s="278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2"/>
      <c r="AG22" s="282"/>
      <c r="AH22" s="282"/>
      <c r="AI22" s="282"/>
      <c r="AJ22" s="282"/>
      <c r="AK22" s="282"/>
      <c r="AL22" s="284"/>
      <c r="AM22" s="287"/>
      <c r="AN22" s="287"/>
      <c r="AO22" s="314"/>
      <c r="AP22" s="314"/>
      <c r="AQ22" s="316"/>
      <c r="AR22" s="295"/>
      <c r="AS22" s="295"/>
      <c r="AT22" s="318"/>
      <c r="AU22" s="320"/>
      <c r="AV22" s="301"/>
      <c r="AW22" s="304"/>
    </row>
    <row r="23" spans="1:51" ht="119.25" customHeight="1" thickBot="1" x14ac:dyDescent="0.3">
      <c r="G23" s="289"/>
      <c r="H23" s="292"/>
      <c r="I23" s="65"/>
      <c r="J23" s="292"/>
      <c r="K23" s="295"/>
      <c r="L23" s="298"/>
      <c r="M23" s="298"/>
      <c r="N23" s="275"/>
      <c r="O23" s="305" t="s">
        <v>53</v>
      </c>
      <c r="P23" s="305"/>
      <c r="Q23" s="306" t="s">
        <v>54</v>
      </c>
      <c r="R23" s="306"/>
      <c r="S23" s="307" t="s">
        <v>55</v>
      </c>
      <c r="T23" s="307"/>
      <c r="U23" s="308" t="s">
        <v>56</v>
      </c>
      <c r="V23" s="308"/>
      <c r="W23" s="66" t="s">
        <v>57</v>
      </c>
      <c r="X23" s="66" t="s">
        <v>58</v>
      </c>
      <c r="Y23" s="66" t="s">
        <v>59</v>
      </c>
      <c r="Z23" s="66" t="s">
        <v>60</v>
      </c>
      <c r="AA23" s="66" t="s">
        <v>61</v>
      </c>
      <c r="AB23" s="66" t="s">
        <v>62</v>
      </c>
      <c r="AC23" s="66"/>
      <c r="AD23" s="309" t="s">
        <v>63</v>
      </c>
      <c r="AE23" s="309"/>
      <c r="AF23" s="310" t="s">
        <v>64</v>
      </c>
      <c r="AG23" s="310"/>
      <c r="AH23" s="311" t="s">
        <v>65</v>
      </c>
      <c r="AI23" s="311"/>
      <c r="AJ23" s="312" t="s">
        <v>66</v>
      </c>
      <c r="AK23" s="312"/>
      <c r="AL23" s="284"/>
      <c r="AM23" s="287"/>
      <c r="AN23" s="287"/>
      <c r="AO23" s="314"/>
      <c r="AP23" s="314"/>
      <c r="AQ23" s="316"/>
      <c r="AR23" s="295"/>
      <c r="AS23" s="322">
        <v>25987.200000000001</v>
      </c>
      <c r="AT23" s="318"/>
      <c r="AU23" s="320"/>
      <c r="AV23" s="301"/>
      <c r="AW23" s="304"/>
    </row>
    <row r="24" spans="1:51" ht="24.75" customHeight="1" thickBot="1" x14ac:dyDescent="0.3">
      <c r="G24" s="290"/>
      <c r="H24" s="293"/>
      <c r="I24" s="67"/>
      <c r="J24" s="293"/>
      <c r="K24" s="296"/>
      <c r="L24" s="299"/>
      <c r="M24" s="299"/>
      <c r="N24" s="276"/>
      <c r="O24" s="68" t="s">
        <v>67</v>
      </c>
      <c r="P24" s="69" t="s">
        <v>68</v>
      </c>
      <c r="Q24" s="69" t="s">
        <v>67</v>
      </c>
      <c r="R24" s="69" t="s">
        <v>68</v>
      </c>
      <c r="S24" s="70" t="s">
        <v>69</v>
      </c>
      <c r="T24" s="71" t="s">
        <v>68</v>
      </c>
      <c r="U24" s="72" t="s">
        <v>69</v>
      </c>
      <c r="V24" s="73" t="s">
        <v>68</v>
      </c>
      <c r="W24" s="74" t="s">
        <v>69</v>
      </c>
      <c r="X24" s="74" t="s">
        <v>69</v>
      </c>
      <c r="Y24" s="74" t="s">
        <v>69</v>
      </c>
      <c r="Z24" s="74" t="s">
        <v>69</v>
      </c>
      <c r="AA24" s="74" t="s">
        <v>69</v>
      </c>
      <c r="AB24" s="74" t="s">
        <v>69</v>
      </c>
      <c r="AC24" s="74" t="s">
        <v>69</v>
      </c>
      <c r="AD24" s="72" t="s">
        <v>69</v>
      </c>
      <c r="AE24" s="75" t="s">
        <v>68</v>
      </c>
      <c r="AF24" s="76" t="s">
        <v>69</v>
      </c>
      <c r="AG24" s="69" t="s">
        <v>68</v>
      </c>
      <c r="AH24" s="69" t="s">
        <v>69</v>
      </c>
      <c r="AI24" s="77" t="s">
        <v>68</v>
      </c>
      <c r="AJ24" s="78" t="s">
        <v>69</v>
      </c>
      <c r="AK24" s="69" t="s">
        <v>68</v>
      </c>
      <c r="AL24" s="285"/>
      <c r="AM24" s="79" t="s">
        <v>69</v>
      </c>
      <c r="AN24" s="80" t="s">
        <v>70</v>
      </c>
      <c r="AO24" s="79" t="s">
        <v>69</v>
      </c>
      <c r="AP24" s="81" t="s">
        <v>70</v>
      </c>
      <c r="AQ24" s="317"/>
      <c r="AR24" s="296"/>
      <c r="AS24" s="296"/>
      <c r="AT24" s="319"/>
      <c r="AU24" s="321"/>
      <c r="AV24" s="302"/>
      <c r="AW24" s="304"/>
    </row>
    <row r="25" spans="1:51" s="58" customFormat="1" ht="24.75" customHeight="1" thickBot="1" x14ac:dyDescent="0.3">
      <c r="G25" s="323" t="s">
        <v>71</v>
      </c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5"/>
      <c r="AW25" s="82"/>
    </row>
    <row r="26" spans="1:51" ht="26.25" customHeight="1" thickBot="1" x14ac:dyDescent="0.3">
      <c r="A26" s="83" t="s">
        <v>34</v>
      </c>
      <c r="B26" s="83" t="s">
        <v>72</v>
      </c>
      <c r="C26" s="83" t="s">
        <v>73</v>
      </c>
      <c r="D26" s="83" t="s">
        <v>74</v>
      </c>
      <c r="G26" s="326" t="s">
        <v>75</v>
      </c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8"/>
      <c r="AW26" s="84"/>
    </row>
    <row r="27" spans="1:51" ht="21.75" customHeight="1" x14ac:dyDescent="0.25">
      <c r="A27" s="85" t="str">
        <f>G27</f>
        <v>Заведующий</v>
      </c>
      <c r="B27" s="85">
        <f>AT27</f>
        <v>0</v>
      </c>
      <c r="C27" s="85" t="str">
        <f t="shared" ref="C27:C48" si="0">IF(B27,"МРОТ","нет")</f>
        <v>нет</v>
      </c>
      <c r="D27" s="85">
        <f>L27</f>
        <v>1</v>
      </c>
      <c r="G27" s="86" t="s">
        <v>76</v>
      </c>
      <c r="H27" s="87"/>
      <c r="I27" s="88"/>
      <c r="J27" s="88"/>
      <c r="K27" s="88"/>
      <c r="L27" s="89">
        <v>1</v>
      </c>
      <c r="M27" s="90">
        <v>21424</v>
      </c>
      <c r="N27" s="91">
        <f>M27*L27</f>
        <v>21424</v>
      </c>
      <c r="O27" s="92"/>
      <c r="P27" s="93">
        <f>$N27*O27</f>
        <v>0</v>
      </c>
      <c r="Q27" s="92"/>
      <c r="R27" s="93">
        <f>$N27*Q27</f>
        <v>0</v>
      </c>
      <c r="S27" s="92"/>
      <c r="T27" s="93">
        <f>$N27*S27</f>
        <v>0</v>
      </c>
      <c r="U27" s="92"/>
      <c r="V27" s="93">
        <f>$N27*U27</f>
        <v>0</v>
      </c>
      <c r="W27" s="94"/>
      <c r="X27" s="94"/>
      <c r="Y27" s="94"/>
      <c r="Z27" s="94"/>
      <c r="AA27" s="94">
        <v>0.1</v>
      </c>
      <c r="AB27" s="94">
        <v>0.05</v>
      </c>
      <c r="AC27" s="94"/>
      <c r="AD27" s="95">
        <f>SUM(W27:AC27)</f>
        <v>0.15000000000000002</v>
      </c>
      <c r="AE27" s="96">
        <f>$N27*AD27</f>
        <v>3213.6000000000004</v>
      </c>
      <c r="AF27" s="95"/>
      <c r="AG27" s="93">
        <f>$N27*AF27</f>
        <v>0</v>
      </c>
      <c r="AH27" s="97"/>
      <c r="AI27" s="93">
        <f>$N27*AH27</f>
        <v>0</v>
      </c>
      <c r="AJ27" s="98">
        <v>0.35</v>
      </c>
      <c r="AK27" s="96">
        <f>$N27*AJ27</f>
        <v>7498.4</v>
      </c>
      <c r="AL27" s="88">
        <f>N27+P27+AG27+R27+AI27+T27+V27+AE27+AK27</f>
        <v>32136</v>
      </c>
      <c r="AM27" s="99">
        <v>0.30000000000000004</v>
      </c>
      <c r="AN27" s="88">
        <f>AM27*AL27</f>
        <v>9640.8000000000011</v>
      </c>
      <c r="AO27" s="99">
        <v>0.30000000000000004</v>
      </c>
      <c r="AP27" s="88">
        <f>AO27*AL27</f>
        <v>9640.8000000000011</v>
      </c>
      <c r="AQ27" s="89">
        <f>AN27+AP27</f>
        <v>19281.600000000002</v>
      </c>
      <c r="AR27" s="88">
        <f>AL27+AQ27</f>
        <v>51417.600000000006</v>
      </c>
      <c r="AS27" s="88">
        <f>$AS$23*L27</f>
        <v>25987.200000000001</v>
      </c>
      <c r="AT27" s="89">
        <f>IF((AS27-(AL27+AN27+AP27))&lt;0,0,AS27-(AL27+AN27+AP27))</f>
        <v>0</v>
      </c>
      <c r="AU27" s="89">
        <f>AL27+AQ27+AT27</f>
        <v>51417.600000000006</v>
      </c>
      <c r="AV27" s="100">
        <f>N27*1.6</f>
        <v>34278.400000000001</v>
      </c>
      <c r="AW27" s="101">
        <f>N27*0.137*1.6</f>
        <v>4696.1408000000001</v>
      </c>
    </row>
    <row r="28" spans="1:51" ht="18" customHeight="1" thickBot="1" x14ac:dyDescent="0.3">
      <c r="A28" s="85" t="str">
        <f>G31</f>
        <v>Старший воспитатель</v>
      </c>
      <c r="B28" s="85">
        <f>AT31</f>
        <v>2900.3999999999996</v>
      </c>
      <c r="C28" s="85" t="str">
        <f t="shared" si="0"/>
        <v>МРОТ</v>
      </c>
      <c r="D28" s="85">
        <f>L31</f>
        <v>0.5</v>
      </c>
      <c r="G28" s="102" t="s">
        <v>77</v>
      </c>
      <c r="H28" s="103"/>
      <c r="I28" s="103"/>
      <c r="J28" s="103"/>
      <c r="K28" s="103"/>
      <c r="L28" s="228">
        <f>SUM(L27:L27)</f>
        <v>1</v>
      </c>
      <c r="M28" s="228"/>
      <c r="N28" s="228">
        <f>SUM(N27:N27)</f>
        <v>21424</v>
      </c>
      <c r="O28" s="329">
        <f>SUM(P27:P27)</f>
        <v>0</v>
      </c>
      <c r="P28" s="329"/>
      <c r="Q28" s="329">
        <f>SUM(R27:R27)</f>
        <v>0</v>
      </c>
      <c r="R28" s="329"/>
      <c r="S28" s="329">
        <f>SUM(T27:T27)</f>
        <v>0</v>
      </c>
      <c r="T28" s="329"/>
      <c r="U28" s="329">
        <f>SUM(V27:V27)</f>
        <v>0</v>
      </c>
      <c r="V28" s="329"/>
      <c r="W28" s="104"/>
      <c r="X28" s="104"/>
      <c r="Y28" s="104"/>
      <c r="Z28" s="104"/>
      <c r="AA28" s="104"/>
      <c r="AB28" s="104"/>
      <c r="AC28" s="104"/>
      <c r="AD28" s="329">
        <f>SUM(AE27:AE27)</f>
        <v>3213.6000000000004</v>
      </c>
      <c r="AE28" s="329"/>
      <c r="AF28" s="329">
        <f>SUM(AG27:AG27)</f>
        <v>0</v>
      </c>
      <c r="AG28" s="329"/>
      <c r="AH28" s="329">
        <f>SUM(AI27:AI27)</f>
        <v>0</v>
      </c>
      <c r="AI28" s="329"/>
      <c r="AJ28" s="329">
        <f>SUM(AK27:AK27)</f>
        <v>7498.4</v>
      </c>
      <c r="AK28" s="329"/>
      <c r="AL28" s="229"/>
      <c r="AM28" s="330">
        <f>SUM(AN27)</f>
        <v>9640.8000000000011</v>
      </c>
      <c r="AN28" s="330"/>
      <c r="AO28" s="330">
        <f>SUM(AP27)</f>
        <v>9640.8000000000011</v>
      </c>
      <c r="AP28" s="330"/>
      <c r="AQ28" s="228">
        <f t="shared" ref="AQ28:AW28" si="1">SUM(AQ27:AQ27)</f>
        <v>19281.600000000002</v>
      </c>
      <c r="AR28" s="228">
        <f t="shared" si="1"/>
        <v>51417.600000000006</v>
      </c>
      <c r="AS28" s="228">
        <f t="shared" si="1"/>
        <v>25987.200000000001</v>
      </c>
      <c r="AT28" s="228">
        <f t="shared" si="1"/>
        <v>0</v>
      </c>
      <c r="AU28" s="228">
        <f t="shared" si="1"/>
        <v>51417.600000000006</v>
      </c>
      <c r="AV28" s="105">
        <f t="shared" si="1"/>
        <v>34278.400000000001</v>
      </c>
      <c r="AW28" s="106">
        <f t="shared" si="1"/>
        <v>4696.1408000000001</v>
      </c>
    </row>
    <row r="29" spans="1:51" ht="25.5" customHeight="1" x14ac:dyDescent="0.25">
      <c r="A29" s="85" t="e">
        <f>#REF!</f>
        <v>#REF!</v>
      </c>
      <c r="B29" s="85" t="e">
        <f>#REF!</f>
        <v>#REF!</v>
      </c>
      <c r="C29" s="85" t="e">
        <f t="shared" si="0"/>
        <v>#REF!</v>
      </c>
      <c r="D29" s="85" t="e">
        <f>#REF!</f>
        <v>#REF!</v>
      </c>
      <c r="E29" s="31"/>
      <c r="F29" s="31"/>
      <c r="G29" s="337" t="s">
        <v>78</v>
      </c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9"/>
      <c r="AW29" s="107"/>
    </row>
    <row r="30" spans="1:51" ht="24" customHeight="1" thickBot="1" x14ac:dyDescent="0.3">
      <c r="A30" s="85" t="e">
        <f>NA()</f>
        <v>#N/A</v>
      </c>
      <c r="B30" s="85" t="e">
        <f>NA()</f>
        <v>#N/A</v>
      </c>
      <c r="C30" s="85" t="e">
        <f t="shared" si="0"/>
        <v>#N/A</v>
      </c>
      <c r="D30" s="85" t="e">
        <f>NA()</f>
        <v>#N/A</v>
      </c>
      <c r="E30" s="31"/>
      <c r="F30" s="31"/>
      <c r="G30" s="340" t="s">
        <v>79</v>
      </c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2"/>
      <c r="AW30" s="108"/>
    </row>
    <row r="31" spans="1:51" ht="20.100000000000001" customHeight="1" x14ac:dyDescent="0.25">
      <c r="A31" s="85" t="e">
        <f>NA()</f>
        <v>#N/A</v>
      </c>
      <c r="B31" s="85" t="e">
        <f>NA()</f>
        <v>#N/A</v>
      </c>
      <c r="C31" s="85" t="e">
        <f t="shared" si="0"/>
        <v>#N/A</v>
      </c>
      <c r="D31" s="85" t="e">
        <f>NA()</f>
        <v>#N/A</v>
      </c>
      <c r="E31" s="31"/>
      <c r="F31" s="31"/>
      <c r="G31" s="109" t="s">
        <v>80</v>
      </c>
      <c r="H31" s="110" t="s">
        <v>81</v>
      </c>
      <c r="I31" s="111">
        <v>0.5</v>
      </c>
      <c r="J31" s="111"/>
      <c r="K31" s="111"/>
      <c r="L31" s="112">
        <v>0.5</v>
      </c>
      <c r="M31" s="112">
        <v>8411</v>
      </c>
      <c r="N31" s="91">
        <f t="shared" ref="N31:N38" si="2">M31*L31</f>
        <v>4205.5</v>
      </c>
      <c r="O31" s="113">
        <v>0.25</v>
      </c>
      <c r="P31" s="96">
        <f t="shared" ref="P31:P38" si="3">$N31*O31</f>
        <v>1051.375</v>
      </c>
      <c r="Q31" s="97"/>
      <c r="R31" s="96">
        <f t="shared" ref="R31:R38" si="4">$N31*Q31</f>
        <v>0</v>
      </c>
      <c r="S31" s="97"/>
      <c r="T31" s="96">
        <f t="shared" ref="T31:T38" si="5">$N31*S31</f>
        <v>0</v>
      </c>
      <c r="U31" s="97"/>
      <c r="V31" s="96">
        <f t="shared" ref="V31:V38" si="6">$N31*U31</f>
        <v>0</v>
      </c>
      <c r="W31" s="94"/>
      <c r="X31" s="94"/>
      <c r="Y31" s="94"/>
      <c r="Z31" s="94"/>
      <c r="AA31" s="94"/>
      <c r="AB31" s="94"/>
      <c r="AC31" s="94"/>
      <c r="AD31" s="97">
        <f t="shared" ref="AD31:AD35" si="7">SUM(W31:AC31)</f>
        <v>0</v>
      </c>
      <c r="AE31" s="96">
        <f t="shared" ref="AE31:AE35" si="8">$N31*AD31</f>
        <v>0</v>
      </c>
      <c r="AF31" s="97"/>
      <c r="AG31" s="96">
        <f t="shared" ref="AG31:AG38" si="9">$N31*AF31</f>
        <v>0</v>
      </c>
      <c r="AH31" s="97"/>
      <c r="AI31" s="96">
        <f t="shared" ref="AI31:AI38" si="10">$N31*AH31</f>
        <v>0</v>
      </c>
      <c r="AJ31" s="205">
        <v>0.25</v>
      </c>
      <c r="AK31" s="96">
        <f t="shared" ref="AK31:AK38" si="11">$N31*AJ31</f>
        <v>1051.375</v>
      </c>
      <c r="AL31" s="88">
        <f>N31+P31+AG31+R31+AI31+T31+V31+AE31+AK31</f>
        <v>6308.25</v>
      </c>
      <c r="AM31" s="99">
        <v>0.30000000000000004</v>
      </c>
      <c r="AN31" s="88">
        <f>AM31*AL31</f>
        <v>1892.4750000000004</v>
      </c>
      <c r="AO31" s="99">
        <v>0.30000000000000004</v>
      </c>
      <c r="AP31" s="88">
        <f>AO31*AL31</f>
        <v>1892.4750000000004</v>
      </c>
      <c r="AQ31" s="89">
        <f t="shared" ref="AQ31:AQ38" si="12">AN31+AP31</f>
        <v>3784.9500000000007</v>
      </c>
      <c r="AR31" s="114">
        <f t="shared" ref="AR31:AR38" si="13">AL31+AQ31</f>
        <v>10093.200000000001</v>
      </c>
      <c r="AS31" s="88">
        <f t="shared" ref="AS31:AS38" si="14">$AS$23*L31</f>
        <v>12993.6</v>
      </c>
      <c r="AT31" s="89">
        <f>IF((AS31-(AL31-T31-V31+AN31+AP31-(T31+V31)*0.6))&lt;0,0,AS31-(AL31-T31-V31+AN31+AP31-(T31+V31)*0.6))</f>
        <v>2900.3999999999996</v>
      </c>
      <c r="AU31" s="89">
        <f t="shared" ref="AU31:AU38" si="15">AL31+AQ31+AT31</f>
        <v>12993.6</v>
      </c>
      <c r="AV31" s="100">
        <f t="shared" ref="AV31:AV38" si="16">N31*1.6</f>
        <v>6728.8</v>
      </c>
      <c r="AW31" s="115"/>
      <c r="AY31" s="116"/>
    </row>
    <row r="32" spans="1:51" ht="20.100000000000001" customHeight="1" x14ac:dyDescent="0.25">
      <c r="A32" s="85" t="str">
        <f>G39</f>
        <v>Итого</v>
      </c>
      <c r="B32" s="85">
        <f>AT39</f>
        <v>77727.257599999997</v>
      </c>
      <c r="C32" s="85" t="str">
        <f t="shared" si="0"/>
        <v>МРОТ</v>
      </c>
      <c r="D32" s="85">
        <f>L39</f>
        <v>10.962999999999999</v>
      </c>
      <c r="E32" s="31"/>
      <c r="F32" s="31"/>
      <c r="G32" s="117" t="s">
        <v>82</v>
      </c>
      <c r="H32" s="118" t="s">
        <v>84</v>
      </c>
      <c r="I32" s="119">
        <v>1</v>
      </c>
      <c r="J32" s="119"/>
      <c r="K32" s="119"/>
      <c r="L32" s="120">
        <v>3</v>
      </c>
      <c r="M32" s="120">
        <v>8025</v>
      </c>
      <c r="N32" s="121">
        <f t="shared" si="2"/>
        <v>24075</v>
      </c>
      <c r="O32" s="122">
        <v>0.25</v>
      </c>
      <c r="P32" s="123">
        <f t="shared" si="3"/>
        <v>6018.75</v>
      </c>
      <c r="Q32" s="124"/>
      <c r="R32" s="123">
        <f t="shared" si="4"/>
        <v>0</v>
      </c>
      <c r="S32" s="124"/>
      <c r="T32" s="123">
        <f t="shared" si="5"/>
        <v>0</v>
      </c>
      <c r="U32" s="124"/>
      <c r="V32" s="123">
        <f t="shared" si="6"/>
        <v>0</v>
      </c>
      <c r="W32" s="125"/>
      <c r="X32" s="125"/>
      <c r="Y32" s="125"/>
      <c r="Z32" s="125"/>
      <c r="AA32" s="125"/>
      <c r="AB32" s="125"/>
      <c r="AC32" s="125"/>
      <c r="AD32" s="124">
        <f t="shared" si="7"/>
        <v>0</v>
      </c>
      <c r="AE32" s="123">
        <f t="shared" si="8"/>
        <v>0</v>
      </c>
      <c r="AF32" s="124"/>
      <c r="AG32" s="123">
        <f t="shared" si="9"/>
        <v>0</v>
      </c>
      <c r="AH32" s="124"/>
      <c r="AI32" s="123">
        <f t="shared" si="10"/>
        <v>0</v>
      </c>
      <c r="AJ32" s="126">
        <v>0.15</v>
      </c>
      <c r="AK32" s="123">
        <f t="shared" si="11"/>
        <v>3611.25</v>
      </c>
      <c r="AL32" s="114">
        <f t="shared" ref="AL32:AL38" si="17">N32+P32+AG32+R32+AI32+T32+V32+AE32+AK32</f>
        <v>33705</v>
      </c>
      <c r="AM32" s="127">
        <v>0.30000000000000004</v>
      </c>
      <c r="AN32" s="114">
        <f t="shared" ref="AN32:AN36" si="18">AM32*AL32</f>
        <v>10111.500000000002</v>
      </c>
      <c r="AO32" s="127">
        <v>0.30000000000000004</v>
      </c>
      <c r="AP32" s="114">
        <f t="shared" ref="AP32:AP36" si="19">AO32*AL32</f>
        <v>10111.500000000002</v>
      </c>
      <c r="AQ32" s="128">
        <f t="shared" si="12"/>
        <v>20223.000000000004</v>
      </c>
      <c r="AR32" s="114">
        <f t="shared" si="13"/>
        <v>53928</v>
      </c>
      <c r="AS32" s="114">
        <f t="shared" si="14"/>
        <v>77961.600000000006</v>
      </c>
      <c r="AT32" s="128">
        <f t="shared" ref="AT32:AT38" si="20">IF((AS32-(AL32-T32-V32+AN32+AP32-(T32+V32)*0.6))&lt;0,0,AS32-(AL32-T32-V32+AN32+AP32-(T32+V32)*0.6))</f>
        <v>24033.600000000006</v>
      </c>
      <c r="AU32" s="128">
        <f t="shared" si="15"/>
        <v>77961.600000000006</v>
      </c>
      <c r="AV32" s="129">
        <f t="shared" si="16"/>
        <v>38520</v>
      </c>
      <c r="AW32" s="115">
        <f t="shared" ref="AW32:AW34" si="21">N32*1.6*0.137</f>
        <v>5277.2400000000007</v>
      </c>
      <c r="AY32" s="116"/>
    </row>
    <row r="33" spans="1:51" ht="20.100000000000001" customHeight="1" x14ac:dyDescent="0.25">
      <c r="A33" s="85" t="str">
        <f>G40</f>
        <v>МЕСТНЫЙ БЮДЖЕТ</v>
      </c>
      <c r="B33" s="85">
        <f>AT40</f>
        <v>0</v>
      </c>
      <c r="C33" s="85" t="str">
        <f t="shared" si="0"/>
        <v>нет</v>
      </c>
      <c r="D33" s="85">
        <f>L40</f>
        <v>0</v>
      </c>
      <c r="E33" s="31"/>
      <c r="F33" s="31"/>
      <c r="G33" s="117" t="s">
        <v>82</v>
      </c>
      <c r="H33" s="118" t="s">
        <v>85</v>
      </c>
      <c r="I33" s="119">
        <v>1</v>
      </c>
      <c r="J33" s="119"/>
      <c r="K33" s="119"/>
      <c r="L33" s="120">
        <v>2</v>
      </c>
      <c r="M33" s="120">
        <v>8025</v>
      </c>
      <c r="N33" s="121">
        <f t="shared" si="2"/>
        <v>16050</v>
      </c>
      <c r="O33" s="122">
        <v>0.25</v>
      </c>
      <c r="P33" s="123">
        <f t="shared" si="3"/>
        <v>4012.5</v>
      </c>
      <c r="Q33" s="124"/>
      <c r="R33" s="123">
        <f t="shared" si="4"/>
        <v>0</v>
      </c>
      <c r="S33" s="124"/>
      <c r="T33" s="123">
        <f t="shared" si="5"/>
        <v>0</v>
      </c>
      <c r="U33" s="124"/>
      <c r="V33" s="123">
        <f t="shared" si="6"/>
        <v>0</v>
      </c>
      <c r="W33" s="125"/>
      <c r="X33" s="125"/>
      <c r="Y33" s="125"/>
      <c r="Z33" s="125"/>
      <c r="AA33" s="125"/>
      <c r="AB33" s="125"/>
      <c r="AC33" s="125"/>
      <c r="AD33" s="124">
        <f t="shared" si="7"/>
        <v>0</v>
      </c>
      <c r="AE33" s="123">
        <f t="shared" si="8"/>
        <v>0</v>
      </c>
      <c r="AF33" s="124"/>
      <c r="AG33" s="123">
        <f t="shared" si="9"/>
        <v>0</v>
      </c>
      <c r="AH33" s="124"/>
      <c r="AI33" s="123">
        <f t="shared" si="10"/>
        <v>0</v>
      </c>
      <c r="AJ33" s="126">
        <v>0.35</v>
      </c>
      <c r="AK33" s="123">
        <f t="shared" si="11"/>
        <v>5617.5</v>
      </c>
      <c r="AL33" s="114">
        <f t="shared" si="17"/>
        <v>25680</v>
      </c>
      <c r="AM33" s="127">
        <v>0.30000000000000004</v>
      </c>
      <c r="AN33" s="114">
        <f t="shared" si="18"/>
        <v>7704.0000000000009</v>
      </c>
      <c r="AO33" s="127">
        <v>0.3</v>
      </c>
      <c r="AP33" s="114">
        <f t="shared" si="19"/>
        <v>7704</v>
      </c>
      <c r="AQ33" s="128">
        <f t="shared" si="12"/>
        <v>15408</v>
      </c>
      <c r="AR33" s="114">
        <f t="shared" si="13"/>
        <v>41088</v>
      </c>
      <c r="AS33" s="114">
        <f t="shared" si="14"/>
        <v>51974.400000000001</v>
      </c>
      <c r="AT33" s="128">
        <f t="shared" si="20"/>
        <v>10886.400000000001</v>
      </c>
      <c r="AU33" s="128">
        <f t="shared" si="15"/>
        <v>51974.400000000001</v>
      </c>
      <c r="AV33" s="129">
        <f t="shared" si="16"/>
        <v>25680</v>
      </c>
      <c r="AW33" s="115">
        <f t="shared" si="21"/>
        <v>3518.1600000000003</v>
      </c>
      <c r="AY33" s="116"/>
    </row>
    <row r="34" spans="1:51" ht="20.100000000000001" customHeight="1" x14ac:dyDescent="0.25">
      <c r="A34" s="85" t="e">
        <f>NA()</f>
        <v>#N/A</v>
      </c>
      <c r="B34" s="85" t="e">
        <f>NA()</f>
        <v>#N/A</v>
      </c>
      <c r="C34" s="85" t="e">
        <f t="shared" si="0"/>
        <v>#N/A</v>
      </c>
      <c r="D34" s="85" t="e">
        <f>NA()</f>
        <v>#N/A</v>
      </c>
      <c r="E34" s="31"/>
      <c r="F34" s="31"/>
      <c r="G34" s="117" t="s">
        <v>82</v>
      </c>
      <c r="H34" s="118" t="s">
        <v>86</v>
      </c>
      <c r="I34" s="119">
        <v>0.95</v>
      </c>
      <c r="J34" s="119"/>
      <c r="K34" s="119"/>
      <c r="L34" s="120">
        <v>2.2999999999999998</v>
      </c>
      <c r="M34" s="120">
        <v>8025</v>
      </c>
      <c r="N34" s="121">
        <f t="shared" si="2"/>
        <v>18457.5</v>
      </c>
      <c r="O34" s="122">
        <v>0.25</v>
      </c>
      <c r="P34" s="123">
        <f t="shared" si="3"/>
        <v>4614.375</v>
      </c>
      <c r="Q34" s="124"/>
      <c r="R34" s="123">
        <f t="shared" si="4"/>
        <v>0</v>
      </c>
      <c r="S34" s="124"/>
      <c r="T34" s="123">
        <f t="shared" si="5"/>
        <v>0</v>
      </c>
      <c r="U34" s="124"/>
      <c r="V34" s="123">
        <f t="shared" si="6"/>
        <v>0</v>
      </c>
      <c r="W34" s="125"/>
      <c r="X34" s="125"/>
      <c r="Y34" s="125"/>
      <c r="Z34" s="125"/>
      <c r="AA34" s="125"/>
      <c r="AB34" s="125"/>
      <c r="AC34" s="125"/>
      <c r="AD34" s="124">
        <f t="shared" si="7"/>
        <v>0</v>
      </c>
      <c r="AE34" s="123">
        <f t="shared" si="8"/>
        <v>0</v>
      </c>
      <c r="AF34" s="124"/>
      <c r="AG34" s="123">
        <f t="shared" si="9"/>
        <v>0</v>
      </c>
      <c r="AH34" s="124"/>
      <c r="AI34" s="123">
        <f t="shared" si="10"/>
        <v>0</v>
      </c>
      <c r="AJ34" s="126">
        <v>0.2</v>
      </c>
      <c r="AK34" s="123">
        <f t="shared" si="11"/>
        <v>3691.5</v>
      </c>
      <c r="AL34" s="114">
        <f t="shared" si="17"/>
        <v>26763.375</v>
      </c>
      <c r="AM34" s="127">
        <v>0.30000000000000004</v>
      </c>
      <c r="AN34" s="114">
        <f t="shared" si="18"/>
        <v>8029.0125000000016</v>
      </c>
      <c r="AO34" s="127">
        <v>0.30000000000000004</v>
      </c>
      <c r="AP34" s="114">
        <f t="shared" si="19"/>
        <v>8029.0125000000016</v>
      </c>
      <c r="AQ34" s="128">
        <f t="shared" si="12"/>
        <v>16058.025000000003</v>
      </c>
      <c r="AR34" s="114">
        <f t="shared" si="13"/>
        <v>42821.4</v>
      </c>
      <c r="AS34" s="114">
        <f t="shared" si="14"/>
        <v>59770.559999999998</v>
      </c>
      <c r="AT34" s="128">
        <f t="shared" si="20"/>
        <v>16949.159999999989</v>
      </c>
      <c r="AU34" s="128">
        <f t="shared" si="15"/>
        <v>59770.55999999999</v>
      </c>
      <c r="AV34" s="129">
        <f t="shared" si="16"/>
        <v>29532</v>
      </c>
      <c r="AW34" s="115">
        <f t="shared" si="21"/>
        <v>4045.8840000000005</v>
      </c>
      <c r="AY34" s="116"/>
    </row>
    <row r="35" spans="1:51" ht="20.100000000000001" customHeight="1" x14ac:dyDescent="0.25">
      <c r="A35" s="85" t="str">
        <f>G41</f>
        <v>Учебно-вспомогательный персонал</v>
      </c>
      <c r="B35" s="85">
        <f>AT41</f>
        <v>0</v>
      </c>
      <c r="C35" s="85" t="str">
        <f t="shared" si="0"/>
        <v>нет</v>
      </c>
      <c r="D35" s="85">
        <f>L41</f>
        <v>0</v>
      </c>
      <c r="E35" s="31"/>
      <c r="F35" s="31"/>
      <c r="G35" s="117" t="s">
        <v>87</v>
      </c>
      <c r="H35" s="118" t="s">
        <v>88</v>
      </c>
      <c r="I35" s="119">
        <v>0.33</v>
      </c>
      <c r="J35" s="119"/>
      <c r="K35" s="119"/>
      <c r="L35" s="120">
        <f>0.33+0.083</f>
        <v>0.41300000000000003</v>
      </c>
      <c r="M35" s="120">
        <v>8025</v>
      </c>
      <c r="N35" s="121">
        <f t="shared" si="2"/>
        <v>3314.3250000000003</v>
      </c>
      <c r="O35" s="122">
        <v>0.25</v>
      </c>
      <c r="P35" s="123">
        <f t="shared" si="3"/>
        <v>828.58125000000007</v>
      </c>
      <c r="Q35" s="122">
        <v>0.2</v>
      </c>
      <c r="R35" s="123">
        <f t="shared" si="4"/>
        <v>662.86500000000012</v>
      </c>
      <c r="S35" s="124"/>
      <c r="T35" s="123">
        <f t="shared" si="5"/>
        <v>0</v>
      </c>
      <c r="U35" s="124"/>
      <c r="V35" s="123">
        <f t="shared" si="6"/>
        <v>0</v>
      </c>
      <c r="W35" s="125"/>
      <c r="X35" s="125"/>
      <c r="Y35" s="125"/>
      <c r="Z35" s="125"/>
      <c r="AA35" s="125"/>
      <c r="AB35" s="125"/>
      <c r="AC35" s="125"/>
      <c r="AD35" s="124">
        <f t="shared" si="7"/>
        <v>0</v>
      </c>
      <c r="AE35" s="123">
        <f t="shared" si="8"/>
        <v>0</v>
      </c>
      <c r="AF35" s="124"/>
      <c r="AG35" s="123">
        <f t="shared" si="9"/>
        <v>0</v>
      </c>
      <c r="AH35" s="124"/>
      <c r="AI35" s="123">
        <f t="shared" si="10"/>
        <v>0</v>
      </c>
      <c r="AJ35" s="126">
        <v>0.35</v>
      </c>
      <c r="AK35" s="123">
        <f t="shared" si="11"/>
        <v>1160.0137500000001</v>
      </c>
      <c r="AL35" s="114">
        <f t="shared" si="17"/>
        <v>5965.7849999999999</v>
      </c>
      <c r="AM35" s="127">
        <v>0.30000000000000004</v>
      </c>
      <c r="AN35" s="114">
        <f t="shared" si="18"/>
        <v>1789.7355000000002</v>
      </c>
      <c r="AO35" s="127">
        <v>0.30000000000000004</v>
      </c>
      <c r="AP35" s="114">
        <f t="shared" si="19"/>
        <v>1789.7355000000002</v>
      </c>
      <c r="AQ35" s="128">
        <f t="shared" si="12"/>
        <v>3579.4710000000005</v>
      </c>
      <c r="AR35" s="114">
        <f t="shared" si="13"/>
        <v>9545.2560000000012</v>
      </c>
      <c r="AS35" s="114">
        <f t="shared" si="14"/>
        <v>10732.713600000001</v>
      </c>
      <c r="AT35" s="128">
        <f t="shared" si="20"/>
        <v>1187.4575999999997</v>
      </c>
      <c r="AU35" s="128">
        <f t="shared" si="15"/>
        <v>10732.713600000001</v>
      </c>
      <c r="AV35" s="129">
        <f t="shared" si="16"/>
        <v>5302.920000000001</v>
      </c>
      <c r="AW35" s="115"/>
      <c r="AY35" s="116"/>
    </row>
    <row r="36" spans="1:51" ht="20.100000000000001" customHeight="1" x14ac:dyDescent="0.25">
      <c r="A36" s="85" t="str">
        <f>G42</f>
        <v>Помощник  воспитателя</v>
      </c>
      <c r="B36" s="85">
        <f>AT42</f>
        <v>100900.58160000002</v>
      </c>
      <c r="C36" s="85" t="str">
        <f t="shared" si="0"/>
        <v>МРОТ</v>
      </c>
      <c r="D36" s="85">
        <f>L42</f>
        <v>6.23</v>
      </c>
      <c r="E36" s="31"/>
      <c r="F36" s="31"/>
      <c r="G36" s="130" t="s">
        <v>89</v>
      </c>
      <c r="H36" s="131"/>
      <c r="I36" s="119"/>
      <c r="J36" s="119"/>
      <c r="K36" s="119"/>
      <c r="L36" s="120">
        <f>1+0.25</f>
        <v>1.25</v>
      </c>
      <c r="M36" s="120">
        <v>7058</v>
      </c>
      <c r="N36" s="121">
        <f t="shared" si="2"/>
        <v>8822.5</v>
      </c>
      <c r="O36" s="122">
        <v>0.25</v>
      </c>
      <c r="P36" s="123">
        <f t="shared" si="3"/>
        <v>2205.625</v>
      </c>
      <c r="Q36" s="124"/>
      <c r="R36" s="123">
        <f t="shared" si="4"/>
        <v>0</v>
      </c>
      <c r="S36" s="124"/>
      <c r="T36" s="123">
        <f t="shared" si="5"/>
        <v>0</v>
      </c>
      <c r="U36" s="126">
        <v>0.04</v>
      </c>
      <c r="V36" s="123">
        <f>$N36*U36</f>
        <v>352.90000000000003</v>
      </c>
      <c r="W36" s="125"/>
      <c r="X36" s="125"/>
      <c r="Y36" s="125"/>
      <c r="Z36" s="125"/>
      <c r="AA36" s="125"/>
      <c r="AB36" s="125"/>
      <c r="AC36" s="125"/>
      <c r="AD36" s="124">
        <f>SUM(W36:AC36)</f>
        <v>0</v>
      </c>
      <c r="AE36" s="123">
        <f>$N36*AD36</f>
        <v>0</v>
      </c>
      <c r="AF36" s="124"/>
      <c r="AG36" s="123">
        <f t="shared" si="9"/>
        <v>0</v>
      </c>
      <c r="AH36" s="124"/>
      <c r="AI36" s="123">
        <f t="shared" si="10"/>
        <v>0</v>
      </c>
      <c r="AJ36" s="126">
        <v>0.35</v>
      </c>
      <c r="AK36" s="123">
        <f t="shared" si="11"/>
        <v>3087.875</v>
      </c>
      <c r="AL36" s="114">
        <f t="shared" si="17"/>
        <v>14468.9</v>
      </c>
      <c r="AM36" s="127">
        <v>0.30000000000000004</v>
      </c>
      <c r="AN36" s="114">
        <f t="shared" si="18"/>
        <v>4340.670000000001</v>
      </c>
      <c r="AO36" s="127">
        <v>0.30000000000000004</v>
      </c>
      <c r="AP36" s="114">
        <f t="shared" si="19"/>
        <v>4340.670000000001</v>
      </c>
      <c r="AQ36" s="128">
        <f t="shared" si="12"/>
        <v>8681.340000000002</v>
      </c>
      <c r="AR36" s="114">
        <f t="shared" si="13"/>
        <v>23150.240000000002</v>
      </c>
      <c r="AS36" s="114">
        <f t="shared" si="14"/>
        <v>32484</v>
      </c>
      <c r="AT36" s="128">
        <f t="shared" si="20"/>
        <v>9898.3999999999978</v>
      </c>
      <c r="AU36" s="128">
        <f t="shared" si="15"/>
        <v>33048.639999999999</v>
      </c>
      <c r="AV36" s="129">
        <f t="shared" si="16"/>
        <v>14116</v>
      </c>
      <c r="AW36" s="115"/>
      <c r="AY36" s="116"/>
    </row>
    <row r="37" spans="1:51" ht="20.100000000000001" customHeight="1" x14ac:dyDescent="0.25">
      <c r="A37" s="85" t="e">
        <f>#REF!</f>
        <v>#REF!</v>
      </c>
      <c r="B37" s="85" t="e">
        <f>#REF!</f>
        <v>#REF!</v>
      </c>
      <c r="C37" s="85" t="e">
        <f t="shared" si="0"/>
        <v>#REF!</v>
      </c>
      <c r="D37" s="85" t="e">
        <f>#REF!</f>
        <v>#REF!</v>
      </c>
      <c r="E37" s="31"/>
      <c r="F37" s="31"/>
      <c r="G37" s="117" t="s">
        <v>121</v>
      </c>
      <c r="H37" s="118" t="s">
        <v>91</v>
      </c>
      <c r="I37" s="119">
        <v>0.5</v>
      </c>
      <c r="J37" s="119"/>
      <c r="K37" s="119"/>
      <c r="L37" s="240">
        <v>1</v>
      </c>
      <c r="M37" s="120">
        <v>7281</v>
      </c>
      <c r="N37" s="121">
        <f t="shared" si="2"/>
        <v>7281</v>
      </c>
      <c r="O37" s="122">
        <v>0.25</v>
      </c>
      <c r="P37" s="123">
        <f t="shared" si="3"/>
        <v>1820.25</v>
      </c>
      <c r="Q37" s="124"/>
      <c r="R37" s="123">
        <f t="shared" si="4"/>
        <v>0</v>
      </c>
      <c r="S37" s="124"/>
      <c r="T37" s="123">
        <f t="shared" si="5"/>
        <v>0</v>
      </c>
      <c r="U37" s="124"/>
      <c r="V37" s="123">
        <f t="shared" ref="V37" si="22">$N37*U37</f>
        <v>0</v>
      </c>
      <c r="W37" s="125"/>
      <c r="X37" s="125"/>
      <c r="Y37" s="125"/>
      <c r="Z37" s="125"/>
      <c r="AA37" s="125"/>
      <c r="AB37" s="125"/>
      <c r="AC37" s="125"/>
      <c r="AD37" s="124">
        <f>SUM(W37:AC37)</f>
        <v>0</v>
      </c>
      <c r="AE37" s="123">
        <f>$N37*AD37</f>
        <v>0</v>
      </c>
      <c r="AF37" s="124"/>
      <c r="AG37" s="123">
        <f t="shared" si="9"/>
        <v>0</v>
      </c>
      <c r="AH37" s="124"/>
      <c r="AI37" s="123">
        <f t="shared" si="10"/>
        <v>0</v>
      </c>
      <c r="AJ37" s="126">
        <v>0.35</v>
      </c>
      <c r="AK37" s="123">
        <f t="shared" si="11"/>
        <v>2548.35</v>
      </c>
      <c r="AL37" s="114">
        <f t="shared" si="17"/>
        <v>11649.6</v>
      </c>
      <c r="AM37" s="127">
        <v>0.30000000000000004</v>
      </c>
      <c r="AN37" s="114">
        <f>AM37*AL37</f>
        <v>3494.8800000000006</v>
      </c>
      <c r="AO37" s="127">
        <v>0.30000000000000004</v>
      </c>
      <c r="AP37" s="114">
        <f>AO37*AL37</f>
        <v>3494.8800000000006</v>
      </c>
      <c r="AQ37" s="128">
        <f t="shared" si="12"/>
        <v>6989.7600000000011</v>
      </c>
      <c r="AR37" s="114">
        <f t="shared" si="13"/>
        <v>18639.36</v>
      </c>
      <c r="AS37" s="114">
        <f t="shared" si="14"/>
        <v>25987.200000000001</v>
      </c>
      <c r="AT37" s="128">
        <f t="shared" si="20"/>
        <v>7347.84</v>
      </c>
      <c r="AU37" s="128">
        <f t="shared" si="15"/>
        <v>25987.200000000001</v>
      </c>
      <c r="AV37" s="129">
        <f t="shared" si="16"/>
        <v>11649.6</v>
      </c>
      <c r="AW37" s="115"/>
      <c r="AY37" s="116"/>
    </row>
    <row r="38" spans="1:51" ht="20.100000000000001" customHeight="1" x14ac:dyDescent="0.25">
      <c r="A38" s="85" t="e">
        <f>#REF!</f>
        <v>#REF!</v>
      </c>
      <c r="B38" s="85" t="e">
        <f>#REF!</f>
        <v>#REF!</v>
      </c>
      <c r="C38" s="85" t="e">
        <f t="shared" si="0"/>
        <v>#REF!</v>
      </c>
      <c r="D38" s="85" t="e">
        <f>#REF!</f>
        <v>#REF!</v>
      </c>
      <c r="E38" s="31"/>
      <c r="F38" s="31"/>
      <c r="G38" s="117" t="s">
        <v>90</v>
      </c>
      <c r="H38" s="118" t="s">
        <v>91</v>
      </c>
      <c r="I38" s="119">
        <v>0.5</v>
      </c>
      <c r="J38" s="119"/>
      <c r="K38" s="119"/>
      <c r="L38" s="120">
        <v>0.5</v>
      </c>
      <c r="M38" s="120">
        <v>7058</v>
      </c>
      <c r="N38" s="121">
        <f t="shared" si="2"/>
        <v>3529</v>
      </c>
      <c r="O38" s="122">
        <v>0.25</v>
      </c>
      <c r="P38" s="123">
        <f t="shared" si="3"/>
        <v>882.25</v>
      </c>
      <c r="Q38" s="124"/>
      <c r="R38" s="123">
        <f t="shared" si="4"/>
        <v>0</v>
      </c>
      <c r="S38" s="124"/>
      <c r="T38" s="123">
        <f t="shared" si="5"/>
        <v>0</v>
      </c>
      <c r="U38" s="124"/>
      <c r="V38" s="123">
        <f t="shared" si="6"/>
        <v>0</v>
      </c>
      <c r="W38" s="125"/>
      <c r="X38" s="125"/>
      <c r="Y38" s="125"/>
      <c r="Z38" s="125"/>
      <c r="AA38" s="125"/>
      <c r="AB38" s="125"/>
      <c r="AC38" s="125"/>
      <c r="AD38" s="124">
        <f>SUM(W38:AC38)</f>
        <v>0</v>
      </c>
      <c r="AE38" s="123">
        <f>$N38*AD38</f>
        <v>0</v>
      </c>
      <c r="AF38" s="124"/>
      <c r="AG38" s="123">
        <f t="shared" si="9"/>
        <v>0</v>
      </c>
      <c r="AH38" s="124"/>
      <c r="AI38" s="123">
        <f t="shared" si="10"/>
        <v>0</v>
      </c>
      <c r="AJ38" s="126">
        <v>0.25</v>
      </c>
      <c r="AK38" s="123">
        <f t="shared" si="11"/>
        <v>882.25</v>
      </c>
      <c r="AL38" s="114">
        <f t="shared" si="17"/>
        <v>5293.5</v>
      </c>
      <c r="AM38" s="127">
        <v>0.30000000000000004</v>
      </c>
      <c r="AN38" s="114">
        <f>AM38*AL38</f>
        <v>1588.0500000000002</v>
      </c>
      <c r="AO38" s="127">
        <v>0.30000000000000004</v>
      </c>
      <c r="AP38" s="114">
        <f>AO38*AL38</f>
        <v>1588.0500000000002</v>
      </c>
      <c r="AQ38" s="128">
        <f t="shared" si="12"/>
        <v>3176.1000000000004</v>
      </c>
      <c r="AR38" s="114">
        <f t="shared" si="13"/>
        <v>8469.6</v>
      </c>
      <c r="AS38" s="114">
        <f t="shared" si="14"/>
        <v>12993.6</v>
      </c>
      <c r="AT38" s="128">
        <f t="shared" si="20"/>
        <v>4524</v>
      </c>
      <c r="AU38" s="128">
        <f t="shared" si="15"/>
        <v>12993.6</v>
      </c>
      <c r="AV38" s="129">
        <f t="shared" si="16"/>
        <v>5646.4000000000005</v>
      </c>
      <c r="AW38" s="115"/>
      <c r="AY38" s="116"/>
    </row>
    <row r="39" spans="1:51" ht="21" customHeight="1" thickBot="1" x14ac:dyDescent="0.3">
      <c r="A39" s="85" t="e">
        <f>#REF!</f>
        <v>#REF!</v>
      </c>
      <c r="B39" s="85" t="e">
        <f>#REF!</f>
        <v>#REF!</v>
      </c>
      <c r="C39" s="85" t="e">
        <f t="shared" si="0"/>
        <v>#REF!</v>
      </c>
      <c r="D39" s="85" t="e">
        <f>#REF!</f>
        <v>#REF!</v>
      </c>
      <c r="E39" s="31"/>
      <c r="F39" s="31"/>
      <c r="G39" s="102" t="s">
        <v>77</v>
      </c>
      <c r="H39" s="103"/>
      <c r="I39" s="103"/>
      <c r="J39" s="103"/>
      <c r="K39" s="103"/>
      <c r="L39" s="228">
        <f>SUM(L31:L38)</f>
        <v>10.962999999999999</v>
      </c>
      <c r="M39" s="228"/>
      <c r="N39" s="228">
        <f>SUM(N31:N38)</f>
        <v>85734.824999999997</v>
      </c>
      <c r="O39" s="329">
        <f>SUM(P31:P38)</f>
        <v>21433.706249999999</v>
      </c>
      <c r="P39" s="329"/>
      <c r="Q39" s="329">
        <f>SUM(R31:R38)</f>
        <v>662.86500000000012</v>
      </c>
      <c r="R39" s="329"/>
      <c r="S39" s="329">
        <f>SUM(T31:T38)</f>
        <v>0</v>
      </c>
      <c r="T39" s="329"/>
      <c r="U39" s="329">
        <f>SUM(V31:V38)</f>
        <v>352.90000000000003</v>
      </c>
      <c r="V39" s="329"/>
      <c r="W39" s="104"/>
      <c r="X39" s="104"/>
      <c r="Y39" s="104"/>
      <c r="Z39" s="104"/>
      <c r="AA39" s="104"/>
      <c r="AB39" s="104"/>
      <c r="AC39" s="104"/>
      <c r="AD39" s="329">
        <f>SUM(AE31:AE38)</f>
        <v>0</v>
      </c>
      <c r="AE39" s="329"/>
      <c r="AF39" s="329">
        <f>SUM(AG31:AG38)</f>
        <v>0</v>
      </c>
      <c r="AG39" s="329"/>
      <c r="AH39" s="329">
        <f>SUM(AI31:AI38)</f>
        <v>0</v>
      </c>
      <c r="AI39" s="329"/>
      <c r="AJ39" s="329">
        <f>SUM(AK31:AK38)</f>
        <v>21650.113749999997</v>
      </c>
      <c r="AK39" s="329"/>
      <c r="AL39" s="229"/>
      <c r="AM39" s="330">
        <f>SUM(AN31:AN38)</f>
        <v>38950.323000000004</v>
      </c>
      <c r="AN39" s="330"/>
      <c r="AO39" s="330">
        <f>SUM(AP31:AP38)</f>
        <v>38950.323000000004</v>
      </c>
      <c r="AP39" s="330"/>
      <c r="AQ39" s="228">
        <f t="shared" ref="AQ39:AW39" si="23">SUM(AQ31:AQ38)</f>
        <v>77900.646000000008</v>
      </c>
      <c r="AR39" s="228">
        <f t="shared" si="23"/>
        <v>207735.05600000001</v>
      </c>
      <c r="AS39" s="228">
        <f t="shared" si="23"/>
        <v>284897.67359999998</v>
      </c>
      <c r="AT39" s="228">
        <f t="shared" si="23"/>
        <v>77727.257599999997</v>
      </c>
      <c r="AU39" s="228">
        <f t="shared" si="23"/>
        <v>285462.31359999999</v>
      </c>
      <c r="AV39" s="105">
        <f t="shared" si="23"/>
        <v>137175.72</v>
      </c>
      <c r="AW39" s="132">
        <f t="shared" si="23"/>
        <v>12841.284000000001</v>
      </c>
      <c r="AY39" s="116"/>
    </row>
    <row r="40" spans="1:51" ht="26.25" customHeight="1" x14ac:dyDescent="0.25">
      <c r="A40" s="85" t="str">
        <f>G45</f>
        <v xml:space="preserve">Заведующий хозяйством </v>
      </c>
      <c r="B40" s="85">
        <f>AT45</f>
        <v>13358.72</v>
      </c>
      <c r="C40" s="85" t="str">
        <f t="shared" si="0"/>
        <v>МРОТ</v>
      </c>
      <c r="D40" s="85">
        <f>L45</f>
        <v>1</v>
      </c>
      <c r="E40" s="31"/>
      <c r="F40" s="31"/>
      <c r="G40" s="331" t="s">
        <v>71</v>
      </c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3"/>
      <c r="AW40" s="133"/>
      <c r="AY40" s="116"/>
    </row>
    <row r="41" spans="1:51" ht="24" customHeight="1" thickBot="1" x14ac:dyDescent="0.3">
      <c r="A41" s="134" t="str">
        <f>G51</f>
        <v>Рабочий по комплексному обслуживанию и ремонту зданий</v>
      </c>
      <c r="B41" s="134">
        <f>AT51</f>
        <v>18969.36</v>
      </c>
      <c r="C41" s="134" t="str">
        <f t="shared" si="0"/>
        <v>МРОТ</v>
      </c>
      <c r="D41" s="134">
        <f>L51</f>
        <v>1</v>
      </c>
      <c r="E41" s="31"/>
      <c r="F41" s="31"/>
      <c r="G41" s="334" t="s">
        <v>92</v>
      </c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6"/>
      <c r="AW41" s="135"/>
      <c r="AX41" s="31"/>
      <c r="AY41" s="116"/>
    </row>
    <row r="42" spans="1:51" ht="20.100000000000001" customHeight="1" x14ac:dyDescent="0.25">
      <c r="A42" s="136" t="str">
        <f>G52</f>
        <v>Дворник</v>
      </c>
      <c r="B42" s="137">
        <f>AT52</f>
        <v>19489.2</v>
      </c>
      <c r="C42" s="137" t="str">
        <f t="shared" si="0"/>
        <v>МРОТ</v>
      </c>
      <c r="D42" s="137">
        <f>L52</f>
        <v>1</v>
      </c>
      <c r="E42" s="137"/>
      <c r="F42" s="137"/>
      <c r="G42" s="138" t="s">
        <v>93</v>
      </c>
      <c r="H42" s="111" t="s">
        <v>94</v>
      </c>
      <c r="I42" s="111"/>
      <c r="J42" s="111"/>
      <c r="K42" s="111"/>
      <c r="L42" s="90">
        <v>6.23</v>
      </c>
      <c r="M42" s="138">
        <v>4533</v>
      </c>
      <c r="N42" s="91">
        <f>M42*L42</f>
        <v>28240.59</v>
      </c>
      <c r="O42" s="97"/>
      <c r="P42" s="96">
        <f>$N42*O42</f>
        <v>0</v>
      </c>
      <c r="Q42" s="97"/>
      <c r="R42" s="96">
        <f>$N42*Q42</f>
        <v>0</v>
      </c>
      <c r="S42" s="97"/>
      <c r="T42" s="96">
        <f>$N42*S42</f>
        <v>0</v>
      </c>
      <c r="U42" s="97"/>
      <c r="V42" s="96">
        <f>$N42*U42</f>
        <v>0</v>
      </c>
      <c r="W42" s="94"/>
      <c r="X42" s="94"/>
      <c r="Y42" s="94"/>
      <c r="Z42" s="94"/>
      <c r="AA42" s="94"/>
      <c r="AB42" s="94"/>
      <c r="AC42" s="94"/>
      <c r="AD42" s="97">
        <f>SUM(W42:AC42)</f>
        <v>0</v>
      </c>
      <c r="AE42" s="96">
        <f>$N42*AD42</f>
        <v>0</v>
      </c>
      <c r="AF42" s="98"/>
      <c r="AG42" s="96">
        <f>$N42*AF42</f>
        <v>0</v>
      </c>
      <c r="AH42" s="97"/>
      <c r="AI42" s="96">
        <f>$N42*AH42</f>
        <v>0</v>
      </c>
      <c r="AJ42" s="98">
        <v>0.35</v>
      </c>
      <c r="AK42" s="96">
        <f>$N42*AJ42</f>
        <v>9884.2065000000002</v>
      </c>
      <c r="AL42" s="88">
        <f t="shared" ref="AL42" si="24">N42+P42+AG42+R42+AI42+T42+V42+AE42+AK42</f>
        <v>38124.796499999997</v>
      </c>
      <c r="AM42" s="99">
        <v>0.30000000000000004</v>
      </c>
      <c r="AN42" s="88">
        <f>AM42*AL42</f>
        <v>11437.438950000002</v>
      </c>
      <c r="AO42" s="99">
        <v>0.30000000000000004</v>
      </c>
      <c r="AP42" s="88">
        <f>AO42*AL42</f>
        <v>11437.438950000002</v>
      </c>
      <c r="AQ42" s="89">
        <f>AN42+AP42</f>
        <v>22874.877900000003</v>
      </c>
      <c r="AR42" s="88">
        <f>AL42+AQ42</f>
        <v>60999.674400000004</v>
      </c>
      <c r="AS42" s="88">
        <f>$AS$23*L42</f>
        <v>161900.25600000002</v>
      </c>
      <c r="AT42" s="89">
        <f>IF((AS42-(AL42-T42-V42+AN42+AP42-(T42+V42)*0.6))&lt;0,0,AS42-(AL42-T42-V42+AN42+AP42-(T42+V42)*0.6))</f>
        <v>100900.58160000002</v>
      </c>
      <c r="AU42" s="89">
        <f>AL42+AQ42+AT42</f>
        <v>161900.25600000002</v>
      </c>
      <c r="AV42" s="100">
        <f>N42*1.6</f>
        <v>45184.944000000003</v>
      </c>
      <c r="AW42" s="115">
        <f>N42*1.6*9.86%</f>
        <v>4455.2354783999999</v>
      </c>
      <c r="AY42" s="116"/>
    </row>
    <row r="43" spans="1:51" ht="21" customHeight="1" thickBot="1" x14ac:dyDescent="0.3">
      <c r="A43" s="139" t="e">
        <f>#REF!</f>
        <v>#REF!</v>
      </c>
      <c r="B43" s="140" t="e">
        <f>#REF!</f>
        <v>#REF!</v>
      </c>
      <c r="C43" s="140" t="e">
        <f t="shared" si="0"/>
        <v>#REF!</v>
      </c>
      <c r="D43" s="140" t="e">
        <f>#REF!</f>
        <v>#REF!</v>
      </c>
      <c r="E43" s="141"/>
      <c r="F43" s="141"/>
      <c r="G43" s="142" t="s">
        <v>77</v>
      </c>
      <c r="H43" s="103"/>
      <c r="I43" s="103"/>
      <c r="J43" s="103"/>
      <c r="K43" s="103"/>
      <c r="L43" s="228">
        <f>SUM(L42:L42)</f>
        <v>6.23</v>
      </c>
      <c r="M43" s="228"/>
      <c r="N43" s="228">
        <f>SUM(N42:N42)</f>
        <v>28240.59</v>
      </c>
      <c r="O43" s="329">
        <f>SUM(P42:P42)</f>
        <v>0</v>
      </c>
      <c r="P43" s="329"/>
      <c r="Q43" s="329">
        <f>SUM(R42:R42)</f>
        <v>0</v>
      </c>
      <c r="R43" s="329"/>
      <c r="S43" s="329">
        <f>SUM(T42:T42)</f>
        <v>0</v>
      </c>
      <c r="T43" s="329"/>
      <c r="U43" s="329">
        <f>SUM(V42:V42)</f>
        <v>0</v>
      </c>
      <c r="V43" s="329"/>
      <c r="W43" s="104"/>
      <c r="X43" s="104"/>
      <c r="Y43" s="104"/>
      <c r="Z43" s="104"/>
      <c r="AA43" s="104"/>
      <c r="AB43" s="104"/>
      <c r="AC43" s="104"/>
      <c r="AD43" s="329">
        <f>SUM(AE42:AE42)</f>
        <v>0</v>
      </c>
      <c r="AE43" s="329"/>
      <c r="AF43" s="329">
        <f>SUM(AG42:AG42)</f>
        <v>0</v>
      </c>
      <c r="AG43" s="329"/>
      <c r="AH43" s="329">
        <f>SUM(AI42:AI42)</f>
        <v>0</v>
      </c>
      <c r="AI43" s="329"/>
      <c r="AJ43" s="329">
        <f>SUM(AK42:AK42)</f>
        <v>9884.2065000000002</v>
      </c>
      <c r="AK43" s="329"/>
      <c r="AL43" s="229"/>
      <c r="AM43" s="330">
        <f>SUM(AN42:AN42)</f>
        <v>11437.438950000002</v>
      </c>
      <c r="AN43" s="330"/>
      <c r="AO43" s="330">
        <f>SUM(AP42:AP42)</f>
        <v>11437.438950000002</v>
      </c>
      <c r="AP43" s="330"/>
      <c r="AQ43" s="228">
        <f t="shared" ref="AQ43:AW43" si="25">SUM(AQ42:AQ42)</f>
        <v>22874.877900000003</v>
      </c>
      <c r="AR43" s="228">
        <f t="shared" si="25"/>
        <v>60999.674400000004</v>
      </c>
      <c r="AS43" s="228">
        <f t="shared" si="25"/>
        <v>161900.25600000002</v>
      </c>
      <c r="AT43" s="228">
        <f t="shared" si="25"/>
        <v>100900.58160000002</v>
      </c>
      <c r="AU43" s="228">
        <f t="shared" si="25"/>
        <v>161900.25600000002</v>
      </c>
      <c r="AV43" s="105">
        <f t="shared" si="25"/>
        <v>45184.944000000003</v>
      </c>
      <c r="AW43" s="132">
        <f t="shared" si="25"/>
        <v>4455.2354783999999</v>
      </c>
      <c r="AY43" s="116"/>
    </row>
    <row r="44" spans="1:51" ht="24" customHeight="1" thickBot="1" x14ac:dyDescent="0.3">
      <c r="A44" s="143" t="str">
        <f>G54</f>
        <v>Кладовщик</v>
      </c>
      <c r="B44" s="143">
        <f>AT54</f>
        <v>18969.36</v>
      </c>
      <c r="C44" s="143" t="str">
        <f t="shared" si="0"/>
        <v>МРОТ</v>
      </c>
      <c r="D44" s="143">
        <f>L54</f>
        <v>1</v>
      </c>
      <c r="G44" s="326" t="s">
        <v>95</v>
      </c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8"/>
      <c r="AW44" s="84"/>
      <c r="AY44" s="116"/>
    </row>
    <row r="45" spans="1:51" ht="20.100000000000001" customHeight="1" x14ac:dyDescent="0.25">
      <c r="A45" s="85" t="str">
        <f>G55</f>
        <v>Кастелянша</v>
      </c>
      <c r="B45" s="85">
        <f>AT55</f>
        <v>4552.6463999999996</v>
      </c>
      <c r="C45" s="85" t="str">
        <f t="shared" si="0"/>
        <v>МРОТ</v>
      </c>
      <c r="D45" s="85">
        <f>L55</f>
        <v>0.24</v>
      </c>
      <c r="E45" s="31"/>
      <c r="F45" s="31"/>
      <c r="G45" s="86" t="s">
        <v>96</v>
      </c>
      <c r="H45" s="87" t="s">
        <v>97</v>
      </c>
      <c r="I45" s="111"/>
      <c r="J45" s="111"/>
      <c r="K45" s="111"/>
      <c r="L45" s="90">
        <v>1</v>
      </c>
      <c r="M45" s="137">
        <v>4933</v>
      </c>
      <c r="N45" s="91">
        <f>M45*L45</f>
        <v>4933</v>
      </c>
      <c r="O45" s="113">
        <v>0.25</v>
      </c>
      <c r="P45" s="96">
        <f>$N45*O45</f>
        <v>1233.25</v>
      </c>
      <c r="Q45" s="97"/>
      <c r="R45" s="96">
        <f>$N45*Q45</f>
        <v>0</v>
      </c>
      <c r="S45" s="97"/>
      <c r="T45" s="96">
        <f>$N45*S45</f>
        <v>0</v>
      </c>
      <c r="U45" s="97"/>
      <c r="V45" s="96">
        <f>$N45*U45</f>
        <v>0</v>
      </c>
      <c r="W45" s="94"/>
      <c r="X45" s="94"/>
      <c r="Y45" s="94"/>
      <c r="Z45" s="94"/>
      <c r="AA45" s="94"/>
      <c r="AB45" s="94"/>
      <c r="AC45" s="94"/>
      <c r="AD45" s="97">
        <f>SUM(W45:AC45)</f>
        <v>0</v>
      </c>
      <c r="AE45" s="96">
        <f>$N45*AD45</f>
        <v>0</v>
      </c>
      <c r="AF45" s="98"/>
      <c r="AG45" s="96">
        <f>$N45*AF45</f>
        <v>0</v>
      </c>
      <c r="AH45" s="97"/>
      <c r="AI45" s="96">
        <f>$N45*AH45</f>
        <v>0</v>
      </c>
      <c r="AJ45" s="98">
        <v>0.35</v>
      </c>
      <c r="AK45" s="96">
        <f>$N45*AJ45</f>
        <v>1726.55</v>
      </c>
      <c r="AL45" s="88">
        <f>N45+P45+AG45+R45+AI45+T45+V45+AE45+AK45</f>
        <v>7892.8</v>
      </c>
      <c r="AM45" s="99">
        <v>0.30000000000000004</v>
      </c>
      <c r="AN45" s="88">
        <f>AM45*AL45</f>
        <v>2367.8400000000006</v>
      </c>
      <c r="AO45" s="99">
        <v>0.30000000000000004</v>
      </c>
      <c r="AP45" s="88">
        <f>AO45*AL45</f>
        <v>2367.8400000000006</v>
      </c>
      <c r="AQ45" s="89">
        <f>AN45+AP45</f>
        <v>4735.6800000000012</v>
      </c>
      <c r="AR45" s="88">
        <f>AL45+AQ45</f>
        <v>12628.480000000001</v>
      </c>
      <c r="AS45" s="111">
        <f>$AS$23*L45</f>
        <v>25987.200000000001</v>
      </c>
      <c r="AT45" s="144">
        <f>IF((AS45-(AL45-T45-V45+AN45+AP45-(T45+V45)*0.6))&lt;0,0,AS45-(AL45-T45-V45+AN45+AP45-(T45+V45)*0.6))</f>
        <v>13358.72</v>
      </c>
      <c r="AU45" s="144">
        <f>AL45+AQ45+AT45</f>
        <v>25987.200000000001</v>
      </c>
      <c r="AV45" s="145">
        <f>N45*1.6</f>
        <v>7892.8</v>
      </c>
      <c r="AW45" s="101"/>
      <c r="AY45" s="116"/>
    </row>
    <row r="46" spans="1:51" ht="21.75" customHeight="1" thickBot="1" x14ac:dyDescent="0.3">
      <c r="A46" s="85" t="str">
        <f>G56</f>
        <v>Уборщик служебных помещений</v>
      </c>
      <c r="B46" s="85">
        <f>AT56</f>
        <v>18969.36</v>
      </c>
      <c r="C46" s="85" t="str">
        <f t="shared" si="0"/>
        <v>МРОТ</v>
      </c>
      <c r="D46" s="85">
        <f>L56</f>
        <v>1</v>
      </c>
      <c r="G46" s="102" t="s">
        <v>77</v>
      </c>
      <c r="H46" s="103"/>
      <c r="I46" s="103"/>
      <c r="J46" s="103"/>
      <c r="K46" s="103"/>
      <c r="L46" s="228">
        <f>SUM(L45:L45)</f>
        <v>1</v>
      </c>
      <c r="M46" s="228"/>
      <c r="N46" s="228">
        <f>SUM(N45:N45)</f>
        <v>4933</v>
      </c>
      <c r="O46" s="329">
        <f>SUM(P45:P45)</f>
        <v>1233.25</v>
      </c>
      <c r="P46" s="329"/>
      <c r="Q46" s="329">
        <f>SUM(R45:R45)</f>
        <v>0</v>
      </c>
      <c r="R46" s="329"/>
      <c r="S46" s="329">
        <f>SUM(T45:T45)</f>
        <v>0</v>
      </c>
      <c r="T46" s="329"/>
      <c r="U46" s="329">
        <f>SUM(V45:V45)</f>
        <v>0</v>
      </c>
      <c r="V46" s="329"/>
      <c r="W46" s="104"/>
      <c r="X46" s="104"/>
      <c r="Y46" s="104"/>
      <c r="Z46" s="104"/>
      <c r="AA46" s="104"/>
      <c r="AB46" s="104"/>
      <c r="AC46" s="104"/>
      <c r="AD46" s="329">
        <f>SUM(AE45:AE45)</f>
        <v>0</v>
      </c>
      <c r="AE46" s="329"/>
      <c r="AF46" s="329">
        <f>SUM(AG45:AG45)</f>
        <v>0</v>
      </c>
      <c r="AG46" s="329"/>
      <c r="AH46" s="329">
        <f>SUM(AI45:AI45)</f>
        <v>0</v>
      </c>
      <c r="AI46" s="329"/>
      <c r="AJ46" s="329">
        <f>SUM(AK45:AK45)</f>
        <v>1726.55</v>
      </c>
      <c r="AK46" s="329"/>
      <c r="AL46" s="229"/>
      <c r="AM46" s="330">
        <f>SUM(AN45)</f>
        <v>2367.8400000000006</v>
      </c>
      <c r="AN46" s="330"/>
      <c r="AO46" s="330">
        <f>SUM(AP45)</f>
        <v>2367.8400000000006</v>
      </c>
      <c r="AP46" s="330"/>
      <c r="AQ46" s="228">
        <f t="shared" ref="AQ46:AW46" si="26">SUM(AQ45:AQ45)</f>
        <v>4735.6800000000012</v>
      </c>
      <c r="AR46" s="228">
        <f t="shared" si="26"/>
        <v>12628.480000000001</v>
      </c>
      <c r="AS46" s="228">
        <f t="shared" si="26"/>
        <v>25987.200000000001</v>
      </c>
      <c r="AT46" s="228">
        <f t="shared" si="26"/>
        <v>13358.72</v>
      </c>
      <c r="AU46" s="228">
        <f t="shared" si="26"/>
        <v>25987.200000000001</v>
      </c>
      <c r="AV46" s="105">
        <f t="shared" si="26"/>
        <v>7892.8</v>
      </c>
      <c r="AW46" s="106">
        <f t="shared" si="26"/>
        <v>0</v>
      </c>
      <c r="AY46" s="116"/>
    </row>
    <row r="47" spans="1:51" ht="24" customHeight="1" thickBot="1" x14ac:dyDescent="0.3">
      <c r="A47" s="85" t="e">
        <f>NA()</f>
        <v>#N/A</v>
      </c>
      <c r="B47" s="85" t="e">
        <f>NA()</f>
        <v>#N/A</v>
      </c>
      <c r="C47" s="85" t="e">
        <f t="shared" si="0"/>
        <v>#N/A</v>
      </c>
      <c r="D47" s="85" t="e">
        <f>NA()</f>
        <v>#N/A</v>
      </c>
      <c r="G47" s="343" t="s">
        <v>98</v>
      </c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5"/>
      <c r="AW47" s="146"/>
      <c r="AY47" s="116"/>
    </row>
    <row r="48" spans="1:51" ht="20.100000000000001" customHeight="1" x14ac:dyDescent="0.25">
      <c r="A48" s="85" t="e">
        <f>NA()</f>
        <v>#N/A</v>
      </c>
      <c r="B48" s="85" t="e">
        <f>NA()</f>
        <v>#N/A</v>
      </c>
      <c r="C48" s="85" t="e">
        <f t="shared" si="0"/>
        <v>#N/A</v>
      </c>
      <c r="D48" s="85" t="e">
        <f>NA()</f>
        <v>#N/A</v>
      </c>
      <c r="G48" s="147" t="s">
        <v>99</v>
      </c>
      <c r="H48" s="148" t="s">
        <v>100</v>
      </c>
      <c r="I48" s="148"/>
      <c r="J48" s="148"/>
      <c r="K48" s="148"/>
      <c r="L48" s="149">
        <v>2</v>
      </c>
      <c r="M48" s="150">
        <v>3664</v>
      </c>
      <c r="N48" s="151">
        <f t="shared" ref="N48:N56" si="27">M48*L48</f>
        <v>7328</v>
      </c>
      <c r="O48" s="152"/>
      <c r="P48" s="153">
        <f t="shared" ref="P48:P56" si="28">$N48*O48</f>
        <v>0</v>
      </c>
      <c r="Q48" s="152"/>
      <c r="R48" s="153">
        <f t="shared" ref="R48:R56" si="29">$N48*Q48</f>
        <v>0</v>
      </c>
      <c r="S48" s="152"/>
      <c r="T48" s="153"/>
      <c r="U48" s="154">
        <v>0.12</v>
      </c>
      <c r="V48" s="153">
        <f t="shared" ref="V48:V56" si="30">$N48*U48</f>
        <v>879.36</v>
      </c>
      <c r="W48" s="155"/>
      <c r="X48" s="155"/>
      <c r="Y48" s="155"/>
      <c r="Z48" s="155"/>
      <c r="AA48" s="155"/>
      <c r="AB48" s="155"/>
      <c r="AC48" s="155"/>
      <c r="AD48" s="152">
        <f t="shared" ref="AD48:AD56" si="31">SUM(W48:AC48)</f>
        <v>0</v>
      </c>
      <c r="AE48" s="153">
        <f t="shared" ref="AE48:AE56" si="32">$N48*AD48</f>
        <v>0</v>
      </c>
      <c r="AF48" s="154"/>
      <c r="AG48" s="153">
        <f t="shared" ref="AG48:AG56" si="33">$N48*AF48</f>
        <v>0</v>
      </c>
      <c r="AH48" s="152"/>
      <c r="AI48" s="153">
        <f t="shared" ref="AI48:AI56" si="34">$N48*AH48</f>
        <v>0</v>
      </c>
      <c r="AJ48" s="154">
        <v>0.35</v>
      </c>
      <c r="AK48" s="153">
        <f t="shared" ref="AK48:AK56" si="35">$N48*AJ48</f>
        <v>2564.7999999999997</v>
      </c>
      <c r="AL48" s="156">
        <f>N48+P48+AG48+R48+AI48+T48+V48+AE48+AK48</f>
        <v>10772.16</v>
      </c>
      <c r="AM48" s="157">
        <v>0.30000000000000004</v>
      </c>
      <c r="AN48" s="156">
        <f>AM48*AL48</f>
        <v>3231.6480000000006</v>
      </c>
      <c r="AO48" s="157">
        <v>0.30000000000000004</v>
      </c>
      <c r="AP48" s="156">
        <f t="shared" ref="AP48:AP56" si="36">AO48*AL48</f>
        <v>3231.6480000000006</v>
      </c>
      <c r="AQ48" s="158">
        <f t="shared" ref="AQ48:AQ56" si="37">AN48+AP48</f>
        <v>6463.2960000000012</v>
      </c>
      <c r="AR48" s="156">
        <f t="shared" ref="AR48:AR56" si="38">AL48+AQ48</f>
        <v>17235.456000000002</v>
      </c>
      <c r="AS48" s="156">
        <f t="shared" ref="AS48:AS56" si="39">$AS$23*L48</f>
        <v>51974.400000000001</v>
      </c>
      <c r="AT48" s="158">
        <f>IF((AS48-(AL48-T48-V48+AN48+AP48-(T48+V48)*0.6))&lt;0,0,AS48-(AL48-T48-V48+AN48+AP48-(T48+V48)*0.6))</f>
        <v>36145.919999999998</v>
      </c>
      <c r="AU48" s="158">
        <f t="shared" ref="AU48:AU56" si="40">AL48+AQ48+AT48</f>
        <v>53381.376000000004</v>
      </c>
      <c r="AV48" s="159">
        <f t="shared" ref="AV48:AV56" si="41">N48*1.6</f>
        <v>11724.800000000001</v>
      </c>
      <c r="AW48" s="101">
        <f>N48*1.6*9.86%</f>
        <v>1156.06528</v>
      </c>
      <c r="AY48" s="116"/>
    </row>
    <row r="49" spans="7:51" ht="20.100000000000001" customHeight="1" x14ac:dyDescent="0.25">
      <c r="G49" s="160" t="s">
        <v>101</v>
      </c>
      <c r="H49" s="119" t="s">
        <v>102</v>
      </c>
      <c r="I49" s="119"/>
      <c r="J49" s="119"/>
      <c r="K49" s="119"/>
      <c r="L49" s="161">
        <v>1</v>
      </c>
      <c r="M49" s="162">
        <v>3249</v>
      </c>
      <c r="N49" s="121">
        <f t="shared" si="27"/>
        <v>3249</v>
      </c>
      <c r="O49" s="124"/>
      <c r="P49" s="123">
        <f t="shared" si="28"/>
        <v>0</v>
      </c>
      <c r="Q49" s="124"/>
      <c r="R49" s="123">
        <f t="shared" si="29"/>
        <v>0</v>
      </c>
      <c r="S49" s="124"/>
      <c r="T49" s="123">
        <f t="shared" ref="T49:T56" si="42">$N49*S49</f>
        <v>0</v>
      </c>
      <c r="U49" s="124"/>
      <c r="V49" s="123">
        <f t="shared" si="30"/>
        <v>0</v>
      </c>
      <c r="W49" s="125"/>
      <c r="X49" s="125"/>
      <c r="Y49" s="125"/>
      <c r="Z49" s="125"/>
      <c r="AA49" s="125"/>
      <c r="AB49" s="125"/>
      <c r="AC49" s="125"/>
      <c r="AD49" s="124">
        <f t="shared" si="31"/>
        <v>0</v>
      </c>
      <c r="AE49" s="123">
        <f t="shared" si="32"/>
        <v>0</v>
      </c>
      <c r="AF49" s="126"/>
      <c r="AG49" s="123">
        <f t="shared" si="33"/>
        <v>0</v>
      </c>
      <c r="AH49" s="124"/>
      <c r="AI49" s="123">
        <f t="shared" si="34"/>
        <v>0</v>
      </c>
      <c r="AJ49" s="126">
        <v>0.25</v>
      </c>
      <c r="AK49" s="123">
        <f t="shared" si="35"/>
        <v>812.25</v>
      </c>
      <c r="AL49" s="114">
        <f t="shared" ref="AL49:AL56" si="43">N49+P49+AG49+R49+AI49+T49+V49+AE49+AK49</f>
        <v>4061.25</v>
      </c>
      <c r="AM49" s="127">
        <v>0.30000000000000004</v>
      </c>
      <c r="AN49" s="114">
        <f t="shared" ref="AN49:AN56" si="44">AM49*AL49</f>
        <v>1218.3750000000002</v>
      </c>
      <c r="AO49" s="127">
        <v>0.30000000000000004</v>
      </c>
      <c r="AP49" s="114">
        <f t="shared" si="36"/>
        <v>1218.3750000000002</v>
      </c>
      <c r="AQ49" s="128">
        <f t="shared" si="37"/>
        <v>2436.7500000000005</v>
      </c>
      <c r="AR49" s="114">
        <f t="shared" si="38"/>
        <v>6498</v>
      </c>
      <c r="AS49" s="114">
        <f t="shared" si="39"/>
        <v>25987.200000000001</v>
      </c>
      <c r="AT49" s="128">
        <f t="shared" ref="AT49:AT55" si="45">IF((AS49-(AL49-T49-V49+AN49+AP49-(T49+V49)*0.6))&lt;0,0,AS49-(AL49-T49-V49+AN49+AP49-(T49+V49)*0.6))</f>
        <v>19489.2</v>
      </c>
      <c r="AU49" s="128">
        <f t="shared" si="40"/>
        <v>25987.200000000001</v>
      </c>
      <c r="AV49" s="129">
        <f t="shared" si="41"/>
        <v>5198.4000000000005</v>
      </c>
      <c r="AW49" s="163">
        <f>N49*1.6*9.86%</f>
        <v>512.56223999999997</v>
      </c>
      <c r="AY49" s="116"/>
    </row>
    <row r="50" spans="7:51" ht="20.100000000000001" customHeight="1" x14ac:dyDescent="0.25">
      <c r="G50" s="160" t="s">
        <v>103</v>
      </c>
      <c r="H50" s="119" t="s">
        <v>104</v>
      </c>
      <c r="I50" s="119"/>
      <c r="J50" s="119"/>
      <c r="K50" s="119"/>
      <c r="L50" s="161">
        <v>1</v>
      </c>
      <c r="M50" s="162">
        <v>3249</v>
      </c>
      <c r="N50" s="121">
        <f t="shared" si="27"/>
        <v>3249</v>
      </c>
      <c r="O50" s="124"/>
      <c r="P50" s="123">
        <f t="shared" si="28"/>
        <v>0</v>
      </c>
      <c r="Q50" s="124"/>
      <c r="R50" s="123">
        <f t="shared" si="29"/>
        <v>0</v>
      </c>
      <c r="S50" s="124"/>
      <c r="T50" s="123">
        <f t="shared" si="42"/>
        <v>0</v>
      </c>
      <c r="U50" s="124"/>
      <c r="V50" s="123">
        <f t="shared" si="30"/>
        <v>0</v>
      </c>
      <c r="W50" s="125"/>
      <c r="X50" s="125"/>
      <c r="Y50" s="125"/>
      <c r="Z50" s="125"/>
      <c r="AA50" s="125"/>
      <c r="AB50" s="125"/>
      <c r="AC50" s="125"/>
      <c r="AD50" s="124">
        <f t="shared" si="31"/>
        <v>0</v>
      </c>
      <c r="AE50" s="123">
        <f t="shared" si="32"/>
        <v>0</v>
      </c>
      <c r="AF50" s="126"/>
      <c r="AG50" s="123">
        <f t="shared" si="33"/>
        <v>0</v>
      </c>
      <c r="AH50" s="124"/>
      <c r="AI50" s="123">
        <f t="shared" si="34"/>
        <v>0</v>
      </c>
      <c r="AJ50" s="126">
        <v>0.35</v>
      </c>
      <c r="AK50" s="123">
        <f t="shared" si="35"/>
        <v>1137.1499999999999</v>
      </c>
      <c r="AL50" s="114">
        <f t="shared" si="43"/>
        <v>4386.1499999999996</v>
      </c>
      <c r="AM50" s="127">
        <v>0.30000000000000004</v>
      </c>
      <c r="AN50" s="114">
        <f t="shared" si="44"/>
        <v>1315.845</v>
      </c>
      <c r="AO50" s="127">
        <v>0.30000000000000004</v>
      </c>
      <c r="AP50" s="114">
        <f t="shared" si="36"/>
        <v>1315.845</v>
      </c>
      <c r="AQ50" s="128">
        <f t="shared" si="37"/>
        <v>2631.69</v>
      </c>
      <c r="AR50" s="114">
        <f t="shared" si="38"/>
        <v>7017.84</v>
      </c>
      <c r="AS50" s="114">
        <f t="shared" si="39"/>
        <v>25987.200000000001</v>
      </c>
      <c r="AT50" s="128">
        <f t="shared" si="45"/>
        <v>18969.36</v>
      </c>
      <c r="AU50" s="128">
        <f t="shared" si="40"/>
        <v>25987.200000000001</v>
      </c>
      <c r="AV50" s="129">
        <f t="shared" si="41"/>
        <v>5198.4000000000005</v>
      </c>
      <c r="AW50" s="163">
        <f>N50*1.6*9.86%</f>
        <v>512.56223999999997</v>
      </c>
      <c r="AY50" s="116"/>
    </row>
    <row r="51" spans="7:51" ht="36" customHeight="1" x14ac:dyDescent="0.25">
      <c r="G51" s="160" t="s">
        <v>105</v>
      </c>
      <c r="H51" s="119" t="s">
        <v>106</v>
      </c>
      <c r="I51" s="119"/>
      <c r="J51" s="119"/>
      <c r="K51" s="119"/>
      <c r="L51" s="161">
        <v>1</v>
      </c>
      <c r="M51" s="162">
        <v>3249</v>
      </c>
      <c r="N51" s="121">
        <f t="shared" si="27"/>
        <v>3249</v>
      </c>
      <c r="O51" s="124"/>
      <c r="P51" s="123">
        <f t="shared" si="28"/>
        <v>0</v>
      </c>
      <c r="Q51" s="124"/>
      <c r="R51" s="123">
        <f t="shared" si="29"/>
        <v>0</v>
      </c>
      <c r="S51" s="124"/>
      <c r="T51" s="123">
        <f t="shared" si="42"/>
        <v>0</v>
      </c>
      <c r="U51" s="124"/>
      <c r="V51" s="123">
        <f t="shared" si="30"/>
        <v>0</v>
      </c>
      <c r="W51" s="125"/>
      <c r="X51" s="125"/>
      <c r="Y51" s="125"/>
      <c r="Z51" s="125"/>
      <c r="AA51" s="125"/>
      <c r="AB51" s="125"/>
      <c r="AC51" s="125"/>
      <c r="AD51" s="124">
        <f t="shared" si="31"/>
        <v>0</v>
      </c>
      <c r="AE51" s="123">
        <f t="shared" si="32"/>
        <v>0</v>
      </c>
      <c r="AF51" s="126"/>
      <c r="AG51" s="123">
        <f t="shared" si="33"/>
        <v>0</v>
      </c>
      <c r="AH51" s="124"/>
      <c r="AI51" s="123">
        <f t="shared" si="34"/>
        <v>0</v>
      </c>
      <c r="AJ51" s="126">
        <v>0.35</v>
      </c>
      <c r="AK51" s="123">
        <f t="shared" si="35"/>
        <v>1137.1499999999999</v>
      </c>
      <c r="AL51" s="114">
        <f t="shared" si="43"/>
        <v>4386.1499999999996</v>
      </c>
      <c r="AM51" s="127">
        <v>0.30000000000000004</v>
      </c>
      <c r="AN51" s="114">
        <f t="shared" si="44"/>
        <v>1315.845</v>
      </c>
      <c r="AO51" s="127">
        <v>0.30000000000000004</v>
      </c>
      <c r="AP51" s="114">
        <f t="shared" si="36"/>
        <v>1315.845</v>
      </c>
      <c r="AQ51" s="128">
        <f t="shared" si="37"/>
        <v>2631.69</v>
      </c>
      <c r="AR51" s="114">
        <f t="shared" si="38"/>
        <v>7017.84</v>
      </c>
      <c r="AS51" s="114">
        <f t="shared" si="39"/>
        <v>25987.200000000001</v>
      </c>
      <c r="AT51" s="128">
        <f t="shared" si="45"/>
        <v>18969.36</v>
      </c>
      <c r="AU51" s="128">
        <f t="shared" si="40"/>
        <v>25987.200000000001</v>
      </c>
      <c r="AV51" s="129">
        <f t="shared" si="41"/>
        <v>5198.4000000000005</v>
      </c>
      <c r="AW51" s="163"/>
      <c r="AY51" s="116"/>
    </row>
    <row r="52" spans="7:51" ht="20.100000000000001" customHeight="1" x14ac:dyDescent="0.25">
      <c r="G52" s="160" t="s">
        <v>107</v>
      </c>
      <c r="H52" s="119" t="s">
        <v>83</v>
      </c>
      <c r="I52" s="119"/>
      <c r="J52" s="119"/>
      <c r="K52" s="119"/>
      <c r="L52" s="161">
        <v>1</v>
      </c>
      <c r="M52" s="162">
        <v>3249</v>
      </c>
      <c r="N52" s="121">
        <f t="shared" si="27"/>
        <v>3249</v>
      </c>
      <c r="O52" s="124"/>
      <c r="P52" s="123">
        <f t="shared" si="28"/>
        <v>0</v>
      </c>
      <c r="Q52" s="124"/>
      <c r="R52" s="123">
        <f t="shared" si="29"/>
        <v>0</v>
      </c>
      <c r="S52" s="124"/>
      <c r="T52" s="123">
        <f t="shared" si="42"/>
        <v>0</v>
      </c>
      <c r="U52" s="124"/>
      <c r="V52" s="123">
        <f t="shared" si="30"/>
        <v>0</v>
      </c>
      <c r="W52" s="125"/>
      <c r="X52" s="125"/>
      <c r="Y52" s="125"/>
      <c r="Z52" s="125"/>
      <c r="AA52" s="125"/>
      <c r="AB52" s="125"/>
      <c r="AC52" s="125"/>
      <c r="AD52" s="124">
        <f t="shared" si="31"/>
        <v>0</v>
      </c>
      <c r="AE52" s="123">
        <f t="shared" si="32"/>
        <v>0</v>
      </c>
      <c r="AF52" s="126"/>
      <c r="AG52" s="123">
        <f t="shared" si="33"/>
        <v>0</v>
      </c>
      <c r="AH52" s="124"/>
      <c r="AI52" s="123">
        <f t="shared" si="34"/>
        <v>0</v>
      </c>
      <c r="AJ52" s="126">
        <v>0.25</v>
      </c>
      <c r="AK52" s="123">
        <f t="shared" si="35"/>
        <v>812.25</v>
      </c>
      <c r="AL52" s="114">
        <f t="shared" si="43"/>
        <v>4061.25</v>
      </c>
      <c r="AM52" s="127">
        <v>0.30000000000000004</v>
      </c>
      <c r="AN52" s="114">
        <f t="shared" si="44"/>
        <v>1218.3750000000002</v>
      </c>
      <c r="AO52" s="127">
        <v>0.30000000000000004</v>
      </c>
      <c r="AP52" s="114">
        <f t="shared" si="36"/>
        <v>1218.3750000000002</v>
      </c>
      <c r="AQ52" s="128">
        <f t="shared" si="37"/>
        <v>2436.7500000000005</v>
      </c>
      <c r="AR52" s="114">
        <f t="shared" si="38"/>
        <v>6498</v>
      </c>
      <c r="AS52" s="114">
        <f t="shared" si="39"/>
        <v>25987.200000000001</v>
      </c>
      <c r="AT52" s="128">
        <f t="shared" si="45"/>
        <v>19489.2</v>
      </c>
      <c r="AU52" s="128">
        <f t="shared" si="40"/>
        <v>25987.200000000001</v>
      </c>
      <c r="AV52" s="129">
        <f t="shared" si="41"/>
        <v>5198.4000000000005</v>
      </c>
      <c r="AW52" s="163"/>
      <c r="AY52" s="116"/>
    </row>
    <row r="53" spans="7:51" ht="20.100000000000001" customHeight="1" x14ac:dyDescent="0.25">
      <c r="G53" s="164" t="s">
        <v>108</v>
      </c>
      <c r="H53" s="119" t="s">
        <v>109</v>
      </c>
      <c r="I53" s="119"/>
      <c r="J53" s="119"/>
      <c r="K53" s="119"/>
      <c r="L53" s="161">
        <v>3</v>
      </c>
      <c r="M53" s="162">
        <v>3249</v>
      </c>
      <c r="N53" s="121">
        <f t="shared" si="27"/>
        <v>9747</v>
      </c>
      <c r="O53" s="124"/>
      <c r="P53" s="123">
        <f t="shared" si="28"/>
        <v>0</v>
      </c>
      <c r="Q53" s="124"/>
      <c r="R53" s="123">
        <f t="shared" si="29"/>
        <v>0</v>
      </c>
      <c r="S53" s="126">
        <v>0.35</v>
      </c>
      <c r="T53" s="123">
        <f t="shared" si="42"/>
        <v>3411.45</v>
      </c>
      <c r="U53" s="126"/>
      <c r="V53" s="123">
        <f t="shared" si="30"/>
        <v>0</v>
      </c>
      <c r="W53" s="125"/>
      <c r="X53" s="125"/>
      <c r="Y53" s="125"/>
      <c r="Z53" s="125"/>
      <c r="AA53" s="125"/>
      <c r="AB53" s="125"/>
      <c r="AC53" s="125"/>
      <c r="AD53" s="126">
        <f t="shared" si="31"/>
        <v>0</v>
      </c>
      <c r="AE53" s="123">
        <f t="shared" si="32"/>
        <v>0</v>
      </c>
      <c r="AF53" s="126"/>
      <c r="AG53" s="123">
        <f t="shared" si="33"/>
        <v>0</v>
      </c>
      <c r="AH53" s="126"/>
      <c r="AI53" s="123">
        <f t="shared" si="34"/>
        <v>0</v>
      </c>
      <c r="AJ53" s="126">
        <v>0.35</v>
      </c>
      <c r="AK53" s="123">
        <f t="shared" si="35"/>
        <v>3411.45</v>
      </c>
      <c r="AL53" s="114">
        <f t="shared" si="43"/>
        <v>16569.900000000001</v>
      </c>
      <c r="AM53" s="125">
        <v>0.30000000000000004</v>
      </c>
      <c r="AN53" s="114">
        <f t="shared" si="44"/>
        <v>4970.9700000000012</v>
      </c>
      <c r="AO53" s="125">
        <v>0.30000000000000004</v>
      </c>
      <c r="AP53" s="114">
        <f t="shared" si="36"/>
        <v>4970.9700000000012</v>
      </c>
      <c r="AQ53" s="128">
        <f t="shared" si="37"/>
        <v>9941.9400000000023</v>
      </c>
      <c r="AR53" s="114">
        <f t="shared" si="38"/>
        <v>26511.840000000004</v>
      </c>
      <c r="AS53" s="114">
        <f t="shared" si="39"/>
        <v>77961.600000000006</v>
      </c>
      <c r="AT53" s="128">
        <f t="shared" si="45"/>
        <v>56908.08</v>
      </c>
      <c r="AU53" s="128">
        <f t="shared" si="40"/>
        <v>83419.920000000013</v>
      </c>
      <c r="AV53" s="129">
        <f t="shared" si="41"/>
        <v>15595.2</v>
      </c>
      <c r="AW53" s="163"/>
      <c r="AY53" s="116"/>
    </row>
    <row r="54" spans="7:51" ht="20.100000000000001" customHeight="1" x14ac:dyDescent="0.25">
      <c r="G54" s="160" t="s">
        <v>110</v>
      </c>
      <c r="H54" s="119" t="s">
        <v>111</v>
      </c>
      <c r="I54" s="119"/>
      <c r="J54" s="119"/>
      <c r="K54" s="119"/>
      <c r="L54" s="161">
        <v>1</v>
      </c>
      <c r="M54" s="162">
        <v>3249</v>
      </c>
      <c r="N54" s="121">
        <f t="shared" si="27"/>
        <v>3249</v>
      </c>
      <c r="O54" s="124"/>
      <c r="P54" s="123">
        <f t="shared" si="28"/>
        <v>0</v>
      </c>
      <c r="Q54" s="124"/>
      <c r="R54" s="123">
        <f t="shared" si="29"/>
        <v>0</v>
      </c>
      <c r="S54" s="126"/>
      <c r="T54" s="123">
        <f t="shared" si="42"/>
        <v>0</v>
      </c>
      <c r="U54" s="126"/>
      <c r="V54" s="123">
        <f t="shared" si="30"/>
        <v>0</v>
      </c>
      <c r="W54" s="125"/>
      <c r="X54" s="125"/>
      <c r="Y54" s="125"/>
      <c r="Z54" s="125"/>
      <c r="AA54" s="125"/>
      <c r="AB54" s="125"/>
      <c r="AC54" s="125"/>
      <c r="AD54" s="126">
        <f t="shared" si="31"/>
        <v>0</v>
      </c>
      <c r="AE54" s="123">
        <f t="shared" si="32"/>
        <v>0</v>
      </c>
      <c r="AF54" s="126"/>
      <c r="AG54" s="123">
        <f t="shared" si="33"/>
        <v>0</v>
      </c>
      <c r="AH54" s="126"/>
      <c r="AI54" s="123">
        <f t="shared" si="34"/>
        <v>0</v>
      </c>
      <c r="AJ54" s="126">
        <v>0.35</v>
      </c>
      <c r="AK54" s="123">
        <f t="shared" si="35"/>
        <v>1137.1499999999999</v>
      </c>
      <c r="AL54" s="114">
        <f t="shared" si="43"/>
        <v>4386.1499999999996</v>
      </c>
      <c r="AM54" s="125">
        <v>0.30000000000000004</v>
      </c>
      <c r="AN54" s="114">
        <f t="shared" si="44"/>
        <v>1315.845</v>
      </c>
      <c r="AO54" s="125">
        <v>0.30000000000000004</v>
      </c>
      <c r="AP54" s="114">
        <f t="shared" si="36"/>
        <v>1315.845</v>
      </c>
      <c r="AQ54" s="128">
        <f t="shared" si="37"/>
        <v>2631.69</v>
      </c>
      <c r="AR54" s="114">
        <f t="shared" si="38"/>
        <v>7017.84</v>
      </c>
      <c r="AS54" s="114">
        <f t="shared" si="39"/>
        <v>25987.200000000001</v>
      </c>
      <c r="AT54" s="128">
        <f t="shared" si="45"/>
        <v>18969.36</v>
      </c>
      <c r="AU54" s="128">
        <f t="shared" si="40"/>
        <v>25987.200000000001</v>
      </c>
      <c r="AV54" s="129">
        <f t="shared" si="41"/>
        <v>5198.4000000000005</v>
      </c>
      <c r="AW54" s="163"/>
      <c r="AY54" s="116"/>
    </row>
    <row r="55" spans="7:51" ht="20.100000000000001" customHeight="1" x14ac:dyDescent="0.25">
      <c r="G55" s="160" t="s">
        <v>112</v>
      </c>
      <c r="H55" s="119" t="s">
        <v>113</v>
      </c>
      <c r="I55" s="119"/>
      <c r="J55" s="119"/>
      <c r="K55" s="119"/>
      <c r="L55" s="161">
        <v>0.24</v>
      </c>
      <c r="M55" s="162">
        <v>3249</v>
      </c>
      <c r="N55" s="121">
        <f t="shared" si="27"/>
        <v>779.76</v>
      </c>
      <c r="O55" s="124"/>
      <c r="P55" s="123">
        <f t="shared" si="28"/>
        <v>0</v>
      </c>
      <c r="Q55" s="124"/>
      <c r="R55" s="123">
        <f t="shared" si="29"/>
        <v>0</v>
      </c>
      <c r="S55" s="126"/>
      <c r="T55" s="123">
        <f t="shared" si="42"/>
        <v>0</v>
      </c>
      <c r="U55" s="126"/>
      <c r="V55" s="123">
        <f t="shared" si="30"/>
        <v>0</v>
      </c>
      <c r="W55" s="125"/>
      <c r="X55" s="125"/>
      <c r="Y55" s="125"/>
      <c r="Z55" s="125"/>
      <c r="AA55" s="125"/>
      <c r="AB55" s="125"/>
      <c r="AC55" s="125"/>
      <c r="AD55" s="126">
        <f t="shared" si="31"/>
        <v>0</v>
      </c>
      <c r="AE55" s="123">
        <f t="shared" si="32"/>
        <v>0</v>
      </c>
      <c r="AF55" s="126"/>
      <c r="AG55" s="123">
        <f t="shared" si="33"/>
        <v>0</v>
      </c>
      <c r="AH55" s="126"/>
      <c r="AI55" s="123">
        <f t="shared" si="34"/>
        <v>0</v>
      </c>
      <c r="AJ55" s="126">
        <v>0.35</v>
      </c>
      <c r="AK55" s="123">
        <f t="shared" si="35"/>
        <v>272.916</v>
      </c>
      <c r="AL55" s="114">
        <f t="shared" si="43"/>
        <v>1052.6759999999999</v>
      </c>
      <c r="AM55" s="125">
        <v>0.30000000000000004</v>
      </c>
      <c r="AN55" s="114">
        <f t="shared" si="44"/>
        <v>315.80280000000005</v>
      </c>
      <c r="AO55" s="125">
        <v>0.30000000000000004</v>
      </c>
      <c r="AP55" s="114">
        <f t="shared" si="36"/>
        <v>315.80280000000005</v>
      </c>
      <c r="AQ55" s="128">
        <f t="shared" si="37"/>
        <v>631.60560000000009</v>
      </c>
      <c r="AR55" s="114">
        <f t="shared" si="38"/>
        <v>1684.2816</v>
      </c>
      <c r="AS55" s="114">
        <f t="shared" si="39"/>
        <v>6236.9279999999999</v>
      </c>
      <c r="AT55" s="128">
        <f t="shared" si="45"/>
        <v>4552.6463999999996</v>
      </c>
      <c r="AU55" s="128">
        <f t="shared" si="40"/>
        <v>6236.9279999999999</v>
      </c>
      <c r="AV55" s="129">
        <f t="shared" si="41"/>
        <v>1247.616</v>
      </c>
      <c r="AW55" s="163"/>
      <c r="AY55" s="116"/>
    </row>
    <row r="56" spans="7:51" ht="20.100000000000001" customHeight="1" x14ac:dyDescent="0.25">
      <c r="G56" s="160" t="s">
        <v>114</v>
      </c>
      <c r="H56" s="119"/>
      <c r="I56" s="119"/>
      <c r="J56" s="119"/>
      <c r="K56" s="119"/>
      <c r="L56" s="161">
        <v>1</v>
      </c>
      <c r="M56" s="162">
        <v>3249</v>
      </c>
      <c r="N56" s="121">
        <f t="shared" si="27"/>
        <v>3249</v>
      </c>
      <c r="O56" s="124"/>
      <c r="P56" s="123">
        <f t="shared" si="28"/>
        <v>0</v>
      </c>
      <c r="Q56" s="124"/>
      <c r="R56" s="123">
        <f t="shared" si="29"/>
        <v>0</v>
      </c>
      <c r="S56" s="126"/>
      <c r="T56" s="123">
        <f t="shared" si="42"/>
        <v>0</v>
      </c>
      <c r="U56" s="126"/>
      <c r="V56" s="123">
        <f t="shared" si="30"/>
        <v>0</v>
      </c>
      <c r="W56" s="125"/>
      <c r="X56" s="125"/>
      <c r="Y56" s="125"/>
      <c r="Z56" s="125"/>
      <c r="AA56" s="125"/>
      <c r="AB56" s="125"/>
      <c r="AC56" s="125"/>
      <c r="AD56" s="126">
        <f t="shared" si="31"/>
        <v>0</v>
      </c>
      <c r="AE56" s="123">
        <f t="shared" si="32"/>
        <v>0</v>
      </c>
      <c r="AF56" s="126"/>
      <c r="AG56" s="123">
        <f t="shared" si="33"/>
        <v>0</v>
      </c>
      <c r="AH56" s="126"/>
      <c r="AI56" s="123">
        <f t="shared" si="34"/>
        <v>0</v>
      </c>
      <c r="AJ56" s="126">
        <v>0.35</v>
      </c>
      <c r="AK56" s="123">
        <f t="shared" si="35"/>
        <v>1137.1499999999999</v>
      </c>
      <c r="AL56" s="114">
        <f t="shared" si="43"/>
        <v>4386.1499999999996</v>
      </c>
      <c r="AM56" s="125">
        <v>0.30000000000000004</v>
      </c>
      <c r="AN56" s="114">
        <f t="shared" si="44"/>
        <v>1315.845</v>
      </c>
      <c r="AO56" s="125">
        <v>0.30000000000000004</v>
      </c>
      <c r="AP56" s="114">
        <f t="shared" si="36"/>
        <v>1315.845</v>
      </c>
      <c r="AQ56" s="128">
        <f t="shared" si="37"/>
        <v>2631.69</v>
      </c>
      <c r="AR56" s="114">
        <f t="shared" si="38"/>
        <v>7017.84</v>
      </c>
      <c r="AS56" s="114">
        <f t="shared" si="39"/>
        <v>25987.200000000001</v>
      </c>
      <c r="AT56" s="128">
        <f>IF((AS56-(AL56-T56-V56+AN56+AP56-(T56+V56)*0.6))&lt;0,0,AS56-(AL56-T56-V56+AN56+AP56-(T56+V56)*0.6))</f>
        <v>18969.36</v>
      </c>
      <c r="AU56" s="128">
        <f t="shared" si="40"/>
        <v>25987.200000000001</v>
      </c>
      <c r="AV56" s="129">
        <f t="shared" si="41"/>
        <v>5198.4000000000005</v>
      </c>
      <c r="AW56" s="163"/>
      <c r="AY56" s="116"/>
    </row>
    <row r="57" spans="7:51" ht="27" customHeight="1" thickBot="1" x14ac:dyDescent="0.3">
      <c r="G57" s="102" t="s">
        <v>77</v>
      </c>
      <c r="H57" s="103"/>
      <c r="I57" s="103"/>
      <c r="J57" s="103"/>
      <c r="K57" s="103"/>
      <c r="L57" s="228">
        <f>SUM(L48:L56)</f>
        <v>11.24</v>
      </c>
      <c r="M57" s="228"/>
      <c r="N57" s="228">
        <f>SUM(N48:N56)</f>
        <v>37348.76</v>
      </c>
      <c r="O57" s="329">
        <f>SUM(P48:P56)</f>
        <v>0</v>
      </c>
      <c r="P57" s="329"/>
      <c r="Q57" s="329">
        <f>SUM(R48:R56)</f>
        <v>0</v>
      </c>
      <c r="R57" s="329"/>
      <c r="S57" s="329">
        <f>SUM(T48:T56)</f>
        <v>3411.45</v>
      </c>
      <c r="T57" s="329"/>
      <c r="U57" s="329">
        <f>SUM(V48:V56)</f>
        <v>879.36</v>
      </c>
      <c r="V57" s="329"/>
      <c r="W57" s="104"/>
      <c r="X57" s="104"/>
      <c r="Y57" s="104"/>
      <c r="Z57" s="104"/>
      <c r="AA57" s="104"/>
      <c r="AB57" s="104"/>
      <c r="AC57" s="104"/>
      <c r="AD57" s="329">
        <f>SUM(AE48:AE56)</f>
        <v>0</v>
      </c>
      <c r="AE57" s="329"/>
      <c r="AF57" s="329">
        <f>SUM(AG48:AG56)</f>
        <v>0</v>
      </c>
      <c r="AG57" s="329"/>
      <c r="AH57" s="329">
        <f>SUM(AI48:AI56)</f>
        <v>0</v>
      </c>
      <c r="AI57" s="329"/>
      <c r="AJ57" s="329">
        <f>SUM(AK48:AK56)</f>
        <v>12422.265999999998</v>
      </c>
      <c r="AK57" s="329"/>
      <c r="AL57" s="229"/>
      <c r="AM57" s="330">
        <f>SUM(AN48:AN56)</f>
        <v>16218.550800000001</v>
      </c>
      <c r="AN57" s="330"/>
      <c r="AO57" s="330">
        <f>SUM(AP48:AP56)</f>
        <v>16218.550800000001</v>
      </c>
      <c r="AP57" s="330"/>
      <c r="AQ57" s="228">
        <f t="shared" ref="AQ57:AW57" si="46">SUM(AQ48:AQ56)</f>
        <v>32437.101600000002</v>
      </c>
      <c r="AR57" s="228">
        <f t="shared" si="46"/>
        <v>86498.93759999999</v>
      </c>
      <c r="AS57" s="228">
        <f t="shared" si="46"/>
        <v>292096.12800000003</v>
      </c>
      <c r="AT57" s="228">
        <f t="shared" si="46"/>
        <v>212462.48639999999</v>
      </c>
      <c r="AU57" s="228">
        <f t="shared" si="46"/>
        <v>298961.42400000006</v>
      </c>
      <c r="AV57" s="105">
        <f t="shared" si="46"/>
        <v>59758.016000000011</v>
      </c>
      <c r="AW57" s="165">
        <f t="shared" si="46"/>
        <v>2181.1897600000002</v>
      </c>
      <c r="AY57" s="116"/>
    </row>
    <row r="58" spans="7:51" ht="28.5" customHeight="1" thickBot="1" x14ac:dyDescent="0.3">
      <c r="G58" s="166" t="s">
        <v>115</v>
      </c>
      <c r="H58" s="167"/>
      <c r="I58" s="167"/>
      <c r="J58" s="167"/>
      <c r="K58" s="167"/>
      <c r="L58" s="231">
        <f>L39</f>
        <v>10.962999999999999</v>
      </c>
      <c r="M58" s="231"/>
      <c r="N58" s="230">
        <f>N39</f>
        <v>85734.824999999997</v>
      </c>
      <c r="O58" s="346">
        <f>O39</f>
        <v>21433.706249999999</v>
      </c>
      <c r="P58" s="346"/>
      <c r="Q58" s="347">
        <f>Q39</f>
        <v>662.86500000000012</v>
      </c>
      <c r="R58" s="347"/>
      <c r="S58" s="346">
        <f>S39</f>
        <v>0</v>
      </c>
      <c r="T58" s="346"/>
      <c r="U58" s="348">
        <f>U39</f>
        <v>352.90000000000003</v>
      </c>
      <c r="V58" s="348"/>
      <c r="W58" s="168"/>
      <c r="X58" s="168"/>
      <c r="Y58" s="168"/>
      <c r="Z58" s="168"/>
      <c r="AA58" s="168"/>
      <c r="AB58" s="168"/>
      <c r="AC58" s="168"/>
      <c r="AD58" s="349">
        <f>AD39</f>
        <v>0</v>
      </c>
      <c r="AE58" s="349"/>
      <c r="AF58" s="346">
        <f>AF39</f>
        <v>0</v>
      </c>
      <c r="AG58" s="346"/>
      <c r="AH58" s="348">
        <f>AH39</f>
        <v>0</v>
      </c>
      <c r="AI58" s="348"/>
      <c r="AJ58" s="348">
        <f>AJ39</f>
        <v>21650.113749999997</v>
      </c>
      <c r="AK58" s="348"/>
      <c r="AL58" s="169"/>
      <c r="AM58" s="350"/>
      <c r="AN58" s="350"/>
      <c r="AO58" s="351"/>
      <c r="AP58" s="351"/>
      <c r="AQ58" s="170">
        <f t="shared" ref="AQ58:AW58" si="47">AQ39</f>
        <v>77900.646000000008</v>
      </c>
      <c r="AR58" s="231">
        <f t="shared" si="47"/>
        <v>207735.05600000001</v>
      </c>
      <c r="AS58" s="231">
        <f t="shared" si="47"/>
        <v>284897.67359999998</v>
      </c>
      <c r="AT58" s="231">
        <f t="shared" si="47"/>
        <v>77727.257599999997</v>
      </c>
      <c r="AU58" s="231">
        <f t="shared" si="47"/>
        <v>285462.31359999999</v>
      </c>
      <c r="AV58" s="171">
        <f t="shared" si="47"/>
        <v>137175.72</v>
      </c>
      <c r="AW58" s="172">
        <f t="shared" si="47"/>
        <v>12841.284000000001</v>
      </c>
      <c r="AY58" s="116"/>
    </row>
    <row r="59" spans="7:51" ht="28.5" customHeight="1" thickBot="1" x14ac:dyDescent="0.3">
      <c r="G59" s="173" t="s">
        <v>116</v>
      </c>
      <c r="H59" s="174"/>
      <c r="I59" s="174"/>
      <c r="J59" s="174"/>
      <c r="K59" s="174"/>
      <c r="L59" s="224">
        <f>L28+L43+L46+L57</f>
        <v>19.47</v>
      </c>
      <c r="M59" s="224"/>
      <c r="N59" s="227">
        <f>N28+N43+N46+N57</f>
        <v>91946.35</v>
      </c>
      <c r="O59" s="360">
        <f>O28+O43+O46+O57</f>
        <v>1233.25</v>
      </c>
      <c r="P59" s="360"/>
      <c r="Q59" s="361">
        <f>Q28+Q43+Q46+Q57</f>
        <v>0</v>
      </c>
      <c r="R59" s="361"/>
      <c r="S59" s="360">
        <f>S28+S43+S46+S57</f>
        <v>3411.45</v>
      </c>
      <c r="T59" s="360"/>
      <c r="U59" s="353">
        <f>U28+U43+U46+U57</f>
        <v>879.36</v>
      </c>
      <c r="V59" s="353"/>
      <c r="W59" s="175"/>
      <c r="X59" s="175"/>
      <c r="Y59" s="175"/>
      <c r="Z59" s="175"/>
      <c r="AA59" s="175"/>
      <c r="AB59" s="175"/>
      <c r="AC59" s="175"/>
      <c r="AD59" s="362">
        <f>AD28+AD43+AD46+AD57</f>
        <v>3213.6000000000004</v>
      </c>
      <c r="AE59" s="362"/>
      <c r="AF59" s="360">
        <f>AF28+AF43+AF46+AF57</f>
        <v>0</v>
      </c>
      <c r="AG59" s="360"/>
      <c r="AH59" s="353">
        <f>AH28+AH43+AH46+AH57</f>
        <v>0</v>
      </c>
      <c r="AI59" s="353"/>
      <c r="AJ59" s="353">
        <f>AJ28+AJ43+AJ46+AJ57</f>
        <v>31531.422500000001</v>
      </c>
      <c r="AK59" s="353"/>
      <c r="AL59" s="176"/>
      <c r="AM59" s="354"/>
      <c r="AN59" s="354"/>
      <c r="AO59" s="355"/>
      <c r="AP59" s="355"/>
      <c r="AQ59" s="177">
        <f t="shared" ref="AQ59:AW59" si="48">AQ28+AQ43+AQ46+AQ57</f>
        <v>79329.259500000015</v>
      </c>
      <c r="AR59" s="224">
        <f t="shared" si="48"/>
        <v>211544.69199999998</v>
      </c>
      <c r="AS59" s="224">
        <f t="shared" si="48"/>
        <v>505970.7840000001</v>
      </c>
      <c r="AT59" s="224">
        <f t="shared" si="48"/>
        <v>326721.788</v>
      </c>
      <c r="AU59" s="224">
        <f t="shared" si="48"/>
        <v>538266.4800000001</v>
      </c>
      <c r="AV59" s="178">
        <f t="shared" si="48"/>
        <v>147114.16000000003</v>
      </c>
      <c r="AW59" s="179">
        <f t="shared" si="48"/>
        <v>11332.5660384</v>
      </c>
      <c r="AY59" s="116"/>
    </row>
    <row r="60" spans="7:51" ht="33" customHeight="1" thickBot="1" x14ac:dyDescent="0.3">
      <c r="G60" s="180" t="s">
        <v>117</v>
      </c>
      <c r="H60" s="181"/>
      <c r="I60" s="181"/>
      <c r="J60" s="181"/>
      <c r="K60" s="181"/>
      <c r="L60" s="226">
        <f>ROUND(L58+L59,2)</f>
        <v>30.43</v>
      </c>
      <c r="M60" s="226"/>
      <c r="N60" s="225">
        <f>ROUND(N58+N59,2)</f>
        <v>177681.18</v>
      </c>
      <c r="O60" s="356">
        <f>O58+O59</f>
        <v>22666.956249999999</v>
      </c>
      <c r="P60" s="356"/>
      <c r="Q60" s="357">
        <f>Q58+Q59</f>
        <v>662.86500000000012</v>
      </c>
      <c r="R60" s="357"/>
      <c r="S60" s="356">
        <f>S58+S59</f>
        <v>3411.45</v>
      </c>
      <c r="T60" s="356"/>
      <c r="U60" s="358">
        <f>U58+U59</f>
        <v>1232.26</v>
      </c>
      <c r="V60" s="358"/>
      <c r="W60" s="182"/>
      <c r="X60" s="182"/>
      <c r="Y60" s="182"/>
      <c r="Z60" s="182"/>
      <c r="AA60" s="182"/>
      <c r="AB60" s="182"/>
      <c r="AC60" s="182"/>
      <c r="AD60" s="359">
        <f>AD58+AD59</f>
        <v>3213.6000000000004</v>
      </c>
      <c r="AE60" s="359"/>
      <c r="AF60" s="356">
        <f>AF58+AF59</f>
        <v>0</v>
      </c>
      <c r="AG60" s="356"/>
      <c r="AH60" s="358">
        <f>AH58+AH59</f>
        <v>0</v>
      </c>
      <c r="AI60" s="358"/>
      <c r="AJ60" s="358">
        <f>AJ58+AJ59</f>
        <v>53181.536249999997</v>
      </c>
      <c r="AK60" s="358"/>
      <c r="AL60" s="223"/>
      <c r="AM60" s="352"/>
      <c r="AN60" s="352"/>
      <c r="AO60" s="352"/>
      <c r="AP60" s="352"/>
      <c r="AQ60" s="183">
        <f>AQ58+AQ59</f>
        <v>157229.90550000002</v>
      </c>
      <c r="AR60" s="184">
        <f>AR58+AR59</f>
        <v>419279.74800000002</v>
      </c>
      <c r="AS60" s="185">
        <f t="shared" ref="AS60" si="49">ROUND(AS58+AS59,2)</f>
        <v>790868.46</v>
      </c>
      <c r="AT60" s="226">
        <f>ROUND(AT58+AT59,2)</f>
        <v>404449.05</v>
      </c>
      <c r="AU60" s="226">
        <f>ROUND(AU58+AU59,2)</f>
        <v>823728.79</v>
      </c>
      <c r="AV60" s="186">
        <f>ROUND(AV58+AV59,2)</f>
        <v>284289.88</v>
      </c>
      <c r="AW60" s="172">
        <f>ROUND(AW58+AW59,2)</f>
        <v>24173.85</v>
      </c>
    </row>
    <row r="62" spans="7:51" x14ac:dyDescent="0.25">
      <c r="AX62" s="187"/>
    </row>
    <row r="63" spans="7:51" x14ac:dyDescent="0.25">
      <c r="G63" s="31"/>
    </row>
    <row r="64" spans="7:51" x14ac:dyDescent="0.25">
      <c r="G64" s="62" t="s">
        <v>123</v>
      </c>
      <c r="AV64" s="31">
        <f>N60+O60+Q60+S60+U60+AD60+AF60+AH60+AJ60+AQ60+AT60</f>
        <v>823728.80300000007</v>
      </c>
    </row>
  </sheetData>
  <sheetProtection selectLockedCells="1" selectUnlockedCells="1"/>
  <mergeCells count="166">
    <mergeCell ref="AH60:AI60"/>
    <mergeCell ref="AJ60:AK60"/>
    <mergeCell ref="AM60:AN60"/>
    <mergeCell ref="AO60:AP60"/>
    <mergeCell ref="AH59:AI59"/>
    <mergeCell ref="AJ59:AK59"/>
    <mergeCell ref="AM59:AN59"/>
    <mergeCell ref="AO59:AP59"/>
    <mergeCell ref="O60:P60"/>
    <mergeCell ref="Q60:R60"/>
    <mergeCell ref="S60:T60"/>
    <mergeCell ref="U60:V60"/>
    <mergeCell ref="AD60:AE60"/>
    <mergeCell ref="AF60:AG60"/>
    <mergeCell ref="AH58:AI58"/>
    <mergeCell ref="AJ58:AK58"/>
    <mergeCell ref="AM58:AN58"/>
    <mergeCell ref="AO58:AP58"/>
    <mergeCell ref="O59:P59"/>
    <mergeCell ref="Q59:R59"/>
    <mergeCell ref="S59:T59"/>
    <mergeCell ref="U59:V59"/>
    <mergeCell ref="AD59:AE59"/>
    <mergeCell ref="AF59:AG59"/>
    <mergeCell ref="AH57:AI57"/>
    <mergeCell ref="AJ57:AK57"/>
    <mergeCell ref="AM57:AN57"/>
    <mergeCell ref="AO57:AP57"/>
    <mergeCell ref="O58:P58"/>
    <mergeCell ref="Q58:R58"/>
    <mergeCell ref="S58:T58"/>
    <mergeCell ref="U58:V58"/>
    <mergeCell ref="AD58:AE58"/>
    <mergeCell ref="AF58:AG58"/>
    <mergeCell ref="O57:P57"/>
    <mergeCell ref="Q57:R57"/>
    <mergeCell ref="S57:T57"/>
    <mergeCell ref="U57:V57"/>
    <mergeCell ref="AD57:AE57"/>
    <mergeCell ref="AF57:AG57"/>
    <mergeCell ref="AF46:AG46"/>
    <mergeCell ref="AH46:AI46"/>
    <mergeCell ref="AJ46:AK46"/>
    <mergeCell ref="AM46:AN46"/>
    <mergeCell ref="AO46:AP46"/>
    <mergeCell ref="G47:AV47"/>
    <mergeCell ref="AH43:AI43"/>
    <mergeCell ref="AJ43:AK43"/>
    <mergeCell ref="AM43:AN43"/>
    <mergeCell ref="AO43:AP43"/>
    <mergeCell ref="G44:AV44"/>
    <mergeCell ref="O46:P46"/>
    <mergeCell ref="Q46:R46"/>
    <mergeCell ref="S46:T46"/>
    <mergeCell ref="U46:V46"/>
    <mergeCell ref="AD46:AE46"/>
    <mergeCell ref="O43:P43"/>
    <mergeCell ref="Q43:R43"/>
    <mergeCell ref="S43:T43"/>
    <mergeCell ref="U43:V43"/>
    <mergeCell ref="AD43:AE43"/>
    <mergeCell ref="AF43:AG43"/>
    <mergeCell ref="AH39:AI39"/>
    <mergeCell ref="AJ39:AK39"/>
    <mergeCell ref="AM39:AN39"/>
    <mergeCell ref="AO39:AP39"/>
    <mergeCell ref="G40:AV40"/>
    <mergeCell ref="G41:AV41"/>
    <mergeCell ref="AM28:AN28"/>
    <mergeCell ref="AO28:AP28"/>
    <mergeCell ref="G29:AV29"/>
    <mergeCell ref="G30:AV30"/>
    <mergeCell ref="O39:P39"/>
    <mergeCell ref="Q39:R39"/>
    <mergeCell ref="S39:T39"/>
    <mergeCell ref="U39:V39"/>
    <mergeCell ref="AD39:AE39"/>
    <mergeCell ref="AF39:AG39"/>
    <mergeCell ref="G25:AV25"/>
    <mergeCell ref="G26:AV26"/>
    <mergeCell ref="O28:P28"/>
    <mergeCell ref="Q28:R28"/>
    <mergeCell ref="S28:T28"/>
    <mergeCell ref="U28:V28"/>
    <mergeCell ref="AD28:AE28"/>
    <mergeCell ref="AF28:AG28"/>
    <mergeCell ref="AH28:AI28"/>
    <mergeCell ref="AJ28:AK28"/>
    <mergeCell ref="AV21:AV24"/>
    <mergeCell ref="AW21:AW24"/>
    <mergeCell ref="O23:P23"/>
    <mergeCell ref="Q23:R23"/>
    <mergeCell ref="S23:T23"/>
    <mergeCell ref="U23:V23"/>
    <mergeCell ref="AD23:AE23"/>
    <mergeCell ref="AF23:AG23"/>
    <mergeCell ref="AH23:AI23"/>
    <mergeCell ref="AJ23:AK23"/>
    <mergeCell ref="AO21:AP23"/>
    <mergeCell ref="AQ21:AQ24"/>
    <mergeCell ref="AR21:AR24"/>
    <mergeCell ref="AS21:AS22"/>
    <mergeCell ref="AT21:AT24"/>
    <mergeCell ref="AU21:AU24"/>
    <mergeCell ref="AS23:AS24"/>
    <mergeCell ref="N21:N24"/>
    <mergeCell ref="O21:R22"/>
    <mergeCell ref="S21:AE22"/>
    <mergeCell ref="AF21:AK22"/>
    <mergeCell ref="AL21:AL24"/>
    <mergeCell ref="AM21:AN23"/>
    <mergeCell ref="G21:G24"/>
    <mergeCell ref="H21:H24"/>
    <mergeCell ref="J21:J24"/>
    <mergeCell ref="K21:K24"/>
    <mergeCell ref="L21:L24"/>
    <mergeCell ref="M21:M24"/>
    <mergeCell ref="G18:N18"/>
    <mergeCell ref="O18:P18"/>
    <mergeCell ref="R18:X18"/>
    <mergeCell ref="AE18:AF18"/>
    <mergeCell ref="R19:X19"/>
    <mergeCell ref="AE19:AF19"/>
    <mergeCell ref="G16:N16"/>
    <mergeCell ref="O16:P16"/>
    <mergeCell ref="R16:X16"/>
    <mergeCell ref="AE16:AF16"/>
    <mergeCell ref="AL16:AV16"/>
    <mergeCell ref="G17:N17"/>
    <mergeCell ref="O17:P17"/>
    <mergeCell ref="R17:X17"/>
    <mergeCell ref="AE17:AF17"/>
    <mergeCell ref="AL17:AV17"/>
    <mergeCell ref="G13:N13"/>
    <mergeCell ref="G14:N14"/>
    <mergeCell ref="R14:AD14"/>
    <mergeCell ref="AE14:AF14"/>
    <mergeCell ref="AL14:AV14"/>
    <mergeCell ref="G15:N15"/>
    <mergeCell ref="O15:P15"/>
    <mergeCell ref="R15:AD15"/>
    <mergeCell ref="AE15:AF15"/>
    <mergeCell ref="AL15:AV15"/>
    <mergeCell ref="AL10:AW10"/>
    <mergeCell ref="G11:N11"/>
    <mergeCell ref="AL11:AV11"/>
    <mergeCell ref="G12:N12"/>
    <mergeCell ref="O12:P12"/>
    <mergeCell ref="AE12:AF12"/>
    <mergeCell ref="AL12:AV12"/>
    <mergeCell ref="N5:AK5"/>
    <mergeCell ref="AL5:AV5"/>
    <mergeCell ref="O6:AJ6"/>
    <mergeCell ref="AL6:AV6"/>
    <mergeCell ref="O7:AJ7"/>
    <mergeCell ref="O8:AJ8"/>
    <mergeCell ref="AL8:AV9"/>
    <mergeCell ref="O9:AJ9"/>
    <mergeCell ref="AT2:AU2"/>
    <mergeCell ref="AE3:AF3"/>
    <mergeCell ref="AG3:AH3"/>
    <mergeCell ref="AT3:AU3"/>
    <mergeCell ref="N4:AD4"/>
    <mergeCell ref="AE4:AF4"/>
    <mergeCell ref="AG4:AH4"/>
    <mergeCell ref="AL4:AV4"/>
  </mergeCells>
  <conditionalFormatting sqref="AU48:AV48 AK48 N27 N42 N45:P45 AT42 AJ42:AK42">
    <cfRule type="cellIs" dxfId="26" priority="8" stopIfTrue="1" operator="equal">
      <formula>0</formula>
    </cfRule>
  </conditionalFormatting>
  <conditionalFormatting sqref="L27 AQ27 AJ27:AK27">
    <cfRule type="cellIs" dxfId="25" priority="9" stopIfTrue="1" operator="equal">
      <formula>0</formula>
    </cfRule>
  </conditionalFormatting>
  <conditionalFormatting sqref="AT48">
    <cfRule type="cellIs" dxfId="24" priority="10" stopIfTrue="1" operator="equal">
      <formula>0</formula>
    </cfRule>
  </conditionalFormatting>
  <conditionalFormatting sqref="AQ42">
    <cfRule type="cellIs" dxfId="23" priority="11" stopIfTrue="1" operator="equal">
      <formula>0</formula>
    </cfRule>
  </conditionalFormatting>
  <conditionalFormatting sqref="AR27 AR42 AR31:AR34 AR54:AR56">
    <cfRule type="cellIs" dxfId="22" priority="12" stopIfTrue="1" operator="lessThan">
      <formula>$AS$23</formula>
    </cfRule>
  </conditionalFormatting>
  <conditionalFormatting sqref="AU42:AW42 AU27:AW27 AU31:AW31 AJ31:AK31 AQ31 N31:P31 O32:O34 AT31:AT34 Q31:V34 AD31:AI34 N48:N56 AW48:AW56 AT49:AV56 AQ48:AQ56 AF49:AK56 S50:V56 O49:R56 AD51:AE56">
    <cfRule type="cellIs" dxfId="21" priority="13" stopIfTrue="1" operator="equal">
      <formula>0</formula>
    </cfRule>
  </conditionalFormatting>
  <conditionalFormatting sqref="AR48">
    <cfRule type="cellIs" dxfId="20" priority="14" stopIfTrue="1" operator="lessThan">
      <formula>$AS$23</formula>
    </cfRule>
  </conditionalFormatting>
  <conditionalFormatting sqref="AR49">
    <cfRule type="cellIs" dxfId="19" priority="15" stopIfTrue="1" operator="lessThan">
      <formula>$AS$23</formula>
    </cfRule>
  </conditionalFormatting>
  <conditionalFormatting sqref="AR50">
    <cfRule type="cellIs" dxfId="18" priority="16" stopIfTrue="1" operator="lessThan">
      <formula>$AS$23</formula>
    </cfRule>
  </conditionalFormatting>
  <conditionalFormatting sqref="AT45">
    <cfRule type="cellIs" dxfId="17" priority="17" stopIfTrue="1" operator="equal">
      <formula>0</formula>
    </cfRule>
  </conditionalFormatting>
  <conditionalFormatting sqref="AU45:AW45 AJ45:AK45 AD45:AE45 AQ45 N32:N34 P32:P34 AJ48:AJ50 N35:P36 AT38:AW38 AJ32:AK36 AQ32:AQ36 AU32:AW36 AQ38 AJ38:AK38 N38:P38">
    <cfRule type="cellIs" dxfId="16" priority="18" stopIfTrue="1" operator="equal">
      <formula>0</formula>
    </cfRule>
  </conditionalFormatting>
  <conditionalFormatting sqref="AR45">
    <cfRule type="cellIs" dxfId="15" priority="19" stopIfTrue="1" operator="lessThan">
      <formula>$AS$23</formula>
    </cfRule>
  </conditionalFormatting>
  <conditionalFormatting sqref="AR51:AR53">
    <cfRule type="cellIs" dxfId="14" priority="20" stopIfTrue="1" operator="lessThan">
      <formula>$AS$23</formula>
    </cfRule>
  </conditionalFormatting>
  <conditionalFormatting sqref="AR35:AR36 AR38">
    <cfRule type="cellIs" dxfId="13" priority="21" stopIfTrue="1" operator="lessThan">
      <formula>$AS$23</formula>
    </cfRule>
  </conditionalFormatting>
  <conditionalFormatting sqref="AJ48">
    <cfRule type="cellIs" dxfId="12" priority="22" stopIfTrue="1" operator="equal">
      <formula>0</formula>
    </cfRule>
  </conditionalFormatting>
  <conditionalFormatting sqref="O42:V42 AF42:AI42 V48 O48:S48 AD48:AI48 Q45:V45 AF45:AI45 AF27:AG27 O27:V27 AI27 S49 Q35:V36 AG35:AI36 AG38:AI38 Q38:V38">
    <cfRule type="cellIs" dxfId="11" priority="23" stopIfTrue="1" operator="equal">
      <formula>0</formula>
    </cfRule>
  </conditionalFormatting>
  <conditionalFormatting sqref="AE35:AE36 AE38">
    <cfRule type="cellIs" dxfId="10" priority="24" stopIfTrue="1" operator="equal">
      <formula>0</formula>
    </cfRule>
  </conditionalFormatting>
  <conditionalFormatting sqref="T48:U49 AF35:AF36 AD35:AD36 AD38 AF38">
    <cfRule type="cellIs" dxfId="9" priority="25" stopIfTrue="1" operator="equal">
      <formula>0</formula>
    </cfRule>
  </conditionalFormatting>
  <conditionalFormatting sqref="AD42:AE42 AD27:AE27">
    <cfRule type="cellIs" dxfId="8" priority="26" stopIfTrue="1" operator="equal">
      <formula>0</formula>
    </cfRule>
  </conditionalFormatting>
  <conditionalFormatting sqref="AD49:AE50 V49 AH27">
    <cfRule type="cellIs" dxfId="7" priority="27" stopIfTrue="1" operator="equal">
      <formula>0</formula>
    </cfRule>
  </conditionalFormatting>
  <conditionalFormatting sqref="AT27">
    <cfRule type="cellIs" dxfId="6" priority="7" stopIfTrue="1" operator="equal">
      <formula>0</formula>
    </cfRule>
  </conditionalFormatting>
  <conditionalFormatting sqref="AT35:AT36">
    <cfRule type="cellIs" dxfId="5" priority="6" stopIfTrue="1" operator="equal">
      <formula>0</formula>
    </cfRule>
  </conditionalFormatting>
  <conditionalFormatting sqref="AT37:AW37 AQ37 AJ37:AK37 N37:P37">
    <cfRule type="cellIs" dxfId="4" priority="1" stopIfTrue="1" operator="equal">
      <formula>0</formula>
    </cfRule>
  </conditionalFormatting>
  <conditionalFormatting sqref="AR37">
    <cfRule type="cellIs" dxfId="3" priority="2" stopIfTrue="1" operator="lessThan">
      <formula>$AS$23</formula>
    </cfRule>
  </conditionalFormatting>
  <conditionalFormatting sqref="AG37:AI37 Q37:V37">
    <cfRule type="cellIs" dxfId="2" priority="3" stopIfTrue="1" operator="equal">
      <formula>0</formula>
    </cfRule>
  </conditionalFormatting>
  <conditionalFormatting sqref="AE37">
    <cfRule type="cellIs" dxfId="1" priority="4" stopIfTrue="1" operator="equal">
      <formula>0</formula>
    </cfRule>
  </conditionalFormatting>
  <conditionalFormatting sqref="AD37 AF37">
    <cfRule type="cellIs" dxfId="0" priority="5" stopIfTrue="1" operator="equal">
      <formula>0</formula>
    </cfRule>
  </conditionalFormatting>
  <pageMargins left="0.19685039370078741" right="0.19685039370078741" top="0.59055118110236227" bottom="0.19685039370078741" header="0" footer="0"/>
  <pageSetup paperSize="9" scale="55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BA64"/>
  <sheetViews>
    <sheetView topLeftCell="G19" zoomScale="80" zoomScaleNormal="80" workbookViewId="0">
      <selection activeCell="U50" sqref="U50"/>
    </sheetView>
  </sheetViews>
  <sheetFormatPr defaultColWidth="9" defaultRowHeight="15.75" outlineLevelCol="2" x14ac:dyDescent="0.25"/>
  <cols>
    <col min="1" max="1" width="66.1640625" style="2" hidden="1" customWidth="1" outlineLevel="1"/>
    <col min="2" max="2" width="15.83203125" style="2" hidden="1" customWidth="1" outlineLevel="1"/>
    <col min="3" max="3" width="12.83203125" style="2" hidden="1" customWidth="1" outlineLevel="1"/>
    <col min="4" max="4" width="14.5" style="2" hidden="1" customWidth="1" outlineLevel="1"/>
    <col min="5" max="6" width="9.33203125" style="2" hidden="1" customWidth="1" outlineLevel="1"/>
    <col min="7" max="7" width="51.5" style="2" customWidth="1" collapsed="1"/>
    <col min="8" max="8" width="25.33203125" style="2" hidden="1" customWidth="1" outlineLevel="2"/>
    <col min="9" max="9" width="14.1640625" style="2" hidden="1" customWidth="1" outlineLevel="2"/>
    <col min="10" max="10" width="12.83203125" style="2" hidden="1" customWidth="1" outlineLevel="2"/>
    <col min="11" max="11" width="5.5" style="2" hidden="1" customWidth="1" outlineLevel="2"/>
    <col min="12" max="12" width="10" style="2" customWidth="1" collapsed="1"/>
    <col min="13" max="13" width="16.1640625" style="2" customWidth="1"/>
    <col min="14" max="14" width="17.33203125" style="2" customWidth="1"/>
    <col min="15" max="15" width="10" style="2" customWidth="1"/>
    <col min="16" max="16" width="19.1640625" style="3" customWidth="1"/>
    <col min="17" max="17" width="9" style="2" customWidth="1"/>
    <col min="18" max="18" width="11.6640625" style="3" customWidth="1"/>
    <col min="19" max="19" width="9" style="2" customWidth="1"/>
    <col min="20" max="20" width="13.1640625" style="2" customWidth="1"/>
    <col min="21" max="21" width="9" style="2" customWidth="1"/>
    <col min="22" max="22" width="19.5" style="2" customWidth="1"/>
    <col min="23" max="23" width="10.5" style="2" hidden="1" customWidth="1" outlineLevel="1"/>
    <col min="24" max="29" width="9.33203125" style="2" hidden="1" customWidth="1" outlineLevel="1"/>
    <col min="30" max="30" width="9.33203125" style="2" customWidth="1" collapsed="1"/>
    <col min="31" max="31" width="13.6640625" style="2" customWidth="1"/>
    <col min="32" max="32" width="9.1640625" style="2" customWidth="1"/>
    <col min="33" max="33" width="11.6640625" style="2" customWidth="1"/>
    <col min="34" max="34" width="9.83203125" style="2" customWidth="1"/>
    <col min="35" max="35" width="11.6640625" style="2" customWidth="1"/>
    <col min="36" max="36" width="9" style="2" customWidth="1"/>
    <col min="37" max="37" width="14.6640625" style="2" customWidth="1"/>
    <col min="38" max="38" width="13.33203125" style="2" hidden="1" customWidth="1" outlineLevel="1"/>
    <col min="39" max="39" width="9.33203125" style="2" hidden="1" customWidth="1" outlineLevel="1"/>
    <col min="40" max="40" width="11.6640625" style="2" hidden="1" customWidth="1" outlineLevel="1"/>
    <col min="41" max="41" width="9.33203125" style="2" hidden="1" customWidth="1" outlineLevel="1"/>
    <col min="42" max="42" width="15" style="2" hidden="1" customWidth="1" outlineLevel="1"/>
    <col min="43" max="43" width="18.1640625" style="2" customWidth="1" collapsed="1"/>
    <col min="44" max="44" width="17.33203125" style="2" hidden="1" customWidth="1" outlineLevel="1"/>
    <col min="45" max="45" width="14.6640625" style="2" hidden="1" customWidth="1" outlineLevel="1"/>
    <col min="46" max="46" width="18" style="2" customWidth="1" collapsed="1"/>
    <col min="47" max="47" width="21.5" style="2" customWidth="1"/>
    <col min="48" max="48" width="19.83203125" style="2" customWidth="1"/>
    <col min="49" max="49" width="23.33203125" style="2" hidden="1" customWidth="1"/>
    <col min="50" max="50" width="13.1640625" style="2" customWidth="1"/>
    <col min="51" max="51" width="26.1640625" style="2" customWidth="1"/>
    <col min="52" max="53" width="17.83203125" style="2" customWidth="1"/>
    <col min="54" max="16384" width="9" style="2"/>
  </cols>
  <sheetData>
    <row r="1" spans="1:53" x14ac:dyDescent="0.25">
      <c r="AV1" s="4" t="s">
        <v>0</v>
      </c>
    </row>
    <row r="2" spans="1:53" x14ac:dyDescent="0.25">
      <c r="AT2" s="241" t="s">
        <v>1</v>
      </c>
      <c r="AU2" s="241"/>
      <c r="AV2" s="5"/>
    </row>
    <row r="3" spans="1:53" x14ac:dyDescent="0.25">
      <c r="AE3" s="242" t="s">
        <v>2</v>
      </c>
      <c r="AF3" s="243"/>
      <c r="AG3" s="242" t="s">
        <v>3</v>
      </c>
      <c r="AH3" s="243"/>
      <c r="AT3" s="241" t="s">
        <v>4</v>
      </c>
      <c r="AU3" s="241"/>
      <c r="AV3" s="6">
        <v>14104418</v>
      </c>
    </row>
    <row r="4" spans="1:53" s="8" customFormat="1" ht="23.25" customHeight="1" x14ac:dyDescent="0.25">
      <c r="A4" s="7" t="str">
        <f>N5</f>
        <v>Муниципальное бюджетное дошкольное образовательное учреждение детский сад с. Осиновая Речка</v>
      </c>
      <c r="G4" s="204"/>
      <c r="H4" s="204"/>
      <c r="I4" s="204"/>
      <c r="J4" s="204"/>
      <c r="K4" s="204"/>
      <c r="L4" s="204"/>
      <c r="M4" s="204"/>
      <c r="N4" s="244" t="s">
        <v>5</v>
      </c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5"/>
      <c r="AE4" s="246" t="s">
        <v>122</v>
      </c>
      <c r="AF4" s="247"/>
      <c r="AG4" s="248"/>
      <c r="AH4" s="247"/>
      <c r="AI4" s="9"/>
      <c r="AJ4" s="9"/>
      <c r="AK4" s="9"/>
      <c r="AL4" s="249" t="s">
        <v>6</v>
      </c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10"/>
      <c r="AY4" s="11" t="str">
        <f>N5</f>
        <v>Муниципальное бюджетное дошкольное образовательное учреждение детский сад с. Осиновая Речка</v>
      </c>
    </row>
    <row r="5" spans="1:53" s="8" customFormat="1" ht="15.75" customHeight="1" x14ac:dyDescent="0.3">
      <c r="A5" s="12" t="str">
        <f>G12</f>
        <v>Стимулирующий фонд, краевой бюджет</v>
      </c>
      <c r="B5" s="13">
        <f>O12</f>
        <v>26960.2464</v>
      </c>
      <c r="C5" s="14"/>
      <c r="G5" s="10"/>
      <c r="H5" s="10"/>
      <c r="I5" s="10"/>
      <c r="J5" s="10"/>
      <c r="K5" s="10"/>
      <c r="L5" s="203"/>
      <c r="M5" s="15"/>
      <c r="N5" s="256" t="s">
        <v>7</v>
      </c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7" t="s">
        <v>8</v>
      </c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10"/>
      <c r="AY5" s="11" t="s">
        <v>9</v>
      </c>
    </row>
    <row r="6" spans="1:53" s="8" customFormat="1" ht="15.75" customHeight="1" x14ac:dyDescent="0.3">
      <c r="A6" s="12" t="str">
        <f>G14</f>
        <v xml:space="preserve">Стимулирующий фонд, местный бюджет </v>
      </c>
      <c r="B6" s="13">
        <f>P14</f>
        <v>22101.279999999999</v>
      </c>
      <c r="C6" s="14"/>
      <c r="G6" s="10"/>
      <c r="H6" s="16"/>
      <c r="I6" s="16"/>
      <c r="J6" s="16"/>
      <c r="K6" s="16"/>
      <c r="L6" s="203"/>
      <c r="M6" s="15"/>
      <c r="N6" s="17"/>
      <c r="O6" s="258" t="s">
        <v>10</v>
      </c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10"/>
      <c r="AL6" s="259" t="s">
        <v>11</v>
      </c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10"/>
      <c r="AY6" s="18" t="s">
        <v>12</v>
      </c>
      <c r="AZ6" s="19">
        <v>2017</v>
      </c>
      <c r="BA6" s="19">
        <v>2018</v>
      </c>
    </row>
    <row r="7" spans="1:53" s="20" customFormat="1" ht="12.75" customHeight="1" x14ac:dyDescent="0.25">
      <c r="A7" s="8" t="str">
        <f>G15</f>
        <v xml:space="preserve">Итого стимулирующий фонд </v>
      </c>
      <c r="B7" s="14">
        <f>O15</f>
        <v>52925.828384</v>
      </c>
      <c r="C7" s="14"/>
      <c r="G7" s="21"/>
      <c r="H7" s="22"/>
      <c r="I7" s="22"/>
      <c r="J7" s="22"/>
      <c r="K7" s="22"/>
      <c r="L7" s="23"/>
      <c r="M7" s="23"/>
      <c r="N7" s="24"/>
      <c r="O7" s="260" t="s">
        <v>13</v>
      </c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2"/>
      <c r="AL7" s="25"/>
      <c r="AM7" s="22"/>
      <c r="AN7" s="26"/>
      <c r="AO7" s="25"/>
      <c r="AP7" s="27"/>
      <c r="AQ7" s="25"/>
      <c r="AR7" s="26"/>
      <c r="AS7" s="26"/>
      <c r="AT7" s="22"/>
      <c r="AU7" s="22"/>
      <c r="AV7" s="26"/>
      <c r="AW7" s="10"/>
      <c r="AY7" s="28" t="s">
        <v>14</v>
      </c>
      <c r="AZ7" s="28"/>
      <c r="BA7" s="28"/>
    </row>
    <row r="8" spans="1:53" s="8" customFormat="1" ht="15" customHeight="1" x14ac:dyDescent="0.3">
      <c r="A8" s="8" t="str">
        <f>G16</f>
        <v>Материальная помощь, краевой бюджет</v>
      </c>
      <c r="B8" s="14">
        <f>O16</f>
        <v>11982.331733333334</v>
      </c>
      <c r="C8" s="14"/>
      <c r="G8" s="1"/>
      <c r="H8" s="1"/>
      <c r="I8" s="1"/>
      <c r="J8" s="1"/>
      <c r="K8" s="1"/>
      <c r="L8" s="1"/>
      <c r="M8" s="1"/>
      <c r="N8" s="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10"/>
      <c r="AL8" s="262" t="s">
        <v>15</v>
      </c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10"/>
      <c r="AZ8" s="29"/>
    </row>
    <row r="9" spans="1:53" s="8" customFormat="1" ht="18" customHeight="1" x14ac:dyDescent="0.3">
      <c r="A9" s="8" t="str">
        <f>G17</f>
        <v>Материальная помощь, местный бюджет</v>
      </c>
      <c r="B9" s="14">
        <f>O17</f>
        <v>12259.513333333336</v>
      </c>
      <c r="C9" s="14"/>
      <c r="G9" s="1"/>
      <c r="H9" s="1"/>
      <c r="I9" s="1"/>
      <c r="J9" s="1"/>
      <c r="K9" s="1"/>
      <c r="L9" s="1"/>
      <c r="M9" s="1"/>
      <c r="N9" s="1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10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10"/>
      <c r="AY9" s="19" t="s">
        <v>16</v>
      </c>
      <c r="AZ9" s="30">
        <v>2</v>
      </c>
    </row>
    <row r="10" spans="1:53" ht="12.75" customHeight="1" x14ac:dyDescent="0.25">
      <c r="B10" s="31"/>
      <c r="C10" s="31"/>
      <c r="G10" s="32"/>
      <c r="H10" s="33"/>
      <c r="I10" s="33"/>
      <c r="J10" s="33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Z10" s="36"/>
    </row>
    <row r="11" spans="1:53" x14ac:dyDescent="0.25">
      <c r="A11" s="2" t="str">
        <f>G18</f>
        <v>Итого материальная помощь</v>
      </c>
      <c r="B11" s="31">
        <f>O18</f>
        <v>24241.845066666669</v>
      </c>
      <c r="C11" s="31"/>
      <c r="G11" s="251"/>
      <c r="H11" s="251"/>
      <c r="I11" s="251"/>
      <c r="J11" s="251"/>
      <c r="K11" s="251"/>
      <c r="L11" s="251"/>
      <c r="M11" s="251"/>
      <c r="N11" s="251"/>
      <c r="O11" s="37"/>
      <c r="P11" s="38"/>
      <c r="Q11" s="202"/>
      <c r="R11" s="202"/>
      <c r="S11" s="202"/>
      <c r="T11" s="202"/>
      <c r="U11" s="202"/>
      <c r="V11" s="37"/>
      <c r="W11" s="201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201"/>
      <c r="AK11" s="35"/>
      <c r="AL11" s="252" t="s">
        <v>126</v>
      </c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35"/>
      <c r="AY11" s="39" t="s">
        <v>12</v>
      </c>
      <c r="AZ11" s="40" t="s">
        <v>17</v>
      </c>
      <c r="BA11" s="40" t="s">
        <v>18</v>
      </c>
    </row>
    <row r="12" spans="1:53" x14ac:dyDescent="0.25">
      <c r="A12" s="2" t="e">
        <f>NA()</f>
        <v>#N/A</v>
      </c>
      <c r="B12" s="31">
        <f>AE12</f>
        <v>13482.94816</v>
      </c>
      <c r="C12" s="31"/>
      <c r="G12" s="253" t="s">
        <v>19</v>
      </c>
      <c r="H12" s="253"/>
      <c r="I12" s="253"/>
      <c r="J12" s="253"/>
      <c r="K12" s="253"/>
      <c r="L12" s="253"/>
      <c r="M12" s="253"/>
      <c r="N12" s="253"/>
      <c r="O12" s="254">
        <f>N39*0.3</f>
        <v>26960.2464</v>
      </c>
      <c r="P12" s="254"/>
      <c r="R12" s="41" t="s">
        <v>20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254">
        <f>AW58</f>
        <v>13482.94816</v>
      </c>
      <c r="AF12" s="254"/>
      <c r="AG12" s="42"/>
      <c r="AH12" s="42"/>
      <c r="AI12" s="42"/>
      <c r="AJ12" s="43"/>
      <c r="AK12" s="3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35"/>
      <c r="AY12" s="44" t="s">
        <v>21</v>
      </c>
      <c r="AZ12" s="44"/>
      <c r="BA12" s="44"/>
    </row>
    <row r="13" spans="1:53" ht="16.5" customHeight="1" x14ac:dyDescent="0.25">
      <c r="B13" s="31"/>
      <c r="C13" s="31"/>
      <c r="G13" s="264" t="s">
        <v>22</v>
      </c>
      <c r="H13" s="264"/>
      <c r="I13" s="264"/>
      <c r="J13" s="264"/>
      <c r="K13" s="264"/>
      <c r="L13" s="264"/>
      <c r="M13" s="264"/>
      <c r="N13" s="264"/>
      <c r="O13" s="45"/>
      <c r="P13" s="46">
        <f>N39*0.043</f>
        <v>3864.3019839999997</v>
      </c>
      <c r="R13" s="47"/>
      <c r="S13" s="47"/>
      <c r="T13" s="47"/>
      <c r="U13" s="47"/>
      <c r="V13" s="47"/>
      <c r="W13" s="47"/>
      <c r="X13" s="47"/>
      <c r="Y13" s="42"/>
      <c r="Z13" s="42"/>
      <c r="AA13" s="42"/>
      <c r="AB13" s="42"/>
      <c r="AC13" s="42"/>
      <c r="AD13" s="47"/>
      <c r="AE13" s="48"/>
      <c r="AF13" s="48"/>
      <c r="AG13" s="42"/>
      <c r="AH13" s="42"/>
      <c r="AI13" s="42"/>
      <c r="AJ13" s="43"/>
      <c r="AK13" s="35"/>
      <c r="AL13" s="200"/>
      <c r="AM13" s="200"/>
      <c r="AN13" s="200"/>
      <c r="AO13" s="200"/>
      <c r="AP13" s="200"/>
      <c r="AQ13" s="200" t="s">
        <v>23</v>
      </c>
      <c r="AR13" s="200"/>
      <c r="AS13" s="200"/>
      <c r="AT13" s="200"/>
      <c r="AU13" s="200"/>
      <c r="AV13" s="200"/>
      <c r="AW13" s="35"/>
    </row>
    <row r="14" spans="1:53" ht="24.75" customHeight="1" x14ac:dyDescent="0.25">
      <c r="A14" s="2" t="e">
        <f>NA()</f>
        <v>#N/A</v>
      </c>
      <c r="B14" s="31">
        <f>AE14</f>
        <v>11332.5660384</v>
      </c>
      <c r="C14" s="31"/>
      <c r="G14" s="264" t="s">
        <v>24</v>
      </c>
      <c r="H14" s="264"/>
      <c r="I14" s="264"/>
      <c r="J14" s="264"/>
      <c r="K14" s="264"/>
      <c r="L14" s="264"/>
      <c r="M14" s="264"/>
      <c r="N14" s="264"/>
      <c r="O14" s="45"/>
      <c r="P14" s="46">
        <v>22101.279999999999</v>
      </c>
      <c r="R14" s="268" t="s">
        <v>25</v>
      </c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9">
        <f>AW59</f>
        <v>11332.5660384</v>
      </c>
      <c r="AF14" s="269"/>
      <c r="AG14" s="42"/>
      <c r="AH14" s="42"/>
      <c r="AI14" s="42"/>
      <c r="AJ14" s="43"/>
      <c r="AK14" s="35"/>
      <c r="AL14" s="255" t="str">
        <f>"Штат в количестве "&amp;L60&amp;" единиц (-цы)"</f>
        <v>Штат в количестве 30,43 единиц (-цы)</v>
      </c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35"/>
    </row>
    <row r="15" spans="1:53" ht="16.5" thickBot="1" x14ac:dyDescent="0.3">
      <c r="A15" s="2" t="e">
        <f>NA()</f>
        <v>#N/A</v>
      </c>
      <c r="B15" s="31">
        <f>AE15</f>
        <v>24815.5141984</v>
      </c>
      <c r="C15" s="31"/>
      <c r="G15" s="270" t="s">
        <v>26</v>
      </c>
      <c r="H15" s="270"/>
      <c r="I15" s="270"/>
      <c r="J15" s="270"/>
      <c r="K15" s="270"/>
      <c r="L15" s="270"/>
      <c r="M15" s="270"/>
      <c r="N15" s="270"/>
      <c r="O15" s="271">
        <f>O12+P14+P13</f>
        <v>52925.828384</v>
      </c>
      <c r="P15" s="271"/>
      <c r="R15" s="272" t="s">
        <v>27</v>
      </c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3">
        <f>AE12+AE14</f>
        <v>24815.5141984</v>
      </c>
      <c r="AF15" s="273"/>
      <c r="AG15" s="49"/>
      <c r="AH15" s="49"/>
      <c r="AI15" s="49"/>
      <c r="AJ15" s="43"/>
      <c r="AK15" s="3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35"/>
      <c r="AY15" s="44" t="s">
        <v>28</v>
      </c>
      <c r="AZ15" s="40">
        <v>4</v>
      </c>
    </row>
    <row r="16" spans="1:53" x14ac:dyDescent="0.25">
      <c r="A16" s="50" t="e">
        <f>NA()</f>
        <v>#N/A</v>
      </c>
      <c r="B16" s="51">
        <f>AE16</f>
        <v>360262.15090773336</v>
      </c>
      <c r="G16" s="264" t="s">
        <v>29</v>
      </c>
      <c r="H16" s="264"/>
      <c r="I16" s="264"/>
      <c r="J16" s="264"/>
      <c r="K16" s="264"/>
      <c r="L16" s="264"/>
      <c r="M16" s="264"/>
      <c r="N16" s="264"/>
      <c r="O16" s="265">
        <f>AV58/12</f>
        <v>11982.331733333334</v>
      </c>
      <c r="P16" s="265"/>
      <c r="R16" s="266" t="s">
        <v>30</v>
      </c>
      <c r="S16" s="266"/>
      <c r="T16" s="266"/>
      <c r="U16" s="266"/>
      <c r="V16" s="266"/>
      <c r="W16" s="266"/>
      <c r="X16" s="266"/>
      <c r="Y16" s="52"/>
      <c r="Z16" s="52"/>
      <c r="AA16" s="52"/>
      <c r="AB16" s="52"/>
      <c r="AC16" s="52"/>
      <c r="AD16" s="199"/>
      <c r="AE16" s="265">
        <f>(O12+P13)*1.6+O16+AU58+AE12</f>
        <v>360262.15090773336</v>
      </c>
      <c r="AF16" s="265"/>
      <c r="AG16" s="42"/>
      <c r="AH16" s="42"/>
      <c r="AI16" s="42"/>
      <c r="AJ16" s="43"/>
      <c r="AK16" s="3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35"/>
    </row>
    <row r="17" spans="1:51" x14ac:dyDescent="0.25">
      <c r="A17" s="53" t="e">
        <f>NA()</f>
        <v>#N/A</v>
      </c>
      <c r="B17" s="54">
        <f>AE17</f>
        <v>597220.60737173352</v>
      </c>
      <c r="G17" s="264" t="s">
        <v>31</v>
      </c>
      <c r="H17" s="264"/>
      <c r="I17" s="264"/>
      <c r="J17" s="264"/>
      <c r="K17" s="264"/>
      <c r="L17" s="264"/>
      <c r="M17" s="264"/>
      <c r="N17" s="264"/>
      <c r="O17" s="265">
        <f>AV59/12</f>
        <v>12259.513333333336</v>
      </c>
      <c r="P17" s="265"/>
      <c r="R17" s="266" t="s">
        <v>32</v>
      </c>
      <c r="S17" s="266"/>
      <c r="T17" s="266"/>
      <c r="U17" s="266"/>
      <c r="V17" s="266"/>
      <c r="W17" s="266"/>
      <c r="X17" s="266"/>
      <c r="Y17" s="52"/>
      <c r="Z17" s="52"/>
      <c r="AA17" s="52"/>
      <c r="AB17" s="52"/>
      <c r="AC17" s="52"/>
      <c r="AD17" s="199"/>
      <c r="AE17" s="265">
        <f>(P14*1.6)+O17+AU59+AE14</f>
        <v>597220.60737173352</v>
      </c>
      <c r="AF17" s="265"/>
      <c r="AG17" s="42"/>
      <c r="AH17" s="42"/>
      <c r="AI17" s="42"/>
      <c r="AJ17" s="43"/>
      <c r="AK17" s="35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35"/>
    </row>
    <row r="18" spans="1:51" ht="16.5" thickBot="1" x14ac:dyDescent="0.3">
      <c r="A18" s="55" t="e">
        <f>NA()</f>
        <v>#N/A</v>
      </c>
      <c r="B18" s="56">
        <f>AE18</f>
        <v>957482.75827946689</v>
      </c>
      <c r="G18" s="270" t="s">
        <v>33</v>
      </c>
      <c r="H18" s="270"/>
      <c r="I18" s="270"/>
      <c r="J18" s="270"/>
      <c r="K18" s="270"/>
      <c r="L18" s="270"/>
      <c r="M18" s="270"/>
      <c r="N18" s="270"/>
      <c r="O18" s="271">
        <f>O16+O17</f>
        <v>24241.845066666669</v>
      </c>
      <c r="P18" s="271"/>
      <c r="R18" s="270" t="s">
        <v>118</v>
      </c>
      <c r="S18" s="270"/>
      <c r="T18" s="270"/>
      <c r="U18" s="270"/>
      <c r="V18" s="270"/>
      <c r="W18" s="270"/>
      <c r="X18" s="270"/>
      <c r="Y18" s="57"/>
      <c r="Z18" s="57"/>
      <c r="AA18" s="57"/>
      <c r="AB18" s="57"/>
      <c r="AC18" s="57"/>
      <c r="AD18" s="198"/>
      <c r="AE18" s="271">
        <f>AE16+AE17</f>
        <v>957482.75827946689</v>
      </c>
      <c r="AF18" s="271"/>
      <c r="AG18" s="49"/>
      <c r="AH18" s="49"/>
      <c r="AI18" s="49"/>
      <c r="AJ18" s="43"/>
      <c r="AK18" s="35"/>
      <c r="AL18" s="201"/>
      <c r="AM18" s="202"/>
      <c r="AN18" s="35"/>
      <c r="AO18" s="201"/>
      <c r="AP18" s="35"/>
      <c r="AQ18" s="201"/>
      <c r="AR18" s="35"/>
      <c r="AS18" s="35"/>
      <c r="AT18" s="35"/>
      <c r="AU18" s="35"/>
      <c r="AV18" s="35"/>
      <c r="AW18" s="35"/>
    </row>
    <row r="19" spans="1:51" x14ac:dyDescent="0.25">
      <c r="A19" s="58"/>
      <c r="B19" s="59"/>
      <c r="G19" s="60"/>
      <c r="H19" s="60"/>
      <c r="I19" s="60"/>
      <c r="J19" s="60"/>
      <c r="K19" s="60"/>
      <c r="L19" s="60"/>
      <c r="M19" s="60"/>
      <c r="N19" s="60"/>
      <c r="O19" s="61"/>
      <c r="P19" s="61"/>
      <c r="R19" s="270"/>
      <c r="S19" s="270"/>
      <c r="T19" s="270"/>
      <c r="U19" s="270"/>
      <c r="V19" s="270"/>
      <c r="W19" s="270"/>
      <c r="X19" s="270"/>
      <c r="Y19" s="57"/>
      <c r="Z19" s="57"/>
      <c r="AA19" s="57"/>
      <c r="AB19" s="57"/>
      <c r="AC19" s="57"/>
      <c r="AD19" s="198"/>
      <c r="AE19" s="271"/>
      <c r="AF19" s="271"/>
      <c r="AG19" s="49"/>
      <c r="AH19" s="49"/>
      <c r="AI19" s="49"/>
      <c r="AJ19" s="43"/>
      <c r="AK19" s="35"/>
      <c r="AL19" s="201"/>
      <c r="AM19" s="202"/>
      <c r="AN19" s="35"/>
      <c r="AO19" s="201"/>
      <c r="AP19" s="35"/>
      <c r="AQ19" s="201"/>
      <c r="AR19" s="35"/>
      <c r="AS19" s="35"/>
      <c r="AT19" s="35"/>
      <c r="AU19" s="35"/>
      <c r="AV19" s="35"/>
      <c r="AW19" s="35"/>
    </row>
    <row r="20" spans="1:51" ht="16.5" thickBot="1" x14ac:dyDescent="0.3">
      <c r="H20" s="63"/>
      <c r="I20" s="63"/>
      <c r="J20" s="63"/>
      <c r="K20" s="63"/>
      <c r="L20" s="63"/>
      <c r="M20" s="63"/>
      <c r="N20" s="63"/>
      <c r="O20" s="63"/>
      <c r="P20" s="64"/>
      <c r="Q20" s="63"/>
      <c r="R20" s="64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</row>
    <row r="21" spans="1:51" ht="15" customHeight="1" thickBot="1" x14ac:dyDescent="0.3">
      <c r="G21" s="288" t="s">
        <v>34</v>
      </c>
      <c r="H21" s="291" t="s">
        <v>35</v>
      </c>
      <c r="I21" s="197"/>
      <c r="J21" s="291" t="s">
        <v>36</v>
      </c>
      <c r="K21" s="294" t="s">
        <v>37</v>
      </c>
      <c r="L21" s="297" t="s">
        <v>38</v>
      </c>
      <c r="M21" s="297" t="s">
        <v>39</v>
      </c>
      <c r="N21" s="274" t="s">
        <v>40</v>
      </c>
      <c r="O21" s="277" t="s">
        <v>41</v>
      </c>
      <c r="P21" s="277"/>
      <c r="Q21" s="277"/>
      <c r="R21" s="277"/>
      <c r="S21" s="279" t="s">
        <v>42</v>
      </c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81" t="s">
        <v>43</v>
      </c>
      <c r="AG21" s="281"/>
      <c r="AH21" s="281"/>
      <c r="AI21" s="281"/>
      <c r="AJ21" s="281"/>
      <c r="AK21" s="281"/>
      <c r="AL21" s="283" t="s">
        <v>44</v>
      </c>
      <c r="AM21" s="286" t="s">
        <v>45</v>
      </c>
      <c r="AN21" s="286"/>
      <c r="AO21" s="313" t="s">
        <v>46</v>
      </c>
      <c r="AP21" s="313"/>
      <c r="AQ21" s="315" t="s">
        <v>47</v>
      </c>
      <c r="AR21" s="294" t="s">
        <v>48</v>
      </c>
      <c r="AS21" s="294" t="s">
        <v>49</v>
      </c>
      <c r="AT21" s="297" t="s">
        <v>50</v>
      </c>
      <c r="AU21" s="274" t="s">
        <v>51</v>
      </c>
      <c r="AV21" s="300" t="s">
        <v>119</v>
      </c>
      <c r="AW21" s="303" t="s">
        <v>52</v>
      </c>
    </row>
    <row r="22" spans="1:51" ht="15.75" customHeight="1" thickBot="1" x14ac:dyDescent="0.3">
      <c r="G22" s="289"/>
      <c r="H22" s="292"/>
      <c r="I22" s="65"/>
      <c r="J22" s="292"/>
      <c r="K22" s="295"/>
      <c r="L22" s="298"/>
      <c r="M22" s="298"/>
      <c r="N22" s="275"/>
      <c r="O22" s="278"/>
      <c r="P22" s="278"/>
      <c r="Q22" s="278"/>
      <c r="R22" s="278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2"/>
      <c r="AG22" s="282"/>
      <c r="AH22" s="282"/>
      <c r="AI22" s="282"/>
      <c r="AJ22" s="282"/>
      <c r="AK22" s="282"/>
      <c r="AL22" s="284"/>
      <c r="AM22" s="287"/>
      <c r="AN22" s="287"/>
      <c r="AO22" s="314"/>
      <c r="AP22" s="314"/>
      <c r="AQ22" s="316"/>
      <c r="AR22" s="295"/>
      <c r="AS22" s="295"/>
      <c r="AT22" s="318"/>
      <c r="AU22" s="320"/>
      <c r="AV22" s="301"/>
      <c r="AW22" s="304"/>
    </row>
    <row r="23" spans="1:51" ht="119.25" customHeight="1" thickBot="1" x14ac:dyDescent="0.3">
      <c r="G23" s="289"/>
      <c r="H23" s="292"/>
      <c r="I23" s="65"/>
      <c r="J23" s="292"/>
      <c r="K23" s="295"/>
      <c r="L23" s="298"/>
      <c r="M23" s="298"/>
      <c r="N23" s="275"/>
      <c r="O23" s="305" t="s">
        <v>53</v>
      </c>
      <c r="P23" s="305"/>
      <c r="Q23" s="306" t="s">
        <v>54</v>
      </c>
      <c r="R23" s="306"/>
      <c r="S23" s="307" t="s">
        <v>55</v>
      </c>
      <c r="T23" s="307"/>
      <c r="U23" s="308" t="s">
        <v>56</v>
      </c>
      <c r="V23" s="308"/>
      <c r="W23" s="66" t="s">
        <v>57</v>
      </c>
      <c r="X23" s="66" t="s">
        <v>58</v>
      </c>
      <c r="Y23" s="66" t="s">
        <v>59</v>
      </c>
      <c r="Z23" s="66" t="s">
        <v>60</v>
      </c>
      <c r="AA23" s="66" t="s">
        <v>61</v>
      </c>
      <c r="AB23" s="66" t="s">
        <v>62</v>
      </c>
      <c r="AC23" s="66"/>
      <c r="AD23" s="309" t="s">
        <v>63</v>
      </c>
      <c r="AE23" s="309"/>
      <c r="AF23" s="310" t="s">
        <v>64</v>
      </c>
      <c r="AG23" s="310"/>
      <c r="AH23" s="311" t="s">
        <v>65</v>
      </c>
      <c r="AI23" s="311"/>
      <c r="AJ23" s="312" t="s">
        <v>66</v>
      </c>
      <c r="AK23" s="312"/>
      <c r="AL23" s="284"/>
      <c r="AM23" s="287"/>
      <c r="AN23" s="287"/>
      <c r="AO23" s="314"/>
      <c r="AP23" s="314"/>
      <c r="AQ23" s="316"/>
      <c r="AR23" s="295"/>
      <c r="AS23" s="322">
        <v>25987.200000000001</v>
      </c>
      <c r="AT23" s="318"/>
      <c r="AU23" s="320"/>
      <c r="AV23" s="301"/>
      <c r="AW23" s="304"/>
    </row>
    <row r="24" spans="1:51" ht="24.75" customHeight="1" thickBot="1" x14ac:dyDescent="0.3">
      <c r="G24" s="290"/>
      <c r="H24" s="293"/>
      <c r="I24" s="67"/>
      <c r="J24" s="293"/>
      <c r="K24" s="296"/>
      <c r="L24" s="299"/>
      <c r="M24" s="299"/>
      <c r="N24" s="276"/>
      <c r="O24" s="68" t="s">
        <v>67</v>
      </c>
      <c r="P24" s="69" t="s">
        <v>68</v>
      </c>
      <c r="Q24" s="69" t="s">
        <v>67</v>
      </c>
      <c r="R24" s="69" t="s">
        <v>68</v>
      </c>
      <c r="S24" s="70" t="s">
        <v>69</v>
      </c>
      <c r="T24" s="71" t="s">
        <v>68</v>
      </c>
      <c r="U24" s="72" t="s">
        <v>69</v>
      </c>
      <c r="V24" s="73" t="s">
        <v>68</v>
      </c>
      <c r="W24" s="74" t="s">
        <v>69</v>
      </c>
      <c r="X24" s="74" t="s">
        <v>69</v>
      </c>
      <c r="Y24" s="74" t="s">
        <v>69</v>
      </c>
      <c r="Z24" s="74" t="s">
        <v>69</v>
      </c>
      <c r="AA24" s="74" t="s">
        <v>69</v>
      </c>
      <c r="AB24" s="74" t="s">
        <v>69</v>
      </c>
      <c r="AC24" s="74" t="s">
        <v>69</v>
      </c>
      <c r="AD24" s="72" t="s">
        <v>69</v>
      </c>
      <c r="AE24" s="75" t="s">
        <v>68</v>
      </c>
      <c r="AF24" s="76" t="s">
        <v>69</v>
      </c>
      <c r="AG24" s="69" t="s">
        <v>68</v>
      </c>
      <c r="AH24" s="69" t="s">
        <v>69</v>
      </c>
      <c r="AI24" s="77" t="s">
        <v>68</v>
      </c>
      <c r="AJ24" s="78" t="s">
        <v>69</v>
      </c>
      <c r="AK24" s="69" t="s">
        <v>68</v>
      </c>
      <c r="AL24" s="285"/>
      <c r="AM24" s="79" t="s">
        <v>69</v>
      </c>
      <c r="AN24" s="80" t="s">
        <v>70</v>
      </c>
      <c r="AO24" s="79" t="s">
        <v>69</v>
      </c>
      <c r="AP24" s="81" t="s">
        <v>70</v>
      </c>
      <c r="AQ24" s="317"/>
      <c r="AR24" s="296"/>
      <c r="AS24" s="296"/>
      <c r="AT24" s="319"/>
      <c r="AU24" s="321"/>
      <c r="AV24" s="302"/>
      <c r="AW24" s="304"/>
    </row>
    <row r="25" spans="1:51" s="58" customFormat="1" ht="24.75" customHeight="1" thickBot="1" x14ac:dyDescent="0.3">
      <c r="G25" s="323" t="s">
        <v>71</v>
      </c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5"/>
      <c r="AW25" s="82"/>
    </row>
    <row r="26" spans="1:51" ht="26.25" customHeight="1" thickBot="1" x14ac:dyDescent="0.3">
      <c r="A26" s="83" t="s">
        <v>34</v>
      </c>
      <c r="B26" s="83" t="s">
        <v>72</v>
      </c>
      <c r="C26" s="83" t="s">
        <v>73</v>
      </c>
      <c r="D26" s="83" t="s">
        <v>74</v>
      </c>
      <c r="G26" s="326" t="s">
        <v>75</v>
      </c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8"/>
      <c r="AW26" s="84"/>
    </row>
    <row r="27" spans="1:51" ht="21.75" customHeight="1" x14ac:dyDescent="0.25">
      <c r="A27" s="85" t="str">
        <f>G27</f>
        <v>Заведующий</v>
      </c>
      <c r="B27" s="85">
        <f>AT27</f>
        <v>0</v>
      </c>
      <c r="C27" s="85" t="str">
        <f t="shared" ref="C27:C48" si="0">IF(B27,"МРОТ","нет")</f>
        <v>нет</v>
      </c>
      <c r="D27" s="85">
        <f>L27</f>
        <v>1</v>
      </c>
      <c r="G27" s="86" t="s">
        <v>76</v>
      </c>
      <c r="H27" s="87"/>
      <c r="I27" s="88"/>
      <c r="J27" s="88"/>
      <c r="K27" s="88"/>
      <c r="L27" s="89">
        <v>1</v>
      </c>
      <c r="M27" s="90">
        <v>21424</v>
      </c>
      <c r="N27" s="91">
        <f>M27*L27</f>
        <v>21424</v>
      </c>
      <c r="O27" s="92"/>
      <c r="P27" s="93">
        <f>$N27*O27</f>
        <v>0</v>
      </c>
      <c r="Q27" s="92"/>
      <c r="R27" s="93">
        <f>$N27*Q27</f>
        <v>0</v>
      </c>
      <c r="S27" s="92"/>
      <c r="T27" s="93">
        <f>$N27*S27</f>
        <v>0</v>
      </c>
      <c r="U27" s="92"/>
      <c r="V27" s="93">
        <f>$N27*U27</f>
        <v>0</v>
      </c>
      <c r="W27" s="94"/>
      <c r="X27" s="94"/>
      <c r="Y27" s="94"/>
      <c r="Z27" s="94"/>
      <c r="AA27" s="94">
        <v>0.1</v>
      </c>
      <c r="AB27" s="94">
        <v>0.05</v>
      </c>
      <c r="AC27" s="94"/>
      <c r="AD27" s="95">
        <f>SUM(W27:AC27)</f>
        <v>0.15000000000000002</v>
      </c>
      <c r="AE27" s="96">
        <f>$N27*AD27</f>
        <v>3213.6000000000004</v>
      </c>
      <c r="AF27" s="95"/>
      <c r="AG27" s="93">
        <f>$N27*AF27</f>
        <v>0</v>
      </c>
      <c r="AH27" s="97"/>
      <c r="AI27" s="93">
        <f>$N27*AH27</f>
        <v>0</v>
      </c>
      <c r="AJ27" s="98">
        <v>0.35</v>
      </c>
      <c r="AK27" s="96">
        <f>$N27*AJ27</f>
        <v>7498.4</v>
      </c>
      <c r="AL27" s="88">
        <f>N27+P27+AG27+R27+AI27+T27+V27+AE27+AK27</f>
        <v>32136</v>
      </c>
      <c r="AM27" s="99">
        <v>0.30000000000000004</v>
      </c>
      <c r="AN27" s="88">
        <f>AM27*AL27</f>
        <v>9640.8000000000011</v>
      </c>
      <c r="AO27" s="99">
        <v>0.30000000000000004</v>
      </c>
      <c r="AP27" s="88">
        <f>AO27*AL27</f>
        <v>9640.8000000000011</v>
      </c>
      <c r="AQ27" s="89">
        <f>AN27+AP27</f>
        <v>19281.600000000002</v>
      </c>
      <c r="AR27" s="88">
        <f>AL27+AQ27</f>
        <v>51417.600000000006</v>
      </c>
      <c r="AS27" s="88">
        <f>$AS$23*L27</f>
        <v>25987.200000000001</v>
      </c>
      <c r="AT27" s="89">
        <f>IF((AS27-(AL27+AN27+AP27))&lt;0,0,AS27-(AL27+AN27+AP27))</f>
        <v>0</v>
      </c>
      <c r="AU27" s="89">
        <f>AL27+AQ27+AT27</f>
        <v>51417.600000000006</v>
      </c>
      <c r="AV27" s="100">
        <f>N27*1.6</f>
        <v>34278.400000000001</v>
      </c>
      <c r="AW27" s="101">
        <f>N27*0.137*1.6</f>
        <v>4696.1408000000001</v>
      </c>
    </row>
    <row r="28" spans="1:51" ht="18" customHeight="1" thickBot="1" x14ac:dyDescent="0.3">
      <c r="A28" s="85" t="str">
        <f>G31</f>
        <v>Старший воспитатель</v>
      </c>
      <c r="B28" s="85">
        <f>AT31</f>
        <v>2632.8000000000011</v>
      </c>
      <c r="C28" s="85" t="str">
        <f t="shared" si="0"/>
        <v>МРОТ</v>
      </c>
      <c r="D28" s="85">
        <f>L31</f>
        <v>0.5</v>
      </c>
      <c r="G28" s="102" t="s">
        <v>77</v>
      </c>
      <c r="H28" s="103"/>
      <c r="I28" s="103"/>
      <c r="J28" s="103"/>
      <c r="K28" s="103"/>
      <c r="L28" s="193">
        <f>SUM(L27:L27)</f>
        <v>1</v>
      </c>
      <c r="M28" s="193"/>
      <c r="N28" s="193">
        <f>SUM(N27:N27)</f>
        <v>21424</v>
      </c>
      <c r="O28" s="329">
        <f>SUM(P27:P27)</f>
        <v>0</v>
      </c>
      <c r="P28" s="329"/>
      <c r="Q28" s="329">
        <f>SUM(R27:R27)</f>
        <v>0</v>
      </c>
      <c r="R28" s="329"/>
      <c r="S28" s="329">
        <f>SUM(T27:T27)</f>
        <v>0</v>
      </c>
      <c r="T28" s="329"/>
      <c r="U28" s="329">
        <f>SUM(V27:V27)</f>
        <v>0</v>
      </c>
      <c r="V28" s="329"/>
      <c r="W28" s="104"/>
      <c r="X28" s="104"/>
      <c r="Y28" s="104"/>
      <c r="Z28" s="104"/>
      <c r="AA28" s="104"/>
      <c r="AB28" s="104"/>
      <c r="AC28" s="104"/>
      <c r="AD28" s="329">
        <f>SUM(AE27:AE27)</f>
        <v>3213.6000000000004</v>
      </c>
      <c r="AE28" s="329"/>
      <c r="AF28" s="329">
        <f>SUM(AG27:AG27)</f>
        <v>0</v>
      </c>
      <c r="AG28" s="329"/>
      <c r="AH28" s="329">
        <f>SUM(AI27:AI27)</f>
        <v>0</v>
      </c>
      <c r="AI28" s="329"/>
      <c r="AJ28" s="329">
        <f>SUM(AK27:AK27)</f>
        <v>7498.4</v>
      </c>
      <c r="AK28" s="329"/>
      <c r="AL28" s="194"/>
      <c r="AM28" s="330">
        <f>SUM(AN27)</f>
        <v>9640.8000000000011</v>
      </c>
      <c r="AN28" s="330"/>
      <c r="AO28" s="330">
        <f>SUM(AP27)</f>
        <v>9640.8000000000011</v>
      </c>
      <c r="AP28" s="330"/>
      <c r="AQ28" s="193">
        <f t="shared" ref="AQ28:AW28" si="1">SUM(AQ27:AQ27)</f>
        <v>19281.600000000002</v>
      </c>
      <c r="AR28" s="193">
        <f t="shared" si="1"/>
        <v>51417.600000000006</v>
      </c>
      <c r="AS28" s="193">
        <f t="shared" si="1"/>
        <v>25987.200000000001</v>
      </c>
      <c r="AT28" s="193">
        <f t="shared" si="1"/>
        <v>0</v>
      </c>
      <c r="AU28" s="193">
        <f t="shared" si="1"/>
        <v>51417.600000000006</v>
      </c>
      <c r="AV28" s="105">
        <f t="shared" si="1"/>
        <v>34278.400000000001</v>
      </c>
      <c r="AW28" s="106">
        <f t="shared" si="1"/>
        <v>4696.1408000000001</v>
      </c>
    </row>
    <row r="29" spans="1:51" ht="25.5" customHeight="1" x14ac:dyDescent="0.25">
      <c r="A29" s="85" t="e">
        <f>#REF!</f>
        <v>#REF!</v>
      </c>
      <c r="B29" s="85" t="e">
        <f>#REF!</f>
        <v>#REF!</v>
      </c>
      <c r="C29" s="85" t="e">
        <f t="shared" si="0"/>
        <v>#REF!</v>
      </c>
      <c r="D29" s="85" t="e">
        <f>#REF!</f>
        <v>#REF!</v>
      </c>
      <c r="E29" s="31"/>
      <c r="F29" s="31"/>
      <c r="G29" s="337" t="s">
        <v>78</v>
      </c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9"/>
      <c r="AW29" s="107"/>
    </row>
    <row r="30" spans="1:51" ht="24" customHeight="1" thickBot="1" x14ac:dyDescent="0.3">
      <c r="A30" s="85" t="e">
        <f>NA()</f>
        <v>#N/A</v>
      </c>
      <c r="B30" s="85" t="e">
        <f>NA()</f>
        <v>#N/A</v>
      </c>
      <c r="C30" s="85" t="e">
        <f t="shared" si="0"/>
        <v>#N/A</v>
      </c>
      <c r="D30" s="85" t="e">
        <f>NA()</f>
        <v>#N/A</v>
      </c>
      <c r="E30" s="31"/>
      <c r="F30" s="31"/>
      <c r="G30" s="340" t="s">
        <v>79</v>
      </c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2"/>
      <c r="AW30" s="108"/>
    </row>
    <row r="31" spans="1:51" ht="20.100000000000001" customHeight="1" x14ac:dyDescent="0.25">
      <c r="A31" s="85" t="e">
        <f>NA()</f>
        <v>#N/A</v>
      </c>
      <c r="B31" s="85" t="e">
        <f>NA()</f>
        <v>#N/A</v>
      </c>
      <c r="C31" s="85" t="e">
        <f t="shared" si="0"/>
        <v>#N/A</v>
      </c>
      <c r="D31" s="85" t="e">
        <f>NA()</f>
        <v>#N/A</v>
      </c>
      <c r="E31" s="31"/>
      <c r="F31" s="31"/>
      <c r="G31" s="109" t="s">
        <v>80</v>
      </c>
      <c r="H31" s="110" t="s">
        <v>81</v>
      </c>
      <c r="I31" s="111">
        <v>0.5</v>
      </c>
      <c r="J31" s="111"/>
      <c r="K31" s="111"/>
      <c r="L31" s="112">
        <v>0.5</v>
      </c>
      <c r="M31" s="112">
        <v>8634</v>
      </c>
      <c r="N31" s="91">
        <f t="shared" ref="N31:N38" si="2">M31*L31</f>
        <v>4317</v>
      </c>
      <c r="O31" s="113">
        <v>0.25</v>
      </c>
      <c r="P31" s="96">
        <f t="shared" ref="P31:P38" si="3">$N31*O31</f>
        <v>1079.25</v>
      </c>
      <c r="Q31" s="97"/>
      <c r="R31" s="96">
        <f t="shared" ref="R31:R38" si="4">$N31*Q31</f>
        <v>0</v>
      </c>
      <c r="S31" s="97"/>
      <c r="T31" s="96">
        <f t="shared" ref="T31:T38" si="5">$N31*S31</f>
        <v>0</v>
      </c>
      <c r="U31" s="97"/>
      <c r="V31" s="96">
        <f t="shared" ref="V31:V38" si="6">$N31*U31</f>
        <v>0</v>
      </c>
      <c r="W31" s="94"/>
      <c r="X31" s="94"/>
      <c r="Y31" s="94"/>
      <c r="Z31" s="94"/>
      <c r="AA31" s="94"/>
      <c r="AB31" s="94"/>
      <c r="AC31" s="94"/>
      <c r="AD31" s="97">
        <f t="shared" ref="AD31:AD35" si="7">SUM(W31:AC31)</f>
        <v>0</v>
      </c>
      <c r="AE31" s="96">
        <f t="shared" ref="AE31:AE35" si="8">$N31*AD31</f>
        <v>0</v>
      </c>
      <c r="AF31" s="97"/>
      <c r="AG31" s="96">
        <f t="shared" ref="AG31:AG38" si="9">$N31*AF31</f>
        <v>0</v>
      </c>
      <c r="AH31" s="97"/>
      <c r="AI31" s="96">
        <f t="shared" ref="AI31:AI38" si="10">$N31*AH31</f>
        <v>0</v>
      </c>
      <c r="AJ31" s="205">
        <v>0.25</v>
      </c>
      <c r="AK31" s="96">
        <f t="shared" ref="AK31:AK38" si="11">$N31*AJ31</f>
        <v>1079.25</v>
      </c>
      <c r="AL31" s="88">
        <f>N31+P31+AG31+R31+AI31+T31+V31+AE31+AK31</f>
        <v>6475.5</v>
      </c>
      <c r="AM31" s="99">
        <v>0.30000000000000004</v>
      </c>
      <c r="AN31" s="88">
        <f>AM31*AL31</f>
        <v>1942.6500000000003</v>
      </c>
      <c r="AO31" s="99">
        <v>0.30000000000000004</v>
      </c>
      <c r="AP31" s="88">
        <f>AO31*AL31</f>
        <v>1942.6500000000003</v>
      </c>
      <c r="AQ31" s="89">
        <f t="shared" ref="AQ31:AQ38" si="12">AN31+AP31</f>
        <v>3885.3000000000006</v>
      </c>
      <c r="AR31" s="114">
        <f t="shared" ref="AR31:AR38" si="13">AL31+AQ31</f>
        <v>10360.800000000001</v>
      </c>
      <c r="AS31" s="88">
        <f t="shared" ref="AS31:AS38" si="14">$AS$23*L31</f>
        <v>12993.6</v>
      </c>
      <c r="AT31" s="89">
        <f>IF((AS31-(AL31-T31-V31+AN31+AP31-(T31+V31)*0.6))&lt;0,0,AS31-(AL31-T31-V31+AN31+AP31-(T31+V31)*0.6))</f>
        <v>2632.8000000000011</v>
      </c>
      <c r="AU31" s="89">
        <f t="shared" ref="AU31:AU38" si="15">AL31+AQ31+AT31</f>
        <v>12993.600000000002</v>
      </c>
      <c r="AV31" s="100">
        <f t="shared" ref="AV31:AV38" si="16">N31*1.6</f>
        <v>6907.2000000000007</v>
      </c>
      <c r="AW31" s="115"/>
      <c r="AY31" s="116"/>
    </row>
    <row r="32" spans="1:51" ht="20.100000000000001" customHeight="1" x14ac:dyDescent="0.25">
      <c r="A32" s="85" t="str">
        <f>G39</f>
        <v>Итого</v>
      </c>
      <c r="B32" s="85">
        <f>AT39</f>
        <v>67734.076159999997</v>
      </c>
      <c r="C32" s="85" t="str">
        <f t="shared" si="0"/>
        <v>МРОТ</v>
      </c>
      <c r="D32" s="85">
        <f>L39</f>
        <v>10.962999999999999</v>
      </c>
      <c r="E32" s="31"/>
      <c r="F32" s="31"/>
      <c r="G32" s="117" t="s">
        <v>82</v>
      </c>
      <c r="H32" s="118" t="s">
        <v>84</v>
      </c>
      <c r="I32" s="119">
        <v>1</v>
      </c>
      <c r="J32" s="119"/>
      <c r="K32" s="119"/>
      <c r="L32" s="120">
        <v>3</v>
      </c>
      <c r="M32" s="120">
        <v>8426</v>
      </c>
      <c r="N32" s="121">
        <f t="shared" si="2"/>
        <v>25278</v>
      </c>
      <c r="O32" s="122">
        <v>0.25</v>
      </c>
      <c r="P32" s="123">
        <f t="shared" si="3"/>
        <v>6319.5</v>
      </c>
      <c r="Q32" s="124"/>
      <c r="R32" s="123">
        <f t="shared" si="4"/>
        <v>0</v>
      </c>
      <c r="S32" s="124"/>
      <c r="T32" s="123">
        <f t="shared" si="5"/>
        <v>0</v>
      </c>
      <c r="U32" s="124"/>
      <c r="V32" s="123">
        <f t="shared" si="6"/>
        <v>0</v>
      </c>
      <c r="W32" s="125"/>
      <c r="X32" s="125"/>
      <c r="Y32" s="125"/>
      <c r="Z32" s="125"/>
      <c r="AA32" s="125"/>
      <c r="AB32" s="125"/>
      <c r="AC32" s="125"/>
      <c r="AD32" s="124">
        <f t="shared" si="7"/>
        <v>0</v>
      </c>
      <c r="AE32" s="123">
        <f t="shared" si="8"/>
        <v>0</v>
      </c>
      <c r="AF32" s="124"/>
      <c r="AG32" s="123">
        <f t="shared" si="9"/>
        <v>0</v>
      </c>
      <c r="AH32" s="124"/>
      <c r="AI32" s="123">
        <f t="shared" si="10"/>
        <v>0</v>
      </c>
      <c r="AJ32" s="126">
        <v>0.15</v>
      </c>
      <c r="AK32" s="123">
        <f t="shared" si="11"/>
        <v>3791.7</v>
      </c>
      <c r="AL32" s="114">
        <f t="shared" ref="AL32:AL38" si="17">N32+P32+AG32+R32+AI32+T32+V32+AE32+AK32</f>
        <v>35389.199999999997</v>
      </c>
      <c r="AM32" s="127">
        <v>0.30000000000000004</v>
      </c>
      <c r="AN32" s="114">
        <f t="shared" ref="AN32:AN36" si="18">AM32*AL32</f>
        <v>10616.76</v>
      </c>
      <c r="AO32" s="127">
        <v>0.30000000000000004</v>
      </c>
      <c r="AP32" s="114">
        <f t="shared" ref="AP32:AP36" si="19">AO32*AL32</f>
        <v>10616.76</v>
      </c>
      <c r="AQ32" s="128">
        <f t="shared" si="12"/>
        <v>21233.52</v>
      </c>
      <c r="AR32" s="114">
        <f t="shared" si="13"/>
        <v>56622.720000000001</v>
      </c>
      <c r="AS32" s="114">
        <f t="shared" si="14"/>
        <v>77961.600000000006</v>
      </c>
      <c r="AT32" s="128">
        <f t="shared" ref="AT32:AT38" si="20">IF((AS32-(AL32-T32-V32+AN32+AP32-(T32+V32)*0.6))&lt;0,0,AS32-(AL32-T32-V32+AN32+AP32-(T32+V32)*0.6))</f>
        <v>21338.880000000005</v>
      </c>
      <c r="AU32" s="128">
        <f t="shared" si="15"/>
        <v>77961.600000000006</v>
      </c>
      <c r="AV32" s="129">
        <f t="shared" si="16"/>
        <v>40444.800000000003</v>
      </c>
      <c r="AW32" s="115">
        <f t="shared" ref="AW32:AW34" si="21">N32*1.6*0.137</f>
        <v>5540.9376000000011</v>
      </c>
      <c r="AY32" s="116"/>
    </row>
    <row r="33" spans="1:51" ht="20.100000000000001" customHeight="1" x14ac:dyDescent="0.25">
      <c r="A33" s="85" t="str">
        <f>G40</f>
        <v>МЕСТНЫЙ БЮДЖЕТ</v>
      </c>
      <c r="B33" s="85">
        <f>AT40</f>
        <v>0</v>
      </c>
      <c r="C33" s="85" t="str">
        <f t="shared" si="0"/>
        <v>нет</v>
      </c>
      <c r="D33" s="85">
        <f>L40</f>
        <v>0</v>
      </c>
      <c r="E33" s="31"/>
      <c r="F33" s="31"/>
      <c r="G33" s="117" t="s">
        <v>82</v>
      </c>
      <c r="H33" s="118" t="s">
        <v>85</v>
      </c>
      <c r="I33" s="119">
        <v>1</v>
      </c>
      <c r="J33" s="119"/>
      <c r="K33" s="119"/>
      <c r="L33" s="120">
        <v>2</v>
      </c>
      <c r="M33" s="120">
        <v>8426</v>
      </c>
      <c r="N33" s="121">
        <f t="shared" si="2"/>
        <v>16852</v>
      </c>
      <c r="O33" s="122">
        <v>0.25</v>
      </c>
      <c r="P33" s="123">
        <f t="shared" si="3"/>
        <v>4213</v>
      </c>
      <c r="Q33" s="124"/>
      <c r="R33" s="123">
        <f t="shared" si="4"/>
        <v>0</v>
      </c>
      <c r="S33" s="124"/>
      <c r="T33" s="123">
        <f t="shared" si="5"/>
        <v>0</v>
      </c>
      <c r="U33" s="124"/>
      <c r="V33" s="123">
        <f t="shared" si="6"/>
        <v>0</v>
      </c>
      <c r="W33" s="125"/>
      <c r="X33" s="125"/>
      <c r="Y33" s="125"/>
      <c r="Z33" s="125"/>
      <c r="AA33" s="125"/>
      <c r="AB33" s="125"/>
      <c r="AC33" s="125"/>
      <c r="AD33" s="124">
        <f t="shared" si="7"/>
        <v>0</v>
      </c>
      <c r="AE33" s="123">
        <f t="shared" si="8"/>
        <v>0</v>
      </c>
      <c r="AF33" s="124"/>
      <c r="AG33" s="123">
        <f t="shared" si="9"/>
        <v>0</v>
      </c>
      <c r="AH33" s="124"/>
      <c r="AI33" s="123">
        <f t="shared" si="10"/>
        <v>0</v>
      </c>
      <c r="AJ33" s="126">
        <v>0.35</v>
      </c>
      <c r="AK33" s="123">
        <f t="shared" si="11"/>
        <v>5898.2</v>
      </c>
      <c r="AL33" s="114">
        <f t="shared" si="17"/>
        <v>26963.200000000001</v>
      </c>
      <c r="AM33" s="127">
        <v>0.30000000000000004</v>
      </c>
      <c r="AN33" s="114">
        <f t="shared" si="18"/>
        <v>8088.9600000000019</v>
      </c>
      <c r="AO33" s="127">
        <v>0.3</v>
      </c>
      <c r="AP33" s="114">
        <f t="shared" si="19"/>
        <v>8088.96</v>
      </c>
      <c r="AQ33" s="128">
        <f t="shared" si="12"/>
        <v>16177.920000000002</v>
      </c>
      <c r="AR33" s="114">
        <f t="shared" si="13"/>
        <v>43141.120000000003</v>
      </c>
      <c r="AS33" s="114">
        <f t="shared" si="14"/>
        <v>51974.400000000001</v>
      </c>
      <c r="AT33" s="128">
        <f t="shared" si="20"/>
        <v>8833.2799999999988</v>
      </c>
      <c r="AU33" s="128">
        <f t="shared" si="15"/>
        <v>51974.400000000001</v>
      </c>
      <c r="AV33" s="129">
        <f t="shared" si="16"/>
        <v>26963.200000000001</v>
      </c>
      <c r="AW33" s="115">
        <f t="shared" si="21"/>
        <v>3693.9584000000004</v>
      </c>
      <c r="AY33" s="116"/>
    </row>
    <row r="34" spans="1:51" ht="20.100000000000001" customHeight="1" x14ac:dyDescent="0.25">
      <c r="A34" s="85" t="e">
        <f>NA()</f>
        <v>#N/A</v>
      </c>
      <c r="B34" s="85" t="e">
        <f>NA()</f>
        <v>#N/A</v>
      </c>
      <c r="C34" s="85" t="e">
        <f t="shared" si="0"/>
        <v>#N/A</v>
      </c>
      <c r="D34" s="85" t="e">
        <f>NA()</f>
        <v>#N/A</v>
      </c>
      <c r="E34" s="31"/>
      <c r="F34" s="31"/>
      <c r="G34" s="117" t="s">
        <v>82</v>
      </c>
      <c r="H34" s="118" t="s">
        <v>86</v>
      </c>
      <c r="I34" s="119">
        <v>0.95</v>
      </c>
      <c r="J34" s="119"/>
      <c r="K34" s="119"/>
      <c r="L34" s="120">
        <v>2.2999999999999998</v>
      </c>
      <c r="M34" s="120">
        <v>8426</v>
      </c>
      <c r="N34" s="121">
        <f t="shared" si="2"/>
        <v>19379.8</v>
      </c>
      <c r="O34" s="122">
        <v>0.25</v>
      </c>
      <c r="P34" s="123">
        <f t="shared" si="3"/>
        <v>4844.95</v>
      </c>
      <c r="Q34" s="124"/>
      <c r="R34" s="123">
        <f t="shared" si="4"/>
        <v>0</v>
      </c>
      <c r="S34" s="124"/>
      <c r="T34" s="123">
        <f t="shared" si="5"/>
        <v>0</v>
      </c>
      <c r="U34" s="124"/>
      <c r="V34" s="123">
        <f t="shared" si="6"/>
        <v>0</v>
      </c>
      <c r="W34" s="125"/>
      <c r="X34" s="125"/>
      <c r="Y34" s="125"/>
      <c r="Z34" s="125"/>
      <c r="AA34" s="125"/>
      <c r="AB34" s="125"/>
      <c r="AC34" s="125"/>
      <c r="AD34" s="124">
        <f t="shared" si="7"/>
        <v>0</v>
      </c>
      <c r="AE34" s="123">
        <f t="shared" si="8"/>
        <v>0</v>
      </c>
      <c r="AF34" s="124"/>
      <c r="AG34" s="123">
        <f t="shared" si="9"/>
        <v>0</v>
      </c>
      <c r="AH34" s="124"/>
      <c r="AI34" s="123">
        <f t="shared" si="10"/>
        <v>0</v>
      </c>
      <c r="AJ34" s="126">
        <v>0.2</v>
      </c>
      <c r="AK34" s="123">
        <f t="shared" si="11"/>
        <v>3875.96</v>
      </c>
      <c r="AL34" s="114">
        <f t="shared" si="17"/>
        <v>28100.71</v>
      </c>
      <c r="AM34" s="127">
        <v>0.30000000000000004</v>
      </c>
      <c r="AN34" s="114">
        <f t="shared" si="18"/>
        <v>8430.2130000000016</v>
      </c>
      <c r="AO34" s="127">
        <v>0.30000000000000004</v>
      </c>
      <c r="AP34" s="114">
        <f t="shared" si="19"/>
        <v>8430.2130000000016</v>
      </c>
      <c r="AQ34" s="128">
        <f t="shared" si="12"/>
        <v>16860.426000000003</v>
      </c>
      <c r="AR34" s="114">
        <f t="shared" si="13"/>
        <v>44961.135999999999</v>
      </c>
      <c r="AS34" s="114">
        <f t="shared" si="14"/>
        <v>59770.559999999998</v>
      </c>
      <c r="AT34" s="128">
        <f t="shared" si="20"/>
        <v>14809.423999999992</v>
      </c>
      <c r="AU34" s="128">
        <f t="shared" si="15"/>
        <v>59770.55999999999</v>
      </c>
      <c r="AV34" s="129">
        <f t="shared" si="16"/>
        <v>31007.68</v>
      </c>
      <c r="AW34" s="115">
        <f t="shared" si="21"/>
        <v>4248.0521600000002</v>
      </c>
      <c r="AY34" s="116"/>
    </row>
    <row r="35" spans="1:51" ht="20.100000000000001" customHeight="1" x14ac:dyDescent="0.25">
      <c r="A35" s="85" t="str">
        <f>G41</f>
        <v>Учебно-вспомогательный персонал</v>
      </c>
      <c r="B35" s="85">
        <f>AT41</f>
        <v>0</v>
      </c>
      <c r="C35" s="85" t="str">
        <f t="shared" si="0"/>
        <v>нет</v>
      </c>
      <c r="D35" s="85">
        <f>L41</f>
        <v>0</v>
      </c>
      <c r="E35" s="31"/>
      <c r="F35" s="31"/>
      <c r="G35" s="117" t="s">
        <v>87</v>
      </c>
      <c r="H35" s="118" t="s">
        <v>88</v>
      </c>
      <c r="I35" s="119">
        <v>0.33</v>
      </c>
      <c r="J35" s="119"/>
      <c r="K35" s="119"/>
      <c r="L35" s="120">
        <f>0.33+0.083</f>
        <v>0.41300000000000003</v>
      </c>
      <c r="M35" s="120">
        <v>8426</v>
      </c>
      <c r="N35" s="121">
        <f t="shared" si="2"/>
        <v>3479.9380000000001</v>
      </c>
      <c r="O35" s="122">
        <v>0.25</v>
      </c>
      <c r="P35" s="123">
        <f t="shared" si="3"/>
        <v>869.98450000000003</v>
      </c>
      <c r="Q35" s="122">
        <v>0.2</v>
      </c>
      <c r="R35" s="123">
        <f t="shared" si="4"/>
        <v>695.98760000000004</v>
      </c>
      <c r="S35" s="124"/>
      <c r="T35" s="123">
        <f t="shared" si="5"/>
        <v>0</v>
      </c>
      <c r="U35" s="124"/>
      <c r="V35" s="123">
        <f t="shared" si="6"/>
        <v>0</v>
      </c>
      <c r="W35" s="125"/>
      <c r="X35" s="125"/>
      <c r="Y35" s="125"/>
      <c r="Z35" s="125"/>
      <c r="AA35" s="125"/>
      <c r="AB35" s="125"/>
      <c r="AC35" s="125"/>
      <c r="AD35" s="124">
        <f t="shared" si="7"/>
        <v>0</v>
      </c>
      <c r="AE35" s="123">
        <f t="shared" si="8"/>
        <v>0</v>
      </c>
      <c r="AF35" s="124"/>
      <c r="AG35" s="123">
        <f t="shared" si="9"/>
        <v>0</v>
      </c>
      <c r="AH35" s="124"/>
      <c r="AI35" s="123">
        <f t="shared" si="10"/>
        <v>0</v>
      </c>
      <c r="AJ35" s="126">
        <v>0.35</v>
      </c>
      <c r="AK35" s="123">
        <f t="shared" si="11"/>
        <v>1217.9783</v>
      </c>
      <c r="AL35" s="114">
        <f t="shared" si="17"/>
        <v>6263.8884000000007</v>
      </c>
      <c r="AM35" s="127">
        <v>0.30000000000000004</v>
      </c>
      <c r="AN35" s="114">
        <f t="shared" si="18"/>
        <v>1879.1665200000004</v>
      </c>
      <c r="AO35" s="127">
        <v>0.30000000000000004</v>
      </c>
      <c r="AP35" s="114">
        <f t="shared" si="19"/>
        <v>1879.1665200000004</v>
      </c>
      <c r="AQ35" s="128">
        <f t="shared" si="12"/>
        <v>3758.3330400000009</v>
      </c>
      <c r="AR35" s="114">
        <f t="shared" si="13"/>
        <v>10022.221440000001</v>
      </c>
      <c r="AS35" s="114">
        <f t="shared" si="14"/>
        <v>10732.713600000001</v>
      </c>
      <c r="AT35" s="128">
        <f t="shared" si="20"/>
        <v>710.49215999999979</v>
      </c>
      <c r="AU35" s="128">
        <f t="shared" si="15"/>
        <v>10732.713600000001</v>
      </c>
      <c r="AV35" s="129">
        <f t="shared" si="16"/>
        <v>5567.9008000000003</v>
      </c>
      <c r="AW35" s="115"/>
      <c r="AY35" s="116"/>
    </row>
    <row r="36" spans="1:51" ht="20.100000000000001" customHeight="1" x14ac:dyDescent="0.25">
      <c r="A36" s="85" t="str">
        <f>G42</f>
        <v>Помощник  воспитателя</v>
      </c>
      <c r="B36" s="85">
        <f>AT42</f>
        <v>100900.58160000002</v>
      </c>
      <c r="C36" s="85" t="str">
        <f t="shared" si="0"/>
        <v>МРОТ</v>
      </c>
      <c r="D36" s="85">
        <f>L42</f>
        <v>6.23</v>
      </c>
      <c r="E36" s="31"/>
      <c r="F36" s="31"/>
      <c r="G36" s="130" t="s">
        <v>89</v>
      </c>
      <c r="H36" s="131"/>
      <c r="I36" s="119"/>
      <c r="J36" s="119"/>
      <c r="K36" s="119"/>
      <c r="L36" s="120">
        <f>1+0.25</f>
        <v>1.25</v>
      </c>
      <c r="M36" s="120">
        <v>7249</v>
      </c>
      <c r="N36" s="121">
        <f t="shared" si="2"/>
        <v>9061.25</v>
      </c>
      <c r="O36" s="122">
        <v>0.25</v>
      </c>
      <c r="P36" s="123">
        <f t="shared" si="3"/>
        <v>2265.3125</v>
      </c>
      <c r="Q36" s="124"/>
      <c r="R36" s="123">
        <f t="shared" si="4"/>
        <v>0</v>
      </c>
      <c r="S36" s="124"/>
      <c r="T36" s="123">
        <f t="shared" si="5"/>
        <v>0</v>
      </c>
      <c r="U36" s="126">
        <v>0.04</v>
      </c>
      <c r="V36" s="123">
        <f>$N36*U36</f>
        <v>362.45</v>
      </c>
      <c r="W36" s="125"/>
      <c r="X36" s="125"/>
      <c r="Y36" s="125"/>
      <c r="Z36" s="125"/>
      <c r="AA36" s="125"/>
      <c r="AB36" s="125"/>
      <c r="AC36" s="125"/>
      <c r="AD36" s="124">
        <f>SUM(W36:AC36)</f>
        <v>0</v>
      </c>
      <c r="AE36" s="123">
        <f>$N36*AD36</f>
        <v>0</v>
      </c>
      <c r="AF36" s="124"/>
      <c r="AG36" s="123">
        <f t="shared" si="9"/>
        <v>0</v>
      </c>
      <c r="AH36" s="124"/>
      <c r="AI36" s="123">
        <f t="shared" si="10"/>
        <v>0</v>
      </c>
      <c r="AJ36" s="126">
        <v>0.35</v>
      </c>
      <c r="AK36" s="123">
        <f t="shared" si="11"/>
        <v>3171.4375</v>
      </c>
      <c r="AL36" s="114">
        <f t="shared" si="17"/>
        <v>14860.45</v>
      </c>
      <c r="AM36" s="127">
        <v>0.30000000000000004</v>
      </c>
      <c r="AN36" s="114">
        <f t="shared" si="18"/>
        <v>4458.1350000000011</v>
      </c>
      <c r="AO36" s="127">
        <v>0.30000000000000004</v>
      </c>
      <c r="AP36" s="114">
        <f t="shared" si="19"/>
        <v>4458.1350000000011</v>
      </c>
      <c r="AQ36" s="128">
        <f t="shared" si="12"/>
        <v>8916.2700000000023</v>
      </c>
      <c r="AR36" s="114">
        <f t="shared" si="13"/>
        <v>23776.720000000001</v>
      </c>
      <c r="AS36" s="114">
        <f t="shared" si="14"/>
        <v>32484</v>
      </c>
      <c r="AT36" s="128">
        <f t="shared" si="20"/>
        <v>9287.1999999999971</v>
      </c>
      <c r="AU36" s="128">
        <f t="shared" si="15"/>
        <v>33063.919999999998</v>
      </c>
      <c r="AV36" s="129">
        <f t="shared" si="16"/>
        <v>14498</v>
      </c>
      <c r="AW36" s="115"/>
      <c r="AY36" s="116"/>
    </row>
    <row r="37" spans="1:51" ht="20.100000000000001" customHeight="1" x14ac:dyDescent="0.25">
      <c r="A37" s="85" t="e">
        <f>#REF!</f>
        <v>#REF!</v>
      </c>
      <c r="B37" s="85" t="e">
        <f>#REF!</f>
        <v>#REF!</v>
      </c>
      <c r="C37" s="85" t="e">
        <f t="shared" ref="C37" si="22">IF(B37,"МРОТ","нет")</f>
        <v>#REF!</v>
      </c>
      <c r="D37" s="85" t="e">
        <f>#REF!</f>
        <v>#REF!</v>
      </c>
      <c r="E37" s="31"/>
      <c r="F37" s="31"/>
      <c r="G37" s="117" t="s">
        <v>121</v>
      </c>
      <c r="H37" s="118" t="s">
        <v>91</v>
      </c>
      <c r="I37" s="119">
        <v>0.5</v>
      </c>
      <c r="J37" s="119"/>
      <c r="K37" s="119"/>
      <c r="L37" s="240">
        <v>1</v>
      </c>
      <c r="M37" s="120">
        <v>7875</v>
      </c>
      <c r="N37" s="121">
        <f t="shared" ref="N37" si="23">M37*L37</f>
        <v>7875</v>
      </c>
      <c r="O37" s="122">
        <v>0.25</v>
      </c>
      <c r="P37" s="123">
        <f t="shared" ref="P37" si="24">$N37*O37</f>
        <v>1968.75</v>
      </c>
      <c r="Q37" s="124"/>
      <c r="R37" s="123">
        <f t="shared" ref="R37" si="25">$N37*Q37</f>
        <v>0</v>
      </c>
      <c r="S37" s="124"/>
      <c r="T37" s="123">
        <f t="shared" ref="T37" si="26">$N37*S37</f>
        <v>0</v>
      </c>
      <c r="U37" s="124"/>
      <c r="V37" s="123">
        <f t="shared" ref="V37" si="27">$N37*U37</f>
        <v>0</v>
      </c>
      <c r="W37" s="125"/>
      <c r="X37" s="125"/>
      <c r="Y37" s="125"/>
      <c r="Z37" s="125"/>
      <c r="AA37" s="125"/>
      <c r="AB37" s="125"/>
      <c r="AC37" s="125"/>
      <c r="AD37" s="124">
        <f>SUM(W37:AC37)</f>
        <v>0</v>
      </c>
      <c r="AE37" s="123">
        <f>$N37*AD37</f>
        <v>0</v>
      </c>
      <c r="AF37" s="124"/>
      <c r="AG37" s="123">
        <f t="shared" ref="AG37" si="28">$N37*AF37</f>
        <v>0</v>
      </c>
      <c r="AH37" s="124"/>
      <c r="AI37" s="123">
        <f t="shared" ref="AI37" si="29">$N37*AH37</f>
        <v>0</v>
      </c>
      <c r="AJ37" s="126">
        <v>0.35</v>
      </c>
      <c r="AK37" s="123">
        <f t="shared" ref="AK37" si="30">$N37*AJ37</f>
        <v>2756.25</v>
      </c>
      <c r="AL37" s="114">
        <f t="shared" ref="AL37" si="31">N37+P37+AG37+R37+AI37+T37+V37+AE37+AK37</f>
        <v>12600</v>
      </c>
      <c r="AM37" s="127">
        <v>0.30000000000000004</v>
      </c>
      <c r="AN37" s="114">
        <f>AM37*AL37</f>
        <v>3780.0000000000005</v>
      </c>
      <c r="AO37" s="127">
        <v>0.30000000000000004</v>
      </c>
      <c r="AP37" s="114">
        <f>AO37*AL37</f>
        <v>3780.0000000000005</v>
      </c>
      <c r="AQ37" s="128">
        <f t="shared" ref="AQ37" si="32">AN37+AP37</f>
        <v>7560.0000000000009</v>
      </c>
      <c r="AR37" s="114">
        <f t="shared" ref="AR37" si="33">AL37+AQ37</f>
        <v>20160</v>
      </c>
      <c r="AS37" s="114">
        <f t="shared" ref="AS37" si="34">$AS$23*L37</f>
        <v>25987.200000000001</v>
      </c>
      <c r="AT37" s="128">
        <f t="shared" ref="AT37" si="35">IF((AS37-(AL37-T37-V37+AN37+AP37-(T37+V37)*0.6))&lt;0,0,AS37-(AL37-T37-V37+AN37+AP37-(T37+V37)*0.6))</f>
        <v>5827.2000000000007</v>
      </c>
      <c r="AU37" s="128">
        <f t="shared" ref="AU37" si="36">AL37+AQ37+AT37</f>
        <v>25987.200000000001</v>
      </c>
      <c r="AV37" s="129">
        <f t="shared" ref="AV37" si="37">N37*1.6</f>
        <v>12600</v>
      </c>
      <c r="AW37" s="115"/>
      <c r="AY37" s="116"/>
    </row>
    <row r="38" spans="1:51" ht="20.100000000000001" customHeight="1" x14ac:dyDescent="0.25">
      <c r="A38" s="85" t="e">
        <f>#REF!</f>
        <v>#REF!</v>
      </c>
      <c r="B38" s="85" t="e">
        <f>#REF!</f>
        <v>#REF!</v>
      </c>
      <c r="C38" s="85" t="e">
        <f t="shared" si="0"/>
        <v>#REF!</v>
      </c>
      <c r="D38" s="85" t="e">
        <f>#REF!</f>
        <v>#REF!</v>
      </c>
      <c r="E38" s="31"/>
      <c r="F38" s="31"/>
      <c r="G38" s="117" t="s">
        <v>90</v>
      </c>
      <c r="H38" s="118" t="s">
        <v>91</v>
      </c>
      <c r="I38" s="119">
        <v>0.5</v>
      </c>
      <c r="J38" s="119"/>
      <c r="K38" s="119"/>
      <c r="L38" s="120">
        <v>0.5</v>
      </c>
      <c r="M38" s="120">
        <v>7249</v>
      </c>
      <c r="N38" s="121">
        <f t="shared" si="2"/>
        <v>3624.5</v>
      </c>
      <c r="O38" s="122">
        <v>0.25</v>
      </c>
      <c r="P38" s="123">
        <f t="shared" si="3"/>
        <v>906.125</v>
      </c>
      <c r="Q38" s="124"/>
      <c r="R38" s="123">
        <f t="shared" si="4"/>
        <v>0</v>
      </c>
      <c r="S38" s="124"/>
      <c r="T38" s="123">
        <f t="shared" si="5"/>
        <v>0</v>
      </c>
      <c r="U38" s="124"/>
      <c r="V38" s="123">
        <f t="shared" si="6"/>
        <v>0</v>
      </c>
      <c r="W38" s="125"/>
      <c r="X38" s="125"/>
      <c r="Y38" s="125"/>
      <c r="Z38" s="125"/>
      <c r="AA38" s="125"/>
      <c r="AB38" s="125"/>
      <c r="AC38" s="125"/>
      <c r="AD38" s="124">
        <f>SUM(W38:AC38)</f>
        <v>0</v>
      </c>
      <c r="AE38" s="123">
        <f>$N38*AD38</f>
        <v>0</v>
      </c>
      <c r="AF38" s="124"/>
      <c r="AG38" s="123">
        <f t="shared" si="9"/>
        <v>0</v>
      </c>
      <c r="AH38" s="124"/>
      <c r="AI38" s="123">
        <f t="shared" si="10"/>
        <v>0</v>
      </c>
      <c r="AJ38" s="126">
        <v>0.25</v>
      </c>
      <c r="AK38" s="123">
        <f t="shared" si="11"/>
        <v>906.125</v>
      </c>
      <c r="AL38" s="114">
        <f t="shared" si="17"/>
        <v>5436.75</v>
      </c>
      <c r="AM38" s="127">
        <v>0.30000000000000004</v>
      </c>
      <c r="AN38" s="114">
        <f>AM38*AL38</f>
        <v>1631.0250000000003</v>
      </c>
      <c r="AO38" s="127">
        <v>0.30000000000000004</v>
      </c>
      <c r="AP38" s="114">
        <f>AO38*AL38</f>
        <v>1631.0250000000003</v>
      </c>
      <c r="AQ38" s="128">
        <f t="shared" si="12"/>
        <v>3262.0500000000006</v>
      </c>
      <c r="AR38" s="114">
        <f t="shared" si="13"/>
        <v>8698.8000000000011</v>
      </c>
      <c r="AS38" s="114">
        <f t="shared" si="14"/>
        <v>12993.6</v>
      </c>
      <c r="AT38" s="128">
        <f t="shared" si="20"/>
        <v>4294.7999999999993</v>
      </c>
      <c r="AU38" s="128">
        <f t="shared" si="15"/>
        <v>12993.6</v>
      </c>
      <c r="AV38" s="129">
        <f t="shared" si="16"/>
        <v>5799.2000000000007</v>
      </c>
      <c r="AW38" s="115"/>
      <c r="AY38" s="116"/>
    </row>
    <row r="39" spans="1:51" ht="21" customHeight="1" thickBot="1" x14ac:dyDescent="0.3">
      <c r="A39" s="85" t="e">
        <f>#REF!</f>
        <v>#REF!</v>
      </c>
      <c r="B39" s="85" t="e">
        <f>#REF!</f>
        <v>#REF!</v>
      </c>
      <c r="C39" s="85" t="e">
        <f t="shared" si="0"/>
        <v>#REF!</v>
      </c>
      <c r="D39" s="85" t="e">
        <f>#REF!</f>
        <v>#REF!</v>
      </c>
      <c r="E39" s="31"/>
      <c r="F39" s="31"/>
      <c r="G39" s="102" t="s">
        <v>77</v>
      </c>
      <c r="H39" s="103"/>
      <c r="I39" s="103"/>
      <c r="J39" s="103"/>
      <c r="K39" s="103"/>
      <c r="L39" s="193">
        <f>SUM(L31:L38)</f>
        <v>10.962999999999999</v>
      </c>
      <c r="M39" s="193"/>
      <c r="N39" s="193">
        <f>SUM(N31:N38)</f>
        <v>89867.487999999998</v>
      </c>
      <c r="O39" s="329">
        <f>SUM(P31:P38)</f>
        <v>22466.871999999999</v>
      </c>
      <c r="P39" s="329"/>
      <c r="Q39" s="329">
        <f>SUM(R31:R38)</f>
        <v>695.98760000000004</v>
      </c>
      <c r="R39" s="329"/>
      <c r="S39" s="329">
        <f>SUM(T31:T38)</f>
        <v>0</v>
      </c>
      <c r="T39" s="329"/>
      <c r="U39" s="329">
        <f>SUM(V31:V38)</f>
        <v>362.45</v>
      </c>
      <c r="V39" s="329"/>
      <c r="W39" s="104"/>
      <c r="X39" s="104"/>
      <c r="Y39" s="104"/>
      <c r="Z39" s="104"/>
      <c r="AA39" s="104"/>
      <c r="AB39" s="104"/>
      <c r="AC39" s="104"/>
      <c r="AD39" s="329">
        <f>SUM(AE31:AE38)</f>
        <v>0</v>
      </c>
      <c r="AE39" s="329"/>
      <c r="AF39" s="329">
        <f>SUM(AG31:AG38)</f>
        <v>0</v>
      </c>
      <c r="AG39" s="329"/>
      <c r="AH39" s="329">
        <f>SUM(AI31:AI38)</f>
        <v>0</v>
      </c>
      <c r="AI39" s="329"/>
      <c r="AJ39" s="329">
        <f>SUM(AK31:AK38)</f>
        <v>22696.900800000003</v>
      </c>
      <c r="AK39" s="329"/>
      <c r="AL39" s="194"/>
      <c r="AM39" s="330">
        <f>SUM(AN31:AN38)</f>
        <v>40826.909520000008</v>
      </c>
      <c r="AN39" s="330"/>
      <c r="AO39" s="330">
        <f>SUM(AP31:AP38)</f>
        <v>40826.909520000001</v>
      </c>
      <c r="AP39" s="330"/>
      <c r="AQ39" s="193">
        <f t="shared" ref="AQ39:AW39" si="38">SUM(AQ31:AQ38)</f>
        <v>81653.819040000017</v>
      </c>
      <c r="AR39" s="193">
        <f t="shared" si="38"/>
        <v>217743.51744</v>
      </c>
      <c r="AS39" s="193">
        <f t="shared" si="38"/>
        <v>284897.67359999998</v>
      </c>
      <c r="AT39" s="193">
        <f t="shared" si="38"/>
        <v>67734.076159999997</v>
      </c>
      <c r="AU39" s="193">
        <f t="shared" si="38"/>
        <v>285477.59359999996</v>
      </c>
      <c r="AV39" s="105">
        <f t="shared" si="38"/>
        <v>143787.98080000002</v>
      </c>
      <c r="AW39" s="132">
        <f t="shared" si="38"/>
        <v>13482.94816</v>
      </c>
      <c r="AY39" s="116"/>
    </row>
    <row r="40" spans="1:51" ht="26.25" customHeight="1" x14ac:dyDescent="0.25">
      <c r="A40" s="85" t="str">
        <f>G45</f>
        <v xml:space="preserve">Заведующий хозяйством </v>
      </c>
      <c r="B40" s="85">
        <f>AT45</f>
        <v>13358.72</v>
      </c>
      <c r="C40" s="85" t="str">
        <f t="shared" si="0"/>
        <v>МРОТ</v>
      </c>
      <c r="D40" s="85">
        <f>L45</f>
        <v>1</v>
      </c>
      <c r="E40" s="31"/>
      <c r="F40" s="31"/>
      <c r="G40" s="331" t="s">
        <v>71</v>
      </c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3"/>
      <c r="AW40" s="133"/>
      <c r="AY40" s="116"/>
    </row>
    <row r="41" spans="1:51" ht="24" customHeight="1" thickBot="1" x14ac:dyDescent="0.3">
      <c r="A41" s="134" t="str">
        <f>G51</f>
        <v>Рабочий по комплексному обслуживанию и ремонту зданий</v>
      </c>
      <c r="B41" s="134">
        <f>AT51</f>
        <v>18969.36</v>
      </c>
      <c r="C41" s="134" t="str">
        <f t="shared" si="0"/>
        <v>МРОТ</v>
      </c>
      <c r="D41" s="134">
        <f>L51</f>
        <v>1</v>
      </c>
      <c r="E41" s="31"/>
      <c r="F41" s="31"/>
      <c r="G41" s="334" t="s">
        <v>92</v>
      </c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6"/>
      <c r="AW41" s="135"/>
      <c r="AX41" s="31"/>
      <c r="AY41" s="116"/>
    </row>
    <row r="42" spans="1:51" ht="20.100000000000001" customHeight="1" x14ac:dyDescent="0.25">
      <c r="A42" s="136" t="str">
        <f>G52</f>
        <v>Дворник</v>
      </c>
      <c r="B42" s="137">
        <f>AT52</f>
        <v>19489.2</v>
      </c>
      <c r="C42" s="137" t="str">
        <f t="shared" si="0"/>
        <v>МРОТ</v>
      </c>
      <c r="D42" s="137">
        <f>L52</f>
        <v>1</v>
      </c>
      <c r="E42" s="137"/>
      <c r="F42" s="137"/>
      <c r="G42" s="138" t="s">
        <v>93</v>
      </c>
      <c r="H42" s="111" t="s">
        <v>94</v>
      </c>
      <c r="I42" s="111"/>
      <c r="J42" s="111"/>
      <c r="K42" s="111"/>
      <c r="L42" s="90">
        <v>6.23</v>
      </c>
      <c r="M42" s="138">
        <v>4533</v>
      </c>
      <c r="N42" s="91">
        <f>M42*L42</f>
        <v>28240.59</v>
      </c>
      <c r="O42" s="97"/>
      <c r="P42" s="96">
        <f>$N42*O42</f>
        <v>0</v>
      </c>
      <c r="Q42" s="97"/>
      <c r="R42" s="96">
        <f>$N42*Q42</f>
        <v>0</v>
      </c>
      <c r="S42" s="97"/>
      <c r="T42" s="96">
        <f>$N42*S42</f>
        <v>0</v>
      </c>
      <c r="U42" s="97"/>
      <c r="V42" s="96">
        <f>$N42*U42</f>
        <v>0</v>
      </c>
      <c r="W42" s="94"/>
      <c r="X42" s="94"/>
      <c r="Y42" s="94"/>
      <c r="Z42" s="94"/>
      <c r="AA42" s="94"/>
      <c r="AB42" s="94"/>
      <c r="AC42" s="94"/>
      <c r="AD42" s="97">
        <f>SUM(W42:AC42)</f>
        <v>0</v>
      </c>
      <c r="AE42" s="96">
        <f>$N42*AD42</f>
        <v>0</v>
      </c>
      <c r="AF42" s="98"/>
      <c r="AG42" s="96">
        <f>$N42*AF42</f>
        <v>0</v>
      </c>
      <c r="AH42" s="97"/>
      <c r="AI42" s="96">
        <f>$N42*AH42</f>
        <v>0</v>
      </c>
      <c r="AJ42" s="98">
        <v>0.35</v>
      </c>
      <c r="AK42" s="96">
        <f>$N42*AJ42</f>
        <v>9884.2065000000002</v>
      </c>
      <c r="AL42" s="88">
        <f t="shared" ref="AL42" si="39">N42+P42+AG42+R42+AI42+T42+V42+AE42+AK42</f>
        <v>38124.796499999997</v>
      </c>
      <c r="AM42" s="99">
        <v>0.30000000000000004</v>
      </c>
      <c r="AN42" s="88">
        <f>AM42*AL42</f>
        <v>11437.438950000002</v>
      </c>
      <c r="AO42" s="99">
        <v>0.30000000000000004</v>
      </c>
      <c r="AP42" s="88">
        <f>AO42*AL42</f>
        <v>11437.438950000002</v>
      </c>
      <c r="AQ42" s="89">
        <f>AN42+AP42</f>
        <v>22874.877900000003</v>
      </c>
      <c r="AR42" s="88">
        <f>AL42+AQ42</f>
        <v>60999.674400000004</v>
      </c>
      <c r="AS42" s="88">
        <f>$AS$23*L42</f>
        <v>161900.25600000002</v>
      </c>
      <c r="AT42" s="89">
        <f>IF((AS42-(AL42-T42-V42+AN42+AP42-(T42+V42)*0.6))&lt;0,0,AS42-(AL42-T42-V42+AN42+AP42-(T42+V42)*0.6))</f>
        <v>100900.58160000002</v>
      </c>
      <c r="AU42" s="89">
        <f>AL42+AQ42+AT42</f>
        <v>161900.25600000002</v>
      </c>
      <c r="AV42" s="100">
        <f>N42*1.6</f>
        <v>45184.944000000003</v>
      </c>
      <c r="AW42" s="115">
        <f>N42*1.6*9.86%</f>
        <v>4455.2354783999999</v>
      </c>
      <c r="AY42" s="116"/>
    </row>
    <row r="43" spans="1:51" ht="21" customHeight="1" thickBot="1" x14ac:dyDescent="0.3">
      <c r="A43" s="139" t="e">
        <f>#REF!</f>
        <v>#REF!</v>
      </c>
      <c r="B43" s="140" t="e">
        <f>#REF!</f>
        <v>#REF!</v>
      </c>
      <c r="C43" s="140" t="e">
        <f t="shared" si="0"/>
        <v>#REF!</v>
      </c>
      <c r="D43" s="140" t="e">
        <f>#REF!</f>
        <v>#REF!</v>
      </c>
      <c r="E43" s="141"/>
      <c r="F43" s="141"/>
      <c r="G43" s="142" t="s">
        <v>77</v>
      </c>
      <c r="H43" s="103"/>
      <c r="I43" s="103"/>
      <c r="J43" s="103"/>
      <c r="K43" s="103"/>
      <c r="L43" s="193">
        <f>SUM(L42:L42)</f>
        <v>6.23</v>
      </c>
      <c r="M43" s="193"/>
      <c r="N43" s="193">
        <f>SUM(N42:N42)</f>
        <v>28240.59</v>
      </c>
      <c r="O43" s="329">
        <f>SUM(P42:P42)</f>
        <v>0</v>
      </c>
      <c r="P43" s="329"/>
      <c r="Q43" s="329">
        <f>SUM(R42:R42)</f>
        <v>0</v>
      </c>
      <c r="R43" s="329"/>
      <c r="S43" s="329">
        <f>SUM(T42:T42)</f>
        <v>0</v>
      </c>
      <c r="T43" s="329"/>
      <c r="U43" s="329">
        <f>SUM(V42:V42)</f>
        <v>0</v>
      </c>
      <c r="V43" s="329"/>
      <c r="W43" s="104"/>
      <c r="X43" s="104"/>
      <c r="Y43" s="104"/>
      <c r="Z43" s="104"/>
      <c r="AA43" s="104"/>
      <c r="AB43" s="104"/>
      <c r="AC43" s="104"/>
      <c r="AD43" s="329">
        <f>SUM(AE42:AE42)</f>
        <v>0</v>
      </c>
      <c r="AE43" s="329"/>
      <c r="AF43" s="329">
        <f>SUM(AG42:AG42)</f>
        <v>0</v>
      </c>
      <c r="AG43" s="329"/>
      <c r="AH43" s="329">
        <f>SUM(AI42:AI42)</f>
        <v>0</v>
      </c>
      <c r="AI43" s="329"/>
      <c r="AJ43" s="329">
        <f>SUM(AK42:AK42)</f>
        <v>9884.2065000000002</v>
      </c>
      <c r="AK43" s="329"/>
      <c r="AL43" s="194"/>
      <c r="AM43" s="330">
        <f>SUM(AN42:AN42)</f>
        <v>11437.438950000002</v>
      </c>
      <c r="AN43" s="330"/>
      <c r="AO43" s="330">
        <f>SUM(AP42:AP42)</f>
        <v>11437.438950000002</v>
      </c>
      <c r="AP43" s="330"/>
      <c r="AQ43" s="193">
        <f t="shared" ref="AQ43:AW43" si="40">SUM(AQ42:AQ42)</f>
        <v>22874.877900000003</v>
      </c>
      <c r="AR43" s="193">
        <f t="shared" si="40"/>
        <v>60999.674400000004</v>
      </c>
      <c r="AS43" s="193">
        <f t="shared" si="40"/>
        <v>161900.25600000002</v>
      </c>
      <c r="AT43" s="193">
        <f t="shared" si="40"/>
        <v>100900.58160000002</v>
      </c>
      <c r="AU43" s="193">
        <f t="shared" si="40"/>
        <v>161900.25600000002</v>
      </c>
      <c r="AV43" s="105">
        <f t="shared" si="40"/>
        <v>45184.944000000003</v>
      </c>
      <c r="AW43" s="132">
        <f t="shared" si="40"/>
        <v>4455.2354783999999</v>
      </c>
      <c r="AY43" s="116"/>
    </row>
    <row r="44" spans="1:51" ht="24" customHeight="1" thickBot="1" x14ac:dyDescent="0.3">
      <c r="A44" s="143" t="str">
        <f>G54</f>
        <v>Кладовщик</v>
      </c>
      <c r="B44" s="143">
        <f>AT54</f>
        <v>18969.36</v>
      </c>
      <c r="C44" s="143" t="str">
        <f t="shared" si="0"/>
        <v>МРОТ</v>
      </c>
      <c r="D44" s="143">
        <f>L54</f>
        <v>1</v>
      </c>
      <c r="G44" s="326" t="s">
        <v>95</v>
      </c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8"/>
      <c r="AW44" s="84"/>
      <c r="AY44" s="116"/>
    </row>
    <row r="45" spans="1:51" ht="20.100000000000001" customHeight="1" x14ac:dyDescent="0.25">
      <c r="A45" s="85" t="str">
        <f>G55</f>
        <v>Кастелянша</v>
      </c>
      <c r="B45" s="85">
        <f>AT55</f>
        <v>4552.6463999999996</v>
      </c>
      <c r="C45" s="85" t="str">
        <f t="shared" si="0"/>
        <v>МРОТ</v>
      </c>
      <c r="D45" s="85">
        <f>L55</f>
        <v>0.24</v>
      </c>
      <c r="E45" s="31"/>
      <c r="F45" s="31"/>
      <c r="G45" s="86" t="s">
        <v>96</v>
      </c>
      <c r="H45" s="87" t="s">
        <v>97</v>
      </c>
      <c r="I45" s="111"/>
      <c r="J45" s="111"/>
      <c r="K45" s="111"/>
      <c r="L45" s="90">
        <v>1</v>
      </c>
      <c r="M45" s="137">
        <v>4933</v>
      </c>
      <c r="N45" s="91">
        <f>M45*L45</f>
        <v>4933</v>
      </c>
      <c r="O45" s="113">
        <v>0.25</v>
      </c>
      <c r="P45" s="96">
        <f>$N45*O45</f>
        <v>1233.25</v>
      </c>
      <c r="Q45" s="97"/>
      <c r="R45" s="96">
        <f>$N45*Q45</f>
        <v>0</v>
      </c>
      <c r="S45" s="97"/>
      <c r="T45" s="96">
        <f>$N45*S45</f>
        <v>0</v>
      </c>
      <c r="U45" s="97"/>
      <c r="V45" s="96">
        <f>$N45*U45</f>
        <v>0</v>
      </c>
      <c r="W45" s="94"/>
      <c r="X45" s="94"/>
      <c r="Y45" s="94"/>
      <c r="Z45" s="94"/>
      <c r="AA45" s="94"/>
      <c r="AB45" s="94"/>
      <c r="AC45" s="94"/>
      <c r="AD45" s="97">
        <f>SUM(W45:AC45)</f>
        <v>0</v>
      </c>
      <c r="AE45" s="96">
        <f>$N45*AD45</f>
        <v>0</v>
      </c>
      <c r="AF45" s="98"/>
      <c r="AG45" s="96">
        <f>$N45*AF45</f>
        <v>0</v>
      </c>
      <c r="AH45" s="97"/>
      <c r="AI45" s="96">
        <f>$N45*AH45</f>
        <v>0</v>
      </c>
      <c r="AJ45" s="98">
        <v>0.35</v>
      </c>
      <c r="AK45" s="96">
        <f>$N45*AJ45</f>
        <v>1726.55</v>
      </c>
      <c r="AL45" s="88">
        <f>N45+P45+AG45+R45+AI45+T45+V45+AE45+AK45</f>
        <v>7892.8</v>
      </c>
      <c r="AM45" s="99">
        <v>0.30000000000000004</v>
      </c>
      <c r="AN45" s="88">
        <f>AM45*AL45</f>
        <v>2367.8400000000006</v>
      </c>
      <c r="AO45" s="99">
        <v>0.30000000000000004</v>
      </c>
      <c r="AP45" s="88">
        <f>AO45*AL45</f>
        <v>2367.8400000000006</v>
      </c>
      <c r="AQ45" s="89">
        <f>AN45+AP45</f>
        <v>4735.6800000000012</v>
      </c>
      <c r="AR45" s="88">
        <f>AL45+AQ45</f>
        <v>12628.480000000001</v>
      </c>
      <c r="AS45" s="111">
        <f>$AS$23*L45</f>
        <v>25987.200000000001</v>
      </c>
      <c r="AT45" s="144">
        <f>IF((AS45-(AL45-T45-V45+AN45+AP45-(T45+V45)*0.6))&lt;0,0,AS45-(AL45-T45-V45+AN45+AP45-(T45+V45)*0.6))</f>
        <v>13358.72</v>
      </c>
      <c r="AU45" s="144">
        <f>AL45+AQ45+AT45</f>
        <v>25987.200000000001</v>
      </c>
      <c r="AV45" s="145">
        <f>N45*1.6</f>
        <v>7892.8</v>
      </c>
      <c r="AW45" s="101"/>
      <c r="AY45" s="116"/>
    </row>
    <row r="46" spans="1:51" ht="21.75" customHeight="1" thickBot="1" x14ac:dyDescent="0.3">
      <c r="A46" s="85" t="str">
        <f>G56</f>
        <v>Уборщик служебных помещений</v>
      </c>
      <c r="B46" s="85">
        <f>AT56</f>
        <v>18969.36</v>
      </c>
      <c r="C46" s="85" t="str">
        <f t="shared" si="0"/>
        <v>МРОТ</v>
      </c>
      <c r="D46" s="85">
        <f>L56</f>
        <v>1</v>
      </c>
      <c r="G46" s="102" t="s">
        <v>77</v>
      </c>
      <c r="H46" s="103"/>
      <c r="I46" s="103"/>
      <c r="J46" s="103"/>
      <c r="K46" s="103"/>
      <c r="L46" s="193">
        <f>SUM(L45:L45)</f>
        <v>1</v>
      </c>
      <c r="M46" s="193"/>
      <c r="N46" s="193">
        <f>SUM(N45:N45)</f>
        <v>4933</v>
      </c>
      <c r="O46" s="329">
        <f>SUM(P45:P45)</f>
        <v>1233.25</v>
      </c>
      <c r="P46" s="329"/>
      <c r="Q46" s="329">
        <f>SUM(R45:R45)</f>
        <v>0</v>
      </c>
      <c r="R46" s="329"/>
      <c r="S46" s="329">
        <f>SUM(T45:T45)</f>
        <v>0</v>
      </c>
      <c r="T46" s="329"/>
      <c r="U46" s="329">
        <f>SUM(V45:V45)</f>
        <v>0</v>
      </c>
      <c r="V46" s="329"/>
      <c r="W46" s="104"/>
      <c r="X46" s="104"/>
      <c r="Y46" s="104"/>
      <c r="Z46" s="104"/>
      <c r="AA46" s="104"/>
      <c r="AB46" s="104"/>
      <c r="AC46" s="104"/>
      <c r="AD46" s="329">
        <f>SUM(AE45:AE45)</f>
        <v>0</v>
      </c>
      <c r="AE46" s="329"/>
      <c r="AF46" s="329">
        <f>SUM(AG45:AG45)</f>
        <v>0</v>
      </c>
      <c r="AG46" s="329"/>
      <c r="AH46" s="329">
        <f>SUM(AI45:AI45)</f>
        <v>0</v>
      </c>
      <c r="AI46" s="329"/>
      <c r="AJ46" s="329">
        <f>SUM(AK45:AK45)</f>
        <v>1726.55</v>
      </c>
      <c r="AK46" s="329"/>
      <c r="AL46" s="194"/>
      <c r="AM46" s="330">
        <f>SUM(AN45)</f>
        <v>2367.8400000000006</v>
      </c>
      <c r="AN46" s="330"/>
      <c r="AO46" s="330">
        <f>SUM(AP45)</f>
        <v>2367.8400000000006</v>
      </c>
      <c r="AP46" s="330"/>
      <c r="AQ46" s="193">
        <f t="shared" ref="AQ46:AW46" si="41">SUM(AQ45:AQ45)</f>
        <v>4735.6800000000012</v>
      </c>
      <c r="AR46" s="193">
        <f t="shared" si="41"/>
        <v>12628.480000000001</v>
      </c>
      <c r="AS46" s="193">
        <f t="shared" si="41"/>
        <v>25987.200000000001</v>
      </c>
      <c r="AT46" s="193">
        <f t="shared" si="41"/>
        <v>13358.72</v>
      </c>
      <c r="AU46" s="193">
        <f t="shared" si="41"/>
        <v>25987.200000000001</v>
      </c>
      <c r="AV46" s="105">
        <f t="shared" si="41"/>
        <v>7892.8</v>
      </c>
      <c r="AW46" s="106">
        <f t="shared" si="41"/>
        <v>0</v>
      </c>
      <c r="AY46" s="116"/>
    </row>
    <row r="47" spans="1:51" ht="24" customHeight="1" thickBot="1" x14ac:dyDescent="0.3">
      <c r="A47" s="85" t="e">
        <f>NA()</f>
        <v>#N/A</v>
      </c>
      <c r="B47" s="85" t="e">
        <f>NA()</f>
        <v>#N/A</v>
      </c>
      <c r="C47" s="85" t="e">
        <f t="shared" si="0"/>
        <v>#N/A</v>
      </c>
      <c r="D47" s="85" t="e">
        <f>NA()</f>
        <v>#N/A</v>
      </c>
      <c r="G47" s="343" t="s">
        <v>98</v>
      </c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5"/>
      <c r="AW47" s="146"/>
      <c r="AY47" s="116"/>
    </row>
    <row r="48" spans="1:51" ht="20.100000000000001" customHeight="1" x14ac:dyDescent="0.25">
      <c r="A48" s="85" t="e">
        <f>NA()</f>
        <v>#N/A</v>
      </c>
      <c r="B48" s="85" t="e">
        <f>NA()</f>
        <v>#N/A</v>
      </c>
      <c r="C48" s="85" t="e">
        <f t="shared" si="0"/>
        <v>#N/A</v>
      </c>
      <c r="D48" s="85" t="e">
        <f>NA()</f>
        <v>#N/A</v>
      </c>
      <c r="G48" s="147" t="s">
        <v>99</v>
      </c>
      <c r="H48" s="148" t="s">
        <v>100</v>
      </c>
      <c r="I48" s="148"/>
      <c r="J48" s="148"/>
      <c r="K48" s="148"/>
      <c r="L48" s="149">
        <v>2</v>
      </c>
      <c r="M48" s="150">
        <v>3664</v>
      </c>
      <c r="N48" s="151">
        <f t="shared" ref="N48:N56" si="42">M48*L48</f>
        <v>7328</v>
      </c>
      <c r="O48" s="152"/>
      <c r="P48" s="153">
        <f t="shared" ref="P48:P56" si="43">$N48*O48</f>
        <v>0</v>
      </c>
      <c r="Q48" s="152"/>
      <c r="R48" s="153">
        <f t="shared" ref="R48:R56" si="44">$N48*Q48</f>
        <v>0</v>
      </c>
      <c r="S48" s="152"/>
      <c r="T48" s="153"/>
      <c r="U48" s="154">
        <v>0.12</v>
      </c>
      <c r="V48" s="153">
        <f t="shared" ref="V48:V56" si="45">$N48*U48</f>
        <v>879.36</v>
      </c>
      <c r="W48" s="155"/>
      <c r="X48" s="155"/>
      <c r="Y48" s="155"/>
      <c r="Z48" s="155"/>
      <c r="AA48" s="155"/>
      <c r="AB48" s="155"/>
      <c r="AC48" s="155"/>
      <c r="AD48" s="152">
        <f t="shared" ref="AD48:AD56" si="46">SUM(W48:AC48)</f>
        <v>0</v>
      </c>
      <c r="AE48" s="153">
        <f t="shared" ref="AE48:AE56" si="47">$N48*AD48</f>
        <v>0</v>
      </c>
      <c r="AF48" s="154"/>
      <c r="AG48" s="153">
        <f t="shared" ref="AG48:AG56" si="48">$N48*AF48</f>
        <v>0</v>
      </c>
      <c r="AH48" s="152"/>
      <c r="AI48" s="153">
        <f t="shared" ref="AI48:AI56" si="49">$N48*AH48</f>
        <v>0</v>
      </c>
      <c r="AJ48" s="154">
        <v>0.35</v>
      </c>
      <c r="AK48" s="153">
        <f t="shared" ref="AK48:AK56" si="50">$N48*AJ48</f>
        <v>2564.7999999999997</v>
      </c>
      <c r="AL48" s="156">
        <f>N48+P48+AG48+R48+AI48+T48+V48+AE48+AK48</f>
        <v>10772.16</v>
      </c>
      <c r="AM48" s="157">
        <v>0.30000000000000004</v>
      </c>
      <c r="AN48" s="156">
        <f>AM48*AL48</f>
        <v>3231.6480000000006</v>
      </c>
      <c r="AO48" s="157">
        <v>0.30000000000000004</v>
      </c>
      <c r="AP48" s="156">
        <f t="shared" ref="AP48:AP56" si="51">AO48*AL48</f>
        <v>3231.6480000000006</v>
      </c>
      <c r="AQ48" s="158">
        <f t="shared" ref="AQ48:AQ56" si="52">AN48+AP48</f>
        <v>6463.2960000000012</v>
      </c>
      <c r="AR48" s="156">
        <f t="shared" ref="AR48:AR56" si="53">AL48+AQ48</f>
        <v>17235.456000000002</v>
      </c>
      <c r="AS48" s="156">
        <f t="shared" ref="AS48:AS56" si="54">$AS$23*L48</f>
        <v>51974.400000000001</v>
      </c>
      <c r="AT48" s="158">
        <f>IF((AS48-(AL48-T48-V48+AN48+AP48-(T48+V48)*0.6))&lt;0,0,AS48-(AL48-T48-V48+AN48+AP48-(T48+V48)*0.6))</f>
        <v>36145.919999999998</v>
      </c>
      <c r="AU48" s="158">
        <f t="shared" ref="AU48:AU56" si="55">AL48+AQ48+AT48</f>
        <v>53381.376000000004</v>
      </c>
      <c r="AV48" s="159">
        <f t="shared" ref="AV48:AV56" si="56">N48*1.6</f>
        <v>11724.800000000001</v>
      </c>
      <c r="AW48" s="101">
        <f>N48*1.6*9.86%</f>
        <v>1156.06528</v>
      </c>
      <c r="AY48" s="116"/>
    </row>
    <row r="49" spans="7:51" ht="20.100000000000001" customHeight="1" x14ac:dyDescent="0.25">
      <c r="G49" s="160" t="s">
        <v>101</v>
      </c>
      <c r="H49" s="119" t="s">
        <v>102</v>
      </c>
      <c r="I49" s="119"/>
      <c r="J49" s="119"/>
      <c r="K49" s="119"/>
      <c r="L49" s="161">
        <v>1</v>
      </c>
      <c r="M49" s="162">
        <v>3249</v>
      </c>
      <c r="N49" s="121">
        <f t="shared" si="42"/>
        <v>3249</v>
      </c>
      <c r="O49" s="124"/>
      <c r="P49" s="123">
        <f t="shared" si="43"/>
        <v>0</v>
      </c>
      <c r="Q49" s="124"/>
      <c r="R49" s="123">
        <f t="shared" si="44"/>
        <v>0</v>
      </c>
      <c r="S49" s="124"/>
      <c r="T49" s="123">
        <f t="shared" ref="T49:T56" si="57">$N49*S49</f>
        <v>0</v>
      </c>
      <c r="U49" s="124"/>
      <c r="V49" s="123">
        <f t="shared" si="45"/>
        <v>0</v>
      </c>
      <c r="W49" s="125"/>
      <c r="X49" s="125"/>
      <c r="Y49" s="125"/>
      <c r="Z49" s="125"/>
      <c r="AA49" s="125"/>
      <c r="AB49" s="125"/>
      <c r="AC49" s="125"/>
      <c r="AD49" s="124">
        <f t="shared" si="46"/>
        <v>0</v>
      </c>
      <c r="AE49" s="123">
        <f t="shared" si="47"/>
        <v>0</v>
      </c>
      <c r="AF49" s="126"/>
      <c r="AG49" s="123">
        <f t="shared" si="48"/>
        <v>0</v>
      </c>
      <c r="AH49" s="124"/>
      <c r="AI49" s="123">
        <f t="shared" si="49"/>
        <v>0</v>
      </c>
      <c r="AJ49" s="126">
        <v>0.25</v>
      </c>
      <c r="AK49" s="123">
        <f t="shared" si="50"/>
        <v>812.25</v>
      </c>
      <c r="AL49" s="114">
        <f t="shared" ref="AL49:AL56" si="58">N49+P49+AG49+R49+AI49+T49+V49+AE49+AK49</f>
        <v>4061.25</v>
      </c>
      <c r="AM49" s="127">
        <v>0.30000000000000004</v>
      </c>
      <c r="AN49" s="114">
        <f t="shared" ref="AN49:AN56" si="59">AM49*AL49</f>
        <v>1218.3750000000002</v>
      </c>
      <c r="AO49" s="127">
        <v>0.30000000000000004</v>
      </c>
      <c r="AP49" s="114">
        <f t="shared" si="51"/>
        <v>1218.3750000000002</v>
      </c>
      <c r="AQ49" s="128">
        <f t="shared" si="52"/>
        <v>2436.7500000000005</v>
      </c>
      <c r="AR49" s="114">
        <f t="shared" si="53"/>
        <v>6498</v>
      </c>
      <c r="AS49" s="114">
        <f t="shared" si="54"/>
        <v>25987.200000000001</v>
      </c>
      <c r="AT49" s="128">
        <f t="shared" ref="AT49:AT55" si="60">IF((AS49-(AL49-T49-V49+AN49+AP49-(T49+V49)*0.6))&lt;0,0,AS49-(AL49-T49-V49+AN49+AP49-(T49+V49)*0.6))</f>
        <v>19489.2</v>
      </c>
      <c r="AU49" s="128">
        <f t="shared" si="55"/>
        <v>25987.200000000001</v>
      </c>
      <c r="AV49" s="129">
        <f t="shared" si="56"/>
        <v>5198.4000000000005</v>
      </c>
      <c r="AW49" s="163">
        <f>N49*1.6*9.86%</f>
        <v>512.56223999999997</v>
      </c>
      <c r="AY49" s="116"/>
    </row>
    <row r="50" spans="7:51" ht="20.100000000000001" customHeight="1" x14ac:dyDescent="0.25">
      <c r="G50" s="160" t="s">
        <v>103</v>
      </c>
      <c r="H50" s="119" t="s">
        <v>104</v>
      </c>
      <c r="I50" s="119"/>
      <c r="J50" s="119"/>
      <c r="K50" s="119"/>
      <c r="L50" s="161">
        <v>1</v>
      </c>
      <c r="M50" s="162">
        <v>3249</v>
      </c>
      <c r="N50" s="121">
        <f t="shared" si="42"/>
        <v>3249</v>
      </c>
      <c r="O50" s="124"/>
      <c r="P50" s="123">
        <f t="shared" si="43"/>
        <v>0</v>
      </c>
      <c r="Q50" s="124"/>
      <c r="R50" s="123">
        <f t="shared" si="44"/>
        <v>0</v>
      </c>
      <c r="S50" s="124"/>
      <c r="T50" s="123">
        <f t="shared" si="57"/>
        <v>0</v>
      </c>
      <c r="U50" s="124"/>
      <c r="V50" s="123">
        <f t="shared" si="45"/>
        <v>0</v>
      </c>
      <c r="W50" s="125"/>
      <c r="X50" s="125"/>
      <c r="Y50" s="125"/>
      <c r="Z50" s="125"/>
      <c r="AA50" s="125"/>
      <c r="AB50" s="125"/>
      <c r="AC50" s="125"/>
      <c r="AD50" s="124">
        <f t="shared" si="46"/>
        <v>0</v>
      </c>
      <c r="AE50" s="123">
        <f t="shared" si="47"/>
        <v>0</v>
      </c>
      <c r="AF50" s="126"/>
      <c r="AG50" s="123">
        <f t="shared" si="48"/>
        <v>0</v>
      </c>
      <c r="AH50" s="124"/>
      <c r="AI50" s="123">
        <f t="shared" si="49"/>
        <v>0</v>
      </c>
      <c r="AJ50" s="126">
        <v>0.35</v>
      </c>
      <c r="AK50" s="123">
        <f t="shared" si="50"/>
        <v>1137.1499999999999</v>
      </c>
      <c r="AL50" s="114">
        <f t="shared" si="58"/>
        <v>4386.1499999999996</v>
      </c>
      <c r="AM50" s="127">
        <v>0.30000000000000004</v>
      </c>
      <c r="AN50" s="114">
        <f t="shared" si="59"/>
        <v>1315.845</v>
      </c>
      <c r="AO50" s="127">
        <v>0.30000000000000004</v>
      </c>
      <c r="AP50" s="114">
        <f t="shared" si="51"/>
        <v>1315.845</v>
      </c>
      <c r="AQ50" s="128">
        <f t="shared" si="52"/>
        <v>2631.69</v>
      </c>
      <c r="AR50" s="114">
        <f t="shared" si="53"/>
        <v>7017.84</v>
      </c>
      <c r="AS50" s="114">
        <f t="shared" si="54"/>
        <v>25987.200000000001</v>
      </c>
      <c r="AT50" s="128">
        <f t="shared" si="60"/>
        <v>18969.36</v>
      </c>
      <c r="AU50" s="128">
        <f t="shared" si="55"/>
        <v>25987.200000000001</v>
      </c>
      <c r="AV50" s="129">
        <f t="shared" si="56"/>
        <v>5198.4000000000005</v>
      </c>
      <c r="AW50" s="163">
        <f>N50*1.6*9.86%</f>
        <v>512.56223999999997</v>
      </c>
      <c r="AY50" s="116"/>
    </row>
    <row r="51" spans="7:51" ht="36" customHeight="1" x14ac:dyDescent="0.25">
      <c r="G51" s="160" t="s">
        <v>105</v>
      </c>
      <c r="H51" s="119" t="s">
        <v>106</v>
      </c>
      <c r="I51" s="119"/>
      <c r="J51" s="119"/>
      <c r="K51" s="119"/>
      <c r="L51" s="161">
        <v>1</v>
      </c>
      <c r="M51" s="162">
        <v>3249</v>
      </c>
      <c r="N51" s="121">
        <f t="shared" si="42"/>
        <v>3249</v>
      </c>
      <c r="O51" s="124"/>
      <c r="P51" s="123">
        <f t="shared" si="43"/>
        <v>0</v>
      </c>
      <c r="Q51" s="124"/>
      <c r="R51" s="123">
        <f t="shared" si="44"/>
        <v>0</v>
      </c>
      <c r="S51" s="124"/>
      <c r="T51" s="123">
        <f t="shared" si="57"/>
        <v>0</v>
      </c>
      <c r="U51" s="124"/>
      <c r="V51" s="123">
        <f t="shared" si="45"/>
        <v>0</v>
      </c>
      <c r="W51" s="125"/>
      <c r="X51" s="125"/>
      <c r="Y51" s="125"/>
      <c r="Z51" s="125"/>
      <c r="AA51" s="125"/>
      <c r="AB51" s="125"/>
      <c r="AC51" s="125"/>
      <c r="AD51" s="124">
        <f t="shared" si="46"/>
        <v>0</v>
      </c>
      <c r="AE51" s="123">
        <f t="shared" si="47"/>
        <v>0</v>
      </c>
      <c r="AF51" s="126"/>
      <c r="AG51" s="123">
        <f t="shared" si="48"/>
        <v>0</v>
      </c>
      <c r="AH51" s="124"/>
      <c r="AI51" s="123">
        <f t="shared" si="49"/>
        <v>0</v>
      </c>
      <c r="AJ51" s="126">
        <v>0.35</v>
      </c>
      <c r="AK51" s="123">
        <f t="shared" si="50"/>
        <v>1137.1499999999999</v>
      </c>
      <c r="AL51" s="114">
        <f t="shared" si="58"/>
        <v>4386.1499999999996</v>
      </c>
      <c r="AM51" s="127">
        <v>0.30000000000000004</v>
      </c>
      <c r="AN51" s="114">
        <f t="shared" si="59"/>
        <v>1315.845</v>
      </c>
      <c r="AO51" s="127">
        <v>0.30000000000000004</v>
      </c>
      <c r="AP51" s="114">
        <f t="shared" si="51"/>
        <v>1315.845</v>
      </c>
      <c r="AQ51" s="128">
        <f t="shared" si="52"/>
        <v>2631.69</v>
      </c>
      <c r="AR51" s="114">
        <f t="shared" si="53"/>
        <v>7017.84</v>
      </c>
      <c r="AS51" s="114">
        <f t="shared" si="54"/>
        <v>25987.200000000001</v>
      </c>
      <c r="AT51" s="128">
        <f t="shared" si="60"/>
        <v>18969.36</v>
      </c>
      <c r="AU51" s="128">
        <f t="shared" si="55"/>
        <v>25987.200000000001</v>
      </c>
      <c r="AV51" s="129">
        <f t="shared" si="56"/>
        <v>5198.4000000000005</v>
      </c>
      <c r="AW51" s="163"/>
      <c r="AY51" s="116"/>
    </row>
    <row r="52" spans="7:51" ht="20.100000000000001" customHeight="1" x14ac:dyDescent="0.25">
      <c r="G52" s="160" t="s">
        <v>107</v>
      </c>
      <c r="H52" s="119" t="s">
        <v>83</v>
      </c>
      <c r="I52" s="119"/>
      <c r="J52" s="119"/>
      <c r="K52" s="119"/>
      <c r="L52" s="161">
        <v>1</v>
      </c>
      <c r="M52" s="162">
        <v>3249</v>
      </c>
      <c r="N52" s="121">
        <f t="shared" si="42"/>
        <v>3249</v>
      </c>
      <c r="O52" s="124"/>
      <c r="P52" s="123">
        <f t="shared" si="43"/>
        <v>0</v>
      </c>
      <c r="Q52" s="124"/>
      <c r="R52" s="123">
        <f t="shared" si="44"/>
        <v>0</v>
      </c>
      <c r="S52" s="124"/>
      <c r="T52" s="123">
        <f t="shared" si="57"/>
        <v>0</v>
      </c>
      <c r="U52" s="124"/>
      <c r="V52" s="123">
        <f t="shared" si="45"/>
        <v>0</v>
      </c>
      <c r="W52" s="125"/>
      <c r="X52" s="125"/>
      <c r="Y52" s="125"/>
      <c r="Z52" s="125"/>
      <c r="AA52" s="125"/>
      <c r="AB52" s="125"/>
      <c r="AC52" s="125"/>
      <c r="AD52" s="124">
        <f t="shared" si="46"/>
        <v>0</v>
      </c>
      <c r="AE52" s="123">
        <f t="shared" si="47"/>
        <v>0</v>
      </c>
      <c r="AF52" s="126"/>
      <c r="AG52" s="123">
        <f t="shared" si="48"/>
        <v>0</v>
      </c>
      <c r="AH52" s="124"/>
      <c r="AI52" s="123">
        <f t="shared" si="49"/>
        <v>0</v>
      </c>
      <c r="AJ52" s="126">
        <v>0.25</v>
      </c>
      <c r="AK52" s="123">
        <f t="shared" si="50"/>
        <v>812.25</v>
      </c>
      <c r="AL52" s="114">
        <f t="shared" si="58"/>
        <v>4061.25</v>
      </c>
      <c r="AM52" s="127">
        <v>0.30000000000000004</v>
      </c>
      <c r="AN52" s="114">
        <f t="shared" si="59"/>
        <v>1218.3750000000002</v>
      </c>
      <c r="AO52" s="127">
        <v>0.30000000000000004</v>
      </c>
      <c r="AP52" s="114">
        <f t="shared" si="51"/>
        <v>1218.3750000000002</v>
      </c>
      <c r="AQ52" s="128">
        <f t="shared" si="52"/>
        <v>2436.7500000000005</v>
      </c>
      <c r="AR52" s="114">
        <f t="shared" si="53"/>
        <v>6498</v>
      </c>
      <c r="AS52" s="114">
        <f t="shared" si="54"/>
        <v>25987.200000000001</v>
      </c>
      <c r="AT52" s="128">
        <f t="shared" si="60"/>
        <v>19489.2</v>
      </c>
      <c r="AU52" s="128">
        <f t="shared" si="55"/>
        <v>25987.200000000001</v>
      </c>
      <c r="AV52" s="129">
        <f t="shared" si="56"/>
        <v>5198.4000000000005</v>
      </c>
      <c r="AW52" s="163"/>
      <c r="AY52" s="116"/>
    </row>
    <row r="53" spans="7:51" ht="20.100000000000001" customHeight="1" x14ac:dyDescent="0.25">
      <c r="G53" s="164" t="s">
        <v>108</v>
      </c>
      <c r="H53" s="119" t="s">
        <v>109</v>
      </c>
      <c r="I53" s="119"/>
      <c r="J53" s="119"/>
      <c r="K53" s="119"/>
      <c r="L53" s="161">
        <v>3</v>
      </c>
      <c r="M53" s="162">
        <v>3249</v>
      </c>
      <c r="N53" s="121">
        <f t="shared" si="42"/>
        <v>9747</v>
      </c>
      <c r="O53" s="124"/>
      <c r="P53" s="123">
        <f t="shared" si="43"/>
        <v>0</v>
      </c>
      <c r="Q53" s="124"/>
      <c r="R53" s="123">
        <f t="shared" si="44"/>
        <v>0</v>
      </c>
      <c r="S53" s="126">
        <v>0.35</v>
      </c>
      <c r="T53" s="123">
        <f t="shared" si="57"/>
        <v>3411.45</v>
      </c>
      <c r="U53" s="126"/>
      <c r="V53" s="123">
        <f t="shared" si="45"/>
        <v>0</v>
      </c>
      <c r="W53" s="125"/>
      <c r="X53" s="125"/>
      <c r="Y53" s="125"/>
      <c r="Z53" s="125"/>
      <c r="AA53" s="125"/>
      <c r="AB53" s="125"/>
      <c r="AC53" s="125"/>
      <c r="AD53" s="126">
        <f t="shared" si="46"/>
        <v>0</v>
      </c>
      <c r="AE53" s="123">
        <f t="shared" si="47"/>
        <v>0</v>
      </c>
      <c r="AF53" s="126"/>
      <c r="AG53" s="123">
        <f t="shared" si="48"/>
        <v>0</v>
      </c>
      <c r="AH53" s="126"/>
      <c r="AI53" s="123">
        <f t="shared" si="49"/>
        <v>0</v>
      </c>
      <c r="AJ53" s="126">
        <v>0.35</v>
      </c>
      <c r="AK53" s="123">
        <f t="shared" si="50"/>
        <v>3411.45</v>
      </c>
      <c r="AL53" s="114">
        <f t="shared" si="58"/>
        <v>16569.900000000001</v>
      </c>
      <c r="AM53" s="125">
        <v>0.30000000000000004</v>
      </c>
      <c r="AN53" s="114">
        <f t="shared" si="59"/>
        <v>4970.9700000000012</v>
      </c>
      <c r="AO53" s="125">
        <v>0.30000000000000004</v>
      </c>
      <c r="AP53" s="114">
        <f t="shared" si="51"/>
        <v>4970.9700000000012</v>
      </c>
      <c r="AQ53" s="128">
        <f t="shared" si="52"/>
        <v>9941.9400000000023</v>
      </c>
      <c r="AR53" s="114">
        <f t="shared" si="53"/>
        <v>26511.840000000004</v>
      </c>
      <c r="AS53" s="114">
        <f t="shared" si="54"/>
        <v>77961.600000000006</v>
      </c>
      <c r="AT53" s="128">
        <f t="shared" si="60"/>
        <v>56908.08</v>
      </c>
      <c r="AU53" s="128">
        <f t="shared" si="55"/>
        <v>83419.920000000013</v>
      </c>
      <c r="AV53" s="129">
        <f t="shared" si="56"/>
        <v>15595.2</v>
      </c>
      <c r="AW53" s="163"/>
      <c r="AY53" s="116"/>
    </row>
    <row r="54" spans="7:51" ht="20.100000000000001" customHeight="1" x14ac:dyDescent="0.25">
      <c r="G54" s="160" t="s">
        <v>110</v>
      </c>
      <c r="H54" s="119" t="s">
        <v>111</v>
      </c>
      <c r="I54" s="119"/>
      <c r="J54" s="119"/>
      <c r="K54" s="119"/>
      <c r="L54" s="161">
        <v>1</v>
      </c>
      <c r="M54" s="162">
        <v>3249</v>
      </c>
      <c r="N54" s="121">
        <f t="shared" si="42"/>
        <v>3249</v>
      </c>
      <c r="O54" s="124"/>
      <c r="P54" s="123">
        <f t="shared" si="43"/>
        <v>0</v>
      </c>
      <c r="Q54" s="124"/>
      <c r="R54" s="123">
        <f t="shared" si="44"/>
        <v>0</v>
      </c>
      <c r="S54" s="126"/>
      <c r="T54" s="123">
        <f t="shared" si="57"/>
        <v>0</v>
      </c>
      <c r="U54" s="126"/>
      <c r="V54" s="123">
        <f t="shared" si="45"/>
        <v>0</v>
      </c>
      <c r="W54" s="125"/>
      <c r="X54" s="125"/>
      <c r="Y54" s="125"/>
      <c r="Z54" s="125"/>
      <c r="AA54" s="125"/>
      <c r="AB54" s="125"/>
      <c r="AC54" s="125"/>
      <c r="AD54" s="126">
        <f t="shared" si="46"/>
        <v>0</v>
      </c>
      <c r="AE54" s="123">
        <f t="shared" si="47"/>
        <v>0</v>
      </c>
      <c r="AF54" s="126"/>
      <c r="AG54" s="123">
        <f t="shared" si="48"/>
        <v>0</v>
      </c>
      <c r="AH54" s="126"/>
      <c r="AI54" s="123">
        <f t="shared" si="49"/>
        <v>0</v>
      </c>
      <c r="AJ54" s="126">
        <v>0.35</v>
      </c>
      <c r="AK54" s="123">
        <f t="shared" si="50"/>
        <v>1137.1499999999999</v>
      </c>
      <c r="AL54" s="114">
        <f t="shared" si="58"/>
        <v>4386.1499999999996</v>
      </c>
      <c r="AM54" s="125">
        <v>0.30000000000000004</v>
      </c>
      <c r="AN54" s="114">
        <f t="shared" si="59"/>
        <v>1315.845</v>
      </c>
      <c r="AO54" s="125">
        <v>0.30000000000000004</v>
      </c>
      <c r="AP54" s="114">
        <f t="shared" si="51"/>
        <v>1315.845</v>
      </c>
      <c r="AQ54" s="128">
        <f t="shared" si="52"/>
        <v>2631.69</v>
      </c>
      <c r="AR54" s="114">
        <f t="shared" si="53"/>
        <v>7017.84</v>
      </c>
      <c r="AS54" s="114">
        <f t="shared" si="54"/>
        <v>25987.200000000001</v>
      </c>
      <c r="AT54" s="128">
        <f t="shared" si="60"/>
        <v>18969.36</v>
      </c>
      <c r="AU54" s="128">
        <f t="shared" si="55"/>
        <v>25987.200000000001</v>
      </c>
      <c r="AV54" s="129">
        <f t="shared" si="56"/>
        <v>5198.4000000000005</v>
      </c>
      <c r="AW54" s="163"/>
      <c r="AY54" s="116"/>
    </row>
    <row r="55" spans="7:51" ht="20.100000000000001" customHeight="1" x14ac:dyDescent="0.25">
      <c r="G55" s="160" t="s">
        <v>112</v>
      </c>
      <c r="H55" s="119" t="s">
        <v>113</v>
      </c>
      <c r="I55" s="119"/>
      <c r="J55" s="119"/>
      <c r="K55" s="119"/>
      <c r="L55" s="161">
        <v>0.24</v>
      </c>
      <c r="M55" s="162">
        <v>3249</v>
      </c>
      <c r="N55" s="121">
        <f t="shared" si="42"/>
        <v>779.76</v>
      </c>
      <c r="O55" s="124"/>
      <c r="P55" s="123">
        <f t="shared" si="43"/>
        <v>0</v>
      </c>
      <c r="Q55" s="124"/>
      <c r="R55" s="123">
        <f t="shared" si="44"/>
        <v>0</v>
      </c>
      <c r="S55" s="126"/>
      <c r="T55" s="123">
        <f t="shared" si="57"/>
        <v>0</v>
      </c>
      <c r="U55" s="126"/>
      <c r="V55" s="123">
        <f t="shared" si="45"/>
        <v>0</v>
      </c>
      <c r="W55" s="125"/>
      <c r="X55" s="125"/>
      <c r="Y55" s="125"/>
      <c r="Z55" s="125"/>
      <c r="AA55" s="125"/>
      <c r="AB55" s="125"/>
      <c r="AC55" s="125"/>
      <c r="AD55" s="126">
        <f t="shared" si="46"/>
        <v>0</v>
      </c>
      <c r="AE55" s="123">
        <f t="shared" si="47"/>
        <v>0</v>
      </c>
      <c r="AF55" s="126"/>
      <c r="AG55" s="123">
        <f t="shared" si="48"/>
        <v>0</v>
      </c>
      <c r="AH55" s="126"/>
      <c r="AI55" s="123">
        <f t="shared" si="49"/>
        <v>0</v>
      </c>
      <c r="AJ55" s="126">
        <v>0.35</v>
      </c>
      <c r="AK55" s="123">
        <f t="shared" si="50"/>
        <v>272.916</v>
      </c>
      <c r="AL55" s="114">
        <f t="shared" si="58"/>
        <v>1052.6759999999999</v>
      </c>
      <c r="AM55" s="125">
        <v>0.30000000000000004</v>
      </c>
      <c r="AN55" s="114">
        <f t="shared" si="59"/>
        <v>315.80280000000005</v>
      </c>
      <c r="AO55" s="125">
        <v>0.30000000000000004</v>
      </c>
      <c r="AP55" s="114">
        <f t="shared" si="51"/>
        <v>315.80280000000005</v>
      </c>
      <c r="AQ55" s="128">
        <f t="shared" si="52"/>
        <v>631.60560000000009</v>
      </c>
      <c r="AR55" s="114">
        <f t="shared" si="53"/>
        <v>1684.2816</v>
      </c>
      <c r="AS55" s="114">
        <f t="shared" si="54"/>
        <v>6236.9279999999999</v>
      </c>
      <c r="AT55" s="128">
        <f t="shared" si="60"/>
        <v>4552.6463999999996</v>
      </c>
      <c r="AU55" s="128">
        <f t="shared" si="55"/>
        <v>6236.9279999999999</v>
      </c>
      <c r="AV55" s="129">
        <f t="shared" si="56"/>
        <v>1247.616</v>
      </c>
      <c r="AW55" s="163"/>
      <c r="AY55" s="116"/>
    </row>
    <row r="56" spans="7:51" ht="20.100000000000001" customHeight="1" x14ac:dyDescent="0.25">
      <c r="G56" s="160" t="s">
        <v>114</v>
      </c>
      <c r="H56" s="119"/>
      <c r="I56" s="119"/>
      <c r="J56" s="119"/>
      <c r="K56" s="119"/>
      <c r="L56" s="161">
        <v>1</v>
      </c>
      <c r="M56" s="162">
        <v>3249</v>
      </c>
      <c r="N56" s="121">
        <f t="shared" si="42"/>
        <v>3249</v>
      </c>
      <c r="O56" s="124"/>
      <c r="P56" s="123">
        <f t="shared" si="43"/>
        <v>0</v>
      </c>
      <c r="Q56" s="124"/>
      <c r="R56" s="123">
        <f t="shared" si="44"/>
        <v>0</v>
      </c>
      <c r="S56" s="126"/>
      <c r="T56" s="123">
        <f t="shared" si="57"/>
        <v>0</v>
      </c>
      <c r="U56" s="126"/>
      <c r="V56" s="123">
        <f t="shared" si="45"/>
        <v>0</v>
      </c>
      <c r="W56" s="125"/>
      <c r="X56" s="125"/>
      <c r="Y56" s="125"/>
      <c r="Z56" s="125"/>
      <c r="AA56" s="125"/>
      <c r="AB56" s="125"/>
      <c r="AC56" s="125"/>
      <c r="AD56" s="126">
        <f t="shared" si="46"/>
        <v>0</v>
      </c>
      <c r="AE56" s="123">
        <f t="shared" si="47"/>
        <v>0</v>
      </c>
      <c r="AF56" s="126"/>
      <c r="AG56" s="123">
        <f t="shared" si="48"/>
        <v>0</v>
      </c>
      <c r="AH56" s="126"/>
      <c r="AI56" s="123">
        <f t="shared" si="49"/>
        <v>0</v>
      </c>
      <c r="AJ56" s="126">
        <v>0.35</v>
      </c>
      <c r="AK56" s="123">
        <f t="shared" si="50"/>
        <v>1137.1499999999999</v>
      </c>
      <c r="AL56" s="114">
        <f t="shared" si="58"/>
        <v>4386.1499999999996</v>
      </c>
      <c r="AM56" s="125">
        <v>0.30000000000000004</v>
      </c>
      <c r="AN56" s="114">
        <f t="shared" si="59"/>
        <v>1315.845</v>
      </c>
      <c r="AO56" s="125">
        <v>0.30000000000000004</v>
      </c>
      <c r="AP56" s="114">
        <f t="shared" si="51"/>
        <v>1315.845</v>
      </c>
      <c r="AQ56" s="128">
        <f t="shared" si="52"/>
        <v>2631.69</v>
      </c>
      <c r="AR56" s="114">
        <f t="shared" si="53"/>
        <v>7017.84</v>
      </c>
      <c r="AS56" s="114">
        <f t="shared" si="54"/>
        <v>25987.200000000001</v>
      </c>
      <c r="AT56" s="128">
        <f>IF((AS56-(AL56-T56-V56+AN56+AP56-(T56+V56)*0.6))&lt;0,0,AS56-(AL56-T56-V56+AN56+AP56-(T56+V56)*0.6))</f>
        <v>18969.36</v>
      </c>
      <c r="AU56" s="128">
        <f t="shared" si="55"/>
        <v>25987.200000000001</v>
      </c>
      <c r="AV56" s="129">
        <f t="shared" si="56"/>
        <v>5198.4000000000005</v>
      </c>
      <c r="AW56" s="163"/>
      <c r="AY56" s="116"/>
    </row>
    <row r="57" spans="7:51" ht="27" customHeight="1" thickBot="1" x14ac:dyDescent="0.3">
      <c r="G57" s="102" t="s">
        <v>77</v>
      </c>
      <c r="H57" s="103"/>
      <c r="I57" s="103"/>
      <c r="J57" s="103"/>
      <c r="K57" s="103"/>
      <c r="L57" s="193">
        <f>SUM(L48:L56)</f>
        <v>11.24</v>
      </c>
      <c r="M57" s="193"/>
      <c r="N57" s="193">
        <f>SUM(N48:N56)</f>
        <v>37348.76</v>
      </c>
      <c r="O57" s="329">
        <f>SUM(P48:P56)</f>
        <v>0</v>
      </c>
      <c r="P57" s="329"/>
      <c r="Q57" s="329">
        <f>SUM(R48:R56)</f>
        <v>0</v>
      </c>
      <c r="R57" s="329"/>
      <c r="S57" s="329">
        <f>SUM(T48:T56)</f>
        <v>3411.45</v>
      </c>
      <c r="T57" s="329"/>
      <c r="U57" s="329">
        <f>SUM(V48:V56)</f>
        <v>879.36</v>
      </c>
      <c r="V57" s="329"/>
      <c r="W57" s="104"/>
      <c r="X57" s="104"/>
      <c r="Y57" s="104"/>
      <c r="Z57" s="104"/>
      <c r="AA57" s="104"/>
      <c r="AB57" s="104"/>
      <c r="AC57" s="104"/>
      <c r="AD57" s="329">
        <f>SUM(AE48:AE56)</f>
        <v>0</v>
      </c>
      <c r="AE57" s="329"/>
      <c r="AF57" s="329">
        <f>SUM(AG48:AG56)</f>
        <v>0</v>
      </c>
      <c r="AG57" s="329"/>
      <c r="AH57" s="329">
        <f>SUM(AI48:AI56)</f>
        <v>0</v>
      </c>
      <c r="AI57" s="329"/>
      <c r="AJ57" s="329">
        <f>SUM(AK48:AK56)</f>
        <v>12422.265999999998</v>
      </c>
      <c r="AK57" s="329"/>
      <c r="AL57" s="194"/>
      <c r="AM57" s="330">
        <f>SUM(AN48:AN56)</f>
        <v>16218.550800000001</v>
      </c>
      <c r="AN57" s="330"/>
      <c r="AO57" s="330">
        <f>SUM(AP48:AP56)</f>
        <v>16218.550800000001</v>
      </c>
      <c r="AP57" s="330"/>
      <c r="AQ57" s="193">
        <f t="shared" ref="AQ57:AW57" si="61">SUM(AQ48:AQ56)</f>
        <v>32437.101600000002</v>
      </c>
      <c r="AR57" s="193">
        <f t="shared" si="61"/>
        <v>86498.93759999999</v>
      </c>
      <c r="AS57" s="193">
        <f t="shared" si="61"/>
        <v>292096.12800000003</v>
      </c>
      <c r="AT57" s="193">
        <f t="shared" si="61"/>
        <v>212462.48639999999</v>
      </c>
      <c r="AU57" s="193">
        <f t="shared" si="61"/>
        <v>298961.42400000006</v>
      </c>
      <c r="AV57" s="105">
        <f t="shared" si="61"/>
        <v>59758.016000000011</v>
      </c>
      <c r="AW57" s="165">
        <f t="shared" si="61"/>
        <v>2181.1897600000002</v>
      </c>
      <c r="AY57" s="116"/>
    </row>
    <row r="58" spans="7:51" ht="28.5" customHeight="1" thickBot="1" x14ac:dyDescent="0.3">
      <c r="G58" s="166" t="s">
        <v>115</v>
      </c>
      <c r="H58" s="167"/>
      <c r="I58" s="167"/>
      <c r="J58" s="167"/>
      <c r="K58" s="167"/>
      <c r="L58" s="196">
        <f>L39</f>
        <v>10.962999999999999</v>
      </c>
      <c r="M58" s="196"/>
      <c r="N58" s="195">
        <f>N39</f>
        <v>89867.487999999998</v>
      </c>
      <c r="O58" s="346">
        <f>O39</f>
        <v>22466.871999999999</v>
      </c>
      <c r="P58" s="346"/>
      <c r="Q58" s="347">
        <f>Q39</f>
        <v>695.98760000000004</v>
      </c>
      <c r="R58" s="347"/>
      <c r="S58" s="346">
        <f>S39</f>
        <v>0</v>
      </c>
      <c r="T58" s="346"/>
      <c r="U58" s="348">
        <f>U39</f>
        <v>362.45</v>
      </c>
      <c r="V58" s="348"/>
      <c r="W58" s="168"/>
      <c r="X58" s="168"/>
      <c r="Y58" s="168"/>
      <c r="Z58" s="168"/>
      <c r="AA58" s="168"/>
      <c r="AB58" s="168"/>
      <c r="AC58" s="168"/>
      <c r="AD58" s="349">
        <f>AD39</f>
        <v>0</v>
      </c>
      <c r="AE58" s="349"/>
      <c r="AF58" s="346">
        <f>AF39</f>
        <v>0</v>
      </c>
      <c r="AG58" s="346"/>
      <c r="AH58" s="348">
        <f>AH39</f>
        <v>0</v>
      </c>
      <c r="AI58" s="348"/>
      <c r="AJ58" s="348">
        <f>AJ39</f>
        <v>22696.900800000003</v>
      </c>
      <c r="AK58" s="348"/>
      <c r="AL58" s="169"/>
      <c r="AM58" s="350"/>
      <c r="AN58" s="350"/>
      <c r="AO58" s="351"/>
      <c r="AP58" s="351"/>
      <c r="AQ58" s="170">
        <f t="shared" ref="AQ58:AW58" si="62">AQ39</f>
        <v>81653.819040000017</v>
      </c>
      <c r="AR58" s="196">
        <f t="shared" si="62"/>
        <v>217743.51744</v>
      </c>
      <c r="AS58" s="196">
        <f t="shared" si="62"/>
        <v>284897.67359999998</v>
      </c>
      <c r="AT58" s="196">
        <f t="shared" si="62"/>
        <v>67734.076159999997</v>
      </c>
      <c r="AU58" s="196">
        <f t="shared" si="62"/>
        <v>285477.59359999996</v>
      </c>
      <c r="AV58" s="171">
        <f t="shared" si="62"/>
        <v>143787.98080000002</v>
      </c>
      <c r="AW58" s="172">
        <f t="shared" si="62"/>
        <v>13482.94816</v>
      </c>
      <c r="AY58" s="116"/>
    </row>
    <row r="59" spans="7:51" ht="28.5" customHeight="1" thickBot="1" x14ac:dyDescent="0.3">
      <c r="G59" s="173" t="s">
        <v>116</v>
      </c>
      <c r="H59" s="174"/>
      <c r="I59" s="174"/>
      <c r="J59" s="174"/>
      <c r="K59" s="174"/>
      <c r="L59" s="189">
        <f>L28+L43+L46+L57</f>
        <v>19.47</v>
      </c>
      <c r="M59" s="189"/>
      <c r="N59" s="192">
        <f>N28+N43+N46+N57</f>
        <v>91946.35</v>
      </c>
      <c r="O59" s="360">
        <f>O28+O43+O46+O57</f>
        <v>1233.25</v>
      </c>
      <c r="P59" s="360"/>
      <c r="Q59" s="361">
        <f>Q28+Q43+Q46+Q57</f>
        <v>0</v>
      </c>
      <c r="R59" s="361"/>
      <c r="S59" s="360">
        <f>S28+S43+S46+S57</f>
        <v>3411.45</v>
      </c>
      <c r="T59" s="360"/>
      <c r="U59" s="353">
        <f>U28+U43+U46+U57</f>
        <v>879.36</v>
      </c>
      <c r="V59" s="353"/>
      <c r="W59" s="175"/>
      <c r="X59" s="175"/>
      <c r="Y59" s="175"/>
      <c r="Z59" s="175"/>
      <c r="AA59" s="175"/>
      <c r="AB59" s="175"/>
      <c r="AC59" s="175"/>
      <c r="AD59" s="362">
        <f>AD28+AD43+AD46+AD57</f>
        <v>3213.6000000000004</v>
      </c>
      <c r="AE59" s="362"/>
      <c r="AF59" s="360">
        <f>AF28+AF43+AF46+AF57</f>
        <v>0</v>
      </c>
      <c r="AG59" s="360"/>
      <c r="AH59" s="353">
        <f>AH28+AH43+AH46+AH57</f>
        <v>0</v>
      </c>
      <c r="AI59" s="353"/>
      <c r="AJ59" s="353">
        <f>AJ28+AJ43+AJ46+AJ57</f>
        <v>31531.422500000001</v>
      </c>
      <c r="AK59" s="353"/>
      <c r="AL59" s="176"/>
      <c r="AM59" s="354"/>
      <c r="AN59" s="354"/>
      <c r="AO59" s="355"/>
      <c r="AP59" s="355"/>
      <c r="AQ59" s="177">
        <f t="shared" ref="AQ59:AW59" si="63">AQ28+AQ43+AQ46+AQ57</f>
        <v>79329.259500000015</v>
      </c>
      <c r="AR59" s="189">
        <f t="shared" si="63"/>
        <v>211544.69199999998</v>
      </c>
      <c r="AS59" s="189">
        <f t="shared" si="63"/>
        <v>505970.7840000001</v>
      </c>
      <c r="AT59" s="189">
        <f t="shared" si="63"/>
        <v>326721.788</v>
      </c>
      <c r="AU59" s="189">
        <f t="shared" si="63"/>
        <v>538266.4800000001</v>
      </c>
      <c r="AV59" s="178">
        <f t="shared" si="63"/>
        <v>147114.16000000003</v>
      </c>
      <c r="AW59" s="179">
        <f t="shared" si="63"/>
        <v>11332.5660384</v>
      </c>
      <c r="AY59" s="116"/>
    </row>
    <row r="60" spans="7:51" ht="33" customHeight="1" thickBot="1" x14ac:dyDescent="0.3">
      <c r="G60" s="180" t="s">
        <v>117</v>
      </c>
      <c r="H60" s="181"/>
      <c r="I60" s="181"/>
      <c r="J60" s="181"/>
      <c r="K60" s="181"/>
      <c r="L60" s="191">
        <f>ROUND(L58+L59,2)</f>
        <v>30.43</v>
      </c>
      <c r="M60" s="191"/>
      <c r="N60" s="190">
        <f>ROUND(N58+N59,2)</f>
        <v>181813.84</v>
      </c>
      <c r="O60" s="356">
        <f>O58+O59</f>
        <v>23700.121999999999</v>
      </c>
      <c r="P60" s="356"/>
      <c r="Q60" s="357">
        <f>Q58+Q59</f>
        <v>695.98760000000004</v>
      </c>
      <c r="R60" s="357"/>
      <c r="S60" s="356">
        <f>S58+S59</f>
        <v>3411.45</v>
      </c>
      <c r="T60" s="356"/>
      <c r="U60" s="358">
        <f>U58+U59</f>
        <v>1241.81</v>
      </c>
      <c r="V60" s="358"/>
      <c r="W60" s="182"/>
      <c r="X60" s="182"/>
      <c r="Y60" s="182"/>
      <c r="Z60" s="182"/>
      <c r="AA60" s="182"/>
      <c r="AB60" s="182"/>
      <c r="AC60" s="182"/>
      <c r="AD60" s="359">
        <f>AD58+AD59</f>
        <v>3213.6000000000004</v>
      </c>
      <c r="AE60" s="359"/>
      <c r="AF60" s="356">
        <f>AF58+AF59</f>
        <v>0</v>
      </c>
      <c r="AG60" s="356"/>
      <c r="AH60" s="358">
        <f>AH58+AH59</f>
        <v>0</v>
      </c>
      <c r="AI60" s="358"/>
      <c r="AJ60" s="358">
        <f>AJ58+AJ59</f>
        <v>54228.323300000004</v>
      </c>
      <c r="AK60" s="358"/>
      <c r="AL60" s="188"/>
      <c r="AM60" s="352"/>
      <c r="AN60" s="352"/>
      <c r="AO60" s="352"/>
      <c r="AP60" s="352"/>
      <c r="AQ60" s="183">
        <f>AQ58+AQ59</f>
        <v>160983.07854000002</v>
      </c>
      <c r="AR60" s="184">
        <f>AR58+AR59</f>
        <v>429288.20944000001</v>
      </c>
      <c r="AS60" s="185">
        <f t="shared" ref="AS60" si="64">ROUND(AS58+AS59,2)</f>
        <v>790868.46</v>
      </c>
      <c r="AT60" s="191">
        <f>ROUND(AT58+AT59,2)</f>
        <v>394455.86</v>
      </c>
      <c r="AU60" s="191">
        <f>ROUND(AU58+AU59,2)</f>
        <v>823744.07</v>
      </c>
      <c r="AV60" s="186">
        <f>ROUND(AV58+AV59,2)</f>
        <v>290902.14</v>
      </c>
      <c r="AW60" s="172">
        <f>ROUND(AW58+AW59,2)</f>
        <v>24815.51</v>
      </c>
    </row>
    <row r="62" spans="7:51" x14ac:dyDescent="0.25">
      <c r="AX62" s="187"/>
    </row>
    <row r="63" spans="7:51" x14ac:dyDescent="0.25">
      <c r="G63" s="31"/>
    </row>
    <row r="64" spans="7:51" x14ac:dyDescent="0.25">
      <c r="G64" s="62" t="s">
        <v>123</v>
      </c>
      <c r="AV64" s="31">
        <f>N60+O60+Q60+S60+U60+AD60+AF60+AH60+AJ60+AQ60+AT60</f>
        <v>823744.07144000009</v>
      </c>
    </row>
  </sheetData>
  <sheetProtection selectLockedCells="1" selectUnlockedCells="1"/>
  <mergeCells count="166">
    <mergeCell ref="AO60:AP60"/>
    <mergeCell ref="AH59:AI59"/>
    <mergeCell ref="AJ59:AK59"/>
    <mergeCell ref="AM59:AN59"/>
    <mergeCell ref="AO59:AP59"/>
    <mergeCell ref="O60:P60"/>
    <mergeCell ref="Q60:R60"/>
    <mergeCell ref="S60:T60"/>
    <mergeCell ref="U60:V60"/>
    <mergeCell ref="AD60:AE60"/>
    <mergeCell ref="AF60:AG60"/>
    <mergeCell ref="O59:P59"/>
    <mergeCell ref="Q59:R59"/>
    <mergeCell ref="S59:T59"/>
    <mergeCell ref="U59:V59"/>
    <mergeCell ref="AD59:AE59"/>
    <mergeCell ref="AF59:AG59"/>
    <mergeCell ref="AH60:AI60"/>
    <mergeCell ref="AJ60:AK60"/>
    <mergeCell ref="AM60:AN60"/>
    <mergeCell ref="AH57:AI57"/>
    <mergeCell ref="AJ57:AK57"/>
    <mergeCell ref="AM57:AN57"/>
    <mergeCell ref="AO57:AP57"/>
    <mergeCell ref="O58:P58"/>
    <mergeCell ref="Q58:R58"/>
    <mergeCell ref="S58:T58"/>
    <mergeCell ref="U58:V58"/>
    <mergeCell ref="AD58:AE58"/>
    <mergeCell ref="AF58:AG58"/>
    <mergeCell ref="O57:P57"/>
    <mergeCell ref="Q57:R57"/>
    <mergeCell ref="S57:T57"/>
    <mergeCell ref="U57:V57"/>
    <mergeCell ref="AD57:AE57"/>
    <mergeCell ref="AF57:AG57"/>
    <mergeCell ref="AH58:AI58"/>
    <mergeCell ref="AJ58:AK58"/>
    <mergeCell ref="AM58:AN58"/>
    <mergeCell ref="AO58:AP58"/>
    <mergeCell ref="AF46:AG46"/>
    <mergeCell ref="AH46:AI46"/>
    <mergeCell ref="AJ46:AK46"/>
    <mergeCell ref="AM46:AN46"/>
    <mergeCell ref="AO46:AP46"/>
    <mergeCell ref="G47:AV47"/>
    <mergeCell ref="AH43:AI43"/>
    <mergeCell ref="AJ43:AK43"/>
    <mergeCell ref="AM43:AN43"/>
    <mergeCell ref="AO43:AP43"/>
    <mergeCell ref="G44:AV44"/>
    <mergeCell ref="O46:P46"/>
    <mergeCell ref="Q46:R46"/>
    <mergeCell ref="S46:T46"/>
    <mergeCell ref="U46:V46"/>
    <mergeCell ref="AD46:AE46"/>
    <mergeCell ref="O43:P43"/>
    <mergeCell ref="Q43:R43"/>
    <mergeCell ref="S43:T43"/>
    <mergeCell ref="U43:V43"/>
    <mergeCell ref="AD43:AE43"/>
    <mergeCell ref="AF43:AG43"/>
    <mergeCell ref="AH39:AI39"/>
    <mergeCell ref="AJ39:AK39"/>
    <mergeCell ref="AM39:AN39"/>
    <mergeCell ref="AO39:AP39"/>
    <mergeCell ref="G40:AV40"/>
    <mergeCell ref="G41:AV41"/>
    <mergeCell ref="AM28:AN28"/>
    <mergeCell ref="AO28:AP28"/>
    <mergeCell ref="G29:AV29"/>
    <mergeCell ref="G30:AV30"/>
    <mergeCell ref="O39:P39"/>
    <mergeCell ref="Q39:R39"/>
    <mergeCell ref="S39:T39"/>
    <mergeCell ref="U39:V39"/>
    <mergeCell ref="AD39:AE39"/>
    <mergeCell ref="AF39:AG39"/>
    <mergeCell ref="G25:AV25"/>
    <mergeCell ref="G26:AV26"/>
    <mergeCell ref="O28:P28"/>
    <mergeCell ref="Q28:R28"/>
    <mergeCell ref="S28:T28"/>
    <mergeCell ref="U28:V28"/>
    <mergeCell ref="AD28:AE28"/>
    <mergeCell ref="AF28:AG28"/>
    <mergeCell ref="AH28:AI28"/>
    <mergeCell ref="AJ28:AK28"/>
    <mergeCell ref="AV21:AV24"/>
    <mergeCell ref="AW21:AW24"/>
    <mergeCell ref="O23:P23"/>
    <mergeCell ref="Q23:R23"/>
    <mergeCell ref="S23:T23"/>
    <mergeCell ref="U23:V23"/>
    <mergeCell ref="AD23:AE23"/>
    <mergeCell ref="AF23:AG23"/>
    <mergeCell ref="AH23:AI23"/>
    <mergeCell ref="AJ23:AK23"/>
    <mergeCell ref="AO21:AP23"/>
    <mergeCell ref="AQ21:AQ24"/>
    <mergeCell ref="AR21:AR24"/>
    <mergeCell ref="AS21:AS22"/>
    <mergeCell ref="AT21:AT24"/>
    <mergeCell ref="AU21:AU24"/>
    <mergeCell ref="AS23:AS24"/>
    <mergeCell ref="N21:N24"/>
    <mergeCell ref="O21:R22"/>
    <mergeCell ref="S21:AE22"/>
    <mergeCell ref="AF21:AK22"/>
    <mergeCell ref="AL21:AL24"/>
    <mergeCell ref="AM21:AN23"/>
    <mergeCell ref="G21:G24"/>
    <mergeCell ref="H21:H24"/>
    <mergeCell ref="J21:J24"/>
    <mergeCell ref="K21:K24"/>
    <mergeCell ref="L21:L24"/>
    <mergeCell ref="M21:M24"/>
    <mergeCell ref="G18:N18"/>
    <mergeCell ref="O18:P18"/>
    <mergeCell ref="R18:X18"/>
    <mergeCell ref="AE18:AF18"/>
    <mergeCell ref="R19:X19"/>
    <mergeCell ref="AE19:AF19"/>
    <mergeCell ref="G16:N16"/>
    <mergeCell ref="O16:P16"/>
    <mergeCell ref="R16:X16"/>
    <mergeCell ref="AE16:AF16"/>
    <mergeCell ref="AL16:AV16"/>
    <mergeCell ref="G17:N17"/>
    <mergeCell ref="O17:P17"/>
    <mergeCell ref="R17:X17"/>
    <mergeCell ref="AE17:AF17"/>
    <mergeCell ref="AL17:AV17"/>
    <mergeCell ref="G13:N13"/>
    <mergeCell ref="G14:N14"/>
    <mergeCell ref="R14:AD14"/>
    <mergeCell ref="AE14:AF14"/>
    <mergeCell ref="AL14:AV14"/>
    <mergeCell ref="G15:N15"/>
    <mergeCell ref="O15:P15"/>
    <mergeCell ref="R15:AD15"/>
    <mergeCell ref="AE15:AF15"/>
    <mergeCell ref="AL15:AV15"/>
    <mergeCell ref="G11:N11"/>
    <mergeCell ref="AL11:AV11"/>
    <mergeCell ref="G12:N12"/>
    <mergeCell ref="O12:P12"/>
    <mergeCell ref="AE12:AF12"/>
    <mergeCell ref="AL12:AV12"/>
    <mergeCell ref="N5:AK5"/>
    <mergeCell ref="AL5:AV5"/>
    <mergeCell ref="O6:AJ6"/>
    <mergeCell ref="AL6:AV6"/>
    <mergeCell ref="O7:AJ7"/>
    <mergeCell ref="O8:AJ8"/>
    <mergeCell ref="AL8:AV9"/>
    <mergeCell ref="O9:AJ9"/>
    <mergeCell ref="AT2:AU2"/>
    <mergeCell ref="AE3:AF3"/>
    <mergeCell ref="AG3:AH3"/>
    <mergeCell ref="AT3:AU3"/>
    <mergeCell ref="N4:AD4"/>
    <mergeCell ref="AE4:AF4"/>
    <mergeCell ref="AG4:AH4"/>
    <mergeCell ref="AL4:AV4"/>
    <mergeCell ref="AL10:AW10"/>
  </mergeCells>
  <conditionalFormatting sqref="AU48:AV48 AK48 N27 N42 N45:P45 AT42 AJ42:AK42">
    <cfRule type="cellIs" dxfId="80" priority="8" stopIfTrue="1" operator="equal">
      <formula>0</formula>
    </cfRule>
  </conditionalFormatting>
  <conditionalFormatting sqref="L27 AQ27 AJ27:AK27">
    <cfRule type="cellIs" dxfId="79" priority="9" stopIfTrue="1" operator="equal">
      <formula>0</formula>
    </cfRule>
  </conditionalFormatting>
  <conditionalFormatting sqref="AT48">
    <cfRule type="cellIs" dxfId="78" priority="10" stopIfTrue="1" operator="equal">
      <formula>0</formula>
    </cfRule>
  </conditionalFormatting>
  <conditionalFormatting sqref="AQ42">
    <cfRule type="cellIs" dxfId="77" priority="11" stopIfTrue="1" operator="equal">
      <formula>0</formula>
    </cfRule>
  </conditionalFormatting>
  <conditionalFormatting sqref="AR27 AR42 AR31:AR34 AR54:AR56">
    <cfRule type="cellIs" dxfId="76" priority="12" stopIfTrue="1" operator="lessThan">
      <formula>$AS$23</formula>
    </cfRule>
  </conditionalFormatting>
  <conditionalFormatting sqref="AU42:AW42 AU27:AW27 AU31:AW31 AJ31:AK31 AQ31 N31:P31 O32:O34 AT31:AT34 Q31:V34 AD31:AI34 N48:N56 AW48:AW56 AT49:AV56 AQ48:AQ56 AF49:AK56 S50:V56 O49:R56 AD51:AE56">
    <cfRule type="cellIs" dxfId="75" priority="13" stopIfTrue="1" operator="equal">
      <formula>0</formula>
    </cfRule>
  </conditionalFormatting>
  <conditionalFormatting sqref="AR48">
    <cfRule type="cellIs" dxfId="74" priority="14" stopIfTrue="1" operator="lessThan">
      <formula>$AS$23</formula>
    </cfRule>
  </conditionalFormatting>
  <conditionalFormatting sqref="AR49">
    <cfRule type="cellIs" dxfId="73" priority="15" stopIfTrue="1" operator="lessThan">
      <formula>$AS$23</formula>
    </cfRule>
  </conditionalFormatting>
  <conditionalFormatting sqref="AR50">
    <cfRule type="cellIs" dxfId="72" priority="16" stopIfTrue="1" operator="lessThan">
      <formula>$AS$23</formula>
    </cfRule>
  </conditionalFormatting>
  <conditionalFormatting sqref="AT45">
    <cfRule type="cellIs" dxfId="71" priority="17" stopIfTrue="1" operator="equal">
      <formula>0</formula>
    </cfRule>
  </conditionalFormatting>
  <conditionalFormatting sqref="AU45:AW45 AJ45:AK45 AD45:AE45 AQ45 N32:N34 P32:P34 AJ48:AJ50 N35:P36 AT38:AW38 AJ32:AK36 AQ32:AQ36 AU32:AW36 AQ38 AJ38:AK38 N38:P38">
    <cfRule type="cellIs" dxfId="70" priority="18" stopIfTrue="1" operator="equal">
      <formula>0</formula>
    </cfRule>
  </conditionalFormatting>
  <conditionalFormatting sqref="AR45">
    <cfRule type="cellIs" dxfId="69" priority="19" stopIfTrue="1" operator="lessThan">
      <formula>$AS$23</formula>
    </cfRule>
  </conditionalFormatting>
  <conditionalFormatting sqref="AR51:AR53">
    <cfRule type="cellIs" dxfId="68" priority="20" stopIfTrue="1" operator="lessThan">
      <formula>$AS$23</formula>
    </cfRule>
  </conditionalFormatting>
  <conditionalFormatting sqref="AR35:AR36 AR38">
    <cfRule type="cellIs" dxfId="67" priority="21" stopIfTrue="1" operator="lessThan">
      <formula>$AS$23</formula>
    </cfRule>
  </conditionalFormatting>
  <conditionalFormatting sqref="AJ48">
    <cfRule type="cellIs" dxfId="66" priority="22" stopIfTrue="1" operator="equal">
      <formula>0</formula>
    </cfRule>
  </conditionalFormatting>
  <conditionalFormatting sqref="O42:V42 AF42:AI42 V48 O48:S48 AD48:AI48 Q45:V45 AF45:AI45 AF27:AG27 O27:V27 AI27 S49 Q35:V36 AG35:AI36 AG38:AI38 Q38:V38">
    <cfRule type="cellIs" dxfId="65" priority="23" stopIfTrue="1" operator="equal">
      <formula>0</formula>
    </cfRule>
  </conditionalFormatting>
  <conditionalFormatting sqref="AE35:AE36 AE38">
    <cfRule type="cellIs" dxfId="64" priority="24" stopIfTrue="1" operator="equal">
      <formula>0</formula>
    </cfRule>
  </conditionalFormatting>
  <conditionalFormatting sqref="T48:U49 AF35:AF36 AD35:AD36 AD38 AF38">
    <cfRule type="cellIs" dxfId="63" priority="25" stopIfTrue="1" operator="equal">
      <formula>0</formula>
    </cfRule>
  </conditionalFormatting>
  <conditionalFormatting sqref="AD42:AE42 AD27:AE27">
    <cfRule type="cellIs" dxfId="62" priority="26" stopIfTrue="1" operator="equal">
      <formula>0</formula>
    </cfRule>
  </conditionalFormatting>
  <conditionalFormatting sqref="AD49:AE50 V49 AH27">
    <cfRule type="cellIs" dxfId="61" priority="27" stopIfTrue="1" operator="equal">
      <formula>0</formula>
    </cfRule>
  </conditionalFormatting>
  <conditionalFormatting sqref="AT27">
    <cfRule type="cellIs" dxfId="60" priority="7" stopIfTrue="1" operator="equal">
      <formula>0</formula>
    </cfRule>
  </conditionalFormatting>
  <conditionalFormatting sqref="AT35:AT36">
    <cfRule type="cellIs" dxfId="59" priority="6" stopIfTrue="1" operator="equal">
      <formula>0</formula>
    </cfRule>
  </conditionalFormatting>
  <conditionalFormatting sqref="AT37:AW37 AQ37 AJ37:AK37 N37:P37">
    <cfRule type="cellIs" dxfId="58" priority="1" stopIfTrue="1" operator="equal">
      <formula>0</formula>
    </cfRule>
  </conditionalFormatting>
  <conditionalFormatting sqref="AR37">
    <cfRule type="cellIs" dxfId="57" priority="2" stopIfTrue="1" operator="lessThan">
      <formula>$AS$23</formula>
    </cfRule>
  </conditionalFormatting>
  <conditionalFormatting sqref="AG37:AI37 Q37:V37">
    <cfRule type="cellIs" dxfId="56" priority="3" stopIfTrue="1" operator="equal">
      <formula>0</formula>
    </cfRule>
  </conditionalFormatting>
  <conditionalFormatting sqref="AE37">
    <cfRule type="cellIs" dxfId="55" priority="4" stopIfTrue="1" operator="equal">
      <formula>0</formula>
    </cfRule>
  </conditionalFormatting>
  <conditionalFormatting sqref="AD37 AF37">
    <cfRule type="cellIs" dxfId="54" priority="5" stopIfTrue="1" operator="equal">
      <formula>0</formula>
    </cfRule>
  </conditionalFormatting>
  <pageMargins left="0.19685039370078741" right="0.19685039370078741" top="0.59055118110236227" bottom="0.19685039370078741" header="0" footer="0"/>
  <pageSetup paperSize="9" scale="55" firstPageNumber="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BA64"/>
  <sheetViews>
    <sheetView tabSelected="1" topLeftCell="G1" zoomScale="80" zoomScaleNormal="80" workbookViewId="0">
      <selection activeCell="AF24" sqref="AF24"/>
    </sheetView>
  </sheetViews>
  <sheetFormatPr defaultColWidth="9" defaultRowHeight="15.75" outlineLevelCol="2" x14ac:dyDescent="0.25"/>
  <cols>
    <col min="1" max="1" width="66.1640625" style="2" hidden="1" customWidth="1" outlineLevel="1"/>
    <col min="2" max="2" width="15.83203125" style="2" hidden="1" customWidth="1" outlineLevel="1"/>
    <col min="3" max="3" width="12.83203125" style="2" hidden="1" customWidth="1" outlineLevel="1"/>
    <col min="4" max="4" width="14.5" style="2" hidden="1" customWidth="1" outlineLevel="1"/>
    <col min="5" max="6" width="9.33203125" style="2" hidden="1" customWidth="1" outlineLevel="1"/>
    <col min="7" max="7" width="51.5" style="2" customWidth="1" collapsed="1"/>
    <col min="8" max="8" width="25.33203125" style="2" hidden="1" customWidth="1" outlineLevel="2"/>
    <col min="9" max="9" width="14.1640625" style="2" hidden="1" customWidth="1" outlineLevel="2"/>
    <col min="10" max="10" width="12.83203125" style="2" hidden="1" customWidth="1" outlineLevel="2"/>
    <col min="11" max="11" width="5.5" style="2" hidden="1" customWidth="1" outlineLevel="2"/>
    <col min="12" max="12" width="10" style="2" customWidth="1" collapsed="1"/>
    <col min="13" max="13" width="16.1640625" style="2" customWidth="1"/>
    <col min="14" max="14" width="17.33203125" style="2" customWidth="1"/>
    <col min="15" max="15" width="10" style="2" customWidth="1"/>
    <col min="16" max="16" width="19.1640625" style="3" customWidth="1"/>
    <col min="17" max="17" width="9" style="2" customWidth="1"/>
    <col min="18" max="18" width="11.6640625" style="3" customWidth="1"/>
    <col min="19" max="19" width="9" style="2" customWidth="1"/>
    <col min="20" max="20" width="13.1640625" style="2" customWidth="1"/>
    <col min="21" max="21" width="9" style="2" customWidth="1"/>
    <col min="22" max="22" width="19.5" style="2" customWidth="1"/>
    <col min="23" max="23" width="10.5" style="2" hidden="1" customWidth="1" outlineLevel="1"/>
    <col min="24" max="29" width="9.33203125" style="2" hidden="1" customWidth="1" outlineLevel="1"/>
    <col min="30" max="30" width="9.33203125" style="2" customWidth="1" collapsed="1"/>
    <col min="31" max="31" width="13.6640625" style="2" customWidth="1"/>
    <col min="32" max="32" width="9.1640625" style="2" customWidth="1"/>
    <col min="33" max="33" width="11.6640625" style="2" customWidth="1"/>
    <col min="34" max="34" width="9.83203125" style="2" customWidth="1"/>
    <col min="35" max="35" width="11.6640625" style="2" customWidth="1"/>
    <col min="36" max="36" width="9" style="2" customWidth="1"/>
    <col min="37" max="37" width="14.6640625" style="2" customWidth="1"/>
    <col min="38" max="38" width="13.33203125" style="2" hidden="1" customWidth="1" outlineLevel="1"/>
    <col min="39" max="39" width="9.33203125" style="2" hidden="1" customWidth="1" outlineLevel="1"/>
    <col min="40" max="40" width="11.6640625" style="2" hidden="1" customWidth="1" outlineLevel="1"/>
    <col min="41" max="41" width="9.33203125" style="2" hidden="1" customWidth="1" outlineLevel="1"/>
    <col min="42" max="42" width="15" style="2" hidden="1" customWidth="1" outlineLevel="1"/>
    <col min="43" max="43" width="18.1640625" style="2" customWidth="1" collapsed="1"/>
    <col min="44" max="44" width="17.33203125" style="2" hidden="1" customWidth="1" outlineLevel="1"/>
    <col min="45" max="45" width="14.6640625" style="2" hidden="1" customWidth="1" outlineLevel="1"/>
    <col min="46" max="46" width="18" style="2" customWidth="1" collapsed="1"/>
    <col min="47" max="47" width="21.5" style="2" customWidth="1"/>
    <col min="48" max="48" width="19.83203125" style="2" customWidth="1"/>
    <col min="49" max="49" width="23.33203125" style="2" hidden="1" customWidth="1"/>
    <col min="50" max="50" width="13.1640625" style="2" customWidth="1"/>
    <col min="51" max="51" width="26.1640625" style="2" customWidth="1"/>
    <col min="52" max="53" width="17.83203125" style="2" customWidth="1"/>
    <col min="54" max="16384" width="9" style="2"/>
  </cols>
  <sheetData>
    <row r="1" spans="1:53" x14ac:dyDescent="0.25">
      <c r="AV1" s="4" t="s">
        <v>0</v>
      </c>
    </row>
    <row r="2" spans="1:53" x14ac:dyDescent="0.25">
      <c r="AT2" s="241" t="s">
        <v>1</v>
      </c>
      <c r="AU2" s="241"/>
      <c r="AV2" s="5"/>
    </row>
    <row r="3" spans="1:53" x14ac:dyDescent="0.25">
      <c r="AE3" s="242" t="s">
        <v>2</v>
      </c>
      <c r="AF3" s="243"/>
      <c r="AG3" s="242" t="s">
        <v>3</v>
      </c>
      <c r="AH3" s="243"/>
      <c r="AT3" s="241" t="s">
        <v>4</v>
      </c>
      <c r="AU3" s="241"/>
      <c r="AV3" s="6">
        <v>14104418</v>
      </c>
    </row>
    <row r="4" spans="1:53" s="8" customFormat="1" ht="23.25" customHeight="1" x14ac:dyDescent="0.25">
      <c r="A4" s="7" t="str">
        <f>N5</f>
        <v>Муниципальное бюджетное дошкольное образовательное учреждение детский сад с. Осиновая Речка</v>
      </c>
      <c r="G4" s="222"/>
      <c r="H4" s="222"/>
      <c r="I4" s="222"/>
      <c r="J4" s="222"/>
      <c r="K4" s="222"/>
      <c r="L4" s="222"/>
      <c r="M4" s="222"/>
      <c r="N4" s="244" t="s">
        <v>5</v>
      </c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5"/>
      <c r="AE4" s="246" t="s">
        <v>124</v>
      </c>
      <c r="AF4" s="247"/>
      <c r="AG4" s="248"/>
      <c r="AH4" s="247"/>
      <c r="AI4" s="9"/>
      <c r="AJ4" s="9"/>
      <c r="AK4" s="9"/>
      <c r="AL4" s="249" t="s">
        <v>6</v>
      </c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10"/>
      <c r="AY4" s="11" t="str">
        <f>N5</f>
        <v>Муниципальное бюджетное дошкольное образовательное учреждение детский сад с. Осиновая Речка</v>
      </c>
    </row>
    <row r="5" spans="1:53" s="8" customFormat="1" ht="15.75" customHeight="1" x14ac:dyDescent="0.3">
      <c r="A5" s="12" t="str">
        <f>G12</f>
        <v>Стимулирующий фонд, краевой бюджет</v>
      </c>
      <c r="B5" s="13">
        <f>O12</f>
        <v>26960.2464</v>
      </c>
      <c r="C5" s="14"/>
      <c r="G5" s="10"/>
      <c r="H5" s="10"/>
      <c r="I5" s="10"/>
      <c r="J5" s="10"/>
      <c r="K5" s="10"/>
      <c r="L5" s="221"/>
      <c r="M5" s="15"/>
      <c r="N5" s="256" t="s">
        <v>7</v>
      </c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7" t="s">
        <v>8</v>
      </c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10"/>
      <c r="AY5" s="11" t="s">
        <v>9</v>
      </c>
    </row>
    <row r="6" spans="1:53" s="8" customFormat="1" ht="15.75" customHeight="1" x14ac:dyDescent="0.3">
      <c r="A6" s="12" t="str">
        <f>G14</f>
        <v xml:space="preserve">Стимулирующий фонд, местный бюджет </v>
      </c>
      <c r="B6" s="13">
        <f>P14</f>
        <v>22101.279999999999</v>
      </c>
      <c r="C6" s="14"/>
      <c r="G6" s="10"/>
      <c r="H6" s="16"/>
      <c r="I6" s="16"/>
      <c r="J6" s="16"/>
      <c r="K6" s="16"/>
      <c r="L6" s="221"/>
      <c r="M6" s="15"/>
      <c r="N6" s="17"/>
      <c r="O6" s="258" t="s">
        <v>10</v>
      </c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10"/>
      <c r="AL6" s="259" t="s">
        <v>11</v>
      </c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10"/>
      <c r="AY6" s="18" t="s">
        <v>12</v>
      </c>
      <c r="AZ6" s="19">
        <v>2017</v>
      </c>
      <c r="BA6" s="19">
        <v>2018</v>
      </c>
    </row>
    <row r="7" spans="1:53" s="20" customFormat="1" ht="12.75" customHeight="1" x14ac:dyDescent="0.25">
      <c r="A7" s="8" t="str">
        <f>G15</f>
        <v xml:space="preserve">Итого стимулирующий фонд </v>
      </c>
      <c r="B7" s="14">
        <f>O15</f>
        <v>52925.828384</v>
      </c>
      <c r="C7" s="14"/>
      <c r="G7" s="21"/>
      <c r="H7" s="22"/>
      <c r="I7" s="22"/>
      <c r="J7" s="22"/>
      <c r="K7" s="22"/>
      <c r="L7" s="23"/>
      <c r="M7" s="23"/>
      <c r="N7" s="24"/>
      <c r="O7" s="260" t="s">
        <v>13</v>
      </c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2"/>
      <c r="AL7" s="25"/>
      <c r="AM7" s="22"/>
      <c r="AN7" s="26"/>
      <c r="AO7" s="25"/>
      <c r="AP7" s="27"/>
      <c r="AQ7" s="25"/>
      <c r="AR7" s="26"/>
      <c r="AS7" s="26"/>
      <c r="AT7" s="22"/>
      <c r="AU7" s="22"/>
      <c r="AV7" s="26"/>
      <c r="AW7" s="10"/>
      <c r="AY7" s="28" t="s">
        <v>14</v>
      </c>
      <c r="AZ7" s="28"/>
      <c r="BA7" s="28"/>
    </row>
    <row r="8" spans="1:53" s="8" customFormat="1" ht="15" customHeight="1" x14ac:dyDescent="0.3">
      <c r="A8" s="8" t="str">
        <f>G16</f>
        <v>Материальная помощь, краевой бюджет</v>
      </c>
      <c r="B8" s="14">
        <f>O16</f>
        <v>11982.331733333334</v>
      </c>
      <c r="C8" s="14"/>
      <c r="G8" s="1"/>
      <c r="H8" s="1"/>
      <c r="I8" s="1"/>
      <c r="J8" s="1"/>
      <c r="K8" s="1"/>
      <c r="L8" s="1"/>
      <c r="M8" s="1"/>
      <c r="N8" s="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10"/>
      <c r="AL8" s="262" t="s">
        <v>15</v>
      </c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10"/>
      <c r="AZ8" s="29"/>
    </row>
    <row r="9" spans="1:53" s="8" customFormat="1" ht="18" customHeight="1" x14ac:dyDescent="0.3">
      <c r="A9" s="8" t="str">
        <f>G17</f>
        <v>Материальная помощь, местный бюджет</v>
      </c>
      <c r="B9" s="14">
        <f>O17</f>
        <v>12935.041333333334</v>
      </c>
      <c r="C9" s="14"/>
      <c r="G9" s="1"/>
      <c r="H9" s="1"/>
      <c r="I9" s="1"/>
      <c r="J9" s="1"/>
      <c r="K9" s="1"/>
      <c r="L9" s="1"/>
      <c r="M9" s="1"/>
      <c r="N9" s="1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10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10"/>
      <c r="AY9" s="19" t="s">
        <v>16</v>
      </c>
      <c r="AZ9" s="30">
        <v>2</v>
      </c>
    </row>
    <row r="10" spans="1:53" ht="12.75" customHeight="1" x14ac:dyDescent="0.25">
      <c r="B10" s="31"/>
      <c r="C10" s="31"/>
      <c r="G10" s="32"/>
      <c r="H10" s="33"/>
      <c r="I10" s="33"/>
      <c r="J10" s="33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Z10" s="36"/>
    </row>
    <row r="11" spans="1:53" x14ac:dyDescent="0.25">
      <c r="A11" s="2" t="str">
        <f>G18</f>
        <v>Итого материальная помощь</v>
      </c>
      <c r="B11" s="31">
        <f>O18</f>
        <v>24917.373066666667</v>
      </c>
      <c r="C11" s="31"/>
      <c r="G11" s="251"/>
      <c r="H11" s="251"/>
      <c r="I11" s="251"/>
      <c r="J11" s="251"/>
      <c r="K11" s="251"/>
      <c r="L11" s="251"/>
      <c r="M11" s="251"/>
      <c r="N11" s="251"/>
      <c r="O11" s="37"/>
      <c r="P11" s="38"/>
      <c r="Q11" s="220"/>
      <c r="R11" s="220"/>
      <c r="S11" s="220"/>
      <c r="T11" s="220"/>
      <c r="U11" s="220"/>
      <c r="V11" s="37"/>
      <c r="W11" s="219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219"/>
      <c r="AK11" s="35"/>
      <c r="AL11" s="252" t="s">
        <v>125</v>
      </c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35"/>
      <c r="AY11" s="39" t="s">
        <v>12</v>
      </c>
      <c r="AZ11" s="40" t="s">
        <v>17</v>
      </c>
      <c r="BA11" s="40" t="s">
        <v>18</v>
      </c>
    </row>
    <row r="12" spans="1:53" x14ac:dyDescent="0.25">
      <c r="A12" s="2" t="e">
        <f>NA()</f>
        <v>#N/A</v>
      </c>
      <c r="B12" s="31">
        <f>AE12</f>
        <v>13482.94816</v>
      </c>
      <c r="C12" s="31"/>
      <c r="G12" s="253" t="s">
        <v>19</v>
      </c>
      <c r="H12" s="253"/>
      <c r="I12" s="253"/>
      <c r="J12" s="253"/>
      <c r="K12" s="253"/>
      <c r="L12" s="253"/>
      <c r="M12" s="253"/>
      <c r="N12" s="253"/>
      <c r="O12" s="254">
        <f>N39*0.3</f>
        <v>26960.2464</v>
      </c>
      <c r="P12" s="254"/>
      <c r="R12" s="41" t="s">
        <v>20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254">
        <f>AW58</f>
        <v>13482.94816</v>
      </c>
      <c r="AF12" s="254"/>
      <c r="AG12" s="42"/>
      <c r="AH12" s="42"/>
      <c r="AI12" s="42"/>
      <c r="AJ12" s="43"/>
      <c r="AK12" s="3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35"/>
      <c r="AY12" s="44" t="s">
        <v>21</v>
      </c>
      <c r="AZ12" s="44"/>
      <c r="BA12" s="44"/>
    </row>
    <row r="13" spans="1:53" ht="16.5" customHeight="1" x14ac:dyDescent="0.25">
      <c r="B13" s="31"/>
      <c r="C13" s="31"/>
      <c r="G13" s="264" t="s">
        <v>22</v>
      </c>
      <c r="H13" s="264"/>
      <c r="I13" s="264"/>
      <c r="J13" s="264"/>
      <c r="K13" s="264"/>
      <c r="L13" s="264"/>
      <c r="M13" s="264"/>
      <c r="N13" s="264"/>
      <c r="O13" s="45"/>
      <c r="P13" s="46">
        <f>N39*0.043</f>
        <v>3864.3019839999997</v>
      </c>
      <c r="R13" s="47"/>
      <c r="S13" s="47"/>
      <c r="T13" s="47"/>
      <c r="U13" s="47"/>
      <c r="V13" s="47"/>
      <c r="W13" s="47"/>
      <c r="X13" s="47"/>
      <c r="Y13" s="42"/>
      <c r="Z13" s="42"/>
      <c r="AA13" s="42"/>
      <c r="AB13" s="42"/>
      <c r="AC13" s="42"/>
      <c r="AD13" s="47"/>
      <c r="AE13" s="48"/>
      <c r="AF13" s="48"/>
      <c r="AG13" s="42"/>
      <c r="AH13" s="42"/>
      <c r="AI13" s="42"/>
      <c r="AJ13" s="43"/>
      <c r="AK13" s="35"/>
      <c r="AL13" s="218"/>
      <c r="AM13" s="218"/>
      <c r="AN13" s="218"/>
      <c r="AO13" s="218"/>
      <c r="AP13" s="218"/>
      <c r="AQ13" s="218" t="s">
        <v>23</v>
      </c>
      <c r="AR13" s="218"/>
      <c r="AS13" s="218"/>
      <c r="AT13" s="218"/>
      <c r="AU13" s="218"/>
      <c r="AV13" s="218"/>
      <c r="AW13" s="35"/>
    </row>
    <row r="14" spans="1:53" ht="24.75" customHeight="1" x14ac:dyDescent="0.25">
      <c r="A14" s="2" t="e">
        <f>NA()</f>
        <v>#N/A</v>
      </c>
      <c r="B14" s="31">
        <f>AE14</f>
        <v>11956.9271584</v>
      </c>
      <c r="C14" s="31"/>
      <c r="G14" s="264" t="s">
        <v>24</v>
      </c>
      <c r="H14" s="264"/>
      <c r="I14" s="264"/>
      <c r="J14" s="264"/>
      <c r="K14" s="264"/>
      <c r="L14" s="264"/>
      <c r="M14" s="264"/>
      <c r="N14" s="264"/>
      <c r="O14" s="45"/>
      <c r="P14" s="46">
        <v>22101.279999999999</v>
      </c>
      <c r="R14" s="268" t="s">
        <v>25</v>
      </c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9">
        <f>AW59</f>
        <v>11956.9271584</v>
      </c>
      <c r="AF14" s="269"/>
      <c r="AG14" s="42"/>
      <c r="AH14" s="42"/>
      <c r="AI14" s="42"/>
      <c r="AJ14" s="43"/>
      <c r="AK14" s="35"/>
      <c r="AL14" s="255" t="str">
        <f>"Штат в количестве "&amp;L60&amp;" единиц (-цы)"</f>
        <v>Штат в количестве 30,43 единиц (-цы)</v>
      </c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35"/>
    </row>
    <row r="15" spans="1:53" ht="16.5" thickBot="1" x14ac:dyDescent="0.3">
      <c r="A15" s="2" t="e">
        <f>NA()</f>
        <v>#N/A</v>
      </c>
      <c r="B15" s="31">
        <f>AE15</f>
        <v>25439.875318400002</v>
      </c>
      <c r="C15" s="31"/>
      <c r="G15" s="270" t="s">
        <v>26</v>
      </c>
      <c r="H15" s="270"/>
      <c r="I15" s="270"/>
      <c r="J15" s="270"/>
      <c r="K15" s="270"/>
      <c r="L15" s="270"/>
      <c r="M15" s="270"/>
      <c r="N15" s="270"/>
      <c r="O15" s="271">
        <f>O12+P14+P13</f>
        <v>52925.828384</v>
      </c>
      <c r="P15" s="271"/>
      <c r="R15" s="272" t="s">
        <v>27</v>
      </c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3">
        <f>AE12+AE14</f>
        <v>25439.875318400002</v>
      </c>
      <c r="AF15" s="273"/>
      <c r="AG15" s="49"/>
      <c r="AH15" s="49"/>
      <c r="AI15" s="49"/>
      <c r="AJ15" s="43"/>
      <c r="AK15" s="3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35"/>
      <c r="AY15" s="44" t="s">
        <v>28</v>
      </c>
      <c r="AZ15" s="40">
        <v>4</v>
      </c>
    </row>
    <row r="16" spans="1:53" x14ac:dyDescent="0.25">
      <c r="A16" s="50" t="e">
        <f>NA()</f>
        <v>#N/A</v>
      </c>
      <c r="B16" s="51">
        <f>AE16</f>
        <v>360262.15090773336</v>
      </c>
      <c r="G16" s="264" t="s">
        <v>29</v>
      </c>
      <c r="H16" s="264"/>
      <c r="I16" s="264"/>
      <c r="J16" s="264"/>
      <c r="K16" s="264"/>
      <c r="L16" s="264"/>
      <c r="M16" s="264"/>
      <c r="N16" s="264"/>
      <c r="O16" s="265">
        <f>AV58/12</f>
        <v>11982.331733333334</v>
      </c>
      <c r="P16" s="265"/>
      <c r="R16" s="266" t="s">
        <v>30</v>
      </c>
      <c r="S16" s="266"/>
      <c r="T16" s="266"/>
      <c r="U16" s="266"/>
      <c r="V16" s="266"/>
      <c r="W16" s="266"/>
      <c r="X16" s="266"/>
      <c r="Y16" s="52"/>
      <c r="Z16" s="52"/>
      <c r="AA16" s="52"/>
      <c r="AB16" s="52"/>
      <c r="AC16" s="52"/>
      <c r="AD16" s="217"/>
      <c r="AE16" s="265">
        <f>(O12+P13)*1.6+O16+AU58+AE12</f>
        <v>360262.15090773336</v>
      </c>
      <c r="AF16" s="265"/>
      <c r="AG16" s="42"/>
      <c r="AH16" s="42"/>
      <c r="AI16" s="42"/>
      <c r="AJ16" s="43"/>
      <c r="AK16" s="3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35"/>
    </row>
    <row r="17" spans="1:51" x14ac:dyDescent="0.25">
      <c r="A17" s="53" t="e">
        <f>NA()</f>
        <v>#N/A</v>
      </c>
      <c r="B17" s="54">
        <f>AE17</f>
        <v>601728.38449173339</v>
      </c>
      <c r="G17" s="264" t="s">
        <v>31</v>
      </c>
      <c r="H17" s="264"/>
      <c r="I17" s="264"/>
      <c r="J17" s="264"/>
      <c r="K17" s="264"/>
      <c r="L17" s="264"/>
      <c r="M17" s="264"/>
      <c r="N17" s="264"/>
      <c r="O17" s="265">
        <f>AV59/12</f>
        <v>12935.041333333334</v>
      </c>
      <c r="P17" s="265"/>
      <c r="R17" s="266" t="s">
        <v>32</v>
      </c>
      <c r="S17" s="266"/>
      <c r="T17" s="266"/>
      <c r="U17" s="266"/>
      <c r="V17" s="266"/>
      <c r="W17" s="266"/>
      <c r="X17" s="266"/>
      <c r="Y17" s="52"/>
      <c r="Z17" s="52"/>
      <c r="AA17" s="52"/>
      <c r="AB17" s="52"/>
      <c r="AC17" s="52"/>
      <c r="AD17" s="217"/>
      <c r="AE17" s="265">
        <f>(P14*1.6)+O17+AU59+AE14</f>
        <v>601728.38449173339</v>
      </c>
      <c r="AF17" s="265"/>
      <c r="AG17" s="42"/>
      <c r="AH17" s="42"/>
      <c r="AI17" s="42"/>
      <c r="AJ17" s="43"/>
      <c r="AK17" s="35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35"/>
    </row>
    <row r="18" spans="1:51" ht="16.5" thickBot="1" x14ac:dyDescent="0.3">
      <c r="A18" s="55" t="e">
        <f>NA()</f>
        <v>#N/A</v>
      </c>
      <c r="B18" s="56">
        <f>AE18</f>
        <v>961990.53539946675</v>
      </c>
      <c r="G18" s="270" t="s">
        <v>33</v>
      </c>
      <c r="H18" s="270"/>
      <c r="I18" s="270"/>
      <c r="J18" s="270"/>
      <c r="K18" s="270"/>
      <c r="L18" s="270"/>
      <c r="M18" s="270"/>
      <c r="N18" s="270"/>
      <c r="O18" s="271">
        <f>O16+O17</f>
        <v>24917.373066666667</v>
      </c>
      <c r="P18" s="271"/>
      <c r="R18" s="270" t="s">
        <v>118</v>
      </c>
      <c r="S18" s="270"/>
      <c r="T18" s="270"/>
      <c r="U18" s="270"/>
      <c r="V18" s="270"/>
      <c r="W18" s="270"/>
      <c r="X18" s="270"/>
      <c r="Y18" s="57"/>
      <c r="Z18" s="57"/>
      <c r="AA18" s="57"/>
      <c r="AB18" s="57"/>
      <c r="AC18" s="57"/>
      <c r="AD18" s="216"/>
      <c r="AE18" s="271">
        <f>AE16+AE17</f>
        <v>961990.53539946675</v>
      </c>
      <c r="AF18" s="271"/>
      <c r="AG18" s="49"/>
      <c r="AH18" s="49"/>
      <c r="AI18" s="49"/>
      <c r="AJ18" s="43"/>
      <c r="AK18" s="35"/>
      <c r="AL18" s="219"/>
      <c r="AM18" s="220"/>
      <c r="AN18" s="35"/>
      <c r="AO18" s="219"/>
      <c r="AP18" s="35"/>
      <c r="AQ18" s="219"/>
      <c r="AR18" s="35"/>
      <c r="AS18" s="35"/>
      <c r="AT18" s="35"/>
      <c r="AU18" s="35"/>
      <c r="AV18" s="35"/>
      <c r="AW18" s="35"/>
    </row>
    <row r="19" spans="1:51" x14ac:dyDescent="0.25">
      <c r="A19" s="58"/>
      <c r="B19" s="59"/>
      <c r="G19" s="60"/>
      <c r="H19" s="60"/>
      <c r="I19" s="60"/>
      <c r="J19" s="60"/>
      <c r="K19" s="60"/>
      <c r="L19" s="60"/>
      <c r="M19" s="60"/>
      <c r="N19" s="60"/>
      <c r="O19" s="61"/>
      <c r="P19" s="61"/>
      <c r="R19" s="270"/>
      <c r="S19" s="270"/>
      <c r="T19" s="270"/>
      <c r="U19" s="270"/>
      <c r="V19" s="270"/>
      <c r="W19" s="270"/>
      <c r="X19" s="270"/>
      <c r="Y19" s="57"/>
      <c r="Z19" s="57"/>
      <c r="AA19" s="57"/>
      <c r="AB19" s="57"/>
      <c r="AC19" s="57"/>
      <c r="AD19" s="216"/>
      <c r="AE19" s="271"/>
      <c r="AF19" s="271"/>
      <c r="AG19" s="49"/>
      <c r="AH19" s="49"/>
      <c r="AI19" s="49"/>
      <c r="AJ19" s="43"/>
      <c r="AK19" s="35"/>
      <c r="AL19" s="219"/>
      <c r="AM19" s="220"/>
      <c r="AN19" s="35"/>
      <c r="AO19" s="219"/>
      <c r="AP19" s="35"/>
      <c r="AQ19" s="219"/>
      <c r="AR19" s="35"/>
      <c r="AS19" s="35"/>
      <c r="AT19" s="35"/>
      <c r="AU19" s="35"/>
      <c r="AV19" s="35"/>
      <c r="AW19" s="35"/>
    </row>
    <row r="20" spans="1:51" ht="16.5" thickBot="1" x14ac:dyDescent="0.3">
      <c r="H20" s="63"/>
      <c r="I20" s="63"/>
      <c r="J20" s="63"/>
      <c r="K20" s="63"/>
      <c r="L20" s="63"/>
      <c r="M20" s="63"/>
      <c r="N20" s="63"/>
      <c r="O20" s="63"/>
      <c r="P20" s="64"/>
      <c r="Q20" s="63"/>
      <c r="R20" s="64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</row>
    <row r="21" spans="1:51" ht="15" customHeight="1" thickBot="1" x14ac:dyDescent="0.3">
      <c r="G21" s="288" t="s">
        <v>34</v>
      </c>
      <c r="H21" s="291" t="s">
        <v>35</v>
      </c>
      <c r="I21" s="215"/>
      <c r="J21" s="291" t="s">
        <v>36</v>
      </c>
      <c r="K21" s="294" t="s">
        <v>37</v>
      </c>
      <c r="L21" s="297" t="s">
        <v>38</v>
      </c>
      <c r="M21" s="297" t="s">
        <v>39</v>
      </c>
      <c r="N21" s="274" t="s">
        <v>40</v>
      </c>
      <c r="O21" s="277" t="s">
        <v>41</v>
      </c>
      <c r="P21" s="277"/>
      <c r="Q21" s="277"/>
      <c r="R21" s="277"/>
      <c r="S21" s="279" t="s">
        <v>42</v>
      </c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81" t="s">
        <v>43</v>
      </c>
      <c r="AG21" s="281"/>
      <c r="AH21" s="281"/>
      <c r="AI21" s="281"/>
      <c r="AJ21" s="281"/>
      <c r="AK21" s="281"/>
      <c r="AL21" s="283" t="s">
        <v>44</v>
      </c>
      <c r="AM21" s="286" t="s">
        <v>45</v>
      </c>
      <c r="AN21" s="286"/>
      <c r="AO21" s="313" t="s">
        <v>46</v>
      </c>
      <c r="AP21" s="313"/>
      <c r="AQ21" s="315" t="s">
        <v>47</v>
      </c>
      <c r="AR21" s="294" t="s">
        <v>48</v>
      </c>
      <c r="AS21" s="294" t="s">
        <v>49</v>
      </c>
      <c r="AT21" s="297" t="s">
        <v>50</v>
      </c>
      <c r="AU21" s="274" t="s">
        <v>51</v>
      </c>
      <c r="AV21" s="300" t="s">
        <v>119</v>
      </c>
      <c r="AW21" s="303" t="s">
        <v>52</v>
      </c>
    </row>
    <row r="22" spans="1:51" ht="15.75" customHeight="1" thickBot="1" x14ac:dyDescent="0.3">
      <c r="G22" s="289"/>
      <c r="H22" s="292"/>
      <c r="I22" s="65"/>
      <c r="J22" s="292"/>
      <c r="K22" s="295"/>
      <c r="L22" s="298"/>
      <c r="M22" s="298"/>
      <c r="N22" s="275"/>
      <c r="O22" s="278"/>
      <c r="P22" s="278"/>
      <c r="Q22" s="278"/>
      <c r="R22" s="278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2"/>
      <c r="AG22" s="282"/>
      <c r="AH22" s="282"/>
      <c r="AI22" s="282"/>
      <c r="AJ22" s="282"/>
      <c r="AK22" s="282"/>
      <c r="AL22" s="284"/>
      <c r="AM22" s="287"/>
      <c r="AN22" s="287"/>
      <c r="AO22" s="314"/>
      <c r="AP22" s="314"/>
      <c r="AQ22" s="316"/>
      <c r="AR22" s="295"/>
      <c r="AS22" s="295"/>
      <c r="AT22" s="318"/>
      <c r="AU22" s="320"/>
      <c r="AV22" s="301"/>
      <c r="AW22" s="304"/>
    </row>
    <row r="23" spans="1:51" ht="119.25" customHeight="1" thickBot="1" x14ac:dyDescent="0.3">
      <c r="G23" s="289"/>
      <c r="H23" s="292"/>
      <c r="I23" s="65"/>
      <c r="J23" s="292"/>
      <c r="K23" s="295"/>
      <c r="L23" s="298"/>
      <c r="M23" s="298"/>
      <c r="N23" s="275"/>
      <c r="O23" s="305" t="s">
        <v>53</v>
      </c>
      <c r="P23" s="305"/>
      <c r="Q23" s="306" t="s">
        <v>54</v>
      </c>
      <c r="R23" s="306"/>
      <c r="S23" s="307" t="s">
        <v>55</v>
      </c>
      <c r="T23" s="307"/>
      <c r="U23" s="308" t="s">
        <v>56</v>
      </c>
      <c r="V23" s="308"/>
      <c r="W23" s="66" t="s">
        <v>57</v>
      </c>
      <c r="X23" s="66" t="s">
        <v>58</v>
      </c>
      <c r="Y23" s="66" t="s">
        <v>59</v>
      </c>
      <c r="Z23" s="66" t="s">
        <v>60</v>
      </c>
      <c r="AA23" s="66" t="s">
        <v>61</v>
      </c>
      <c r="AB23" s="66" t="s">
        <v>62</v>
      </c>
      <c r="AC23" s="66"/>
      <c r="AD23" s="309" t="s">
        <v>63</v>
      </c>
      <c r="AE23" s="309"/>
      <c r="AF23" s="310" t="s">
        <v>64</v>
      </c>
      <c r="AG23" s="310"/>
      <c r="AH23" s="311" t="s">
        <v>65</v>
      </c>
      <c r="AI23" s="311"/>
      <c r="AJ23" s="312" t="s">
        <v>66</v>
      </c>
      <c r="AK23" s="312"/>
      <c r="AL23" s="284"/>
      <c r="AM23" s="287"/>
      <c r="AN23" s="287"/>
      <c r="AO23" s="314"/>
      <c r="AP23" s="314"/>
      <c r="AQ23" s="316"/>
      <c r="AR23" s="295"/>
      <c r="AS23" s="322">
        <v>25987.200000000001</v>
      </c>
      <c r="AT23" s="318"/>
      <c r="AU23" s="320"/>
      <c r="AV23" s="301"/>
      <c r="AW23" s="304"/>
    </row>
    <row r="24" spans="1:51" ht="24.75" customHeight="1" thickBot="1" x14ac:dyDescent="0.3">
      <c r="G24" s="290"/>
      <c r="H24" s="293"/>
      <c r="I24" s="67"/>
      <c r="J24" s="293"/>
      <c r="K24" s="296"/>
      <c r="L24" s="299"/>
      <c r="M24" s="299"/>
      <c r="N24" s="276"/>
      <c r="O24" s="68" t="s">
        <v>67</v>
      </c>
      <c r="P24" s="69" t="s">
        <v>68</v>
      </c>
      <c r="Q24" s="69" t="s">
        <v>67</v>
      </c>
      <c r="R24" s="69" t="s">
        <v>68</v>
      </c>
      <c r="S24" s="70" t="s">
        <v>69</v>
      </c>
      <c r="T24" s="71" t="s">
        <v>68</v>
      </c>
      <c r="U24" s="72" t="s">
        <v>69</v>
      </c>
      <c r="V24" s="73" t="s">
        <v>68</v>
      </c>
      <c r="W24" s="74" t="s">
        <v>69</v>
      </c>
      <c r="X24" s="74" t="s">
        <v>69</v>
      </c>
      <c r="Y24" s="74" t="s">
        <v>69</v>
      </c>
      <c r="Z24" s="74" t="s">
        <v>69</v>
      </c>
      <c r="AA24" s="74" t="s">
        <v>69</v>
      </c>
      <c r="AB24" s="74" t="s">
        <v>69</v>
      </c>
      <c r="AC24" s="74" t="s">
        <v>69</v>
      </c>
      <c r="AD24" s="72" t="s">
        <v>69</v>
      </c>
      <c r="AE24" s="75" t="s">
        <v>68</v>
      </c>
      <c r="AF24" s="76" t="s">
        <v>69</v>
      </c>
      <c r="AG24" s="69" t="s">
        <v>68</v>
      </c>
      <c r="AH24" s="69" t="s">
        <v>69</v>
      </c>
      <c r="AI24" s="77" t="s">
        <v>68</v>
      </c>
      <c r="AJ24" s="78" t="s">
        <v>69</v>
      </c>
      <c r="AK24" s="69" t="s">
        <v>68</v>
      </c>
      <c r="AL24" s="285"/>
      <c r="AM24" s="79" t="s">
        <v>69</v>
      </c>
      <c r="AN24" s="80" t="s">
        <v>70</v>
      </c>
      <c r="AO24" s="79" t="s">
        <v>69</v>
      </c>
      <c r="AP24" s="81" t="s">
        <v>70</v>
      </c>
      <c r="AQ24" s="317"/>
      <c r="AR24" s="296"/>
      <c r="AS24" s="296"/>
      <c r="AT24" s="319"/>
      <c r="AU24" s="321"/>
      <c r="AV24" s="302"/>
      <c r="AW24" s="304"/>
    </row>
    <row r="25" spans="1:51" s="58" customFormat="1" ht="24.75" customHeight="1" thickBot="1" x14ac:dyDescent="0.3">
      <c r="G25" s="323" t="s">
        <v>71</v>
      </c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5"/>
      <c r="AW25" s="82"/>
    </row>
    <row r="26" spans="1:51" ht="26.25" customHeight="1" thickBot="1" x14ac:dyDescent="0.3">
      <c r="A26" s="83" t="s">
        <v>34</v>
      </c>
      <c r="B26" s="83" t="s">
        <v>72</v>
      </c>
      <c r="C26" s="83" t="s">
        <v>73</v>
      </c>
      <c r="D26" s="83" t="s">
        <v>74</v>
      </c>
      <c r="G26" s="326" t="s">
        <v>75</v>
      </c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8"/>
      <c r="AW26" s="84"/>
    </row>
    <row r="27" spans="1:51" ht="21.75" customHeight="1" x14ac:dyDescent="0.25">
      <c r="A27" s="85" t="str">
        <f>G27</f>
        <v>Заведующий</v>
      </c>
      <c r="B27" s="85">
        <f>AT27</f>
        <v>0</v>
      </c>
      <c r="C27" s="85" t="str">
        <f t="shared" ref="C27:C48" si="0">IF(B27,"МРОТ","нет")</f>
        <v>нет</v>
      </c>
      <c r="D27" s="85">
        <f>L27</f>
        <v>1</v>
      </c>
      <c r="G27" s="86" t="s">
        <v>76</v>
      </c>
      <c r="H27" s="87"/>
      <c r="I27" s="88"/>
      <c r="J27" s="88"/>
      <c r="K27" s="88"/>
      <c r="L27" s="89">
        <v>1</v>
      </c>
      <c r="M27" s="90">
        <v>22603</v>
      </c>
      <c r="N27" s="91">
        <f>M27*L27</f>
        <v>22603</v>
      </c>
      <c r="O27" s="92"/>
      <c r="P27" s="93">
        <f>$N27*O27</f>
        <v>0</v>
      </c>
      <c r="Q27" s="92"/>
      <c r="R27" s="93">
        <f>$N27*Q27</f>
        <v>0</v>
      </c>
      <c r="S27" s="92"/>
      <c r="T27" s="93">
        <f>$N27*S27</f>
        <v>0</v>
      </c>
      <c r="U27" s="92"/>
      <c r="V27" s="93">
        <f>$N27*U27</f>
        <v>0</v>
      </c>
      <c r="W27" s="94"/>
      <c r="X27" s="94"/>
      <c r="Y27" s="94"/>
      <c r="Z27" s="94"/>
      <c r="AA27" s="94">
        <v>0.1</v>
      </c>
      <c r="AB27" s="94">
        <v>0.05</v>
      </c>
      <c r="AC27" s="94"/>
      <c r="AD27" s="95">
        <f>SUM(W27:AC27)</f>
        <v>0.15000000000000002</v>
      </c>
      <c r="AE27" s="96">
        <f>$N27*AD27</f>
        <v>3390.4500000000007</v>
      </c>
      <c r="AF27" s="95"/>
      <c r="AG27" s="93">
        <f>$N27*AF27</f>
        <v>0</v>
      </c>
      <c r="AH27" s="97"/>
      <c r="AI27" s="93">
        <f>$N27*AH27</f>
        <v>0</v>
      </c>
      <c r="AJ27" s="98">
        <v>0.35</v>
      </c>
      <c r="AK27" s="96">
        <f>$N27*AJ27</f>
        <v>7911.0499999999993</v>
      </c>
      <c r="AL27" s="88">
        <f>N27+P27+AG27+R27+AI27+T27+V27+AE27+AK27</f>
        <v>33904.5</v>
      </c>
      <c r="AM27" s="99">
        <v>0.30000000000000004</v>
      </c>
      <c r="AN27" s="88">
        <f>AM27*AL27</f>
        <v>10171.350000000002</v>
      </c>
      <c r="AO27" s="99">
        <v>0.30000000000000004</v>
      </c>
      <c r="AP27" s="88">
        <f>AO27*AL27</f>
        <v>10171.350000000002</v>
      </c>
      <c r="AQ27" s="89">
        <f>AN27+AP27</f>
        <v>20342.700000000004</v>
      </c>
      <c r="AR27" s="88">
        <f>AL27+AQ27</f>
        <v>54247.200000000004</v>
      </c>
      <c r="AS27" s="88">
        <f>$AS$23*L27</f>
        <v>25987.200000000001</v>
      </c>
      <c r="AT27" s="89">
        <f>IF((AS27-(AL27+AN27+AP27))&lt;0,0,AS27-(AL27+AN27+AP27))</f>
        <v>0</v>
      </c>
      <c r="AU27" s="89">
        <f>AL27+AQ27+AT27</f>
        <v>54247.200000000004</v>
      </c>
      <c r="AV27" s="100">
        <f>N27*1.6</f>
        <v>36164.800000000003</v>
      </c>
      <c r="AW27" s="101">
        <f>N27*0.137*1.6</f>
        <v>4954.5776000000005</v>
      </c>
    </row>
    <row r="28" spans="1:51" ht="18" customHeight="1" thickBot="1" x14ac:dyDescent="0.3">
      <c r="A28" s="85" t="str">
        <f>G31</f>
        <v>Старший воспитатель</v>
      </c>
      <c r="B28" s="85">
        <f>AT31</f>
        <v>2632.8000000000011</v>
      </c>
      <c r="C28" s="85" t="str">
        <f t="shared" si="0"/>
        <v>МРОТ</v>
      </c>
      <c r="D28" s="85">
        <f>L31</f>
        <v>0.5</v>
      </c>
      <c r="G28" s="102" t="s">
        <v>77</v>
      </c>
      <c r="H28" s="103"/>
      <c r="I28" s="103"/>
      <c r="J28" s="103"/>
      <c r="K28" s="103"/>
      <c r="L28" s="211">
        <f>SUM(L27:L27)</f>
        <v>1</v>
      </c>
      <c r="M28" s="211"/>
      <c r="N28" s="211">
        <f>SUM(N27:N27)</f>
        <v>22603</v>
      </c>
      <c r="O28" s="329">
        <f>SUM(P27:P27)</f>
        <v>0</v>
      </c>
      <c r="P28" s="329"/>
      <c r="Q28" s="329">
        <f>SUM(R27:R27)</f>
        <v>0</v>
      </c>
      <c r="R28" s="329"/>
      <c r="S28" s="329">
        <f>SUM(T27:T27)</f>
        <v>0</v>
      </c>
      <c r="T28" s="329"/>
      <c r="U28" s="329">
        <f>SUM(V27:V27)</f>
        <v>0</v>
      </c>
      <c r="V28" s="329"/>
      <c r="W28" s="104"/>
      <c r="X28" s="104"/>
      <c r="Y28" s="104"/>
      <c r="Z28" s="104"/>
      <c r="AA28" s="104"/>
      <c r="AB28" s="104"/>
      <c r="AC28" s="104"/>
      <c r="AD28" s="329">
        <f>SUM(AE27:AE27)</f>
        <v>3390.4500000000007</v>
      </c>
      <c r="AE28" s="329"/>
      <c r="AF28" s="329">
        <f>SUM(AG27:AG27)</f>
        <v>0</v>
      </c>
      <c r="AG28" s="329"/>
      <c r="AH28" s="329">
        <f>SUM(AI27:AI27)</f>
        <v>0</v>
      </c>
      <c r="AI28" s="329"/>
      <c r="AJ28" s="329">
        <f>SUM(AK27:AK27)</f>
        <v>7911.0499999999993</v>
      </c>
      <c r="AK28" s="329"/>
      <c r="AL28" s="212"/>
      <c r="AM28" s="330">
        <f>SUM(AN27)</f>
        <v>10171.350000000002</v>
      </c>
      <c r="AN28" s="330"/>
      <c r="AO28" s="330">
        <f>SUM(AP27)</f>
        <v>10171.350000000002</v>
      </c>
      <c r="AP28" s="330"/>
      <c r="AQ28" s="211">
        <f t="shared" ref="AQ28:AW28" si="1">SUM(AQ27:AQ27)</f>
        <v>20342.700000000004</v>
      </c>
      <c r="AR28" s="211">
        <f t="shared" si="1"/>
        <v>54247.200000000004</v>
      </c>
      <c r="AS28" s="211">
        <f t="shared" si="1"/>
        <v>25987.200000000001</v>
      </c>
      <c r="AT28" s="211">
        <f t="shared" si="1"/>
        <v>0</v>
      </c>
      <c r="AU28" s="211">
        <f t="shared" si="1"/>
        <v>54247.200000000004</v>
      </c>
      <c r="AV28" s="105">
        <f t="shared" si="1"/>
        <v>36164.800000000003</v>
      </c>
      <c r="AW28" s="106">
        <f t="shared" si="1"/>
        <v>4954.5776000000005</v>
      </c>
    </row>
    <row r="29" spans="1:51" ht="25.5" customHeight="1" x14ac:dyDescent="0.25">
      <c r="A29" s="85" t="e">
        <f>#REF!</f>
        <v>#REF!</v>
      </c>
      <c r="B29" s="85" t="e">
        <f>#REF!</f>
        <v>#REF!</v>
      </c>
      <c r="C29" s="85" t="e">
        <f t="shared" si="0"/>
        <v>#REF!</v>
      </c>
      <c r="D29" s="85" t="e">
        <f>#REF!</f>
        <v>#REF!</v>
      </c>
      <c r="E29" s="31"/>
      <c r="F29" s="31"/>
      <c r="G29" s="337" t="s">
        <v>78</v>
      </c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9"/>
      <c r="AW29" s="107"/>
    </row>
    <row r="30" spans="1:51" ht="24" customHeight="1" thickBot="1" x14ac:dyDescent="0.3">
      <c r="A30" s="85" t="e">
        <f>NA()</f>
        <v>#N/A</v>
      </c>
      <c r="B30" s="85" t="e">
        <f>NA()</f>
        <v>#N/A</v>
      </c>
      <c r="C30" s="85" t="e">
        <f t="shared" si="0"/>
        <v>#N/A</v>
      </c>
      <c r="D30" s="85" t="e">
        <f>NA()</f>
        <v>#N/A</v>
      </c>
      <c r="E30" s="31"/>
      <c r="F30" s="31"/>
      <c r="G30" s="340" t="s">
        <v>79</v>
      </c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2"/>
      <c r="AW30" s="108"/>
    </row>
    <row r="31" spans="1:51" ht="20.100000000000001" customHeight="1" x14ac:dyDescent="0.25">
      <c r="A31" s="85" t="e">
        <f>NA()</f>
        <v>#N/A</v>
      </c>
      <c r="B31" s="85" t="e">
        <f>NA()</f>
        <v>#N/A</v>
      </c>
      <c r="C31" s="85" t="e">
        <f t="shared" si="0"/>
        <v>#N/A</v>
      </c>
      <c r="D31" s="85" t="e">
        <f>NA()</f>
        <v>#N/A</v>
      </c>
      <c r="E31" s="31"/>
      <c r="F31" s="31"/>
      <c r="G31" s="109" t="s">
        <v>80</v>
      </c>
      <c r="H31" s="110" t="s">
        <v>81</v>
      </c>
      <c r="I31" s="111">
        <v>0.5</v>
      </c>
      <c r="J31" s="111"/>
      <c r="K31" s="111"/>
      <c r="L31" s="112">
        <v>0.5</v>
      </c>
      <c r="M31" s="112">
        <v>8634</v>
      </c>
      <c r="N31" s="91">
        <f t="shared" ref="N31:N38" si="2">M31*L31</f>
        <v>4317</v>
      </c>
      <c r="O31" s="113">
        <v>0.25</v>
      </c>
      <c r="P31" s="96">
        <f t="shared" ref="P31:P38" si="3">$N31*O31</f>
        <v>1079.25</v>
      </c>
      <c r="Q31" s="97"/>
      <c r="R31" s="96">
        <f t="shared" ref="R31:R38" si="4">$N31*Q31</f>
        <v>0</v>
      </c>
      <c r="S31" s="97"/>
      <c r="T31" s="96">
        <f t="shared" ref="T31:T38" si="5">$N31*S31</f>
        <v>0</v>
      </c>
      <c r="U31" s="97"/>
      <c r="V31" s="96">
        <f t="shared" ref="V31:V38" si="6">$N31*U31</f>
        <v>0</v>
      </c>
      <c r="W31" s="94"/>
      <c r="X31" s="94"/>
      <c r="Y31" s="94"/>
      <c r="Z31" s="94"/>
      <c r="AA31" s="94"/>
      <c r="AB31" s="94"/>
      <c r="AC31" s="94"/>
      <c r="AD31" s="97">
        <f t="shared" ref="AD31:AD35" si="7">SUM(W31:AC31)</f>
        <v>0</v>
      </c>
      <c r="AE31" s="96">
        <f t="shared" ref="AE31:AE35" si="8">$N31*AD31</f>
        <v>0</v>
      </c>
      <c r="AF31" s="97"/>
      <c r="AG31" s="96">
        <f t="shared" ref="AG31:AG38" si="9">$N31*AF31</f>
        <v>0</v>
      </c>
      <c r="AH31" s="97"/>
      <c r="AI31" s="96">
        <f t="shared" ref="AI31:AI38" si="10">$N31*AH31</f>
        <v>0</v>
      </c>
      <c r="AJ31" s="205">
        <v>0.25</v>
      </c>
      <c r="AK31" s="96">
        <f t="shared" ref="AK31:AK38" si="11">$N31*AJ31</f>
        <v>1079.25</v>
      </c>
      <c r="AL31" s="88">
        <f>N31+P31+AG31+R31+AI31+T31+V31+AE31+AK31</f>
        <v>6475.5</v>
      </c>
      <c r="AM31" s="99">
        <v>0.30000000000000004</v>
      </c>
      <c r="AN31" s="88">
        <f>AM31*AL31</f>
        <v>1942.6500000000003</v>
      </c>
      <c r="AO31" s="99">
        <v>0.30000000000000004</v>
      </c>
      <c r="AP31" s="88">
        <f>AO31*AL31</f>
        <v>1942.6500000000003</v>
      </c>
      <c r="AQ31" s="89">
        <f t="shared" ref="AQ31:AQ38" si="12">AN31+AP31</f>
        <v>3885.3000000000006</v>
      </c>
      <c r="AR31" s="114">
        <f t="shared" ref="AR31:AR38" si="13">AL31+AQ31</f>
        <v>10360.800000000001</v>
      </c>
      <c r="AS31" s="88">
        <f t="shared" ref="AS31:AS38" si="14">$AS$23*L31</f>
        <v>12993.6</v>
      </c>
      <c r="AT31" s="89">
        <f>IF((AS31-(AL31-T31-V31+AN31+AP31-(T31+V31)*0.6))&lt;0,0,AS31-(AL31-T31-V31+AN31+AP31-(T31+V31)*0.6))</f>
        <v>2632.8000000000011</v>
      </c>
      <c r="AU31" s="89">
        <f t="shared" ref="AU31:AU38" si="15">AL31+AQ31+AT31</f>
        <v>12993.600000000002</v>
      </c>
      <c r="AV31" s="100">
        <f t="shared" ref="AV31:AV38" si="16">N31*1.6</f>
        <v>6907.2000000000007</v>
      </c>
      <c r="AW31" s="115"/>
      <c r="AY31" s="116"/>
    </row>
    <row r="32" spans="1:51" ht="20.100000000000001" customHeight="1" x14ac:dyDescent="0.25">
      <c r="A32" s="85" t="str">
        <f>G39</f>
        <v>Итого</v>
      </c>
      <c r="B32" s="85">
        <f>AT39</f>
        <v>67734.076159999997</v>
      </c>
      <c r="C32" s="85" t="str">
        <f t="shared" si="0"/>
        <v>МРОТ</v>
      </c>
      <c r="D32" s="85">
        <f>L39</f>
        <v>10.962999999999999</v>
      </c>
      <c r="E32" s="31"/>
      <c r="F32" s="31"/>
      <c r="G32" s="117" t="s">
        <v>82</v>
      </c>
      <c r="H32" s="118" t="s">
        <v>84</v>
      </c>
      <c r="I32" s="119">
        <v>1</v>
      </c>
      <c r="J32" s="119"/>
      <c r="K32" s="119"/>
      <c r="L32" s="120">
        <v>3</v>
      </c>
      <c r="M32" s="120">
        <v>8426</v>
      </c>
      <c r="N32" s="121">
        <f t="shared" si="2"/>
        <v>25278</v>
      </c>
      <c r="O32" s="122">
        <v>0.25</v>
      </c>
      <c r="P32" s="123">
        <f t="shared" si="3"/>
        <v>6319.5</v>
      </c>
      <c r="Q32" s="124"/>
      <c r="R32" s="123">
        <f t="shared" si="4"/>
        <v>0</v>
      </c>
      <c r="S32" s="124"/>
      <c r="T32" s="123">
        <f t="shared" si="5"/>
        <v>0</v>
      </c>
      <c r="U32" s="124"/>
      <c r="V32" s="123">
        <f t="shared" si="6"/>
        <v>0</v>
      </c>
      <c r="W32" s="125"/>
      <c r="X32" s="125"/>
      <c r="Y32" s="125"/>
      <c r="Z32" s="125"/>
      <c r="AA32" s="125"/>
      <c r="AB32" s="125"/>
      <c r="AC32" s="125"/>
      <c r="AD32" s="124">
        <f t="shared" si="7"/>
        <v>0</v>
      </c>
      <c r="AE32" s="123">
        <f t="shared" si="8"/>
        <v>0</v>
      </c>
      <c r="AF32" s="124"/>
      <c r="AG32" s="123">
        <f t="shared" si="9"/>
        <v>0</v>
      </c>
      <c r="AH32" s="124"/>
      <c r="AI32" s="123">
        <f t="shared" si="10"/>
        <v>0</v>
      </c>
      <c r="AJ32" s="126">
        <v>0.15</v>
      </c>
      <c r="AK32" s="123">
        <f t="shared" si="11"/>
        <v>3791.7</v>
      </c>
      <c r="AL32" s="114">
        <f t="shared" ref="AL32:AL38" si="17">N32+P32+AG32+R32+AI32+T32+V32+AE32+AK32</f>
        <v>35389.199999999997</v>
      </c>
      <c r="AM32" s="127">
        <v>0.30000000000000004</v>
      </c>
      <c r="AN32" s="114">
        <f t="shared" ref="AN32:AN36" si="18">AM32*AL32</f>
        <v>10616.76</v>
      </c>
      <c r="AO32" s="127">
        <v>0.30000000000000004</v>
      </c>
      <c r="AP32" s="114">
        <f t="shared" ref="AP32:AP36" si="19">AO32*AL32</f>
        <v>10616.76</v>
      </c>
      <c r="AQ32" s="128">
        <f t="shared" si="12"/>
        <v>21233.52</v>
      </c>
      <c r="AR32" s="114">
        <f t="shared" si="13"/>
        <v>56622.720000000001</v>
      </c>
      <c r="AS32" s="114">
        <f t="shared" si="14"/>
        <v>77961.600000000006</v>
      </c>
      <c r="AT32" s="128">
        <f t="shared" ref="AT32:AT38" si="20">IF((AS32-(AL32-T32-V32+AN32+AP32-(T32+V32)*0.6))&lt;0,0,AS32-(AL32-T32-V32+AN32+AP32-(T32+V32)*0.6))</f>
        <v>21338.880000000005</v>
      </c>
      <c r="AU32" s="128">
        <f t="shared" si="15"/>
        <v>77961.600000000006</v>
      </c>
      <c r="AV32" s="129">
        <f t="shared" si="16"/>
        <v>40444.800000000003</v>
      </c>
      <c r="AW32" s="115">
        <f t="shared" ref="AW32:AW34" si="21">N32*1.6*0.137</f>
        <v>5540.9376000000011</v>
      </c>
      <c r="AY32" s="116"/>
    </row>
    <row r="33" spans="1:51" ht="20.100000000000001" customHeight="1" x14ac:dyDescent="0.25">
      <c r="A33" s="85" t="str">
        <f>G40</f>
        <v>МЕСТНЫЙ БЮДЖЕТ</v>
      </c>
      <c r="B33" s="85">
        <f>AT40</f>
        <v>0</v>
      </c>
      <c r="C33" s="85" t="str">
        <f t="shared" si="0"/>
        <v>нет</v>
      </c>
      <c r="D33" s="85">
        <f>L40</f>
        <v>0</v>
      </c>
      <c r="E33" s="31"/>
      <c r="F33" s="31"/>
      <c r="G33" s="117" t="s">
        <v>82</v>
      </c>
      <c r="H33" s="118" t="s">
        <v>85</v>
      </c>
      <c r="I33" s="119">
        <v>1</v>
      </c>
      <c r="J33" s="119"/>
      <c r="K33" s="119"/>
      <c r="L33" s="120">
        <v>2</v>
      </c>
      <c r="M33" s="120">
        <v>8426</v>
      </c>
      <c r="N33" s="121">
        <f t="shared" si="2"/>
        <v>16852</v>
      </c>
      <c r="O33" s="122">
        <v>0.25</v>
      </c>
      <c r="P33" s="123">
        <f t="shared" si="3"/>
        <v>4213</v>
      </c>
      <c r="Q33" s="124"/>
      <c r="R33" s="123">
        <f t="shared" si="4"/>
        <v>0</v>
      </c>
      <c r="S33" s="124"/>
      <c r="T33" s="123">
        <f t="shared" si="5"/>
        <v>0</v>
      </c>
      <c r="U33" s="124"/>
      <c r="V33" s="123">
        <f t="shared" si="6"/>
        <v>0</v>
      </c>
      <c r="W33" s="125"/>
      <c r="X33" s="125"/>
      <c r="Y33" s="125"/>
      <c r="Z33" s="125"/>
      <c r="AA33" s="125"/>
      <c r="AB33" s="125"/>
      <c r="AC33" s="125"/>
      <c r="AD33" s="124">
        <f t="shared" si="7"/>
        <v>0</v>
      </c>
      <c r="AE33" s="123">
        <f t="shared" si="8"/>
        <v>0</v>
      </c>
      <c r="AF33" s="124"/>
      <c r="AG33" s="123">
        <f t="shared" si="9"/>
        <v>0</v>
      </c>
      <c r="AH33" s="124"/>
      <c r="AI33" s="123">
        <f t="shared" si="10"/>
        <v>0</v>
      </c>
      <c r="AJ33" s="126">
        <v>0.35</v>
      </c>
      <c r="AK33" s="123">
        <f t="shared" si="11"/>
        <v>5898.2</v>
      </c>
      <c r="AL33" s="114">
        <f t="shared" si="17"/>
        <v>26963.200000000001</v>
      </c>
      <c r="AM33" s="127">
        <v>0.30000000000000004</v>
      </c>
      <c r="AN33" s="114">
        <f t="shared" si="18"/>
        <v>8088.9600000000019</v>
      </c>
      <c r="AO33" s="127">
        <v>0.3</v>
      </c>
      <c r="AP33" s="114">
        <f t="shared" si="19"/>
        <v>8088.96</v>
      </c>
      <c r="AQ33" s="128">
        <f t="shared" si="12"/>
        <v>16177.920000000002</v>
      </c>
      <c r="AR33" s="114">
        <f t="shared" si="13"/>
        <v>43141.120000000003</v>
      </c>
      <c r="AS33" s="114">
        <f t="shared" si="14"/>
        <v>51974.400000000001</v>
      </c>
      <c r="AT33" s="128">
        <f t="shared" si="20"/>
        <v>8833.2799999999988</v>
      </c>
      <c r="AU33" s="128">
        <f t="shared" si="15"/>
        <v>51974.400000000001</v>
      </c>
      <c r="AV33" s="129">
        <f t="shared" si="16"/>
        <v>26963.200000000001</v>
      </c>
      <c r="AW33" s="115">
        <f t="shared" si="21"/>
        <v>3693.9584000000004</v>
      </c>
      <c r="AY33" s="116"/>
    </row>
    <row r="34" spans="1:51" ht="20.100000000000001" customHeight="1" x14ac:dyDescent="0.25">
      <c r="A34" s="85" t="e">
        <f>NA()</f>
        <v>#N/A</v>
      </c>
      <c r="B34" s="85" t="e">
        <f>NA()</f>
        <v>#N/A</v>
      </c>
      <c r="C34" s="85" t="e">
        <f t="shared" si="0"/>
        <v>#N/A</v>
      </c>
      <c r="D34" s="85" t="e">
        <f>NA()</f>
        <v>#N/A</v>
      </c>
      <c r="E34" s="31"/>
      <c r="F34" s="31"/>
      <c r="G34" s="117" t="s">
        <v>82</v>
      </c>
      <c r="H34" s="118" t="s">
        <v>86</v>
      </c>
      <c r="I34" s="119">
        <v>0.95</v>
      </c>
      <c r="J34" s="119"/>
      <c r="K34" s="119"/>
      <c r="L34" s="120">
        <v>2.2999999999999998</v>
      </c>
      <c r="M34" s="120">
        <v>8426</v>
      </c>
      <c r="N34" s="121">
        <f t="shared" si="2"/>
        <v>19379.8</v>
      </c>
      <c r="O34" s="122">
        <v>0.25</v>
      </c>
      <c r="P34" s="123">
        <f t="shared" si="3"/>
        <v>4844.95</v>
      </c>
      <c r="Q34" s="124"/>
      <c r="R34" s="123">
        <f t="shared" si="4"/>
        <v>0</v>
      </c>
      <c r="S34" s="124"/>
      <c r="T34" s="123">
        <f t="shared" si="5"/>
        <v>0</v>
      </c>
      <c r="U34" s="124"/>
      <c r="V34" s="123">
        <f t="shared" si="6"/>
        <v>0</v>
      </c>
      <c r="W34" s="125"/>
      <c r="X34" s="125"/>
      <c r="Y34" s="125"/>
      <c r="Z34" s="125"/>
      <c r="AA34" s="125"/>
      <c r="AB34" s="125"/>
      <c r="AC34" s="125"/>
      <c r="AD34" s="124">
        <f t="shared" si="7"/>
        <v>0</v>
      </c>
      <c r="AE34" s="123">
        <f t="shared" si="8"/>
        <v>0</v>
      </c>
      <c r="AF34" s="124"/>
      <c r="AG34" s="123">
        <f t="shared" si="9"/>
        <v>0</v>
      </c>
      <c r="AH34" s="124"/>
      <c r="AI34" s="123">
        <f t="shared" si="10"/>
        <v>0</v>
      </c>
      <c r="AJ34" s="126">
        <v>0.2</v>
      </c>
      <c r="AK34" s="123">
        <f t="shared" si="11"/>
        <v>3875.96</v>
      </c>
      <c r="AL34" s="114">
        <f t="shared" si="17"/>
        <v>28100.71</v>
      </c>
      <c r="AM34" s="127">
        <v>0.30000000000000004</v>
      </c>
      <c r="AN34" s="114">
        <f t="shared" si="18"/>
        <v>8430.2130000000016</v>
      </c>
      <c r="AO34" s="127">
        <v>0.30000000000000004</v>
      </c>
      <c r="AP34" s="114">
        <f t="shared" si="19"/>
        <v>8430.2130000000016</v>
      </c>
      <c r="AQ34" s="128">
        <f t="shared" si="12"/>
        <v>16860.426000000003</v>
      </c>
      <c r="AR34" s="114">
        <f t="shared" si="13"/>
        <v>44961.135999999999</v>
      </c>
      <c r="AS34" s="114">
        <f t="shared" si="14"/>
        <v>59770.559999999998</v>
      </c>
      <c r="AT34" s="128">
        <f t="shared" si="20"/>
        <v>14809.423999999992</v>
      </c>
      <c r="AU34" s="128">
        <f t="shared" si="15"/>
        <v>59770.55999999999</v>
      </c>
      <c r="AV34" s="129">
        <f t="shared" si="16"/>
        <v>31007.68</v>
      </c>
      <c r="AW34" s="115">
        <f t="shared" si="21"/>
        <v>4248.0521600000002</v>
      </c>
      <c r="AY34" s="116"/>
    </row>
    <row r="35" spans="1:51" ht="20.100000000000001" customHeight="1" x14ac:dyDescent="0.25">
      <c r="A35" s="85" t="str">
        <f>G41</f>
        <v>Учебно-вспомогательный персонал</v>
      </c>
      <c r="B35" s="85">
        <f>AT41</f>
        <v>0</v>
      </c>
      <c r="C35" s="85" t="str">
        <f t="shared" si="0"/>
        <v>нет</v>
      </c>
      <c r="D35" s="85">
        <f>L41</f>
        <v>0</v>
      </c>
      <c r="E35" s="31"/>
      <c r="F35" s="31"/>
      <c r="G35" s="117" t="s">
        <v>87</v>
      </c>
      <c r="H35" s="118" t="s">
        <v>88</v>
      </c>
      <c r="I35" s="119">
        <v>0.33</v>
      </c>
      <c r="J35" s="119"/>
      <c r="K35" s="119"/>
      <c r="L35" s="120">
        <f>0.33+0.083</f>
        <v>0.41300000000000003</v>
      </c>
      <c r="M35" s="120">
        <v>8426</v>
      </c>
      <c r="N35" s="121">
        <f t="shared" si="2"/>
        <v>3479.9380000000001</v>
      </c>
      <c r="O35" s="122">
        <v>0.25</v>
      </c>
      <c r="P35" s="123">
        <f t="shared" si="3"/>
        <v>869.98450000000003</v>
      </c>
      <c r="Q35" s="122">
        <v>0.2</v>
      </c>
      <c r="R35" s="123">
        <f t="shared" si="4"/>
        <v>695.98760000000004</v>
      </c>
      <c r="S35" s="124"/>
      <c r="T35" s="123">
        <f t="shared" si="5"/>
        <v>0</v>
      </c>
      <c r="U35" s="124"/>
      <c r="V35" s="123">
        <f t="shared" si="6"/>
        <v>0</v>
      </c>
      <c r="W35" s="125"/>
      <c r="X35" s="125"/>
      <c r="Y35" s="125"/>
      <c r="Z35" s="125"/>
      <c r="AA35" s="125"/>
      <c r="AB35" s="125"/>
      <c r="AC35" s="125"/>
      <c r="AD35" s="124">
        <f t="shared" si="7"/>
        <v>0</v>
      </c>
      <c r="AE35" s="123">
        <f t="shared" si="8"/>
        <v>0</v>
      </c>
      <c r="AF35" s="124"/>
      <c r="AG35" s="123">
        <f t="shared" si="9"/>
        <v>0</v>
      </c>
      <c r="AH35" s="124"/>
      <c r="AI35" s="123">
        <f t="shared" si="10"/>
        <v>0</v>
      </c>
      <c r="AJ35" s="126">
        <v>0.35</v>
      </c>
      <c r="AK35" s="123">
        <f t="shared" si="11"/>
        <v>1217.9783</v>
      </c>
      <c r="AL35" s="114">
        <f t="shared" si="17"/>
        <v>6263.8884000000007</v>
      </c>
      <c r="AM35" s="127">
        <v>0.30000000000000004</v>
      </c>
      <c r="AN35" s="114">
        <f t="shared" si="18"/>
        <v>1879.1665200000004</v>
      </c>
      <c r="AO35" s="127">
        <v>0.30000000000000004</v>
      </c>
      <c r="AP35" s="114">
        <f t="shared" si="19"/>
        <v>1879.1665200000004</v>
      </c>
      <c r="AQ35" s="128">
        <f t="shared" si="12"/>
        <v>3758.3330400000009</v>
      </c>
      <c r="AR35" s="114">
        <f t="shared" si="13"/>
        <v>10022.221440000001</v>
      </c>
      <c r="AS35" s="114">
        <f t="shared" si="14"/>
        <v>10732.713600000001</v>
      </c>
      <c r="AT35" s="128">
        <f t="shared" si="20"/>
        <v>710.49215999999979</v>
      </c>
      <c r="AU35" s="128">
        <f t="shared" si="15"/>
        <v>10732.713600000001</v>
      </c>
      <c r="AV35" s="129">
        <f t="shared" si="16"/>
        <v>5567.9008000000003</v>
      </c>
      <c r="AW35" s="115"/>
      <c r="AY35" s="116"/>
    </row>
    <row r="36" spans="1:51" ht="20.100000000000001" customHeight="1" x14ac:dyDescent="0.25">
      <c r="A36" s="85" t="str">
        <f>G42</f>
        <v>Помощник  воспитателя</v>
      </c>
      <c r="B36" s="85">
        <f>AT42</f>
        <v>97536.381600000022</v>
      </c>
      <c r="C36" s="85" t="str">
        <f t="shared" si="0"/>
        <v>МРОТ</v>
      </c>
      <c r="D36" s="85">
        <f>L42</f>
        <v>6.23</v>
      </c>
      <c r="E36" s="31"/>
      <c r="F36" s="31"/>
      <c r="G36" s="130" t="s">
        <v>89</v>
      </c>
      <c r="H36" s="131"/>
      <c r="I36" s="119"/>
      <c r="J36" s="119"/>
      <c r="K36" s="119"/>
      <c r="L36" s="120">
        <f>1+0.25</f>
        <v>1.25</v>
      </c>
      <c r="M36" s="120">
        <v>7249</v>
      </c>
      <c r="N36" s="121">
        <f t="shared" si="2"/>
        <v>9061.25</v>
      </c>
      <c r="O36" s="122">
        <v>0.25</v>
      </c>
      <c r="P36" s="123">
        <f t="shared" si="3"/>
        <v>2265.3125</v>
      </c>
      <c r="Q36" s="124"/>
      <c r="R36" s="123">
        <f t="shared" si="4"/>
        <v>0</v>
      </c>
      <c r="S36" s="124"/>
      <c r="T36" s="123">
        <f t="shared" si="5"/>
        <v>0</v>
      </c>
      <c r="U36" s="126">
        <v>0.04</v>
      </c>
      <c r="V36" s="123">
        <f>$N36*U36</f>
        <v>362.45</v>
      </c>
      <c r="W36" s="125"/>
      <c r="X36" s="125"/>
      <c r="Y36" s="125"/>
      <c r="Z36" s="125"/>
      <c r="AA36" s="125"/>
      <c r="AB36" s="125"/>
      <c r="AC36" s="125"/>
      <c r="AD36" s="124">
        <f>SUM(W36:AC36)</f>
        <v>0</v>
      </c>
      <c r="AE36" s="123">
        <f>$N36*AD36</f>
        <v>0</v>
      </c>
      <c r="AF36" s="124"/>
      <c r="AG36" s="123">
        <f t="shared" si="9"/>
        <v>0</v>
      </c>
      <c r="AH36" s="124"/>
      <c r="AI36" s="123">
        <f t="shared" si="10"/>
        <v>0</v>
      </c>
      <c r="AJ36" s="126">
        <v>0.35</v>
      </c>
      <c r="AK36" s="123">
        <f t="shared" si="11"/>
        <v>3171.4375</v>
      </c>
      <c r="AL36" s="114">
        <f t="shared" si="17"/>
        <v>14860.45</v>
      </c>
      <c r="AM36" s="127">
        <v>0.30000000000000004</v>
      </c>
      <c r="AN36" s="114">
        <f t="shared" si="18"/>
        <v>4458.1350000000011</v>
      </c>
      <c r="AO36" s="127">
        <v>0.30000000000000004</v>
      </c>
      <c r="AP36" s="114">
        <f t="shared" si="19"/>
        <v>4458.1350000000011</v>
      </c>
      <c r="AQ36" s="128">
        <f t="shared" si="12"/>
        <v>8916.2700000000023</v>
      </c>
      <c r="AR36" s="114">
        <f t="shared" si="13"/>
        <v>23776.720000000001</v>
      </c>
      <c r="AS36" s="114">
        <f t="shared" si="14"/>
        <v>32484</v>
      </c>
      <c r="AT36" s="128">
        <f t="shared" si="20"/>
        <v>9287.1999999999971</v>
      </c>
      <c r="AU36" s="128">
        <f t="shared" si="15"/>
        <v>33063.919999999998</v>
      </c>
      <c r="AV36" s="129">
        <f t="shared" si="16"/>
        <v>14498</v>
      </c>
      <c r="AW36" s="115"/>
      <c r="AY36" s="116"/>
    </row>
    <row r="37" spans="1:51" ht="20.100000000000001" customHeight="1" x14ac:dyDescent="0.25">
      <c r="A37" s="85" t="e">
        <f>#REF!</f>
        <v>#REF!</v>
      </c>
      <c r="B37" s="85" t="e">
        <f>#REF!</f>
        <v>#REF!</v>
      </c>
      <c r="C37" s="85" t="e">
        <f t="shared" si="0"/>
        <v>#REF!</v>
      </c>
      <c r="D37" s="85" t="e">
        <f>#REF!</f>
        <v>#REF!</v>
      </c>
      <c r="E37" s="31"/>
      <c r="F37" s="31"/>
      <c r="G37" s="117" t="s">
        <v>121</v>
      </c>
      <c r="H37" s="118" t="s">
        <v>91</v>
      </c>
      <c r="I37" s="119">
        <v>0.5</v>
      </c>
      <c r="J37" s="119"/>
      <c r="K37" s="119"/>
      <c r="L37" s="240">
        <v>1</v>
      </c>
      <c r="M37" s="120">
        <v>7875</v>
      </c>
      <c r="N37" s="121">
        <f t="shared" si="2"/>
        <v>7875</v>
      </c>
      <c r="O37" s="122">
        <v>0.25</v>
      </c>
      <c r="P37" s="123">
        <f t="shared" si="3"/>
        <v>1968.75</v>
      </c>
      <c r="Q37" s="124"/>
      <c r="R37" s="123">
        <f t="shared" si="4"/>
        <v>0</v>
      </c>
      <c r="S37" s="124"/>
      <c r="T37" s="123">
        <f t="shared" si="5"/>
        <v>0</v>
      </c>
      <c r="U37" s="124"/>
      <c r="V37" s="123">
        <f t="shared" ref="V37" si="22">$N37*U37</f>
        <v>0</v>
      </c>
      <c r="W37" s="125"/>
      <c r="X37" s="125"/>
      <c r="Y37" s="125"/>
      <c r="Z37" s="125"/>
      <c r="AA37" s="125"/>
      <c r="AB37" s="125"/>
      <c r="AC37" s="125"/>
      <c r="AD37" s="124">
        <f>SUM(W37:AC37)</f>
        <v>0</v>
      </c>
      <c r="AE37" s="123">
        <f>$N37*AD37</f>
        <v>0</v>
      </c>
      <c r="AF37" s="124"/>
      <c r="AG37" s="123">
        <f t="shared" si="9"/>
        <v>0</v>
      </c>
      <c r="AH37" s="124"/>
      <c r="AI37" s="123">
        <f t="shared" si="10"/>
        <v>0</v>
      </c>
      <c r="AJ37" s="126">
        <v>0.35</v>
      </c>
      <c r="AK37" s="123">
        <f t="shared" si="11"/>
        <v>2756.25</v>
      </c>
      <c r="AL37" s="114">
        <f t="shared" si="17"/>
        <v>12600</v>
      </c>
      <c r="AM37" s="127">
        <v>0.30000000000000004</v>
      </c>
      <c r="AN37" s="114">
        <f>AM37*AL37</f>
        <v>3780.0000000000005</v>
      </c>
      <c r="AO37" s="127">
        <v>0.30000000000000004</v>
      </c>
      <c r="AP37" s="114">
        <f>AO37*AL37</f>
        <v>3780.0000000000005</v>
      </c>
      <c r="AQ37" s="128">
        <f t="shared" si="12"/>
        <v>7560.0000000000009</v>
      </c>
      <c r="AR37" s="114">
        <f t="shared" si="13"/>
        <v>20160</v>
      </c>
      <c r="AS37" s="114">
        <f t="shared" si="14"/>
        <v>25987.200000000001</v>
      </c>
      <c r="AT37" s="128">
        <f t="shared" si="20"/>
        <v>5827.2000000000007</v>
      </c>
      <c r="AU37" s="128">
        <f t="shared" si="15"/>
        <v>25987.200000000001</v>
      </c>
      <c r="AV37" s="129">
        <f t="shared" si="16"/>
        <v>12600</v>
      </c>
      <c r="AW37" s="115"/>
      <c r="AY37" s="116"/>
    </row>
    <row r="38" spans="1:51" ht="20.100000000000001" customHeight="1" x14ac:dyDescent="0.25">
      <c r="A38" s="85" t="e">
        <f>#REF!</f>
        <v>#REF!</v>
      </c>
      <c r="B38" s="85" t="e">
        <f>#REF!</f>
        <v>#REF!</v>
      </c>
      <c r="C38" s="85" t="e">
        <f t="shared" si="0"/>
        <v>#REF!</v>
      </c>
      <c r="D38" s="85" t="e">
        <f>#REF!</f>
        <v>#REF!</v>
      </c>
      <c r="E38" s="31"/>
      <c r="F38" s="31"/>
      <c r="G38" s="117" t="s">
        <v>90</v>
      </c>
      <c r="H38" s="118" t="s">
        <v>91</v>
      </c>
      <c r="I38" s="119">
        <v>0.5</v>
      </c>
      <c r="J38" s="119"/>
      <c r="K38" s="119"/>
      <c r="L38" s="120">
        <v>0.5</v>
      </c>
      <c r="M38" s="120">
        <v>7249</v>
      </c>
      <c r="N38" s="121">
        <f t="shared" si="2"/>
        <v>3624.5</v>
      </c>
      <c r="O38" s="122">
        <v>0.25</v>
      </c>
      <c r="P38" s="123">
        <f t="shared" si="3"/>
        <v>906.125</v>
      </c>
      <c r="Q38" s="124"/>
      <c r="R38" s="123">
        <f t="shared" si="4"/>
        <v>0</v>
      </c>
      <c r="S38" s="124"/>
      <c r="T38" s="123">
        <f t="shared" si="5"/>
        <v>0</v>
      </c>
      <c r="U38" s="124"/>
      <c r="V38" s="123">
        <f t="shared" si="6"/>
        <v>0</v>
      </c>
      <c r="W38" s="125"/>
      <c r="X38" s="125"/>
      <c r="Y38" s="125"/>
      <c r="Z38" s="125"/>
      <c r="AA38" s="125"/>
      <c r="AB38" s="125"/>
      <c r="AC38" s="125"/>
      <c r="AD38" s="124">
        <f>SUM(W38:AC38)</f>
        <v>0</v>
      </c>
      <c r="AE38" s="123">
        <f>$N38*AD38</f>
        <v>0</v>
      </c>
      <c r="AF38" s="124"/>
      <c r="AG38" s="123">
        <f t="shared" si="9"/>
        <v>0</v>
      </c>
      <c r="AH38" s="124"/>
      <c r="AI38" s="123">
        <f t="shared" si="10"/>
        <v>0</v>
      </c>
      <c r="AJ38" s="126">
        <v>0.25</v>
      </c>
      <c r="AK38" s="123">
        <f t="shared" si="11"/>
        <v>906.125</v>
      </c>
      <c r="AL38" s="114">
        <f t="shared" si="17"/>
        <v>5436.75</v>
      </c>
      <c r="AM38" s="127">
        <v>0.30000000000000004</v>
      </c>
      <c r="AN38" s="114">
        <f>AM38*AL38</f>
        <v>1631.0250000000003</v>
      </c>
      <c r="AO38" s="127">
        <v>0.30000000000000004</v>
      </c>
      <c r="AP38" s="114">
        <f>AO38*AL38</f>
        <v>1631.0250000000003</v>
      </c>
      <c r="AQ38" s="128">
        <f t="shared" si="12"/>
        <v>3262.0500000000006</v>
      </c>
      <c r="AR38" s="114">
        <f t="shared" si="13"/>
        <v>8698.8000000000011</v>
      </c>
      <c r="AS38" s="114">
        <f t="shared" si="14"/>
        <v>12993.6</v>
      </c>
      <c r="AT38" s="128">
        <f t="shared" si="20"/>
        <v>4294.7999999999993</v>
      </c>
      <c r="AU38" s="128">
        <f t="shared" si="15"/>
        <v>12993.6</v>
      </c>
      <c r="AV38" s="129">
        <f t="shared" si="16"/>
        <v>5799.2000000000007</v>
      </c>
      <c r="AW38" s="115"/>
      <c r="AY38" s="116"/>
    </row>
    <row r="39" spans="1:51" ht="21" customHeight="1" thickBot="1" x14ac:dyDescent="0.3">
      <c r="A39" s="85" t="e">
        <f>#REF!</f>
        <v>#REF!</v>
      </c>
      <c r="B39" s="85" t="e">
        <f>#REF!</f>
        <v>#REF!</v>
      </c>
      <c r="C39" s="85" t="e">
        <f t="shared" si="0"/>
        <v>#REF!</v>
      </c>
      <c r="D39" s="85" t="e">
        <f>#REF!</f>
        <v>#REF!</v>
      </c>
      <c r="E39" s="31"/>
      <c r="F39" s="31"/>
      <c r="G39" s="102" t="s">
        <v>77</v>
      </c>
      <c r="H39" s="103"/>
      <c r="I39" s="103"/>
      <c r="J39" s="103"/>
      <c r="K39" s="103"/>
      <c r="L39" s="211">
        <f>SUM(L31:L38)</f>
        <v>10.962999999999999</v>
      </c>
      <c r="M39" s="211"/>
      <c r="N39" s="211">
        <f>SUM(N31:N38)</f>
        <v>89867.487999999998</v>
      </c>
      <c r="O39" s="329">
        <f>SUM(P31:P38)</f>
        <v>22466.871999999999</v>
      </c>
      <c r="P39" s="329"/>
      <c r="Q39" s="329">
        <f>SUM(R31:R38)</f>
        <v>695.98760000000004</v>
      </c>
      <c r="R39" s="329"/>
      <c r="S39" s="329">
        <f>SUM(T31:T38)</f>
        <v>0</v>
      </c>
      <c r="T39" s="329"/>
      <c r="U39" s="329">
        <f>SUM(V31:V38)</f>
        <v>362.45</v>
      </c>
      <c r="V39" s="329"/>
      <c r="W39" s="104"/>
      <c r="X39" s="104"/>
      <c r="Y39" s="104"/>
      <c r="Z39" s="104"/>
      <c r="AA39" s="104"/>
      <c r="AB39" s="104"/>
      <c r="AC39" s="104"/>
      <c r="AD39" s="329">
        <f>SUM(AE31:AE38)</f>
        <v>0</v>
      </c>
      <c r="AE39" s="329"/>
      <c r="AF39" s="329">
        <f>SUM(AG31:AG38)</f>
        <v>0</v>
      </c>
      <c r="AG39" s="329"/>
      <c r="AH39" s="329">
        <f>SUM(AI31:AI38)</f>
        <v>0</v>
      </c>
      <c r="AI39" s="329"/>
      <c r="AJ39" s="329">
        <f>SUM(AK31:AK38)</f>
        <v>22696.900800000003</v>
      </c>
      <c r="AK39" s="329"/>
      <c r="AL39" s="212"/>
      <c r="AM39" s="330">
        <f>SUM(AN31:AN38)</f>
        <v>40826.909520000008</v>
      </c>
      <c r="AN39" s="330"/>
      <c r="AO39" s="330">
        <f>SUM(AP31:AP38)</f>
        <v>40826.909520000001</v>
      </c>
      <c r="AP39" s="330"/>
      <c r="AQ39" s="211">
        <f t="shared" ref="AQ39:AW39" si="23">SUM(AQ31:AQ38)</f>
        <v>81653.819040000017</v>
      </c>
      <c r="AR39" s="211">
        <f t="shared" si="23"/>
        <v>217743.51744</v>
      </c>
      <c r="AS39" s="211">
        <f t="shared" si="23"/>
        <v>284897.67359999998</v>
      </c>
      <c r="AT39" s="211">
        <f t="shared" si="23"/>
        <v>67734.076159999997</v>
      </c>
      <c r="AU39" s="211">
        <f t="shared" si="23"/>
        <v>285477.59359999996</v>
      </c>
      <c r="AV39" s="105">
        <f t="shared" si="23"/>
        <v>143787.98080000002</v>
      </c>
      <c r="AW39" s="132">
        <f t="shared" si="23"/>
        <v>13482.94816</v>
      </c>
      <c r="AY39" s="116"/>
    </row>
    <row r="40" spans="1:51" ht="26.25" customHeight="1" x14ac:dyDescent="0.25">
      <c r="A40" s="85" t="str">
        <f>G45</f>
        <v xml:space="preserve">Заведующий хозяйством </v>
      </c>
      <c r="B40" s="85">
        <f>AT45</f>
        <v>12662.399999999998</v>
      </c>
      <c r="C40" s="85" t="str">
        <f t="shared" si="0"/>
        <v>МРОТ</v>
      </c>
      <c r="D40" s="85">
        <f>L45</f>
        <v>1</v>
      </c>
      <c r="E40" s="31"/>
      <c r="F40" s="31"/>
      <c r="G40" s="331" t="s">
        <v>71</v>
      </c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3"/>
      <c r="AW40" s="133"/>
      <c r="AY40" s="116"/>
    </row>
    <row r="41" spans="1:51" ht="24" customHeight="1" thickBot="1" x14ac:dyDescent="0.3">
      <c r="A41" s="134" t="str">
        <f>G51</f>
        <v>Рабочий по комплексному обслуживанию и ремонту зданий</v>
      </c>
      <c r="B41" s="134">
        <f>AT51</f>
        <v>18582.72</v>
      </c>
      <c r="C41" s="134" t="str">
        <f t="shared" si="0"/>
        <v>МРОТ</v>
      </c>
      <c r="D41" s="134">
        <f>L51</f>
        <v>1</v>
      </c>
      <c r="E41" s="31"/>
      <c r="F41" s="31"/>
      <c r="G41" s="334" t="s">
        <v>92</v>
      </c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6"/>
      <c r="AW41" s="135"/>
      <c r="AX41" s="31"/>
      <c r="AY41" s="116"/>
    </row>
    <row r="42" spans="1:51" ht="20.100000000000001" customHeight="1" x14ac:dyDescent="0.25">
      <c r="A42" s="136" t="str">
        <f>G52</f>
        <v>Дворник</v>
      </c>
      <c r="B42" s="137">
        <f>AT52</f>
        <v>19131.2</v>
      </c>
      <c r="C42" s="137" t="str">
        <f t="shared" si="0"/>
        <v>МРОТ</v>
      </c>
      <c r="D42" s="137">
        <f>L52</f>
        <v>1</v>
      </c>
      <c r="E42" s="137"/>
      <c r="F42" s="137"/>
      <c r="G42" s="138" t="s">
        <v>93</v>
      </c>
      <c r="H42" s="111" t="s">
        <v>94</v>
      </c>
      <c r="I42" s="111"/>
      <c r="J42" s="111"/>
      <c r="K42" s="111"/>
      <c r="L42" s="90">
        <v>6.23</v>
      </c>
      <c r="M42" s="138">
        <v>4783</v>
      </c>
      <c r="N42" s="91">
        <f>M42*L42</f>
        <v>29798.090000000004</v>
      </c>
      <c r="O42" s="97"/>
      <c r="P42" s="96">
        <f>$N42*O42</f>
        <v>0</v>
      </c>
      <c r="Q42" s="97"/>
      <c r="R42" s="96">
        <f>$N42*Q42</f>
        <v>0</v>
      </c>
      <c r="S42" s="97"/>
      <c r="T42" s="96">
        <f>$N42*S42</f>
        <v>0</v>
      </c>
      <c r="U42" s="97"/>
      <c r="V42" s="96">
        <f>$N42*U42</f>
        <v>0</v>
      </c>
      <c r="W42" s="94"/>
      <c r="X42" s="94"/>
      <c r="Y42" s="94"/>
      <c r="Z42" s="94"/>
      <c r="AA42" s="94"/>
      <c r="AB42" s="94"/>
      <c r="AC42" s="94"/>
      <c r="AD42" s="97">
        <f>SUM(W42:AC42)</f>
        <v>0</v>
      </c>
      <c r="AE42" s="96">
        <f>$N42*AD42</f>
        <v>0</v>
      </c>
      <c r="AF42" s="98"/>
      <c r="AG42" s="96">
        <f>$N42*AF42</f>
        <v>0</v>
      </c>
      <c r="AH42" s="97"/>
      <c r="AI42" s="96">
        <f>$N42*AH42</f>
        <v>0</v>
      </c>
      <c r="AJ42" s="98">
        <v>0.35</v>
      </c>
      <c r="AK42" s="96">
        <f>$N42*AJ42</f>
        <v>10429.3315</v>
      </c>
      <c r="AL42" s="88">
        <f t="shared" ref="AL42" si="24">N42+P42+AG42+R42+AI42+T42+V42+AE42+AK42</f>
        <v>40227.421500000004</v>
      </c>
      <c r="AM42" s="99">
        <v>0.30000000000000004</v>
      </c>
      <c r="AN42" s="88">
        <f>AM42*AL42</f>
        <v>12068.226450000004</v>
      </c>
      <c r="AO42" s="99">
        <v>0.30000000000000004</v>
      </c>
      <c r="AP42" s="88">
        <f>AO42*AL42</f>
        <v>12068.226450000004</v>
      </c>
      <c r="AQ42" s="89">
        <f>AN42+AP42</f>
        <v>24136.452900000008</v>
      </c>
      <c r="AR42" s="88">
        <f>AL42+AQ42</f>
        <v>64363.874400000015</v>
      </c>
      <c r="AS42" s="88">
        <f>$AS$23*L42</f>
        <v>161900.25600000002</v>
      </c>
      <c r="AT42" s="89">
        <f>IF((AS42-(AL42-T42-V42+AN42+AP42-(T42+V42)*0.6))&lt;0,0,AS42-(AL42-T42-V42+AN42+AP42-(T42+V42)*0.6))</f>
        <v>97536.381600000022</v>
      </c>
      <c r="AU42" s="89">
        <f>AL42+AQ42+AT42</f>
        <v>161900.25600000005</v>
      </c>
      <c r="AV42" s="100">
        <f>N42*1.6</f>
        <v>47676.94400000001</v>
      </c>
      <c r="AW42" s="115">
        <f>N42*1.6*9.86%</f>
        <v>4700.9466784000006</v>
      </c>
      <c r="AY42" s="116"/>
    </row>
    <row r="43" spans="1:51" ht="21" customHeight="1" thickBot="1" x14ac:dyDescent="0.3">
      <c r="A43" s="139" t="e">
        <f>#REF!</f>
        <v>#REF!</v>
      </c>
      <c r="B43" s="140" t="e">
        <f>#REF!</f>
        <v>#REF!</v>
      </c>
      <c r="C43" s="140" t="e">
        <f t="shared" si="0"/>
        <v>#REF!</v>
      </c>
      <c r="D43" s="140" t="e">
        <f>#REF!</f>
        <v>#REF!</v>
      </c>
      <c r="E43" s="141"/>
      <c r="F43" s="141"/>
      <c r="G43" s="142" t="s">
        <v>77</v>
      </c>
      <c r="H43" s="103"/>
      <c r="I43" s="103"/>
      <c r="J43" s="103"/>
      <c r="K43" s="103"/>
      <c r="L43" s="211">
        <f>SUM(L42:L42)</f>
        <v>6.23</v>
      </c>
      <c r="M43" s="211"/>
      <c r="N43" s="211">
        <f>SUM(N42:N42)</f>
        <v>29798.090000000004</v>
      </c>
      <c r="O43" s="329">
        <f>SUM(P42:P42)</f>
        <v>0</v>
      </c>
      <c r="P43" s="329"/>
      <c r="Q43" s="329">
        <f>SUM(R42:R42)</f>
        <v>0</v>
      </c>
      <c r="R43" s="329"/>
      <c r="S43" s="329">
        <f>SUM(T42:T42)</f>
        <v>0</v>
      </c>
      <c r="T43" s="329"/>
      <c r="U43" s="329">
        <f>SUM(V42:V42)</f>
        <v>0</v>
      </c>
      <c r="V43" s="329"/>
      <c r="W43" s="104"/>
      <c r="X43" s="104"/>
      <c r="Y43" s="104"/>
      <c r="Z43" s="104"/>
      <c r="AA43" s="104"/>
      <c r="AB43" s="104"/>
      <c r="AC43" s="104"/>
      <c r="AD43" s="329">
        <f>SUM(AE42:AE42)</f>
        <v>0</v>
      </c>
      <c r="AE43" s="329"/>
      <c r="AF43" s="329">
        <f>SUM(AG42:AG42)</f>
        <v>0</v>
      </c>
      <c r="AG43" s="329"/>
      <c r="AH43" s="329">
        <f>SUM(AI42:AI42)</f>
        <v>0</v>
      </c>
      <c r="AI43" s="329"/>
      <c r="AJ43" s="329">
        <f>SUM(AK42:AK42)</f>
        <v>10429.3315</v>
      </c>
      <c r="AK43" s="329"/>
      <c r="AL43" s="212"/>
      <c r="AM43" s="330">
        <f>SUM(AN42:AN42)</f>
        <v>12068.226450000004</v>
      </c>
      <c r="AN43" s="330"/>
      <c r="AO43" s="330">
        <f>SUM(AP42:AP42)</f>
        <v>12068.226450000004</v>
      </c>
      <c r="AP43" s="330"/>
      <c r="AQ43" s="211">
        <f t="shared" ref="AQ43:AW43" si="25">SUM(AQ42:AQ42)</f>
        <v>24136.452900000008</v>
      </c>
      <c r="AR43" s="211">
        <f t="shared" si="25"/>
        <v>64363.874400000015</v>
      </c>
      <c r="AS43" s="211">
        <f t="shared" si="25"/>
        <v>161900.25600000002</v>
      </c>
      <c r="AT43" s="211">
        <f t="shared" si="25"/>
        <v>97536.381600000022</v>
      </c>
      <c r="AU43" s="211">
        <f t="shared" si="25"/>
        <v>161900.25600000005</v>
      </c>
      <c r="AV43" s="105">
        <f t="shared" si="25"/>
        <v>47676.94400000001</v>
      </c>
      <c r="AW43" s="132">
        <f t="shared" si="25"/>
        <v>4700.9466784000006</v>
      </c>
      <c r="AY43" s="116"/>
    </row>
    <row r="44" spans="1:51" ht="24" customHeight="1" thickBot="1" x14ac:dyDescent="0.3">
      <c r="A44" s="143" t="str">
        <f>G54</f>
        <v>Кладовщик</v>
      </c>
      <c r="B44" s="143">
        <f>AT54</f>
        <v>18582.72</v>
      </c>
      <c r="C44" s="143" t="str">
        <f t="shared" si="0"/>
        <v>МРОТ</v>
      </c>
      <c r="D44" s="143">
        <f>L54</f>
        <v>1</v>
      </c>
      <c r="G44" s="326" t="s">
        <v>95</v>
      </c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8"/>
      <c r="AW44" s="84"/>
      <c r="AY44" s="116"/>
    </row>
    <row r="45" spans="1:51" ht="20.100000000000001" customHeight="1" x14ac:dyDescent="0.25">
      <c r="A45" s="85" t="str">
        <f>G55</f>
        <v>Кастелянша</v>
      </c>
      <c r="B45" s="85">
        <f>AT55</f>
        <v>4459.8528000000006</v>
      </c>
      <c r="C45" s="85" t="str">
        <f t="shared" si="0"/>
        <v>МРОТ</v>
      </c>
      <c r="D45" s="85">
        <f>L55</f>
        <v>0.24</v>
      </c>
      <c r="E45" s="31"/>
      <c r="F45" s="31"/>
      <c r="G45" s="86" t="s">
        <v>96</v>
      </c>
      <c r="H45" s="87" t="s">
        <v>97</v>
      </c>
      <c r="I45" s="111"/>
      <c r="J45" s="111"/>
      <c r="K45" s="111"/>
      <c r="L45" s="90">
        <v>1</v>
      </c>
      <c r="M45" s="137">
        <v>5205</v>
      </c>
      <c r="N45" s="91">
        <f>M45*L45</f>
        <v>5205</v>
      </c>
      <c r="O45" s="113">
        <v>0.25</v>
      </c>
      <c r="P45" s="96">
        <f>$N45*O45</f>
        <v>1301.25</v>
      </c>
      <c r="Q45" s="97"/>
      <c r="R45" s="96">
        <f>$N45*Q45</f>
        <v>0</v>
      </c>
      <c r="S45" s="97"/>
      <c r="T45" s="96">
        <f>$N45*S45</f>
        <v>0</v>
      </c>
      <c r="U45" s="97"/>
      <c r="V45" s="96">
        <f>$N45*U45</f>
        <v>0</v>
      </c>
      <c r="W45" s="94"/>
      <c r="X45" s="94"/>
      <c r="Y45" s="94"/>
      <c r="Z45" s="94"/>
      <c r="AA45" s="94"/>
      <c r="AB45" s="94"/>
      <c r="AC45" s="94"/>
      <c r="AD45" s="97">
        <f>SUM(W45:AC45)</f>
        <v>0</v>
      </c>
      <c r="AE45" s="96">
        <f>$N45*AD45</f>
        <v>0</v>
      </c>
      <c r="AF45" s="98"/>
      <c r="AG45" s="96">
        <f>$N45*AF45</f>
        <v>0</v>
      </c>
      <c r="AH45" s="97"/>
      <c r="AI45" s="96">
        <f>$N45*AH45</f>
        <v>0</v>
      </c>
      <c r="AJ45" s="98">
        <v>0.35</v>
      </c>
      <c r="AK45" s="96">
        <f>$N45*AJ45</f>
        <v>1821.7499999999998</v>
      </c>
      <c r="AL45" s="88">
        <f>N45+P45+AG45+R45+AI45+T45+V45+AE45+AK45</f>
        <v>8328</v>
      </c>
      <c r="AM45" s="99">
        <v>0.30000000000000004</v>
      </c>
      <c r="AN45" s="88">
        <f>AM45*AL45</f>
        <v>2498.4000000000005</v>
      </c>
      <c r="AO45" s="99">
        <v>0.30000000000000004</v>
      </c>
      <c r="AP45" s="88">
        <f>AO45*AL45</f>
        <v>2498.4000000000005</v>
      </c>
      <c r="AQ45" s="89">
        <f>AN45+AP45</f>
        <v>4996.8000000000011</v>
      </c>
      <c r="AR45" s="88">
        <f>AL45+AQ45</f>
        <v>13324.800000000001</v>
      </c>
      <c r="AS45" s="111">
        <f>$AS$23*L45</f>
        <v>25987.200000000001</v>
      </c>
      <c r="AT45" s="144">
        <f>IF((AS45-(AL45-T45-V45+AN45+AP45-(T45+V45)*0.6))&lt;0,0,AS45-(AL45-T45-V45+AN45+AP45-(T45+V45)*0.6))</f>
        <v>12662.399999999998</v>
      </c>
      <c r="AU45" s="144">
        <f>AL45+AQ45+AT45</f>
        <v>25987.199999999997</v>
      </c>
      <c r="AV45" s="145">
        <f>N45*1.6</f>
        <v>8328</v>
      </c>
      <c r="AW45" s="101"/>
      <c r="AY45" s="116"/>
    </row>
    <row r="46" spans="1:51" ht="21.75" customHeight="1" thickBot="1" x14ac:dyDescent="0.3">
      <c r="A46" s="85" t="str">
        <f>G56</f>
        <v>Уборщик служебных помещений</v>
      </c>
      <c r="B46" s="85">
        <f>AT56</f>
        <v>18582.72</v>
      </c>
      <c r="C46" s="85" t="str">
        <f t="shared" si="0"/>
        <v>МРОТ</v>
      </c>
      <c r="D46" s="85">
        <f>L56</f>
        <v>1</v>
      </c>
      <c r="G46" s="102" t="s">
        <v>77</v>
      </c>
      <c r="H46" s="103"/>
      <c r="I46" s="103"/>
      <c r="J46" s="103"/>
      <c r="K46" s="103"/>
      <c r="L46" s="211">
        <f>SUM(L45:L45)</f>
        <v>1</v>
      </c>
      <c r="M46" s="211"/>
      <c r="N46" s="211">
        <f>SUM(N45:N45)</f>
        <v>5205</v>
      </c>
      <c r="O46" s="329">
        <f>SUM(P45:P45)</f>
        <v>1301.25</v>
      </c>
      <c r="P46" s="329"/>
      <c r="Q46" s="329">
        <f>SUM(R45:R45)</f>
        <v>0</v>
      </c>
      <c r="R46" s="329"/>
      <c r="S46" s="329">
        <f>SUM(T45:T45)</f>
        <v>0</v>
      </c>
      <c r="T46" s="329"/>
      <c r="U46" s="329">
        <f>SUM(V45:V45)</f>
        <v>0</v>
      </c>
      <c r="V46" s="329"/>
      <c r="W46" s="104"/>
      <c r="X46" s="104"/>
      <c r="Y46" s="104"/>
      <c r="Z46" s="104"/>
      <c r="AA46" s="104"/>
      <c r="AB46" s="104"/>
      <c r="AC46" s="104"/>
      <c r="AD46" s="329">
        <f>SUM(AE45:AE45)</f>
        <v>0</v>
      </c>
      <c r="AE46" s="329"/>
      <c r="AF46" s="329">
        <f>SUM(AG45:AG45)</f>
        <v>0</v>
      </c>
      <c r="AG46" s="329"/>
      <c r="AH46" s="329">
        <f>SUM(AI45:AI45)</f>
        <v>0</v>
      </c>
      <c r="AI46" s="329"/>
      <c r="AJ46" s="329">
        <f>SUM(AK45:AK45)</f>
        <v>1821.7499999999998</v>
      </c>
      <c r="AK46" s="329"/>
      <c r="AL46" s="212"/>
      <c r="AM46" s="330">
        <f>SUM(AN45)</f>
        <v>2498.4000000000005</v>
      </c>
      <c r="AN46" s="330"/>
      <c r="AO46" s="330">
        <f>SUM(AP45)</f>
        <v>2498.4000000000005</v>
      </c>
      <c r="AP46" s="330"/>
      <c r="AQ46" s="211">
        <f t="shared" ref="AQ46:AW46" si="26">SUM(AQ45:AQ45)</f>
        <v>4996.8000000000011</v>
      </c>
      <c r="AR46" s="211">
        <f t="shared" si="26"/>
        <v>13324.800000000001</v>
      </c>
      <c r="AS46" s="211">
        <f t="shared" si="26"/>
        <v>25987.200000000001</v>
      </c>
      <c r="AT46" s="211">
        <f t="shared" si="26"/>
        <v>12662.399999999998</v>
      </c>
      <c r="AU46" s="211">
        <f t="shared" si="26"/>
        <v>25987.199999999997</v>
      </c>
      <c r="AV46" s="105">
        <f t="shared" si="26"/>
        <v>8328</v>
      </c>
      <c r="AW46" s="106">
        <f t="shared" si="26"/>
        <v>0</v>
      </c>
      <c r="AY46" s="116"/>
    </row>
    <row r="47" spans="1:51" ht="24" customHeight="1" thickBot="1" x14ac:dyDescent="0.3">
      <c r="A47" s="85" t="e">
        <f>NA()</f>
        <v>#N/A</v>
      </c>
      <c r="B47" s="85" t="e">
        <f>NA()</f>
        <v>#N/A</v>
      </c>
      <c r="C47" s="85" t="e">
        <f t="shared" si="0"/>
        <v>#N/A</v>
      </c>
      <c r="D47" s="85" t="e">
        <f>NA()</f>
        <v>#N/A</v>
      </c>
      <c r="G47" s="343" t="s">
        <v>98</v>
      </c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5"/>
      <c r="AW47" s="146"/>
      <c r="AY47" s="116"/>
    </row>
    <row r="48" spans="1:51" ht="20.100000000000001" customHeight="1" x14ac:dyDescent="0.25">
      <c r="A48" s="85" t="e">
        <f>NA()</f>
        <v>#N/A</v>
      </c>
      <c r="B48" s="85" t="e">
        <f>NA()</f>
        <v>#N/A</v>
      </c>
      <c r="C48" s="85" t="e">
        <f t="shared" si="0"/>
        <v>#N/A</v>
      </c>
      <c r="D48" s="85" t="e">
        <f>NA()</f>
        <v>#N/A</v>
      </c>
      <c r="G48" s="147" t="s">
        <v>99</v>
      </c>
      <c r="H48" s="148" t="s">
        <v>100</v>
      </c>
      <c r="I48" s="148"/>
      <c r="J48" s="148"/>
      <c r="K48" s="148"/>
      <c r="L48" s="149">
        <v>2</v>
      </c>
      <c r="M48" s="150">
        <v>3866</v>
      </c>
      <c r="N48" s="151">
        <f t="shared" ref="N48:N56" si="27">M48*L48</f>
        <v>7732</v>
      </c>
      <c r="O48" s="152"/>
      <c r="P48" s="153">
        <f t="shared" ref="P48:P56" si="28">$N48*O48</f>
        <v>0</v>
      </c>
      <c r="Q48" s="152"/>
      <c r="R48" s="153">
        <f t="shared" ref="R48:R56" si="29">$N48*Q48</f>
        <v>0</v>
      </c>
      <c r="S48" s="152"/>
      <c r="T48" s="153"/>
      <c r="U48" s="154">
        <v>0.12</v>
      </c>
      <c r="V48" s="153">
        <f t="shared" ref="V48:V56" si="30">$N48*U48</f>
        <v>927.83999999999992</v>
      </c>
      <c r="W48" s="155"/>
      <c r="X48" s="155"/>
      <c r="Y48" s="155"/>
      <c r="Z48" s="155"/>
      <c r="AA48" s="155"/>
      <c r="AB48" s="155"/>
      <c r="AC48" s="155"/>
      <c r="AD48" s="152">
        <f t="shared" ref="AD48:AD56" si="31">SUM(W48:AC48)</f>
        <v>0</v>
      </c>
      <c r="AE48" s="153">
        <f t="shared" ref="AE48:AE56" si="32">$N48*AD48</f>
        <v>0</v>
      </c>
      <c r="AF48" s="154"/>
      <c r="AG48" s="153">
        <f t="shared" ref="AG48:AG56" si="33">$N48*AF48</f>
        <v>0</v>
      </c>
      <c r="AH48" s="152"/>
      <c r="AI48" s="153">
        <f t="shared" ref="AI48:AI56" si="34">$N48*AH48</f>
        <v>0</v>
      </c>
      <c r="AJ48" s="154">
        <v>0.35</v>
      </c>
      <c r="AK48" s="153">
        <f t="shared" ref="AK48:AK56" si="35">$N48*AJ48</f>
        <v>2706.2</v>
      </c>
      <c r="AL48" s="156">
        <f>N48+P48+AG48+R48+AI48+T48+V48+AE48+AK48</f>
        <v>11366.04</v>
      </c>
      <c r="AM48" s="157">
        <v>0.30000000000000004</v>
      </c>
      <c r="AN48" s="156">
        <f>AM48*AL48</f>
        <v>3409.8120000000008</v>
      </c>
      <c r="AO48" s="157">
        <v>0.30000000000000004</v>
      </c>
      <c r="AP48" s="156">
        <f t="shared" ref="AP48:AP56" si="36">AO48*AL48</f>
        <v>3409.8120000000008</v>
      </c>
      <c r="AQ48" s="158">
        <f t="shared" ref="AQ48:AQ56" si="37">AN48+AP48</f>
        <v>6819.6240000000016</v>
      </c>
      <c r="AR48" s="156">
        <f t="shared" ref="AR48:AR56" si="38">AL48+AQ48</f>
        <v>18185.664000000004</v>
      </c>
      <c r="AS48" s="156">
        <f t="shared" ref="AS48:AS56" si="39">$AS$23*L48</f>
        <v>51974.400000000001</v>
      </c>
      <c r="AT48" s="158">
        <f>IF((AS48-(AL48-T48-V48+AN48+AP48-(T48+V48)*0.6))&lt;0,0,AS48-(AL48-T48-V48+AN48+AP48-(T48+V48)*0.6))</f>
        <v>35273.279999999999</v>
      </c>
      <c r="AU48" s="158">
        <f t="shared" ref="AU48:AU56" si="40">AL48+AQ48+AT48</f>
        <v>53458.944000000003</v>
      </c>
      <c r="AV48" s="159">
        <f t="shared" ref="AV48:AV56" si="41">N48*1.6</f>
        <v>12371.2</v>
      </c>
      <c r="AW48" s="101">
        <f>N48*1.6*9.86%</f>
        <v>1219.8003200000001</v>
      </c>
      <c r="AY48" s="116"/>
    </row>
    <row r="49" spans="7:51" ht="20.100000000000001" customHeight="1" x14ac:dyDescent="0.25">
      <c r="G49" s="160" t="s">
        <v>101</v>
      </c>
      <c r="H49" s="119" t="s">
        <v>102</v>
      </c>
      <c r="I49" s="119"/>
      <c r="J49" s="119"/>
      <c r="K49" s="119"/>
      <c r="L49" s="161">
        <v>1</v>
      </c>
      <c r="M49" s="162">
        <v>3428</v>
      </c>
      <c r="N49" s="121">
        <f t="shared" si="27"/>
        <v>3428</v>
      </c>
      <c r="O49" s="124"/>
      <c r="P49" s="123">
        <f t="shared" si="28"/>
        <v>0</v>
      </c>
      <c r="Q49" s="124"/>
      <c r="R49" s="123">
        <f t="shared" si="29"/>
        <v>0</v>
      </c>
      <c r="S49" s="124"/>
      <c r="T49" s="123">
        <f t="shared" ref="T49:T56" si="42">$N49*S49</f>
        <v>0</v>
      </c>
      <c r="U49" s="124"/>
      <c r="V49" s="123">
        <f t="shared" si="30"/>
        <v>0</v>
      </c>
      <c r="W49" s="125"/>
      <c r="X49" s="125"/>
      <c r="Y49" s="125"/>
      <c r="Z49" s="125"/>
      <c r="AA49" s="125"/>
      <c r="AB49" s="125"/>
      <c r="AC49" s="125"/>
      <c r="AD49" s="124">
        <f t="shared" si="31"/>
        <v>0</v>
      </c>
      <c r="AE49" s="123">
        <f t="shared" si="32"/>
        <v>0</v>
      </c>
      <c r="AF49" s="126"/>
      <c r="AG49" s="123">
        <f t="shared" si="33"/>
        <v>0</v>
      </c>
      <c r="AH49" s="124"/>
      <c r="AI49" s="123">
        <f t="shared" si="34"/>
        <v>0</v>
      </c>
      <c r="AJ49" s="126">
        <v>0.25</v>
      </c>
      <c r="AK49" s="123">
        <f t="shared" si="35"/>
        <v>857</v>
      </c>
      <c r="AL49" s="114">
        <f t="shared" ref="AL49:AL56" si="43">N49+P49+AG49+R49+AI49+T49+V49+AE49+AK49</f>
        <v>4285</v>
      </c>
      <c r="AM49" s="127">
        <v>0.30000000000000004</v>
      </c>
      <c r="AN49" s="114">
        <f t="shared" ref="AN49:AN56" si="44">AM49*AL49</f>
        <v>1285.5000000000002</v>
      </c>
      <c r="AO49" s="127">
        <v>0.30000000000000004</v>
      </c>
      <c r="AP49" s="114">
        <f t="shared" si="36"/>
        <v>1285.5000000000002</v>
      </c>
      <c r="AQ49" s="128">
        <f t="shared" si="37"/>
        <v>2571.0000000000005</v>
      </c>
      <c r="AR49" s="114">
        <f t="shared" si="38"/>
        <v>6856</v>
      </c>
      <c r="AS49" s="114">
        <f t="shared" si="39"/>
        <v>25987.200000000001</v>
      </c>
      <c r="AT49" s="128">
        <f t="shared" ref="AT49:AT55" si="45">IF((AS49-(AL49-T49-V49+AN49+AP49-(T49+V49)*0.6))&lt;0,0,AS49-(AL49-T49-V49+AN49+AP49-(T49+V49)*0.6))</f>
        <v>19131.2</v>
      </c>
      <c r="AU49" s="128">
        <f t="shared" si="40"/>
        <v>25987.200000000001</v>
      </c>
      <c r="AV49" s="129">
        <f t="shared" si="41"/>
        <v>5484.8</v>
      </c>
      <c r="AW49" s="163">
        <f>N49*1.6*9.86%</f>
        <v>540.80128000000002</v>
      </c>
      <c r="AY49" s="116"/>
    </row>
    <row r="50" spans="7:51" ht="20.100000000000001" customHeight="1" x14ac:dyDescent="0.25">
      <c r="G50" s="160" t="s">
        <v>103</v>
      </c>
      <c r="H50" s="119" t="s">
        <v>104</v>
      </c>
      <c r="I50" s="119"/>
      <c r="J50" s="119"/>
      <c r="K50" s="119"/>
      <c r="L50" s="161">
        <v>1</v>
      </c>
      <c r="M50" s="162">
        <v>3428</v>
      </c>
      <c r="N50" s="121">
        <f t="shared" si="27"/>
        <v>3428</v>
      </c>
      <c r="O50" s="124"/>
      <c r="P50" s="123">
        <f t="shared" si="28"/>
        <v>0</v>
      </c>
      <c r="Q50" s="124"/>
      <c r="R50" s="123">
        <f t="shared" si="29"/>
        <v>0</v>
      </c>
      <c r="S50" s="124"/>
      <c r="T50" s="123">
        <f t="shared" si="42"/>
        <v>0</v>
      </c>
      <c r="U50" s="124"/>
      <c r="V50" s="123">
        <f t="shared" si="30"/>
        <v>0</v>
      </c>
      <c r="W50" s="125"/>
      <c r="X50" s="125"/>
      <c r="Y50" s="125"/>
      <c r="Z50" s="125"/>
      <c r="AA50" s="125"/>
      <c r="AB50" s="125"/>
      <c r="AC50" s="125"/>
      <c r="AD50" s="124">
        <f t="shared" si="31"/>
        <v>0</v>
      </c>
      <c r="AE50" s="123">
        <f t="shared" si="32"/>
        <v>0</v>
      </c>
      <c r="AF50" s="126"/>
      <c r="AG50" s="123">
        <f t="shared" si="33"/>
        <v>0</v>
      </c>
      <c r="AH50" s="124"/>
      <c r="AI50" s="123">
        <f t="shared" si="34"/>
        <v>0</v>
      </c>
      <c r="AJ50" s="126">
        <v>0.35</v>
      </c>
      <c r="AK50" s="123">
        <f t="shared" si="35"/>
        <v>1199.8</v>
      </c>
      <c r="AL50" s="114">
        <f t="shared" si="43"/>
        <v>4627.8</v>
      </c>
      <c r="AM50" s="127">
        <v>0.30000000000000004</v>
      </c>
      <c r="AN50" s="114">
        <f t="shared" si="44"/>
        <v>1388.3400000000004</v>
      </c>
      <c r="AO50" s="127">
        <v>0.30000000000000004</v>
      </c>
      <c r="AP50" s="114">
        <f t="shared" si="36"/>
        <v>1388.3400000000004</v>
      </c>
      <c r="AQ50" s="128">
        <f t="shared" si="37"/>
        <v>2776.6800000000007</v>
      </c>
      <c r="AR50" s="114">
        <f t="shared" si="38"/>
        <v>7404.4800000000014</v>
      </c>
      <c r="AS50" s="114">
        <f t="shared" si="39"/>
        <v>25987.200000000001</v>
      </c>
      <c r="AT50" s="128">
        <f t="shared" si="45"/>
        <v>18582.72</v>
      </c>
      <c r="AU50" s="128">
        <f t="shared" si="40"/>
        <v>25987.200000000004</v>
      </c>
      <c r="AV50" s="129">
        <f t="shared" si="41"/>
        <v>5484.8</v>
      </c>
      <c r="AW50" s="163">
        <f>N50*1.6*9.86%</f>
        <v>540.80128000000002</v>
      </c>
      <c r="AY50" s="116"/>
    </row>
    <row r="51" spans="7:51" ht="36" customHeight="1" x14ac:dyDescent="0.25">
      <c r="G51" s="160" t="s">
        <v>105</v>
      </c>
      <c r="H51" s="119" t="s">
        <v>106</v>
      </c>
      <c r="I51" s="119"/>
      <c r="J51" s="119"/>
      <c r="K51" s="119"/>
      <c r="L51" s="161">
        <v>1</v>
      </c>
      <c r="M51" s="162">
        <v>3428</v>
      </c>
      <c r="N51" s="121">
        <f t="shared" si="27"/>
        <v>3428</v>
      </c>
      <c r="O51" s="124"/>
      <c r="P51" s="123">
        <f t="shared" si="28"/>
        <v>0</v>
      </c>
      <c r="Q51" s="124"/>
      <c r="R51" s="123">
        <f t="shared" si="29"/>
        <v>0</v>
      </c>
      <c r="S51" s="124"/>
      <c r="T51" s="123">
        <f t="shared" si="42"/>
        <v>0</v>
      </c>
      <c r="U51" s="124"/>
      <c r="V51" s="123">
        <f t="shared" si="30"/>
        <v>0</v>
      </c>
      <c r="W51" s="125"/>
      <c r="X51" s="125"/>
      <c r="Y51" s="125"/>
      <c r="Z51" s="125"/>
      <c r="AA51" s="125"/>
      <c r="AB51" s="125"/>
      <c r="AC51" s="125"/>
      <c r="AD51" s="124">
        <f t="shared" si="31"/>
        <v>0</v>
      </c>
      <c r="AE51" s="123">
        <f t="shared" si="32"/>
        <v>0</v>
      </c>
      <c r="AF51" s="126"/>
      <c r="AG51" s="123">
        <f t="shared" si="33"/>
        <v>0</v>
      </c>
      <c r="AH51" s="124"/>
      <c r="AI51" s="123">
        <f t="shared" si="34"/>
        <v>0</v>
      </c>
      <c r="AJ51" s="126">
        <v>0.35</v>
      </c>
      <c r="AK51" s="123">
        <f t="shared" si="35"/>
        <v>1199.8</v>
      </c>
      <c r="AL51" s="114">
        <f t="shared" si="43"/>
        <v>4627.8</v>
      </c>
      <c r="AM51" s="127">
        <v>0.30000000000000004</v>
      </c>
      <c r="AN51" s="114">
        <f t="shared" si="44"/>
        <v>1388.3400000000004</v>
      </c>
      <c r="AO51" s="127">
        <v>0.30000000000000004</v>
      </c>
      <c r="AP51" s="114">
        <f t="shared" si="36"/>
        <v>1388.3400000000004</v>
      </c>
      <c r="AQ51" s="128">
        <f t="shared" si="37"/>
        <v>2776.6800000000007</v>
      </c>
      <c r="AR51" s="114">
        <f t="shared" si="38"/>
        <v>7404.4800000000014</v>
      </c>
      <c r="AS51" s="114">
        <f t="shared" si="39"/>
        <v>25987.200000000001</v>
      </c>
      <c r="AT51" s="128">
        <f t="shared" si="45"/>
        <v>18582.72</v>
      </c>
      <c r="AU51" s="128">
        <f t="shared" si="40"/>
        <v>25987.200000000004</v>
      </c>
      <c r="AV51" s="129">
        <f t="shared" si="41"/>
        <v>5484.8</v>
      </c>
      <c r="AW51" s="163"/>
      <c r="AY51" s="116"/>
    </row>
    <row r="52" spans="7:51" ht="20.100000000000001" customHeight="1" x14ac:dyDescent="0.25">
      <c r="G52" s="160" t="s">
        <v>107</v>
      </c>
      <c r="H52" s="119" t="s">
        <v>83</v>
      </c>
      <c r="I52" s="119"/>
      <c r="J52" s="119"/>
      <c r="K52" s="119"/>
      <c r="L52" s="161">
        <v>1</v>
      </c>
      <c r="M52" s="162">
        <v>3428</v>
      </c>
      <c r="N52" s="121">
        <f t="shared" si="27"/>
        <v>3428</v>
      </c>
      <c r="O52" s="124"/>
      <c r="P52" s="123">
        <f t="shared" si="28"/>
        <v>0</v>
      </c>
      <c r="Q52" s="124"/>
      <c r="R52" s="123">
        <f t="shared" si="29"/>
        <v>0</v>
      </c>
      <c r="S52" s="124"/>
      <c r="T52" s="123">
        <f t="shared" si="42"/>
        <v>0</v>
      </c>
      <c r="U52" s="124"/>
      <c r="V52" s="123">
        <f t="shared" si="30"/>
        <v>0</v>
      </c>
      <c r="W52" s="125"/>
      <c r="X52" s="125"/>
      <c r="Y52" s="125"/>
      <c r="Z52" s="125"/>
      <c r="AA52" s="125"/>
      <c r="AB52" s="125"/>
      <c r="AC52" s="125"/>
      <c r="AD52" s="124">
        <f t="shared" si="31"/>
        <v>0</v>
      </c>
      <c r="AE52" s="123">
        <f t="shared" si="32"/>
        <v>0</v>
      </c>
      <c r="AF52" s="126"/>
      <c r="AG52" s="123">
        <f t="shared" si="33"/>
        <v>0</v>
      </c>
      <c r="AH52" s="124"/>
      <c r="AI52" s="123">
        <f t="shared" si="34"/>
        <v>0</v>
      </c>
      <c r="AJ52" s="126">
        <v>0.25</v>
      </c>
      <c r="AK52" s="123">
        <f t="shared" si="35"/>
        <v>857</v>
      </c>
      <c r="AL52" s="114">
        <f t="shared" si="43"/>
        <v>4285</v>
      </c>
      <c r="AM52" s="127">
        <v>0.30000000000000004</v>
      </c>
      <c r="AN52" s="114">
        <f t="shared" si="44"/>
        <v>1285.5000000000002</v>
      </c>
      <c r="AO52" s="127">
        <v>0.30000000000000004</v>
      </c>
      <c r="AP52" s="114">
        <f t="shared" si="36"/>
        <v>1285.5000000000002</v>
      </c>
      <c r="AQ52" s="128">
        <f t="shared" si="37"/>
        <v>2571.0000000000005</v>
      </c>
      <c r="AR52" s="114">
        <f t="shared" si="38"/>
        <v>6856</v>
      </c>
      <c r="AS52" s="114">
        <f t="shared" si="39"/>
        <v>25987.200000000001</v>
      </c>
      <c r="AT52" s="128">
        <f t="shared" si="45"/>
        <v>19131.2</v>
      </c>
      <c r="AU52" s="128">
        <f t="shared" si="40"/>
        <v>25987.200000000001</v>
      </c>
      <c r="AV52" s="129">
        <f t="shared" si="41"/>
        <v>5484.8</v>
      </c>
      <c r="AW52" s="163"/>
      <c r="AY52" s="116"/>
    </row>
    <row r="53" spans="7:51" ht="20.100000000000001" customHeight="1" x14ac:dyDescent="0.25">
      <c r="G53" s="164" t="s">
        <v>108</v>
      </c>
      <c r="H53" s="119" t="s">
        <v>109</v>
      </c>
      <c r="I53" s="119"/>
      <c r="J53" s="119"/>
      <c r="K53" s="119"/>
      <c r="L53" s="161">
        <v>3</v>
      </c>
      <c r="M53" s="162">
        <v>3428</v>
      </c>
      <c r="N53" s="121">
        <f t="shared" si="27"/>
        <v>10284</v>
      </c>
      <c r="O53" s="124"/>
      <c r="P53" s="123">
        <f t="shared" si="28"/>
        <v>0</v>
      </c>
      <c r="Q53" s="124"/>
      <c r="R53" s="123">
        <f t="shared" si="29"/>
        <v>0</v>
      </c>
      <c r="S53" s="126">
        <v>0.35</v>
      </c>
      <c r="T53" s="123">
        <f t="shared" si="42"/>
        <v>3599.3999999999996</v>
      </c>
      <c r="U53" s="126"/>
      <c r="V53" s="123">
        <f t="shared" si="30"/>
        <v>0</v>
      </c>
      <c r="W53" s="125"/>
      <c r="X53" s="125"/>
      <c r="Y53" s="125"/>
      <c r="Z53" s="125"/>
      <c r="AA53" s="125"/>
      <c r="AB53" s="125"/>
      <c r="AC53" s="125"/>
      <c r="AD53" s="126">
        <f t="shared" si="31"/>
        <v>0</v>
      </c>
      <c r="AE53" s="123">
        <f t="shared" si="32"/>
        <v>0</v>
      </c>
      <c r="AF53" s="126"/>
      <c r="AG53" s="123">
        <f t="shared" si="33"/>
        <v>0</v>
      </c>
      <c r="AH53" s="126"/>
      <c r="AI53" s="123">
        <f t="shared" si="34"/>
        <v>0</v>
      </c>
      <c r="AJ53" s="126">
        <v>0.35</v>
      </c>
      <c r="AK53" s="123">
        <f t="shared" si="35"/>
        <v>3599.3999999999996</v>
      </c>
      <c r="AL53" s="114">
        <f t="shared" si="43"/>
        <v>17482.8</v>
      </c>
      <c r="AM53" s="125">
        <v>0.30000000000000004</v>
      </c>
      <c r="AN53" s="114">
        <f t="shared" si="44"/>
        <v>5244.84</v>
      </c>
      <c r="AO53" s="125">
        <v>0.30000000000000004</v>
      </c>
      <c r="AP53" s="114">
        <f t="shared" si="36"/>
        <v>5244.84</v>
      </c>
      <c r="AQ53" s="128">
        <f t="shared" si="37"/>
        <v>10489.68</v>
      </c>
      <c r="AR53" s="114">
        <f t="shared" si="38"/>
        <v>27972.48</v>
      </c>
      <c r="AS53" s="114">
        <f t="shared" si="39"/>
        <v>77961.600000000006</v>
      </c>
      <c r="AT53" s="128">
        <f t="shared" si="45"/>
        <v>55748.160000000003</v>
      </c>
      <c r="AU53" s="128">
        <f t="shared" si="40"/>
        <v>83720.639999999999</v>
      </c>
      <c r="AV53" s="129">
        <f t="shared" si="41"/>
        <v>16454.400000000001</v>
      </c>
      <c r="AW53" s="163"/>
      <c r="AY53" s="116"/>
    </row>
    <row r="54" spans="7:51" ht="20.100000000000001" customHeight="1" x14ac:dyDescent="0.25">
      <c r="G54" s="160" t="s">
        <v>110</v>
      </c>
      <c r="H54" s="119" t="s">
        <v>111</v>
      </c>
      <c r="I54" s="119"/>
      <c r="J54" s="119"/>
      <c r="K54" s="119"/>
      <c r="L54" s="161">
        <v>1</v>
      </c>
      <c r="M54" s="162">
        <v>3428</v>
      </c>
      <c r="N54" s="121">
        <f t="shared" si="27"/>
        <v>3428</v>
      </c>
      <c r="O54" s="124"/>
      <c r="P54" s="123">
        <f t="shared" si="28"/>
        <v>0</v>
      </c>
      <c r="Q54" s="124"/>
      <c r="R54" s="123">
        <f t="shared" si="29"/>
        <v>0</v>
      </c>
      <c r="S54" s="126"/>
      <c r="T54" s="123">
        <f t="shared" si="42"/>
        <v>0</v>
      </c>
      <c r="U54" s="126"/>
      <c r="V54" s="123">
        <f t="shared" si="30"/>
        <v>0</v>
      </c>
      <c r="W54" s="125"/>
      <c r="X54" s="125"/>
      <c r="Y54" s="125"/>
      <c r="Z54" s="125"/>
      <c r="AA54" s="125"/>
      <c r="AB54" s="125"/>
      <c r="AC54" s="125"/>
      <c r="AD54" s="126">
        <f t="shared" si="31"/>
        <v>0</v>
      </c>
      <c r="AE54" s="123">
        <f t="shared" si="32"/>
        <v>0</v>
      </c>
      <c r="AF54" s="126"/>
      <c r="AG54" s="123">
        <f t="shared" si="33"/>
        <v>0</v>
      </c>
      <c r="AH54" s="126"/>
      <c r="AI54" s="123">
        <f t="shared" si="34"/>
        <v>0</v>
      </c>
      <c r="AJ54" s="126">
        <v>0.35</v>
      </c>
      <c r="AK54" s="123">
        <f t="shared" si="35"/>
        <v>1199.8</v>
      </c>
      <c r="AL54" s="114">
        <f t="shared" si="43"/>
        <v>4627.8</v>
      </c>
      <c r="AM54" s="125">
        <v>0.30000000000000004</v>
      </c>
      <c r="AN54" s="114">
        <f t="shared" si="44"/>
        <v>1388.3400000000004</v>
      </c>
      <c r="AO54" s="125">
        <v>0.30000000000000004</v>
      </c>
      <c r="AP54" s="114">
        <f t="shared" si="36"/>
        <v>1388.3400000000004</v>
      </c>
      <c r="AQ54" s="128">
        <f t="shared" si="37"/>
        <v>2776.6800000000007</v>
      </c>
      <c r="AR54" s="114">
        <f t="shared" si="38"/>
        <v>7404.4800000000014</v>
      </c>
      <c r="AS54" s="114">
        <f t="shared" si="39"/>
        <v>25987.200000000001</v>
      </c>
      <c r="AT54" s="128">
        <f t="shared" si="45"/>
        <v>18582.72</v>
      </c>
      <c r="AU54" s="128">
        <f t="shared" si="40"/>
        <v>25987.200000000004</v>
      </c>
      <c r="AV54" s="129">
        <f t="shared" si="41"/>
        <v>5484.8</v>
      </c>
      <c r="AW54" s="163"/>
      <c r="AY54" s="116"/>
    </row>
    <row r="55" spans="7:51" ht="20.100000000000001" customHeight="1" x14ac:dyDescent="0.25">
      <c r="G55" s="160" t="s">
        <v>112</v>
      </c>
      <c r="H55" s="119" t="s">
        <v>113</v>
      </c>
      <c r="I55" s="119"/>
      <c r="J55" s="119"/>
      <c r="K55" s="119"/>
      <c r="L55" s="161">
        <v>0.24</v>
      </c>
      <c r="M55" s="162">
        <v>3428</v>
      </c>
      <c r="N55" s="121">
        <f t="shared" si="27"/>
        <v>822.71999999999991</v>
      </c>
      <c r="O55" s="124"/>
      <c r="P55" s="123">
        <f t="shared" si="28"/>
        <v>0</v>
      </c>
      <c r="Q55" s="124"/>
      <c r="R55" s="123">
        <f t="shared" si="29"/>
        <v>0</v>
      </c>
      <c r="S55" s="126"/>
      <c r="T55" s="123">
        <f t="shared" si="42"/>
        <v>0</v>
      </c>
      <c r="U55" s="126"/>
      <c r="V55" s="123">
        <f t="shared" si="30"/>
        <v>0</v>
      </c>
      <c r="W55" s="125"/>
      <c r="X55" s="125"/>
      <c r="Y55" s="125"/>
      <c r="Z55" s="125"/>
      <c r="AA55" s="125"/>
      <c r="AB55" s="125"/>
      <c r="AC55" s="125"/>
      <c r="AD55" s="126">
        <f t="shared" si="31"/>
        <v>0</v>
      </c>
      <c r="AE55" s="123">
        <f t="shared" si="32"/>
        <v>0</v>
      </c>
      <c r="AF55" s="126"/>
      <c r="AG55" s="123">
        <f t="shared" si="33"/>
        <v>0</v>
      </c>
      <c r="AH55" s="126"/>
      <c r="AI55" s="123">
        <f t="shared" si="34"/>
        <v>0</v>
      </c>
      <c r="AJ55" s="126">
        <v>0.35</v>
      </c>
      <c r="AK55" s="123">
        <f t="shared" si="35"/>
        <v>287.95199999999994</v>
      </c>
      <c r="AL55" s="114">
        <f t="shared" si="43"/>
        <v>1110.6719999999998</v>
      </c>
      <c r="AM55" s="125">
        <v>0.30000000000000004</v>
      </c>
      <c r="AN55" s="114">
        <f t="shared" si="44"/>
        <v>333.20159999999998</v>
      </c>
      <c r="AO55" s="125">
        <v>0.30000000000000004</v>
      </c>
      <c r="AP55" s="114">
        <f t="shared" si="36"/>
        <v>333.20159999999998</v>
      </c>
      <c r="AQ55" s="128">
        <f t="shared" si="37"/>
        <v>666.40319999999997</v>
      </c>
      <c r="AR55" s="114">
        <f t="shared" si="38"/>
        <v>1777.0751999999998</v>
      </c>
      <c r="AS55" s="114">
        <f t="shared" si="39"/>
        <v>6236.9279999999999</v>
      </c>
      <c r="AT55" s="128">
        <f t="shared" si="45"/>
        <v>4459.8528000000006</v>
      </c>
      <c r="AU55" s="128">
        <f t="shared" si="40"/>
        <v>6236.9279999999999</v>
      </c>
      <c r="AV55" s="129">
        <f t="shared" si="41"/>
        <v>1316.3519999999999</v>
      </c>
      <c r="AW55" s="163"/>
      <c r="AY55" s="116"/>
    </row>
    <row r="56" spans="7:51" ht="20.100000000000001" customHeight="1" x14ac:dyDescent="0.25">
      <c r="G56" s="160" t="s">
        <v>114</v>
      </c>
      <c r="H56" s="119"/>
      <c r="I56" s="119"/>
      <c r="J56" s="119"/>
      <c r="K56" s="119"/>
      <c r="L56" s="161">
        <v>1</v>
      </c>
      <c r="M56" s="162">
        <v>3428</v>
      </c>
      <c r="N56" s="121">
        <f t="shared" si="27"/>
        <v>3428</v>
      </c>
      <c r="O56" s="124"/>
      <c r="P56" s="123">
        <f t="shared" si="28"/>
        <v>0</v>
      </c>
      <c r="Q56" s="124"/>
      <c r="R56" s="123">
        <f t="shared" si="29"/>
        <v>0</v>
      </c>
      <c r="S56" s="126"/>
      <c r="T56" s="123">
        <f t="shared" si="42"/>
        <v>0</v>
      </c>
      <c r="U56" s="126"/>
      <c r="V56" s="123">
        <f t="shared" si="30"/>
        <v>0</v>
      </c>
      <c r="W56" s="125"/>
      <c r="X56" s="125"/>
      <c r="Y56" s="125"/>
      <c r="Z56" s="125"/>
      <c r="AA56" s="125"/>
      <c r="AB56" s="125"/>
      <c r="AC56" s="125"/>
      <c r="AD56" s="126">
        <f t="shared" si="31"/>
        <v>0</v>
      </c>
      <c r="AE56" s="123">
        <f t="shared" si="32"/>
        <v>0</v>
      </c>
      <c r="AF56" s="126"/>
      <c r="AG56" s="123">
        <f t="shared" si="33"/>
        <v>0</v>
      </c>
      <c r="AH56" s="126"/>
      <c r="AI56" s="123">
        <f t="shared" si="34"/>
        <v>0</v>
      </c>
      <c r="AJ56" s="126">
        <v>0.35</v>
      </c>
      <c r="AK56" s="123">
        <f t="shared" si="35"/>
        <v>1199.8</v>
      </c>
      <c r="AL56" s="114">
        <f t="shared" si="43"/>
        <v>4627.8</v>
      </c>
      <c r="AM56" s="125">
        <v>0.30000000000000004</v>
      </c>
      <c r="AN56" s="114">
        <f t="shared" si="44"/>
        <v>1388.3400000000004</v>
      </c>
      <c r="AO56" s="125">
        <v>0.30000000000000004</v>
      </c>
      <c r="AP56" s="114">
        <f t="shared" si="36"/>
        <v>1388.3400000000004</v>
      </c>
      <c r="AQ56" s="128">
        <f t="shared" si="37"/>
        <v>2776.6800000000007</v>
      </c>
      <c r="AR56" s="114">
        <f t="shared" si="38"/>
        <v>7404.4800000000014</v>
      </c>
      <c r="AS56" s="114">
        <f t="shared" si="39"/>
        <v>25987.200000000001</v>
      </c>
      <c r="AT56" s="128">
        <f>IF((AS56-(AL56-T56-V56+AN56+AP56-(T56+V56)*0.6))&lt;0,0,AS56-(AL56-T56-V56+AN56+AP56-(T56+V56)*0.6))</f>
        <v>18582.72</v>
      </c>
      <c r="AU56" s="128">
        <f t="shared" si="40"/>
        <v>25987.200000000004</v>
      </c>
      <c r="AV56" s="129">
        <f t="shared" si="41"/>
        <v>5484.8</v>
      </c>
      <c r="AW56" s="163"/>
      <c r="AY56" s="116"/>
    </row>
    <row r="57" spans="7:51" ht="27" customHeight="1" thickBot="1" x14ac:dyDescent="0.3">
      <c r="G57" s="102" t="s">
        <v>77</v>
      </c>
      <c r="H57" s="103"/>
      <c r="I57" s="103"/>
      <c r="J57" s="103"/>
      <c r="K57" s="103"/>
      <c r="L57" s="211">
        <f>SUM(L48:L56)</f>
        <v>11.24</v>
      </c>
      <c r="M57" s="211"/>
      <c r="N57" s="211">
        <f>SUM(N48:N56)</f>
        <v>39406.720000000001</v>
      </c>
      <c r="O57" s="329">
        <f>SUM(P48:P56)</f>
        <v>0</v>
      </c>
      <c r="P57" s="329"/>
      <c r="Q57" s="329">
        <f>SUM(R48:R56)</f>
        <v>0</v>
      </c>
      <c r="R57" s="329"/>
      <c r="S57" s="329">
        <f>SUM(T48:T56)</f>
        <v>3599.3999999999996</v>
      </c>
      <c r="T57" s="329"/>
      <c r="U57" s="329">
        <f>SUM(V48:V56)</f>
        <v>927.83999999999992</v>
      </c>
      <c r="V57" s="329"/>
      <c r="W57" s="104"/>
      <c r="X57" s="104"/>
      <c r="Y57" s="104"/>
      <c r="Z57" s="104"/>
      <c r="AA57" s="104"/>
      <c r="AB57" s="104"/>
      <c r="AC57" s="104"/>
      <c r="AD57" s="329">
        <f>SUM(AE48:AE56)</f>
        <v>0</v>
      </c>
      <c r="AE57" s="329"/>
      <c r="AF57" s="329">
        <f>SUM(AG48:AG56)</f>
        <v>0</v>
      </c>
      <c r="AG57" s="329"/>
      <c r="AH57" s="329">
        <f>SUM(AI48:AI56)</f>
        <v>0</v>
      </c>
      <c r="AI57" s="329"/>
      <c r="AJ57" s="329">
        <f>SUM(AK48:AK56)</f>
        <v>13106.751999999999</v>
      </c>
      <c r="AK57" s="329"/>
      <c r="AL57" s="212"/>
      <c r="AM57" s="330">
        <f>SUM(AN48:AN56)</f>
        <v>17112.213600000003</v>
      </c>
      <c r="AN57" s="330"/>
      <c r="AO57" s="330">
        <f>SUM(AP48:AP56)</f>
        <v>17112.213600000003</v>
      </c>
      <c r="AP57" s="330"/>
      <c r="AQ57" s="211">
        <f t="shared" ref="AQ57:AW57" si="46">SUM(AQ48:AQ56)</f>
        <v>34224.427200000006</v>
      </c>
      <c r="AR57" s="211">
        <f t="shared" si="46"/>
        <v>91265.139200000005</v>
      </c>
      <c r="AS57" s="211">
        <f t="shared" si="46"/>
        <v>292096.12800000003</v>
      </c>
      <c r="AT57" s="211">
        <f t="shared" si="46"/>
        <v>208074.57279999999</v>
      </c>
      <c r="AU57" s="211">
        <f t="shared" si="46"/>
        <v>299339.71200000006</v>
      </c>
      <c r="AV57" s="105">
        <f t="shared" si="46"/>
        <v>63050.752000000008</v>
      </c>
      <c r="AW57" s="165">
        <f t="shared" si="46"/>
        <v>2301.4028800000001</v>
      </c>
      <c r="AY57" s="116"/>
    </row>
    <row r="58" spans="7:51" ht="28.5" customHeight="1" thickBot="1" x14ac:dyDescent="0.3">
      <c r="G58" s="166" t="s">
        <v>115</v>
      </c>
      <c r="H58" s="167"/>
      <c r="I58" s="167"/>
      <c r="J58" s="167"/>
      <c r="K58" s="167"/>
      <c r="L58" s="214">
        <f>L39</f>
        <v>10.962999999999999</v>
      </c>
      <c r="M58" s="214"/>
      <c r="N58" s="213">
        <f>N39</f>
        <v>89867.487999999998</v>
      </c>
      <c r="O58" s="346">
        <f>O39</f>
        <v>22466.871999999999</v>
      </c>
      <c r="P58" s="346"/>
      <c r="Q58" s="347">
        <f>Q39</f>
        <v>695.98760000000004</v>
      </c>
      <c r="R58" s="347"/>
      <c r="S58" s="346">
        <f>S39</f>
        <v>0</v>
      </c>
      <c r="T58" s="346"/>
      <c r="U58" s="348">
        <f>U39</f>
        <v>362.45</v>
      </c>
      <c r="V58" s="348"/>
      <c r="W58" s="168"/>
      <c r="X58" s="168"/>
      <c r="Y58" s="168"/>
      <c r="Z58" s="168"/>
      <c r="AA58" s="168"/>
      <c r="AB58" s="168"/>
      <c r="AC58" s="168"/>
      <c r="AD58" s="349">
        <f>AD39</f>
        <v>0</v>
      </c>
      <c r="AE58" s="349"/>
      <c r="AF58" s="346">
        <f>AF39</f>
        <v>0</v>
      </c>
      <c r="AG58" s="346"/>
      <c r="AH58" s="348">
        <f>AH39</f>
        <v>0</v>
      </c>
      <c r="AI58" s="348"/>
      <c r="AJ58" s="348">
        <f>AJ39</f>
        <v>22696.900800000003</v>
      </c>
      <c r="AK58" s="348"/>
      <c r="AL58" s="169"/>
      <c r="AM58" s="350"/>
      <c r="AN58" s="350"/>
      <c r="AO58" s="351"/>
      <c r="AP58" s="351"/>
      <c r="AQ58" s="170">
        <f t="shared" ref="AQ58:AW58" si="47">AQ39</f>
        <v>81653.819040000017</v>
      </c>
      <c r="AR58" s="214">
        <f t="shared" si="47"/>
        <v>217743.51744</v>
      </c>
      <c r="AS58" s="214">
        <f t="shared" si="47"/>
        <v>284897.67359999998</v>
      </c>
      <c r="AT58" s="214">
        <f t="shared" si="47"/>
        <v>67734.076159999997</v>
      </c>
      <c r="AU58" s="214">
        <f t="shared" si="47"/>
        <v>285477.59359999996</v>
      </c>
      <c r="AV58" s="171">
        <f t="shared" si="47"/>
        <v>143787.98080000002</v>
      </c>
      <c r="AW58" s="172">
        <f t="shared" si="47"/>
        <v>13482.94816</v>
      </c>
      <c r="AY58" s="116"/>
    </row>
    <row r="59" spans="7:51" ht="28.5" customHeight="1" thickBot="1" x14ac:dyDescent="0.3">
      <c r="G59" s="173" t="s">
        <v>116</v>
      </c>
      <c r="H59" s="174"/>
      <c r="I59" s="174"/>
      <c r="J59" s="174"/>
      <c r="K59" s="174"/>
      <c r="L59" s="207">
        <f>L28+L43+L46+L57</f>
        <v>19.47</v>
      </c>
      <c r="M59" s="207"/>
      <c r="N59" s="210">
        <f>N28+N43+N46+N57</f>
        <v>97012.81</v>
      </c>
      <c r="O59" s="360">
        <f>O28+O43+O46+O57</f>
        <v>1301.25</v>
      </c>
      <c r="P59" s="360"/>
      <c r="Q59" s="361">
        <f>Q28+Q43+Q46+Q57</f>
        <v>0</v>
      </c>
      <c r="R59" s="361"/>
      <c r="S59" s="360">
        <f>S28+S43+S46+S57</f>
        <v>3599.3999999999996</v>
      </c>
      <c r="T59" s="360"/>
      <c r="U59" s="353">
        <f>U28+U43+U46+U57</f>
        <v>927.83999999999992</v>
      </c>
      <c r="V59" s="353"/>
      <c r="W59" s="175"/>
      <c r="X59" s="175"/>
      <c r="Y59" s="175"/>
      <c r="Z59" s="175"/>
      <c r="AA59" s="175"/>
      <c r="AB59" s="175"/>
      <c r="AC59" s="175"/>
      <c r="AD59" s="362">
        <f>AD28+AD43+AD46+AD57</f>
        <v>3390.4500000000007</v>
      </c>
      <c r="AE59" s="362"/>
      <c r="AF59" s="360">
        <f>AF28+AF43+AF46+AF57</f>
        <v>0</v>
      </c>
      <c r="AG59" s="360"/>
      <c r="AH59" s="353">
        <f>AH28+AH43+AH46+AH57</f>
        <v>0</v>
      </c>
      <c r="AI59" s="353"/>
      <c r="AJ59" s="353">
        <f>AJ28+AJ43+AJ46+AJ57</f>
        <v>33268.883499999996</v>
      </c>
      <c r="AK59" s="353"/>
      <c r="AL59" s="176"/>
      <c r="AM59" s="354"/>
      <c r="AN59" s="354"/>
      <c r="AO59" s="355"/>
      <c r="AP59" s="355"/>
      <c r="AQ59" s="177">
        <f t="shared" ref="AQ59:AW59" si="48">AQ28+AQ43+AQ46+AQ57</f>
        <v>83700.380100000024</v>
      </c>
      <c r="AR59" s="207">
        <f t="shared" si="48"/>
        <v>223201.01360000001</v>
      </c>
      <c r="AS59" s="207">
        <f t="shared" si="48"/>
        <v>505970.7840000001</v>
      </c>
      <c r="AT59" s="207">
        <f t="shared" si="48"/>
        <v>318273.35440000001</v>
      </c>
      <c r="AU59" s="207">
        <f t="shared" si="48"/>
        <v>541474.36800000013</v>
      </c>
      <c r="AV59" s="178">
        <f t="shared" si="48"/>
        <v>155220.49600000001</v>
      </c>
      <c r="AW59" s="179">
        <f t="shared" si="48"/>
        <v>11956.9271584</v>
      </c>
      <c r="AY59" s="116"/>
    </row>
    <row r="60" spans="7:51" ht="33" customHeight="1" thickBot="1" x14ac:dyDescent="0.3">
      <c r="G60" s="180" t="s">
        <v>117</v>
      </c>
      <c r="H60" s="181"/>
      <c r="I60" s="181"/>
      <c r="J60" s="181"/>
      <c r="K60" s="181"/>
      <c r="L60" s="209">
        <f>ROUND(L58+L59,2)</f>
        <v>30.43</v>
      </c>
      <c r="M60" s="209"/>
      <c r="N60" s="208">
        <f>ROUND(N58+N59,2)</f>
        <v>186880.3</v>
      </c>
      <c r="O60" s="356">
        <f>O58+O59</f>
        <v>23768.121999999999</v>
      </c>
      <c r="P60" s="356"/>
      <c r="Q60" s="357">
        <f>Q58+Q59</f>
        <v>695.98760000000004</v>
      </c>
      <c r="R60" s="357"/>
      <c r="S60" s="356">
        <f>S58+S59</f>
        <v>3599.3999999999996</v>
      </c>
      <c r="T60" s="356"/>
      <c r="U60" s="358">
        <f>U58+U59</f>
        <v>1290.29</v>
      </c>
      <c r="V60" s="358"/>
      <c r="W60" s="182"/>
      <c r="X60" s="182"/>
      <c r="Y60" s="182"/>
      <c r="Z60" s="182"/>
      <c r="AA60" s="182"/>
      <c r="AB60" s="182"/>
      <c r="AC60" s="182"/>
      <c r="AD60" s="359">
        <f>AD58+AD59</f>
        <v>3390.4500000000007</v>
      </c>
      <c r="AE60" s="359"/>
      <c r="AF60" s="356">
        <f>AF58+AF59</f>
        <v>0</v>
      </c>
      <c r="AG60" s="356"/>
      <c r="AH60" s="358">
        <f>AH58+AH59</f>
        <v>0</v>
      </c>
      <c r="AI60" s="358"/>
      <c r="AJ60" s="358">
        <f>AJ58+AJ59</f>
        <v>55965.784299999999</v>
      </c>
      <c r="AK60" s="358"/>
      <c r="AL60" s="206"/>
      <c r="AM60" s="352"/>
      <c r="AN60" s="352"/>
      <c r="AO60" s="352"/>
      <c r="AP60" s="352"/>
      <c r="AQ60" s="183">
        <f>AQ58+AQ59</f>
        <v>165354.19914000004</v>
      </c>
      <c r="AR60" s="184">
        <f>AR58+AR59</f>
        <v>440944.53104000003</v>
      </c>
      <c r="AS60" s="185">
        <f t="shared" ref="AS60" si="49">ROUND(AS58+AS59,2)</f>
        <v>790868.46</v>
      </c>
      <c r="AT60" s="209">
        <f>ROUND(AT58+AT59,2)</f>
        <v>386007.43</v>
      </c>
      <c r="AU60" s="209">
        <f>ROUND(AU58+AU59,2)</f>
        <v>826951.96</v>
      </c>
      <c r="AV60" s="186">
        <f>ROUND(AV58+AV59,2)</f>
        <v>299008.48</v>
      </c>
      <c r="AW60" s="172">
        <f>ROUND(AW58+AW59,2)</f>
        <v>25439.88</v>
      </c>
    </row>
    <row r="62" spans="7:51" x14ac:dyDescent="0.25">
      <c r="AX62" s="187"/>
    </row>
    <row r="63" spans="7:51" x14ac:dyDescent="0.25">
      <c r="G63" s="62" t="s">
        <v>123</v>
      </c>
    </row>
    <row r="64" spans="7:51" x14ac:dyDescent="0.25">
      <c r="AV64" s="31">
        <f>N60+O60+Q60+S60+U60+AD60+AF60+AH60+AJ60+AQ60+AT60</f>
        <v>826951.96304000006</v>
      </c>
    </row>
  </sheetData>
  <sheetProtection selectLockedCells="1" selectUnlockedCells="1"/>
  <mergeCells count="166">
    <mergeCell ref="AO60:AP60"/>
    <mergeCell ref="AH59:AI59"/>
    <mergeCell ref="AJ59:AK59"/>
    <mergeCell ref="AM59:AN59"/>
    <mergeCell ref="AO59:AP59"/>
    <mergeCell ref="O60:P60"/>
    <mergeCell ref="Q60:R60"/>
    <mergeCell ref="S60:T60"/>
    <mergeCell ref="U60:V60"/>
    <mergeCell ref="AD60:AE60"/>
    <mergeCell ref="AF60:AG60"/>
    <mergeCell ref="O59:P59"/>
    <mergeCell ref="Q59:R59"/>
    <mergeCell ref="S59:T59"/>
    <mergeCell ref="U59:V59"/>
    <mergeCell ref="AD59:AE59"/>
    <mergeCell ref="AF59:AG59"/>
    <mergeCell ref="AH60:AI60"/>
    <mergeCell ref="AJ60:AK60"/>
    <mergeCell ref="AM60:AN60"/>
    <mergeCell ref="AH57:AI57"/>
    <mergeCell ref="AJ57:AK57"/>
    <mergeCell ref="AM57:AN57"/>
    <mergeCell ref="AO57:AP57"/>
    <mergeCell ref="O58:P58"/>
    <mergeCell ref="Q58:R58"/>
    <mergeCell ref="S58:T58"/>
    <mergeCell ref="U58:V58"/>
    <mergeCell ref="AD58:AE58"/>
    <mergeCell ref="AF58:AG58"/>
    <mergeCell ref="O57:P57"/>
    <mergeCell ref="Q57:R57"/>
    <mergeCell ref="S57:T57"/>
    <mergeCell ref="U57:V57"/>
    <mergeCell ref="AD57:AE57"/>
    <mergeCell ref="AF57:AG57"/>
    <mergeCell ref="AH58:AI58"/>
    <mergeCell ref="AJ58:AK58"/>
    <mergeCell ref="AM58:AN58"/>
    <mergeCell ref="AO58:AP58"/>
    <mergeCell ref="AF46:AG46"/>
    <mergeCell ref="AH46:AI46"/>
    <mergeCell ref="AJ46:AK46"/>
    <mergeCell ref="AM46:AN46"/>
    <mergeCell ref="AO46:AP46"/>
    <mergeCell ref="G47:AV47"/>
    <mergeCell ref="AH43:AI43"/>
    <mergeCell ref="AJ43:AK43"/>
    <mergeCell ref="AM43:AN43"/>
    <mergeCell ref="AO43:AP43"/>
    <mergeCell ref="G44:AV44"/>
    <mergeCell ref="O46:P46"/>
    <mergeCell ref="Q46:R46"/>
    <mergeCell ref="S46:T46"/>
    <mergeCell ref="U46:V46"/>
    <mergeCell ref="AD46:AE46"/>
    <mergeCell ref="O43:P43"/>
    <mergeCell ref="Q43:R43"/>
    <mergeCell ref="S43:T43"/>
    <mergeCell ref="U43:V43"/>
    <mergeCell ref="AD43:AE43"/>
    <mergeCell ref="AF43:AG43"/>
    <mergeCell ref="AH39:AI39"/>
    <mergeCell ref="AJ39:AK39"/>
    <mergeCell ref="AM39:AN39"/>
    <mergeCell ref="AO39:AP39"/>
    <mergeCell ref="G40:AV40"/>
    <mergeCell ref="G41:AV41"/>
    <mergeCell ref="AM28:AN28"/>
    <mergeCell ref="AO28:AP28"/>
    <mergeCell ref="G29:AV29"/>
    <mergeCell ref="G30:AV30"/>
    <mergeCell ref="O39:P39"/>
    <mergeCell ref="Q39:R39"/>
    <mergeCell ref="S39:T39"/>
    <mergeCell ref="U39:V39"/>
    <mergeCell ref="AD39:AE39"/>
    <mergeCell ref="AF39:AG39"/>
    <mergeCell ref="G25:AV25"/>
    <mergeCell ref="G26:AV26"/>
    <mergeCell ref="O28:P28"/>
    <mergeCell ref="Q28:R28"/>
    <mergeCell ref="S28:T28"/>
    <mergeCell ref="U28:V28"/>
    <mergeCell ref="AD28:AE28"/>
    <mergeCell ref="AF28:AG28"/>
    <mergeCell ref="AH28:AI28"/>
    <mergeCell ref="AJ28:AK28"/>
    <mergeCell ref="AV21:AV24"/>
    <mergeCell ref="AW21:AW24"/>
    <mergeCell ref="O23:P23"/>
    <mergeCell ref="Q23:R23"/>
    <mergeCell ref="S23:T23"/>
    <mergeCell ref="U23:V23"/>
    <mergeCell ref="AD23:AE23"/>
    <mergeCell ref="AF23:AG23"/>
    <mergeCell ref="AH23:AI23"/>
    <mergeCell ref="AJ23:AK23"/>
    <mergeCell ref="AO21:AP23"/>
    <mergeCell ref="AQ21:AQ24"/>
    <mergeCell ref="AR21:AR24"/>
    <mergeCell ref="AS21:AS22"/>
    <mergeCell ref="AT21:AT24"/>
    <mergeCell ref="AU21:AU24"/>
    <mergeCell ref="AS23:AS24"/>
    <mergeCell ref="N21:N24"/>
    <mergeCell ref="O21:R22"/>
    <mergeCell ref="S21:AE22"/>
    <mergeCell ref="AF21:AK22"/>
    <mergeCell ref="AL21:AL24"/>
    <mergeCell ref="AM21:AN23"/>
    <mergeCell ref="G21:G24"/>
    <mergeCell ref="H21:H24"/>
    <mergeCell ref="J21:J24"/>
    <mergeCell ref="K21:K24"/>
    <mergeCell ref="L21:L24"/>
    <mergeCell ref="M21:M24"/>
    <mergeCell ref="G18:N18"/>
    <mergeCell ref="O18:P18"/>
    <mergeCell ref="R18:X18"/>
    <mergeCell ref="AE18:AF18"/>
    <mergeCell ref="R19:X19"/>
    <mergeCell ref="AE19:AF19"/>
    <mergeCell ref="G16:N16"/>
    <mergeCell ref="O16:P16"/>
    <mergeCell ref="R16:X16"/>
    <mergeCell ref="AE16:AF16"/>
    <mergeCell ref="AL16:AV16"/>
    <mergeCell ref="G17:N17"/>
    <mergeCell ref="O17:P17"/>
    <mergeCell ref="R17:X17"/>
    <mergeCell ref="AE17:AF17"/>
    <mergeCell ref="AL17:AV17"/>
    <mergeCell ref="G13:N13"/>
    <mergeCell ref="G14:N14"/>
    <mergeCell ref="R14:AD14"/>
    <mergeCell ref="AE14:AF14"/>
    <mergeCell ref="AL14:AV14"/>
    <mergeCell ref="G15:N15"/>
    <mergeCell ref="O15:P15"/>
    <mergeCell ref="R15:AD15"/>
    <mergeCell ref="AE15:AF15"/>
    <mergeCell ref="AL15:AV15"/>
    <mergeCell ref="G11:N11"/>
    <mergeCell ref="AL11:AV11"/>
    <mergeCell ref="G12:N12"/>
    <mergeCell ref="O12:P12"/>
    <mergeCell ref="AE12:AF12"/>
    <mergeCell ref="AL12:AV12"/>
    <mergeCell ref="N5:AK5"/>
    <mergeCell ref="AL5:AV5"/>
    <mergeCell ref="O6:AJ6"/>
    <mergeCell ref="AL6:AV6"/>
    <mergeCell ref="O7:AJ7"/>
    <mergeCell ref="O8:AJ8"/>
    <mergeCell ref="AL8:AV9"/>
    <mergeCell ref="O9:AJ9"/>
    <mergeCell ref="AT2:AU2"/>
    <mergeCell ref="AE3:AF3"/>
    <mergeCell ref="AG3:AH3"/>
    <mergeCell ref="AT3:AU3"/>
    <mergeCell ref="N4:AD4"/>
    <mergeCell ref="AE4:AF4"/>
    <mergeCell ref="AG4:AH4"/>
    <mergeCell ref="AL4:AV4"/>
    <mergeCell ref="AL10:AW10"/>
  </mergeCells>
  <conditionalFormatting sqref="AU48:AV48 AK48 N27 N42 N45:P45 AT42 AJ42:AK42">
    <cfRule type="cellIs" dxfId="53" priority="8" stopIfTrue="1" operator="equal">
      <formula>0</formula>
    </cfRule>
  </conditionalFormatting>
  <conditionalFormatting sqref="L27 AQ27 AJ27:AK27">
    <cfRule type="cellIs" dxfId="52" priority="9" stopIfTrue="1" operator="equal">
      <formula>0</formula>
    </cfRule>
  </conditionalFormatting>
  <conditionalFormatting sqref="AT48">
    <cfRule type="cellIs" dxfId="51" priority="10" stopIfTrue="1" operator="equal">
      <formula>0</formula>
    </cfRule>
  </conditionalFormatting>
  <conditionalFormatting sqref="AQ42">
    <cfRule type="cellIs" dxfId="50" priority="11" stopIfTrue="1" operator="equal">
      <formula>0</formula>
    </cfRule>
  </conditionalFormatting>
  <conditionalFormatting sqref="AR27 AR42 AR31:AR34 AR54:AR56">
    <cfRule type="cellIs" dxfId="49" priority="12" stopIfTrue="1" operator="lessThan">
      <formula>$AS$23</formula>
    </cfRule>
  </conditionalFormatting>
  <conditionalFormatting sqref="AU42:AW42 AU27:AW27 AU31:AW31 AJ31:AK31 AQ31 N31:P31 O32:O34 AT31:AT34 Q31:V34 AD31:AI34 N48:N56 AW48:AW56 AT49:AV56 AQ48:AQ56 AF49:AK56 S50:V56 O49:R56 AD51:AE56">
    <cfRule type="cellIs" dxfId="48" priority="13" stopIfTrue="1" operator="equal">
      <formula>0</formula>
    </cfRule>
  </conditionalFormatting>
  <conditionalFormatting sqref="AR48">
    <cfRule type="cellIs" dxfId="47" priority="14" stopIfTrue="1" operator="lessThan">
      <formula>$AS$23</formula>
    </cfRule>
  </conditionalFormatting>
  <conditionalFormatting sqref="AR49">
    <cfRule type="cellIs" dxfId="46" priority="15" stopIfTrue="1" operator="lessThan">
      <formula>$AS$23</formula>
    </cfRule>
  </conditionalFormatting>
  <conditionalFormatting sqref="AR50">
    <cfRule type="cellIs" dxfId="45" priority="16" stopIfTrue="1" operator="lessThan">
      <formula>$AS$23</formula>
    </cfRule>
  </conditionalFormatting>
  <conditionalFormatting sqref="AT45">
    <cfRule type="cellIs" dxfId="44" priority="17" stopIfTrue="1" operator="equal">
      <formula>0</formula>
    </cfRule>
  </conditionalFormatting>
  <conditionalFormatting sqref="AU45:AW45 AJ45:AK45 AD45:AE45 AQ45 N32:N34 P32:P34 AJ48:AJ50 N35:P36 AT38:AW38 AJ32:AK36 AQ32:AQ36 AU32:AW36 AQ38 AJ38:AK38 N38:P38">
    <cfRule type="cellIs" dxfId="43" priority="18" stopIfTrue="1" operator="equal">
      <formula>0</formula>
    </cfRule>
  </conditionalFormatting>
  <conditionalFormatting sqref="AR45">
    <cfRule type="cellIs" dxfId="42" priority="19" stopIfTrue="1" operator="lessThan">
      <formula>$AS$23</formula>
    </cfRule>
  </conditionalFormatting>
  <conditionalFormatting sqref="AR51:AR53">
    <cfRule type="cellIs" dxfId="41" priority="20" stopIfTrue="1" operator="lessThan">
      <formula>$AS$23</formula>
    </cfRule>
  </conditionalFormatting>
  <conditionalFormatting sqref="AR35:AR36 AR38">
    <cfRule type="cellIs" dxfId="40" priority="21" stopIfTrue="1" operator="lessThan">
      <formula>$AS$23</formula>
    </cfRule>
  </conditionalFormatting>
  <conditionalFormatting sqref="AJ48">
    <cfRule type="cellIs" dxfId="39" priority="22" stopIfTrue="1" operator="equal">
      <formula>0</formula>
    </cfRule>
  </conditionalFormatting>
  <conditionalFormatting sqref="O42:V42 AF42:AI42 V48 O48:S48 AD48:AI48 Q45:V45 AF45:AI45 AF27:AG27 O27:V27 AI27 S49 Q35:V36 AG35:AI36 AG38:AI38 Q38:V38">
    <cfRule type="cellIs" dxfId="38" priority="23" stopIfTrue="1" operator="equal">
      <formula>0</formula>
    </cfRule>
  </conditionalFormatting>
  <conditionalFormatting sqref="AE35:AE36 AE38">
    <cfRule type="cellIs" dxfId="37" priority="24" stopIfTrue="1" operator="equal">
      <formula>0</formula>
    </cfRule>
  </conditionalFormatting>
  <conditionalFormatting sqref="T48:U49 AF35:AF36 AD35:AD36 AD38 AF38">
    <cfRule type="cellIs" dxfId="36" priority="25" stopIfTrue="1" operator="equal">
      <formula>0</formula>
    </cfRule>
  </conditionalFormatting>
  <conditionalFormatting sqref="AD42:AE42 AD27:AE27">
    <cfRule type="cellIs" dxfId="35" priority="26" stopIfTrue="1" operator="equal">
      <formula>0</formula>
    </cfRule>
  </conditionalFormatting>
  <conditionalFormatting sqref="AD49:AE50 V49 AH27">
    <cfRule type="cellIs" dxfId="34" priority="27" stopIfTrue="1" operator="equal">
      <formula>0</formula>
    </cfRule>
  </conditionalFormatting>
  <conditionalFormatting sqref="AT27">
    <cfRule type="cellIs" dxfId="33" priority="7" stopIfTrue="1" operator="equal">
      <formula>0</formula>
    </cfRule>
  </conditionalFormatting>
  <conditionalFormatting sqref="AT35:AT36">
    <cfRule type="cellIs" dxfId="32" priority="6" stopIfTrue="1" operator="equal">
      <formula>0</formula>
    </cfRule>
  </conditionalFormatting>
  <conditionalFormatting sqref="AT37:AW37 AQ37 AJ37:AK37 N37:P37">
    <cfRule type="cellIs" dxfId="31" priority="1" stopIfTrue="1" operator="equal">
      <formula>0</formula>
    </cfRule>
  </conditionalFormatting>
  <conditionalFormatting sqref="AR37">
    <cfRule type="cellIs" dxfId="30" priority="2" stopIfTrue="1" operator="lessThan">
      <formula>$AS$23</formula>
    </cfRule>
  </conditionalFormatting>
  <conditionalFormatting sqref="AG37:AI37 Q37:V37">
    <cfRule type="cellIs" dxfId="29" priority="3" stopIfTrue="1" operator="equal">
      <formula>0</formula>
    </cfRule>
  </conditionalFormatting>
  <conditionalFormatting sqref="AE37">
    <cfRule type="cellIs" dxfId="28" priority="4" stopIfTrue="1" operator="equal">
      <formula>0</formula>
    </cfRule>
  </conditionalFormatting>
  <conditionalFormatting sqref="AD37 AF37">
    <cfRule type="cellIs" dxfId="27" priority="5" stopIfTrue="1" operator="equal">
      <formula>0</formula>
    </cfRule>
  </conditionalFormatting>
  <pageMargins left="0.19685039370078741" right="0.19685039370078741" top="0.59055118110236227" bottom="0.19685039370078741" header="0" footer="0"/>
  <pageSetup paperSize="9" scale="55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Осиновая Речка с 01.01.23 (1)</vt:lpstr>
      <vt:lpstr>Осиновая Речка с 01.01.23(2)</vt:lpstr>
      <vt:lpstr>Осиновая Речка с 01.02.23(3)</vt:lpstr>
      <vt:lpstr>'Осиновая Речка с 01.01.23 (1)'!Заголовки_для_печати</vt:lpstr>
      <vt:lpstr>'Осиновая Речка с 01.01.23(2)'!Заголовки_для_печати</vt:lpstr>
      <vt:lpstr>'Осиновая Речка с 01.02.23(3)'!Заголовки_для_печати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403</dc:creator>
  <cp:lastModifiedBy>403</cp:lastModifiedBy>
  <dcterms:created xsi:type="dcterms:W3CDTF">2022-03-10T07:10:00Z</dcterms:created>
  <dcterms:modified xsi:type="dcterms:W3CDTF">2023-03-06T05:33:55Z</dcterms:modified>
</cp:coreProperties>
</file>