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19200" windowHeight="11595" activeTab="1"/>
  </bookViews>
  <sheets>
    <sheet name="Энерг.Ц." sheetId="1" r:id="rId1"/>
    <sheet name="Меню лето" sheetId="2" r:id="rId2"/>
    <sheet name="Сырьё лето" sheetId="3" r:id="rId3"/>
  </sheets>
  <calcPr calcId="162913"/>
</workbook>
</file>

<file path=xl/calcChain.xml><?xml version="1.0" encoding="utf-8"?>
<calcChain xmlns="http://schemas.openxmlformats.org/spreadsheetml/2006/main">
  <c r="CT40" i="2" l="1"/>
  <c r="CT37" i="2"/>
  <c r="CT36" i="2"/>
  <c r="CT27" i="2"/>
  <c r="CT23" i="2"/>
  <c r="CT7" i="2"/>
  <c r="CT8" i="2"/>
  <c r="CJ39" i="2" l="1"/>
  <c r="CJ28" i="2"/>
  <c r="CJ27" i="2"/>
  <c r="CJ23" i="2"/>
  <c r="CJ16" i="2"/>
  <c r="CJ8" i="2"/>
  <c r="BZ41" i="2" l="1"/>
  <c r="BZ39" i="2"/>
  <c r="BZ28" i="2"/>
  <c r="BY28" i="2"/>
  <c r="BW28" i="2"/>
  <c r="BZ16" i="2"/>
  <c r="BZ9" i="2"/>
  <c r="BP41" i="2" l="1"/>
  <c r="BP39" i="2"/>
  <c r="BP37" i="2"/>
  <c r="BP35" i="2"/>
  <c r="BP29" i="2"/>
  <c r="BO29" i="2"/>
  <c r="BM29" i="2"/>
  <c r="BP26" i="2"/>
  <c r="BL31" i="2"/>
  <c r="BP8" i="2"/>
  <c r="BF29" i="2"/>
  <c r="BF30" i="2"/>
  <c r="BG42" i="2"/>
  <c r="BF37" i="2"/>
  <c r="BB42" i="2"/>
  <c r="BB31" i="2"/>
  <c r="BF40" i="2"/>
  <c r="BG28" i="2"/>
  <c r="BE28" i="2"/>
  <c r="BD28" i="2"/>
  <c r="BC28" i="2"/>
  <c r="BF25" i="2"/>
  <c r="BF35" i="2"/>
  <c r="BF10" i="2"/>
  <c r="BF8" i="2"/>
  <c r="BF7" i="2"/>
  <c r="AV39" i="2"/>
  <c r="AV35" i="2"/>
  <c r="AV29" i="2"/>
  <c r="AV9" i="2"/>
  <c r="BF28" i="2" l="1"/>
  <c r="AL40" i="2"/>
  <c r="AL29" i="2"/>
  <c r="AL23" i="2"/>
  <c r="AL9" i="2"/>
  <c r="AL8" i="2"/>
  <c r="AL7" i="2"/>
  <c r="AB37" i="2" l="1"/>
  <c r="AB29" i="2"/>
  <c r="AB16" i="2"/>
  <c r="AB9" i="2"/>
  <c r="AS28" i="2"/>
  <c r="AT28" i="2"/>
  <c r="AU28" i="2"/>
  <c r="AB6" i="2" l="1"/>
  <c r="R28" i="2" l="1"/>
  <c r="R7" i="2" l="1"/>
  <c r="I12" i="2"/>
  <c r="H6" i="2"/>
  <c r="H7" i="2"/>
  <c r="H8" i="2"/>
  <c r="R17" i="2" l="1"/>
  <c r="Q10" i="2"/>
  <c r="P10" i="2"/>
  <c r="O10" i="2"/>
  <c r="G40" i="2"/>
  <c r="F40" i="2"/>
  <c r="E40" i="2"/>
  <c r="D12" i="2"/>
  <c r="H40" i="2" l="1"/>
  <c r="R10" i="2"/>
  <c r="BV42" i="2"/>
  <c r="BZ37" i="2" l="1"/>
  <c r="BZ40" i="2"/>
  <c r="BZ35" i="2"/>
  <c r="CJ37" i="2"/>
  <c r="CJ38" i="2"/>
  <c r="CJ35" i="2"/>
  <c r="CT38" i="2"/>
  <c r="CT35" i="2"/>
  <c r="CT6" i="2"/>
  <c r="CT9" i="2"/>
  <c r="CT5" i="2"/>
  <c r="CJ6" i="2"/>
  <c r="CJ7" i="2"/>
  <c r="CJ5" i="2"/>
  <c r="BZ6" i="2"/>
  <c r="BZ7" i="2"/>
  <c r="BZ8" i="2"/>
  <c r="BZ5" i="2"/>
  <c r="BP6" i="2"/>
  <c r="BP7" i="2"/>
  <c r="BP5" i="2"/>
  <c r="BF6" i="2"/>
  <c r="BF5" i="2"/>
  <c r="AV6" i="2"/>
  <c r="AV7" i="2"/>
  <c r="AV8" i="2"/>
  <c r="AV5" i="2"/>
  <c r="AL6" i="2"/>
  <c r="AL5" i="2"/>
  <c r="AB24" i="2"/>
  <c r="AB25" i="2"/>
  <c r="AB26" i="2"/>
  <c r="AB23" i="2"/>
  <c r="AB7" i="2"/>
  <c r="AB8" i="2"/>
  <c r="AB5" i="2"/>
  <c r="R6" i="2"/>
  <c r="R8" i="2"/>
  <c r="R5" i="2"/>
  <c r="H9" i="2"/>
  <c r="H41" i="2"/>
  <c r="H5" i="2"/>
  <c r="H36" i="2"/>
  <c r="H38" i="2"/>
  <c r="H39" i="2"/>
  <c r="H35" i="2"/>
  <c r="G23" i="2"/>
  <c r="R25" i="2"/>
  <c r="R27" i="2"/>
  <c r="R37" i="2"/>
  <c r="R38" i="2"/>
  <c r="R39" i="2"/>
  <c r="AB38" i="2"/>
  <c r="AB40" i="2"/>
  <c r="AB35" i="2"/>
  <c r="AL36" i="2"/>
  <c r="AL37" i="2"/>
  <c r="AL38" i="2"/>
  <c r="AL39" i="2"/>
  <c r="AL24" i="2"/>
  <c r="AL25" i="2"/>
  <c r="AL26" i="2"/>
  <c r="AL28" i="2"/>
  <c r="AL35" i="2"/>
  <c r="AV36" i="2"/>
  <c r="AV40" i="2"/>
  <c r="AV25" i="2"/>
  <c r="AV26" i="2"/>
  <c r="AV23" i="2"/>
  <c r="BF39" i="2"/>
  <c r="BF36" i="2"/>
  <c r="BP36" i="2"/>
  <c r="BP38" i="2"/>
  <c r="BP40" i="2"/>
  <c r="BF24" i="2"/>
  <c r="BF26" i="2"/>
  <c r="BF27" i="2"/>
  <c r="BF23" i="2"/>
  <c r="BP25" i="2"/>
  <c r="BP23" i="2"/>
  <c r="BZ24" i="2"/>
  <c r="BZ25" i="2"/>
  <c r="BZ26" i="2"/>
  <c r="CJ25" i="2"/>
  <c r="CT25" i="2"/>
  <c r="CK36" i="2" l="1"/>
  <c r="CI36" i="2"/>
  <c r="CH36" i="2"/>
  <c r="CG36" i="2"/>
  <c r="CJ36" i="2" l="1"/>
  <c r="R35" i="2"/>
  <c r="CG12" i="2" l="1"/>
  <c r="E236" i="3"/>
  <c r="F236" i="3"/>
  <c r="G236" i="3"/>
  <c r="H236" i="3"/>
  <c r="I236" i="3"/>
  <c r="J236" i="3"/>
  <c r="K236" i="3"/>
  <c r="L236" i="3"/>
  <c r="M236" i="3"/>
  <c r="O236" i="3"/>
  <c r="P236" i="3"/>
  <c r="Q236" i="3"/>
  <c r="R236" i="3"/>
  <c r="S236" i="3"/>
  <c r="T236" i="3"/>
  <c r="U236" i="3"/>
  <c r="V236" i="3"/>
  <c r="W236" i="3"/>
  <c r="X236" i="3"/>
  <c r="Y236" i="3"/>
  <c r="Z236" i="3"/>
  <c r="AA236" i="3"/>
  <c r="AB236" i="3"/>
  <c r="AC236" i="3"/>
  <c r="AD236" i="3"/>
  <c r="AE236" i="3"/>
  <c r="AF236" i="3"/>
  <c r="AG236" i="3"/>
  <c r="D236" i="3"/>
  <c r="AF262" i="3"/>
  <c r="AG262" i="3"/>
  <c r="X262" i="3"/>
  <c r="Y262" i="3"/>
  <c r="Z262" i="3"/>
  <c r="AA262" i="3"/>
  <c r="AB262" i="3"/>
  <c r="AC262" i="3"/>
  <c r="AD262" i="3"/>
  <c r="AE262" i="3"/>
  <c r="D262" i="3"/>
  <c r="E262" i="3"/>
  <c r="F262" i="3"/>
  <c r="G262" i="3"/>
  <c r="H262" i="3"/>
  <c r="I262" i="3"/>
  <c r="J262" i="3"/>
  <c r="K262" i="3"/>
  <c r="L262" i="3"/>
  <c r="M262" i="3"/>
  <c r="N262" i="3"/>
  <c r="O262" i="3"/>
  <c r="P262" i="3"/>
  <c r="Q262" i="3"/>
  <c r="R262" i="3"/>
  <c r="S262" i="3"/>
  <c r="T262" i="3"/>
  <c r="U262" i="3"/>
  <c r="V262" i="3"/>
  <c r="W262" i="3"/>
  <c r="CF12" i="2"/>
  <c r="CH12" i="2"/>
  <c r="CI12" i="2"/>
  <c r="D160" i="3"/>
  <c r="E160" i="3"/>
  <c r="F160" i="3"/>
  <c r="G160" i="3"/>
  <c r="H160" i="3"/>
  <c r="I160" i="3"/>
  <c r="J160" i="3"/>
  <c r="K160" i="3"/>
  <c r="L160" i="3"/>
  <c r="M160" i="3"/>
  <c r="N160" i="3"/>
  <c r="O160" i="3"/>
  <c r="P160" i="3"/>
  <c r="Q160" i="3"/>
  <c r="R160" i="3"/>
  <c r="S160" i="3"/>
  <c r="T160" i="3"/>
  <c r="U160" i="3"/>
  <c r="V160" i="3"/>
  <c r="W160" i="3"/>
  <c r="X160" i="3"/>
  <c r="Y160" i="3"/>
  <c r="Z160" i="3"/>
  <c r="AA160" i="3"/>
  <c r="AB160" i="3"/>
  <c r="CT28" i="2" l="1"/>
  <c r="CJ12" i="2"/>
  <c r="CU42" i="2" l="1"/>
  <c r="CP42" i="2"/>
  <c r="E80" i="3"/>
  <c r="F80" i="3"/>
  <c r="G80" i="3"/>
  <c r="H80" i="3"/>
  <c r="I80" i="3"/>
  <c r="J80" i="3"/>
  <c r="K80" i="3"/>
  <c r="L80" i="3"/>
  <c r="M80" i="3"/>
  <c r="N80" i="3"/>
  <c r="O80" i="3"/>
  <c r="P80" i="3"/>
  <c r="Q80" i="3"/>
  <c r="R80" i="3"/>
  <c r="S80" i="3"/>
  <c r="T80" i="3"/>
  <c r="U80" i="3"/>
  <c r="V80" i="3"/>
  <c r="X80" i="3"/>
  <c r="Y80" i="3"/>
  <c r="Z80" i="3"/>
  <c r="AA80" i="3"/>
  <c r="AB80" i="3"/>
  <c r="AC80" i="3"/>
  <c r="AD80" i="3"/>
  <c r="AE80" i="3"/>
  <c r="AF80" i="3"/>
  <c r="AG80" i="3"/>
  <c r="D80" i="3"/>
  <c r="F265" i="3"/>
  <c r="G265" i="3"/>
  <c r="H265" i="3"/>
  <c r="I265" i="3"/>
  <c r="J265" i="3"/>
  <c r="M265" i="3"/>
  <c r="O265" i="3"/>
  <c r="P265" i="3"/>
  <c r="Q265" i="3"/>
  <c r="R265" i="3"/>
  <c r="S265" i="3"/>
  <c r="T265" i="3"/>
  <c r="U265" i="3"/>
  <c r="V265" i="3"/>
  <c r="W265" i="3"/>
  <c r="X265" i="3"/>
  <c r="Y265" i="3"/>
  <c r="Z265" i="3"/>
  <c r="AA265" i="3"/>
  <c r="AB265" i="3"/>
  <c r="AC265" i="3"/>
  <c r="AE265" i="3"/>
  <c r="AF265" i="3"/>
  <c r="E265" i="3"/>
  <c r="D265" i="3"/>
  <c r="W80" i="3"/>
  <c r="AU38" i="2"/>
  <c r="AT38" i="2"/>
  <c r="AS38" i="2"/>
  <c r="AD130" i="3"/>
  <c r="Y130" i="3"/>
  <c r="W130" i="3"/>
  <c r="E48" i="3"/>
  <c r="P36" i="2"/>
  <c r="Q36" i="2"/>
  <c r="O36" i="2"/>
  <c r="BN12" i="2"/>
  <c r="BQ12" i="2"/>
  <c r="BL12" i="2"/>
  <c r="Z12" i="2"/>
  <c r="AC12" i="2"/>
  <c r="X12" i="2"/>
  <c r="BB12" i="2"/>
  <c r="AT12" i="2"/>
  <c r="AW12" i="2"/>
  <c r="AR12" i="2"/>
  <c r="CU12" i="2"/>
  <c r="CP12" i="2"/>
  <c r="BW12" i="2"/>
  <c r="BX12" i="2"/>
  <c r="BY12" i="2"/>
  <c r="BZ12" i="2"/>
  <c r="CA12" i="2"/>
  <c r="BV12" i="2"/>
  <c r="P12" i="2"/>
  <c r="S12" i="2"/>
  <c r="N12" i="2"/>
  <c r="R36" i="2" l="1"/>
  <c r="R42" i="2" s="1"/>
  <c r="R23" i="2"/>
  <c r="AV38" i="2"/>
  <c r="CJ24" i="2"/>
  <c r="N236" i="3"/>
  <c r="X31" i="2"/>
  <c r="X42" i="2"/>
  <c r="BV31" i="2"/>
  <c r="BM42" i="2"/>
  <c r="BN42" i="2"/>
  <c r="BO42" i="2"/>
  <c r="BP42" i="2"/>
  <c r="BQ42" i="2"/>
  <c r="BL42" i="2"/>
  <c r="AR42" i="2"/>
  <c r="AR31" i="2"/>
  <c r="AJ12" i="2"/>
  <c r="AM12" i="2"/>
  <c r="AH12" i="2"/>
  <c r="AH31" i="2"/>
  <c r="AM42" i="2"/>
  <c r="AH42" i="2"/>
  <c r="CP31" i="2"/>
  <c r="O42" i="2"/>
  <c r="P42" i="2"/>
  <c r="Q42" i="2"/>
  <c r="S42" i="2"/>
  <c r="N42" i="2"/>
  <c r="N31" i="2"/>
  <c r="D42" i="2"/>
  <c r="D31" i="2"/>
  <c r="E19" i="2"/>
  <c r="E212" i="3"/>
  <c r="F212" i="3"/>
  <c r="G212" i="3"/>
  <c r="H212" i="3"/>
  <c r="I212" i="3"/>
  <c r="J212" i="3"/>
  <c r="K212" i="3"/>
  <c r="L212" i="3"/>
  <c r="M212" i="3"/>
  <c r="N212" i="3"/>
  <c r="O212" i="3"/>
  <c r="P212" i="3"/>
  <c r="Q212" i="3"/>
  <c r="R212" i="3"/>
  <c r="S212" i="3"/>
  <c r="T212" i="3"/>
  <c r="U212" i="3"/>
  <c r="V212" i="3"/>
  <c r="W212" i="3"/>
  <c r="X212" i="3"/>
  <c r="Y212" i="3"/>
  <c r="Z212" i="3"/>
  <c r="AA212" i="3"/>
  <c r="AB212" i="3"/>
  <c r="AC212" i="3"/>
  <c r="AD212" i="3"/>
  <c r="AE212" i="3"/>
  <c r="AF212" i="3"/>
  <c r="AG212" i="3"/>
  <c r="D212" i="3"/>
  <c r="D106" i="3"/>
  <c r="E133" i="3"/>
  <c r="F133" i="3"/>
  <c r="G133" i="3"/>
  <c r="H133" i="3"/>
  <c r="I133" i="3"/>
  <c r="J133" i="3"/>
  <c r="K133" i="3"/>
  <c r="L133" i="3"/>
  <c r="M133" i="3"/>
  <c r="N133" i="3"/>
  <c r="O133" i="3"/>
  <c r="P133" i="3"/>
  <c r="Q133" i="3"/>
  <c r="R133" i="3"/>
  <c r="S133" i="3"/>
  <c r="T133" i="3"/>
  <c r="U133" i="3"/>
  <c r="V133" i="3"/>
  <c r="W133" i="3"/>
  <c r="X133" i="3"/>
  <c r="Y133" i="3"/>
  <c r="Z133" i="3"/>
  <c r="AA133" i="3"/>
  <c r="AB133" i="3"/>
  <c r="AC133" i="3"/>
  <c r="AD133" i="3"/>
  <c r="AE133" i="3"/>
  <c r="AF133" i="3"/>
  <c r="AG133" i="3"/>
  <c r="D133" i="3"/>
  <c r="D185" i="3"/>
  <c r="CK42" i="2" l="1"/>
  <c r="CF42" i="2"/>
  <c r="CG42" i="2"/>
  <c r="CH42" i="2"/>
  <c r="G10" i="2"/>
  <c r="G12" i="2" s="1"/>
  <c r="F10" i="2"/>
  <c r="F12" i="2" s="1"/>
  <c r="E10" i="2"/>
  <c r="E12" i="2" s="1"/>
  <c r="E27" i="3"/>
  <c r="F27" i="3"/>
  <c r="G27" i="3"/>
  <c r="H27" i="3"/>
  <c r="I27" i="3"/>
  <c r="J27" i="3"/>
  <c r="K27" i="3"/>
  <c r="L27" i="3"/>
  <c r="M27" i="3"/>
  <c r="N27" i="3"/>
  <c r="O27" i="3"/>
  <c r="P27" i="3"/>
  <c r="Q27" i="3"/>
  <c r="R27" i="3"/>
  <c r="S27" i="3"/>
  <c r="T27" i="3"/>
  <c r="U27" i="3"/>
  <c r="V27" i="3"/>
  <c r="W27" i="3"/>
  <c r="X27" i="3"/>
  <c r="Y27" i="3"/>
  <c r="Z27" i="3"/>
  <c r="AA27" i="3"/>
  <c r="AB27" i="3"/>
  <c r="AC27" i="3"/>
  <c r="AD27" i="3"/>
  <c r="AE27" i="3"/>
  <c r="AF27" i="3"/>
  <c r="AG27" i="3"/>
  <c r="D27" i="3"/>
  <c r="CI42" i="2" l="1"/>
  <c r="CJ42" i="2"/>
  <c r="H10" i="2"/>
  <c r="H12" i="2" s="1"/>
  <c r="AW42" i="2"/>
  <c r="AS41" i="2"/>
  <c r="AT41" i="2"/>
  <c r="AU41" i="2"/>
  <c r="I23" i="2"/>
  <c r="F23" i="2"/>
  <c r="E23" i="2"/>
  <c r="O53" i="3"/>
  <c r="H23" i="2" l="1"/>
  <c r="AV41" i="2"/>
  <c r="AV37" i="2"/>
  <c r="AU42" i="2"/>
  <c r="AT42" i="2"/>
  <c r="AS42" i="2"/>
  <c r="CG19" i="2"/>
  <c r="AV42" i="2" l="1"/>
  <c r="E185" i="3"/>
  <c r="F185" i="3"/>
  <c r="G185" i="3"/>
  <c r="H185" i="3"/>
  <c r="I185" i="3"/>
  <c r="J185" i="3"/>
  <c r="K185" i="3"/>
  <c r="L185" i="3"/>
  <c r="M185" i="3"/>
  <c r="N185" i="3"/>
  <c r="O185" i="3"/>
  <c r="P185" i="3"/>
  <c r="Q185" i="3"/>
  <c r="R185" i="3"/>
  <c r="S185" i="3"/>
  <c r="T185" i="3"/>
  <c r="U185" i="3"/>
  <c r="V185" i="3"/>
  <c r="W185" i="3"/>
  <c r="X185" i="3"/>
  <c r="Y185" i="3"/>
  <c r="Z185" i="3"/>
  <c r="AA185" i="3"/>
  <c r="AB185" i="3"/>
  <c r="AC185" i="3"/>
  <c r="AD185" i="3"/>
  <c r="AE185" i="3"/>
  <c r="AF185" i="3"/>
  <c r="AG185" i="3"/>
  <c r="AC160" i="3"/>
  <c r="AD160" i="3"/>
  <c r="AE160" i="3"/>
  <c r="AF160" i="3"/>
  <c r="AG160" i="3"/>
  <c r="E106" i="3"/>
  <c r="F106" i="3"/>
  <c r="G106" i="3"/>
  <c r="H106" i="3"/>
  <c r="I106" i="3"/>
  <c r="J106" i="3"/>
  <c r="K106" i="3"/>
  <c r="L106" i="3"/>
  <c r="M106" i="3"/>
  <c r="N106" i="3"/>
  <c r="O106" i="3"/>
  <c r="P106" i="3"/>
  <c r="Q106" i="3"/>
  <c r="R106" i="3"/>
  <c r="S106" i="3"/>
  <c r="T106" i="3"/>
  <c r="U106" i="3"/>
  <c r="V106" i="3"/>
  <c r="W106" i="3"/>
  <c r="X106" i="3"/>
  <c r="Y106" i="3"/>
  <c r="Z106" i="3"/>
  <c r="AA106" i="3"/>
  <c r="AB106" i="3"/>
  <c r="AC106" i="3"/>
  <c r="AD106" i="3"/>
  <c r="AE106" i="3"/>
  <c r="AF106" i="3"/>
  <c r="AG106" i="3"/>
  <c r="E53" i="3"/>
  <c r="F53" i="3"/>
  <c r="G53" i="3"/>
  <c r="H53" i="3"/>
  <c r="I53" i="3"/>
  <c r="J53" i="3"/>
  <c r="K53" i="3"/>
  <c r="L53" i="3"/>
  <c r="M53" i="3"/>
  <c r="N53" i="3"/>
  <c r="P53" i="3"/>
  <c r="Q53" i="3"/>
  <c r="R53" i="3"/>
  <c r="S53" i="3"/>
  <c r="T53" i="3"/>
  <c r="U53" i="3"/>
  <c r="V53" i="3"/>
  <c r="W53" i="3"/>
  <c r="X53" i="3"/>
  <c r="Y53" i="3"/>
  <c r="Z53" i="3"/>
  <c r="AA53" i="3"/>
  <c r="AB53" i="3"/>
  <c r="AC53" i="3"/>
  <c r="AD53" i="3"/>
  <c r="AE53" i="3"/>
  <c r="AF53" i="3"/>
  <c r="AG53" i="3"/>
  <c r="D53" i="3"/>
  <c r="BE9" i="2"/>
  <c r="BD9" i="2"/>
  <c r="BC9" i="2"/>
  <c r="AJ42" i="2"/>
  <c r="AI42" i="2"/>
  <c r="CG26" i="2"/>
  <c r="CH26" i="2"/>
  <c r="CI26" i="2"/>
  <c r="CQ39" i="2"/>
  <c r="CQ42" i="2" s="1"/>
  <c r="CR39" i="2"/>
  <c r="CR42" i="2" s="1"/>
  <c r="CS39" i="2"/>
  <c r="I42" i="2"/>
  <c r="H27" i="2"/>
  <c r="G27" i="2"/>
  <c r="E27" i="2"/>
  <c r="I26" i="2"/>
  <c r="H26" i="2"/>
  <c r="G26" i="2"/>
  <c r="F26" i="2"/>
  <c r="E26" i="2"/>
  <c r="BC38" i="2"/>
  <c r="BD38" i="2"/>
  <c r="BE38" i="2"/>
  <c r="CA42" i="2"/>
  <c r="BF38" i="2" l="1"/>
  <c r="BZ36" i="2"/>
  <c r="H37" i="2"/>
  <c r="H42" i="2" s="1"/>
  <c r="CS42" i="2"/>
  <c r="CT39" i="2"/>
  <c r="CT42" i="2" s="1"/>
  <c r="CT26" i="2"/>
  <c r="CJ26" i="2"/>
  <c r="AK42" i="2"/>
  <c r="AL42" i="2"/>
  <c r="BF9" i="2"/>
  <c r="T264" i="3"/>
  <c r="T267" i="3" s="1"/>
  <c r="L264" i="3"/>
  <c r="L267" i="3" s="1"/>
  <c r="H264" i="3"/>
  <c r="H267" i="3" s="1"/>
  <c r="AF264" i="3"/>
  <c r="AF267" i="3" s="1"/>
  <c r="X264" i="3"/>
  <c r="X267" i="3" s="1"/>
  <c r="AB264" i="3"/>
  <c r="AB267" i="3" s="1"/>
  <c r="P264" i="3"/>
  <c r="P267" i="3" s="1"/>
  <c r="AE264" i="3"/>
  <c r="AE267" i="3" s="1"/>
  <c r="AA264" i="3"/>
  <c r="AA267" i="3" s="1"/>
  <c r="W264" i="3"/>
  <c r="W267" i="3" s="1"/>
  <c r="S264" i="3"/>
  <c r="S267" i="3" s="1"/>
  <c r="O264" i="3"/>
  <c r="O267" i="3" s="1"/>
  <c r="K264" i="3"/>
  <c r="K267" i="3" s="1"/>
  <c r="G264" i="3"/>
  <c r="G267" i="3" s="1"/>
  <c r="D264" i="3"/>
  <c r="D267" i="3" s="1"/>
  <c r="AD264" i="3"/>
  <c r="AD267" i="3" s="1"/>
  <c r="Z264" i="3"/>
  <c r="Z267" i="3" s="1"/>
  <c r="V264" i="3"/>
  <c r="V267" i="3" s="1"/>
  <c r="N264" i="3"/>
  <c r="N267" i="3" s="1"/>
  <c r="J264" i="3"/>
  <c r="J267" i="3" s="1"/>
  <c r="F264" i="3"/>
  <c r="F267" i="3" s="1"/>
  <c r="AG264" i="3"/>
  <c r="AG267" i="3" s="1"/>
  <c r="AC264" i="3"/>
  <c r="AC267" i="3" s="1"/>
  <c r="Y264" i="3"/>
  <c r="Y267" i="3" s="1"/>
  <c r="U264" i="3"/>
  <c r="U267" i="3" s="1"/>
  <c r="Q264" i="3"/>
  <c r="Q267" i="3" s="1"/>
  <c r="M264" i="3"/>
  <c r="M267" i="3" s="1"/>
  <c r="I264" i="3"/>
  <c r="I267" i="3" s="1"/>
  <c r="E264" i="3"/>
  <c r="E267" i="3" s="1"/>
  <c r="BW42" i="2"/>
  <c r="G42" i="2"/>
  <c r="F42" i="2"/>
  <c r="BY42" i="2"/>
  <c r="BD42" i="2"/>
  <c r="E42" i="2"/>
  <c r="BX42" i="2"/>
  <c r="BZ42" i="2" l="1"/>
  <c r="BC31" i="2"/>
  <c r="BG31" i="2"/>
  <c r="BE31" i="2" l="1"/>
  <c r="R26" i="2"/>
  <c r="BQ19" i="2"/>
  <c r="AI12" i="2" l="1"/>
  <c r="AK12" i="2" l="1"/>
  <c r="AL12" i="2"/>
  <c r="O31" i="2"/>
  <c r="AA39" i="2" l="1"/>
  <c r="Z39" i="2"/>
  <c r="Y39" i="2"/>
  <c r="AC42" i="2"/>
  <c r="Z42" i="2"/>
  <c r="CF31" i="2"/>
  <c r="CT24" i="2"/>
  <c r="AC19" i="2"/>
  <c r="AB19" i="2"/>
  <c r="AA19" i="2"/>
  <c r="Z19" i="2"/>
  <c r="Y19" i="2"/>
  <c r="CK19" i="2"/>
  <c r="CH19" i="2"/>
  <c r="BD19" i="2"/>
  <c r="BC19" i="2"/>
  <c r="CI19" i="2"/>
  <c r="BE19" i="2"/>
  <c r="CK12" i="2"/>
  <c r="BG12" i="2"/>
  <c r="BM12" i="2"/>
  <c r="BD12" i="2"/>
  <c r="BM31" i="2" l="1"/>
  <c r="BO12" i="2"/>
  <c r="BP12" i="2"/>
  <c r="BO31" i="2"/>
  <c r="BQ31" i="2"/>
  <c r="R9" i="2"/>
  <c r="R12" i="2" s="1"/>
  <c r="BF42" i="2"/>
  <c r="BY31" i="2"/>
  <c r="BZ23" i="2"/>
  <c r="BZ31" i="2" s="1"/>
  <c r="BP27" i="2"/>
  <c r="BP31" i="2" s="1"/>
  <c r="BD31" i="2"/>
  <c r="BF31" i="2"/>
  <c r="BN31" i="2"/>
  <c r="AB27" i="2"/>
  <c r="AB28" i="2"/>
  <c r="AB36" i="2"/>
  <c r="AB39" i="2"/>
  <c r="BX31" i="2"/>
  <c r="CK31" i="2"/>
  <c r="CK45" i="2" s="1"/>
  <c r="CU31" i="2"/>
  <c r="AB12" i="2"/>
  <c r="BC12" i="2"/>
  <c r="BC42" i="2"/>
  <c r="Y12" i="2"/>
  <c r="O12" i="2"/>
  <c r="BE12" i="2"/>
  <c r="BE42" i="2"/>
  <c r="AA12" i="2"/>
  <c r="Q12" i="2"/>
  <c r="BF12" i="2"/>
  <c r="BW31" i="2"/>
  <c r="CA31" i="2"/>
  <c r="Y42" i="2"/>
  <c r="AC31" i="2"/>
  <c r="AC45" i="2" s="1"/>
  <c r="AA42" i="2"/>
  <c r="Y31" i="2"/>
  <c r="Z31" i="2"/>
  <c r="Z45" i="2" s="1"/>
  <c r="AA31" i="2"/>
  <c r="CJ19" i="2"/>
  <c r="BF19" i="2"/>
  <c r="AB42" i="2" l="1"/>
  <c r="AB31" i="2"/>
  <c r="AB45" i="2" s="1"/>
  <c r="AA45" i="2"/>
  <c r="Y45" i="2"/>
  <c r="BE45" i="2"/>
  <c r="BD45" i="2"/>
  <c r="BF45" i="2"/>
  <c r="BC45" i="2"/>
  <c r="AS12" i="2"/>
  <c r="AV24" i="2" l="1"/>
  <c r="AV28" i="2"/>
  <c r="AU12" i="2"/>
  <c r="AV12" i="2"/>
  <c r="AT31" i="2"/>
  <c r="AL31" i="2"/>
  <c r="AK31" i="2"/>
  <c r="AU31" i="2"/>
  <c r="AS31" i="2"/>
  <c r="AM31" i="2"/>
  <c r="AW31" i="2"/>
  <c r="AI31" i="2"/>
  <c r="AJ31" i="2"/>
  <c r="AW19" i="2"/>
  <c r="AT19" i="2"/>
  <c r="AU19" i="2"/>
  <c r="AS19" i="2"/>
  <c r="AI19" i="2"/>
  <c r="AJ19" i="2"/>
  <c r="E6" i="1"/>
  <c r="C7" i="1"/>
  <c r="C6" i="1"/>
  <c r="CQ12" i="2"/>
  <c r="CR12" i="2"/>
  <c r="CS12" i="2"/>
  <c r="CT12" i="2"/>
  <c r="I31" i="2"/>
  <c r="H24" i="2"/>
  <c r="H31" i="2" s="1"/>
  <c r="G31" i="2"/>
  <c r="F31" i="2"/>
  <c r="E31" i="2"/>
  <c r="AV31" i="2" l="1"/>
  <c r="CQ31" i="2"/>
  <c r="CG31" i="2"/>
  <c r="CG45" i="2" s="1"/>
  <c r="CS31" i="2"/>
  <c r="CI31" i="2"/>
  <c r="CI45" i="2" s="1"/>
  <c r="CT31" i="2"/>
  <c r="CJ31" i="2"/>
  <c r="CJ45" i="2" s="1"/>
  <c r="CR31" i="2"/>
  <c r="CH31" i="2"/>
  <c r="CH45" i="2" s="1"/>
  <c r="AT45" i="2"/>
  <c r="AS45" i="2"/>
  <c r="AW45" i="2"/>
  <c r="AV19" i="2"/>
  <c r="AI45" i="2"/>
  <c r="AL19" i="2"/>
  <c r="AK19" i="2"/>
  <c r="AM19" i="2"/>
  <c r="S31" i="2"/>
  <c r="P31" i="2"/>
  <c r="S19" i="2"/>
  <c r="R19" i="2"/>
  <c r="Q19" i="2"/>
  <c r="P19" i="2"/>
  <c r="O19" i="2"/>
  <c r="AV45" i="2" l="1"/>
  <c r="Q31" i="2"/>
  <c r="R24" i="2"/>
  <c r="R31" i="2" s="1"/>
  <c r="S45" i="2"/>
  <c r="AU45" i="2"/>
  <c r="AM45" i="2"/>
  <c r="AL45" i="2"/>
  <c r="AK45" i="2"/>
  <c r="AJ45" i="2"/>
  <c r="F19" i="2"/>
  <c r="G19" i="2"/>
  <c r="H19" i="2"/>
  <c r="I19" i="2"/>
  <c r="O45" i="2" l="1"/>
  <c r="R45" i="2"/>
  <c r="Q45" i="2"/>
  <c r="P45" i="2"/>
  <c r="F8" i="1"/>
  <c r="F7" i="1"/>
  <c r="F6" i="1"/>
  <c r="F5" i="1"/>
  <c r="E8" i="1"/>
  <c r="E7" i="1"/>
  <c r="E5" i="1"/>
  <c r="C8" i="1"/>
  <c r="D8" i="1"/>
  <c r="D7" i="1"/>
  <c r="D6" i="1"/>
  <c r="D5" i="1"/>
  <c r="C5" i="1"/>
  <c r="B9" i="1"/>
  <c r="CQ19" i="2"/>
  <c r="CQ45" i="2" s="1"/>
  <c r="CR19" i="2"/>
  <c r="CR45" i="2" s="1"/>
  <c r="CS19" i="2"/>
  <c r="CS45" i="2" s="1"/>
  <c r="CT19" i="2"/>
  <c r="CT45" i="2" s="1"/>
  <c r="CU19" i="2"/>
  <c r="CU45" i="2" s="1"/>
  <c r="BM19" i="2"/>
  <c r="BM45" i="2" s="1"/>
  <c r="BN19" i="2"/>
  <c r="BN45" i="2" s="1"/>
  <c r="BO19" i="2"/>
  <c r="BO45" i="2" s="1"/>
  <c r="BP19" i="2"/>
  <c r="BP45" i="2" s="1"/>
  <c r="BW19" i="2"/>
  <c r="BW45" i="2" s="1"/>
  <c r="BX19" i="2"/>
  <c r="BX45" i="2" s="1"/>
  <c r="BY19" i="2"/>
  <c r="BY45" i="2" s="1"/>
  <c r="BZ19" i="2"/>
  <c r="BZ45" i="2" s="1"/>
  <c r="CA19" i="2"/>
  <c r="CA45" i="2" s="1"/>
  <c r="R264" i="3"/>
  <c r="R267" i="3" s="1"/>
  <c r="E45" i="2"/>
  <c r="F45" i="2"/>
  <c r="G45" i="2"/>
  <c r="H45" i="2"/>
  <c r="I45" i="2"/>
</calcChain>
</file>

<file path=xl/sharedStrings.xml><?xml version="1.0" encoding="utf-8"?>
<sst xmlns="http://schemas.openxmlformats.org/spreadsheetml/2006/main" count="735" uniqueCount="242">
  <si>
    <t>2 завтрак</t>
  </si>
  <si>
    <t>Для детей с дневным пребываанием 12 ч</t>
  </si>
  <si>
    <t>Эц</t>
  </si>
  <si>
    <t>% в т.ч.животный</t>
  </si>
  <si>
    <t>Белок, г</t>
  </si>
  <si>
    <t>Жиры, г</t>
  </si>
  <si>
    <t>Углеводы, г</t>
  </si>
  <si>
    <t>3-7 лет</t>
  </si>
  <si>
    <t>Сан ПиН 2.4.1.3049-13</t>
  </si>
  <si>
    <t>Б</t>
  </si>
  <si>
    <t>Ж</t>
  </si>
  <si>
    <t>У</t>
  </si>
  <si>
    <t>ЭЦ</t>
  </si>
  <si>
    <t>%, распределение</t>
  </si>
  <si>
    <t>Белки</t>
  </si>
  <si>
    <t>Жиры</t>
  </si>
  <si>
    <t>Углеводы</t>
  </si>
  <si>
    <t xml:space="preserve"> Завтрак</t>
  </si>
  <si>
    <t>Обед</t>
  </si>
  <si>
    <t xml:space="preserve"> Ужин (уплотнённый полдник)</t>
  </si>
  <si>
    <t>Энергетическая ценность, ккал</t>
  </si>
  <si>
    <t>Приём пищи</t>
  </si>
  <si>
    <t>Наименование блюда</t>
  </si>
  <si>
    <t>Выход блюда, г</t>
  </si>
  <si>
    <t>Пищевые вещества</t>
  </si>
  <si>
    <t>Витамин С</t>
  </si>
  <si>
    <t>№ рецептуры</t>
  </si>
  <si>
    <t>День 1</t>
  </si>
  <si>
    <t>Завтрак</t>
  </si>
  <si>
    <t>Ужин (уплотнённый полдник)</t>
  </si>
  <si>
    <t>Норма, г, не менее</t>
  </si>
  <si>
    <t>Кофейный напиток с молоком</t>
  </si>
  <si>
    <t>Фактическое содержание, г</t>
  </si>
  <si>
    <t>Хлеб пшеничный</t>
  </si>
  <si>
    <t>600-800</t>
  </si>
  <si>
    <t>Коржики молочные</t>
  </si>
  <si>
    <t>ИТОГО за 1 день</t>
  </si>
  <si>
    <t xml:space="preserve">Сыр российский </t>
  </si>
  <si>
    <t>Масло сливочное</t>
  </si>
  <si>
    <t>День 2</t>
  </si>
  <si>
    <t>Напиток витаминизированный (готовый)</t>
  </si>
  <si>
    <t>Фрукты свежие</t>
  </si>
  <si>
    <t>Рассольник домашний</t>
  </si>
  <si>
    <t>Пюре картофельное</t>
  </si>
  <si>
    <t>Рассольник ленинградский с перловой крупой</t>
  </si>
  <si>
    <t>День 3</t>
  </si>
  <si>
    <t>Каша рисовая жидкая с сахаром</t>
  </si>
  <si>
    <t>День 4</t>
  </si>
  <si>
    <t>Какао с молоком</t>
  </si>
  <si>
    <t>Гуляш из отварного мяса (говядины)</t>
  </si>
  <si>
    <t>Картофель отварной</t>
  </si>
  <si>
    <t>*</t>
  </si>
  <si>
    <t xml:space="preserve"> Борщ со свежей капустой </t>
  </si>
  <si>
    <t>№ поСб</t>
  </si>
  <si>
    <t>Название</t>
  </si>
  <si>
    <t>Выход</t>
  </si>
  <si>
    <t>сметана</t>
  </si>
  <si>
    <t>сыр твердый</t>
  </si>
  <si>
    <t>Мясо</t>
  </si>
  <si>
    <t>Птица</t>
  </si>
  <si>
    <t>Рыба</t>
  </si>
  <si>
    <t>Яйцо</t>
  </si>
  <si>
    <t>Картофель</t>
  </si>
  <si>
    <t>творог</t>
  </si>
  <si>
    <t>молоко и кисломол</t>
  </si>
  <si>
    <t>Овощи/ зелень</t>
  </si>
  <si>
    <t>Фрукты сухие</t>
  </si>
  <si>
    <t>Соки</t>
  </si>
  <si>
    <t>Напит. витам</t>
  </si>
  <si>
    <t>Хлеб ржан</t>
  </si>
  <si>
    <t>Хлеб пшенич</t>
  </si>
  <si>
    <t>Крупы, бобовые</t>
  </si>
  <si>
    <t>Макарон. Издел</t>
  </si>
  <si>
    <t>Мука пшеничн</t>
  </si>
  <si>
    <t>Масло раст</t>
  </si>
  <si>
    <t>Кондит. Изделия</t>
  </si>
  <si>
    <t>Чай</t>
  </si>
  <si>
    <t>Какао-порошок</t>
  </si>
  <si>
    <t>Коф. Напит</t>
  </si>
  <si>
    <t>Сахар</t>
  </si>
  <si>
    <t>Дрожжи</t>
  </si>
  <si>
    <t>Крахмал</t>
  </si>
  <si>
    <t>Соль</t>
  </si>
  <si>
    <t>Масло слив</t>
  </si>
  <si>
    <t>День 5</t>
  </si>
  <si>
    <t>Салат летний</t>
  </si>
  <si>
    <t>Крендель сахарный</t>
  </si>
  <si>
    <t>День 6</t>
  </si>
  <si>
    <t>Итого</t>
  </si>
  <si>
    <t>День 7</t>
  </si>
  <si>
    <t>День 8</t>
  </si>
  <si>
    <t>День 9</t>
  </si>
  <si>
    <t>День 10</t>
  </si>
  <si>
    <t>Бутерброд с повидлом</t>
  </si>
  <si>
    <t>Салат из свежих овощей с яблоками</t>
  </si>
  <si>
    <t>Щи из свежей капусты с картофелем</t>
  </si>
  <si>
    <t>Зразы куриные с омлетом и овощами</t>
  </si>
  <si>
    <t>Макароны отварные с маслом</t>
  </si>
  <si>
    <t>Пюре картофельное с морковью</t>
  </si>
  <si>
    <t>Тефтели из говядины с соусом № 355</t>
  </si>
  <si>
    <t>Картофель в молоке</t>
  </si>
  <si>
    <t>Кекс "Здоровье"</t>
  </si>
  <si>
    <t>Булочка "Веснушка"</t>
  </si>
  <si>
    <t>Суп картофельный с мясными фрикадельками (из говядины № 121)</t>
  </si>
  <si>
    <t>Каша манная жидкая с сахаром</t>
  </si>
  <si>
    <t>Жаркое по-домашнему</t>
  </si>
  <si>
    <t>Каша гречневая рассыпчатая</t>
  </si>
  <si>
    <t xml:space="preserve">Каша овсяная жидкая с сахаром </t>
  </si>
  <si>
    <t>Суп картофельный с рыбным фрикадельками</t>
  </si>
  <si>
    <t>Суп молочный с макаронными изделиями</t>
  </si>
  <si>
    <t>Суп молочный с крупой пшенной</t>
  </si>
  <si>
    <t>Суп картофельный с клецками №120</t>
  </si>
  <si>
    <t>Суп картофельный с бобовыми</t>
  </si>
  <si>
    <t>Лапшевник с творогом</t>
  </si>
  <si>
    <t>Каша пшёная жидкая с сахаром</t>
  </si>
  <si>
    <t>Драчена с маслом</t>
  </si>
  <si>
    <t>Соус молочный сладкий</t>
  </si>
  <si>
    <t>Сметана</t>
  </si>
  <si>
    <t>Бефстроганов из отварной говядины с соусом № 354</t>
  </si>
  <si>
    <t>Вареники ленивые</t>
  </si>
  <si>
    <t>Кондитерское изделие</t>
  </si>
  <si>
    <t>Птица, тущенная в соусе с овощами</t>
  </si>
  <si>
    <t xml:space="preserve">Плов из птицы </t>
  </si>
  <si>
    <t>Рыба, запечённая в сметанном соусе</t>
  </si>
  <si>
    <t>Рыба, запеченная в омлете</t>
  </si>
  <si>
    <t>ИТОГО (фактически)</t>
  </si>
  <si>
    <t>Итого (нормативное)</t>
  </si>
  <si>
    <t xml:space="preserve">Рыба припущенная </t>
  </si>
  <si>
    <t>Суп молочный с крупой пшённой</t>
  </si>
  <si>
    <t>Борщ с картофелем</t>
  </si>
  <si>
    <t>Кекс "Детский"</t>
  </si>
  <si>
    <t>Котлеты рубленные из кур, запечённые с соусом молочным</t>
  </si>
  <si>
    <t>Котлеты рубленные из кур, запечённые с соусом молочным (№ 352)</t>
  </si>
  <si>
    <t>Сок фруктовый</t>
  </si>
  <si>
    <t>Биточки рыбные запечённые</t>
  </si>
  <si>
    <t>Шницель рыбный натуральный</t>
  </si>
  <si>
    <t>Норма на 1 день по СанПиН</t>
  </si>
  <si>
    <t>Рагу овощное  с соусом № 367</t>
  </si>
  <si>
    <t>Салат из моркови с яблоками</t>
  </si>
  <si>
    <t xml:space="preserve">Бефстроганов из отварной говядины с соусом </t>
  </si>
  <si>
    <t xml:space="preserve">Суп картофельный с клецками </t>
  </si>
  <si>
    <t xml:space="preserve">Рагу овощное с соусом </t>
  </si>
  <si>
    <t xml:space="preserve">Овощи свежие </t>
  </si>
  <si>
    <t xml:space="preserve">Фрукты свежие </t>
  </si>
  <si>
    <t xml:space="preserve">Сок фруктовый </t>
  </si>
  <si>
    <t>Отклонение (+/- 5 %)</t>
  </si>
  <si>
    <t>Салат овощной</t>
  </si>
  <si>
    <t>Овощи свежие</t>
  </si>
  <si>
    <t>Сок  фруктовый</t>
  </si>
  <si>
    <t>Соус фруктовый</t>
  </si>
  <si>
    <t>Сыр российский</t>
  </si>
  <si>
    <t>Компот из свежих плодов</t>
  </si>
  <si>
    <t>Запеканка из творога с морковью</t>
  </si>
  <si>
    <t>Компот из сушенных фруктов</t>
  </si>
  <si>
    <t>Коржик молочный</t>
  </si>
  <si>
    <t>Суп.продукты</t>
  </si>
  <si>
    <t>Кисель из сушеных фруктов</t>
  </si>
  <si>
    <t>Оладьи из печени "по-кунцевски"</t>
  </si>
  <si>
    <t>Овощи  свежие</t>
  </si>
  <si>
    <t>Фрукты   свежие</t>
  </si>
  <si>
    <t>Пудинг из творога с рисом запеченый</t>
  </si>
  <si>
    <t>Песочник с сухофруктами</t>
  </si>
  <si>
    <t>Кондитерское  изделие</t>
  </si>
  <si>
    <t>Напиток кисломолочный</t>
  </si>
  <si>
    <t xml:space="preserve">Сыр порциями </t>
  </si>
  <si>
    <t>Фрукты  свежий</t>
  </si>
  <si>
    <t xml:space="preserve">Овощи свещие </t>
  </si>
  <si>
    <t xml:space="preserve">Каша рассыпчатая </t>
  </si>
  <si>
    <t>Запеканка картофельная с печенью</t>
  </si>
  <si>
    <t>Каша рисовая вязкая</t>
  </si>
  <si>
    <t>Икра свекольная</t>
  </si>
  <si>
    <t>Чай с молоком                  180</t>
  </si>
  <si>
    <t>Салат овощной(из счежих помидоров с луком)</t>
  </si>
  <si>
    <t xml:space="preserve">Салат из свежих помидоров и огурцов с луком </t>
  </si>
  <si>
    <t xml:space="preserve">Тефтели из печени с рисом с соусом </t>
  </si>
  <si>
    <t>Рыба  запеченная в омлете</t>
  </si>
  <si>
    <t>Салат овощной ( из свежих помидоров, оругцов с луком)</t>
  </si>
  <si>
    <t>Яйцо отварное</t>
  </si>
  <si>
    <t>Фрукты свежий</t>
  </si>
  <si>
    <t xml:space="preserve">Сок </t>
  </si>
  <si>
    <t xml:space="preserve">Капуста, тушеная </t>
  </si>
  <si>
    <t xml:space="preserve">Сок  </t>
  </si>
  <si>
    <t>Кондитерсое изделие</t>
  </si>
  <si>
    <t xml:space="preserve">Бутерброд с сыром </t>
  </si>
  <si>
    <t xml:space="preserve">Салат из белокочанной капусты </t>
  </si>
  <si>
    <t>Салат из белокочанной капусты</t>
  </si>
  <si>
    <t>Кисель из свежих плодов</t>
  </si>
  <si>
    <t>*476</t>
  </si>
  <si>
    <t>Булочка "Розовая"</t>
  </si>
  <si>
    <t>Компот  из сушеных фруктов</t>
  </si>
  <si>
    <t>Омлет паровой с мясом</t>
  </si>
  <si>
    <t>Омлет "Сладкоежка"</t>
  </si>
  <si>
    <t>Суфле из печени</t>
  </si>
  <si>
    <t>Суфле из отварного мяса с рисом</t>
  </si>
  <si>
    <t>Голубцы ленивые</t>
  </si>
  <si>
    <t>Соус сметанный с томатом</t>
  </si>
  <si>
    <t>Фрикадельки мясные в соусе</t>
  </si>
  <si>
    <t>Икра овощная</t>
  </si>
  <si>
    <t>Суп картофельный с макаронными изделиями</t>
  </si>
  <si>
    <t>Пудинг из печени с морковью</t>
  </si>
  <si>
    <t xml:space="preserve">Каша  рассыпчатая </t>
  </si>
  <si>
    <t xml:space="preserve">Каша рисовая вязкая </t>
  </si>
  <si>
    <t>День 2 (лето 3-7)=3</t>
  </si>
  <si>
    <t>Молоко кипяченое</t>
  </si>
  <si>
    <t>Булочка творожная</t>
  </si>
  <si>
    <t>Кисель из сухофруктов</t>
  </si>
  <si>
    <t>Хлеб ржаной, ржано-пшеничный</t>
  </si>
  <si>
    <t>День 1  (лето 3-7)=1</t>
  </si>
  <si>
    <t>Салат овощной (из свежих помидоров с луком)</t>
  </si>
  <si>
    <t>Пудинг из творога с рисом (запеченый)</t>
  </si>
  <si>
    <t>День 3  (лето 3-7)=2</t>
  </si>
  <si>
    <t xml:space="preserve">Чай с молоком                  </t>
  </si>
  <si>
    <t>День 4  (лето 3-7)=6</t>
  </si>
  <si>
    <t>Салат овощной (Летний)</t>
  </si>
  <si>
    <t>Каша рассыпчатая</t>
  </si>
  <si>
    <t xml:space="preserve">Чай с молоком  </t>
  </si>
  <si>
    <t>День 5  (лето 3-7)=10</t>
  </si>
  <si>
    <t>Салат  из свежих помидоров и огурцов с луком</t>
  </si>
  <si>
    <t xml:space="preserve"> Борщ со свежей капустой  и картофелем</t>
  </si>
  <si>
    <t>Запеканка картофельная с  печенью (или мясом)</t>
  </si>
  <si>
    <t>Яйцо вареное</t>
  </si>
  <si>
    <t>День 6 (лето 3-7)=8</t>
  </si>
  <si>
    <t xml:space="preserve">Завтрак  </t>
  </si>
  <si>
    <t>Клецки мучные</t>
  </si>
  <si>
    <t xml:space="preserve">Капуста тушеная </t>
  </si>
  <si>
    <t>Хлеб ржаной/ржано-пшеничный</t>
  </si>
  <si>
    <t>День 7  (лето 3-7)=9</t>
  </si>
  <si>
    <t>Бутерброд с сыром российским</t>
  </si>
  <si>
    <t xml:space="preserve">Соус молочный </t>
  </si>
  <si>
    <t>Фрикадельки мясные</t>
  </si>
  <si>
    <t>День 8  (лето 3-7)=7</t>
  </si>
  <si>
    <t xml:space="preserve">Чай с молоком   </t>
  </si>
  <si>
    <t>Салат овощной из белокочаной капусты</t>
  </si>
  <si>
    <t>Кисель из свежих плодов или ягод</t>
  </si>
  <si>
    <t>Тефтели из говядины (с соусом )</t>
  </si>
  <si>
    <t>День 9 (лето 3-7)=4</t>
  </si>
  <si>
    <t xml:space="preserve">Чай с молоком               </t>
  </si>
  <si>
    <t>Чай с молоком</t>
  </si>
  <si>
    <t>Борщ со св. капустой и  картофелем</t>
  </si>
  <si>
    <t>День 10  (лето 3-7)=5</t>
  </si>
  <si>
    <t>Булочка "Творожная"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</si>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</sst>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8"/>
      <color rgb="FFFF0000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0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0" fillId="0" borderId="1" xfId="0" applyBorder="1"/>
    <xf numFmtId="0" fontId="0" fillId="2" borderId="1" xfId="0" applyFill="1" applyBorder="1"/>
    <xf numFmtId="164" fontId="0" fillId="2" borderId="1" xfId="0" applyNumberFormat="1" applyFill="1" applyBorder="1"/>
    <xf numFmtId="0" fontId="1" fillId="2" borderId="1" xfId="0" applyFont="1" applyFill="1" applyBorder="1" applyAlignment="1">
      <alignment horizontal="center"/>
    </xf>
    <xf numFmtId="0" fontId="3" fillId="5" borderId="1" xfId="0" applyFont="1" applyFill="1" applyBorder="1"/>
    <xf numFmtId="0" fontId="3" fillId="2" borderId="1" xfId="0" applyFont="1" applyFill="1" applyBorder="1"/>
    <xf numFmtId="0" fontId="4" fillId="2" borderId="1" xfId="0" applyFont="1" applyFill="1" applyBorder="1"/>
    <xf numFmtId="0" fontId="4" fillId="2" borderId="1" xfId="0" applyFont="1" applyFill="1" applyBorder="1" applyAlignment="1">
      <alignment horizontal="left" indent="1"/>
    </xf>
    <xf numFmtId="0" fontId="4" fillId="2" borderId="1" xfId="0" applyFont="1" applyFill="1" applyBorder="1" applyAlignment="1">
      <alignment horizontal="right"/>
    </xf>
    <xf numFmtId="2" fontId="3" fillId="5" borderId="1" xfId="0" applyNumberFormat="1" applyFont="1" applyFill="1" applyBorder="1" applyAlignment="1">
      <alignment horizontal="right"/>
    </xf>
    <xf numFmtId="0" fontId="3" fillId="5" borderId="0" xfId="0" applyFont="1" applyFill="1"/>
    <xf numFmtId="0" fontId="3" fillId="5" borderId="1" xfId="0" applyNumberFormat="1" applyFont="1" applyFill="1" applyBorder="1" applyAlignment="1">
      <alignment horizontal="right"/>
    </xf>
    <xf numFmtId="0" fontId="4" fillId="5" borderId="6" xfId="0" applyFont="1" applyFill="1" applyBorder="1"/>
    <xf numFmtId="0" fontId="4" fillId="5" borderId="5" xfId="0" applyFont="1" applyFill="1" applyBorder="1" applyAlignment="1">
      <alignment horizontal="right"/>
    </xf>
    <xf numFmtId="0" fontId="4" fillId="5" borderId="1" xfId="0" applyFont="1" applyFill="1" applyBorder="1"/>
    <xf numFmtId="0" fontId="3" fillId="5" borderId="3" xfId="0" applyFont="1" applyFill="1" applyBorder="1"/>
    <xf numFmtId="0" fontId="3" fillId="5" borderId="6" xfId="0" applyFont="1" applyFill="1" applyBorder="1"/>
    <xf numFmtId="0" fontId="3" fillId="5" borderId="5" xfId="0" applyFont="1" applyFill="1" applyBorder="1"/>
    <xf numFmtId="0" fontId="3" fillId="5" borderId="1" xfId="0" applyFont="1" applyFill="1" applyBorder="1" applyAlignment="1">
      <alignment wrapText="1"/>
    </xf>
    <xf numFmtId="0" fontId="4" fillId="8" borderId="1" xfId="0" applyFont="1" applyFill="1" applyBorder="1" applyAlignment="1">
      <alignment vertical="top" wrapText="1"/>
    </xf>
    <xf numFmtId="0" fontId="2" fillId="7" borderId="6" xfId="0" applyFont="1" applyFill="1" applyBorder="1"/>
    <xf numFmtId="0" fontId="2" fillId="7" borderId="5" xfId="0" applyFont="1" applyFill="1" applyBorder="1" applyAlignment="1">
      <alignment horizontal="left"/>
    </xf>
    <xf numFmtId="0" fontId="2" fillId="7" borderId="1" xfId="0" applyFont="1" applyFill="1" applyBorder="1"/>
    <xf numFmtId="0" fontId="5" fillId="5" borderId="1" xfId="0" applyFont="1" applyFill="1" applyBorder="1"/>
    <xf numFmtId="0" fontId="4" fillId="8" borderId="1" xfId="0" applyFont="1" applyFill="1" applyBorder="1" applyAlignment="1">
      <alignment wrapText="1"/>
    </xf>
    <xf numFmtId="0" fontId="4" fillId="8" borderId="0" xfId="0" applyFont="1" applyFill="1" applyAlignment="1">
      <alignment wrapText="1"/>
    </xf>
    <xf numFmtId="0" fontId="3" fillId="7" borderId="1" xfId="0" applyFont="1" applyFill="1" applyBorder="1"/>
    <xf numFmtId="0" fontId="3" fillId="7" borderId="0" xfId="0" applyFont="1" applyFill="1"/>
    <xf numFmtId="0" fontId="4" fillId="2" borderId="0" xfId="0" applyFont="1" applyFill="1"/>
    <xf numFmtId="0" fontId="3" fillId="5" borderId="1" xfId="0" applyFont="1" applyFill="1" applyBorder="1" applyAlignment="1">
      <alignment horizontal="left" indent="1"/>
    </xf>
    <xf numFmtId="0" fontId="3" fillId="5" borderId="0" xfId="0" applyFont="1" applyFill="1" applyBorder="1"/>
    <xf numFmtId="0" fontId="3" fillId="2" borderId="0" xfId="0" applyFont="1" applyFill="1"/>
    <xf numFmtId="0" fontId="4" fillId="5" borderId="1" xfId="0" applyFont="1" applyFill="1" applyBorder="1" applyAlignment="1">
      <alignment horizontal="left" indent="1"/>
    </xf>
    <xf numFmtId="0" fontId="4" fillId="5" borderId="0" xfId="0" applyFont="1" applyFill="1"/>
    <xf numFmtId="0" fontId="4" fillId="7" borderId="0" xfId="0" applyFont="1" applyFill="1"/>
    <xf numFmtId="0" fontId="3" fillId="5" borderId="2" xfId="0" applyFont="1" applyFill="1" applyBorder="1"/>
    <xf numFmtId="0" fontId="3" fillId="5" borderId="3" xfId="0" applyFont="1" applyFill="1" applyBorder="1" applyAlignment="1">
      <alignment horizontal="left" indent="1"/>
    </xf>
    <xf numFmtId="0" fontId="2" fillId="7" borderId="0" xfId="0" applyFont="1" applyFill="1"/>
    <xf numFmtId="0" fontId="2" fillId="7" borderId="1" xfId="0" applyFont="1" applyFill="1" applyBorder="1" applyAlignment="1">
      <alignment horizontal="left"/>
    </xf>
    <xf numFmtId="0" fontId="2" fillId="9" borderId="1" xfId="0" applyFont="1" applyFill="1" applyBorder="1"/>
    <xf numFmtId="2" fontId="2" fillId="9" borderId="1" xfId="0" applyNumberFormat="1" applyFont="1" applyFill="1" applyBorder="1"/>
    <xf numFmtId="0" fontId="2" fillId="9" borderId="0" xfId="0" applyFont="1" applyFill="1"/>
    <xf numFmtId="0" fontId="5" fillId="0" borderId="1" xfId="0" applyFont="1" applyBorder="1"/>
    <xf numFmtId="0" fontId="7" fillId="3" borderId="1" xfId="0" applyFont="1" applyFill="1" applyBorder="1" applyAlignment="1">
      <alignment horizontal="center" vertical="top" wrapText="1"/>
    </xf>
    <xf numFmtId="164" fontId="7" fillId="3" borderId="1" xfId="0" applyNumberFormat="1" applyFont="1" applyFill="1" applyBorder="1" applyAlignment="1">
      <alignment horizontal="center" vertical="top" wrapText="1"/>
    </xf>
    <xf numFmtId="0" fontId="5" fillId="4" borderId="1" xfId="0" applyFont="1" applyFill="1" applyBorder="1"/>
    <xf numFmtId="164" fontId="5" fillId="4" borderId="1" xfId="0" applyNumberFormat="1" applyFont="1" applyFill="1" applyBorder="1"/>
    <xf numFmtId="0" fontId="7" fillId="5" borderId="1" xfId="0" applyFont="1" applyFill="1" applyBorder="1"/>
    <xf numFmtId="0" fontId="7" fillId="0" borderId="1" xfId="0" applyFont="1" applyBorder="1"/>
    <xf numFmtId="164" fontId="5" fillId="0" borderId="1" xfId="0" applyNumberFormat="1" applyFont="1" applyBorder="1"/>
    <xf numFmtId="2" fontId="5" fillId="5" borderId="1" xfId="0" applyNumberFormat="1" applyFont="1" applyFill="1" applyBorder="1"/>
    <xf numFmtId="164" fontId="5" fillId="5" borderId="1" xfId="0" applyNumberFormat="1" applyFont="1" applyFill="1" applyBorder="1"/>
    <xf numFmtId="0" fontId="5" fillId="5" borderId="1" xfId="0" applyFont="1" applyFill="1" applyBorder="1" applyAlignment="1">
      <alignment wrapText="1"/>
    </xf>
    <xf numFmtId="2" fontId="5" fillId="0" borderId="1" xfId="0" applyNumberFormat="1" applyFont="1" applyBorder="1"/>
    <xf numFmtId="0" fontId="5" fillId="2" borderId="1" xfId="0" applyFont="1" applyFill="1" applyBorder="1"/>
    <xf numFmtId="164" fontId="5" fillId="2" borderId="1" xfId="0" applyNumberFormat="1" applyFont="1" applyFill="1" applyBorder="1"/>
    <xf numFmtId="2" fontId="5" fillId="2" borderId="1" xfId="0" applyNumberFormat="1" applyFont="1" applyFill="1" applyBorder="1"/>
    <xf numFmtId="0" fontId="5" fillId="5" borderId="1" xfId="0" applyFont="1" applyFill="1" applyBorder="1" applyAlignment="1"/>
    <xf numFmtId="0" fontId="8" fillId="5" borderId="1" xfId="0" applyFont="1" applyFill="1" applyBorder="1"/>
    <xf numFmtId="0" fontId="9" fillId="5" borderId="0" xfId="0" applyFont="1" applyFill="1"/>
    <xf numFmtId="0" fontId="9" fillId="5" borderId="1" xfId="0" applyFont="1" applyFill="1" applyBorder="1"/>
    <xf numFmtId="0" fontId="9" fillId="5" borderId="3" xfId="0" applyFont="1" applyFill="1" applyBorder="1"/>
    <xf numFmtId="0" fontId="9" fillId="5" borderId="5" xfId="0" applyFont="1" applyFill="1" applyBorder="1"/>
    <xf numFmtId="0" fontId="3" fillId="0" borderId="0" xfId="0" applyFont="1" applyFill="1"/>
    <xf numFmtId="0" fontId="3" fillId="0" borderId="1" xfId="0" applyFont="1" applyFill="1" applyBorder="1"/>
    <xf numFmtId="0" fontId="9" fillId="0" borderId="0" xfId="0" applyFont="1" applyFill="1"/>
    <xf numFmtId="0" fontId="9" fillId="5" borderId="1" xfId="0" applyFont="1" applyFill="1" applyBorder="1" applyAlignment="1"/>
    <xf numFmtId="0" fontId="9" fillId="0" borderId="1" xfId="0" applyFont="1" applyFill="1" applyBorder="1"/>
    <xf numFmtId="0" fontId="7" fillId="3" borderId="1" xfId="0" applyFont="1" applyFill="1" applyBorder="1" applyAlignment="1">
      <alignment horizontal="center" vertical="top" wrapText="1"/>
    </xf>
    <xf numFmtId="164" fontId="7" fillId="3" borderId="1" xfId="0" applyNumberFormat="1" applyFont="1" applyFill="1" applyBorder="1" applyAlignment="1">
      <alignment horizontal="center" vertical="top" wrapText="1"/>
    </xf>
    <xf numFmtId="2" fontId="10" fillId="5" borderId="1" xfId="0" applyNumberFormat="1" applyFont="1" applyFill="1" applyBorder="1" applyAlignment="1">
      <alignment horizontal="right"/>
    </xf>
    <xf numFmtId="2" fontId="10" fillId="0" borderId="1" xfId="0" applyNumberFormat="1" applyFont="1" applyBorder="1" applyAlignment="1">
      <alignment horizontal="right"/>
    </xf>
    <xf numFmtId="0" fontId="10" fillId="5" borderId="1" xfId="0" applyFont="1" applyFill="1" applyBorder="1" applyAlignment="1">
      <alignment horizontal="right"/>
    </xf>
    <xf numFmtId="0" fontId="11" fillId="0" borderId="8" xfId="0" applyFont="1" applyBorder="1" applyAlignment="1">
      <alignment horizontal="right" vertical="center" wrapText="1"/>
    </xf>
    <xf numFmtId="0" fontId="11" fillId="0" borderId="9" xfId="0" applyFont="1" applyBorder="1" applyAlignment="1">
      <alignment horizontal="right" vertical="center" wrapText="1"/>
    </xf>
    <xf numFmtId="0" fontId="11" fillId="0" borderId="10" xfId="0" applyFont="1" applyBorder="1" applyAlignment="1">
      <alignment horizontal="right" vertical="center" wrapText="1"/>
    </xf>
    <xf numFmtId="0" fontId="11" fillId="0" borderId="11" xfId="0" applyFont="1" applyBorder="1" applyAlignment="1">
      <alignment horizontal="right" vertical="center" wrapText="1"/>
    </xf>
    <xf numFmtId="0" fontId="5" fillId="0" borderId="3" xfId="0" applyFont="1" applyBorder="1"/>
    <xf numFmtId="164" fontId="5" fillId="0" borderId="3" xfId="0" applyNumberFormat="1" applyFont="1" applyBorder="1"/>
    <xf numFmtId="0" fontId="7" fillId="3" borderId="1" xfId="0" applyFont="1" applyFill="1" applyBorder="1" applyAlignment="1">
      <alignment horizontal="center" vertical="top" wrapText="1"/>
    </xf>
    <xf numFmtId="164" fontId="7" fillId="3" borderId="1" xfId="0" applyNumberFormat="1" applyFont="1" applyFill="1" applyBorder="1" applyAlignment="1">
      <alignment horizontal="center" vertical="top" wrapText="1"/>
    </xf>
    <xf numFmtId="0" fontId="5" fillId="6" borderId="2" xfId="0" applyFont="1" applyFill="1" applyBorder="1" applyAlignment="1">
      <alignment horizontal="center"/>
    </xf>
    <xf numFmtId="0" fontId="5" fillId="6" borderId="7" xfId="0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6" fillId="7" borderId="6" xfId="0" applyFont="1" applyFill="1" applyBorder="1" applyAlignment="1">
      <alignment horizontal="center" wrapText="1"/>
    </xf>
    <xf numFmtId="0" fontId="6" fillId="7" borderId="5" xfId="0" applyFont="1" applyFill="1" applyBorder="1" applyAlignment="1">
      <alignment horizontal="center" wrapText="1"/>
    </xf>
    <xf numFmtId="0" fontId="3" fillId="5" borderId="6" xfId="0" applyFont="1" applyFill="1" applyBorder="1" applyAlignment="1">
      <alignment horizontal="left"/>
    </xf>
    <xf numFmtId="0" fontId="3" fillId="5" borderId="5" xfId="0" applyFont="1" applyFill="1" applyBorder="1" applyAlignment="1">
      <alignment horizontal="left"/>
    </xf>
    <xf numFmtId="0" fontId="6" fillId="5" borderId="6" xfId="0" applyFont="1" applyFill="1" applyBorder="1" applyAlignment="1">
      <alignment horizontal="center" wrapText="1"/>
    </xf>
    <xf numFmtId="0" fontId="6" fillId="5" borderId="5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colors>
    <mruColors>
      <color rgb="FF32D70B"/>
      <color rgb="FFF36447"/>
      <color rgb="FF60F53D"/>
      <color rgb="FFD79BEF"/>
      <color rgb="FF9A57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activeCell="E7" sqref="E7"/>
    </sheetView>
  </sheetViews>
  <sheetFormatPr defaultRowHeight="15" x14ac:dyDescent="0.25"/>
  <sheetData>
    <row r="1" spans="1:6" x14ac:dyDescent="0.25">
      <c r="A1" t="s">
        <v>8</v>
      </c>
    </row>
    <row r="2" spans="1:6" x14ac:dyDescent="0.25">
      <c r="B2" t="s">
        <v>1</v>
      </c>
    </row>
    <row r="4" spans="1:6" x14ac:dyDescent="0.25">
      <c r="A4" s="1"/>
      <c r="B4" s="1" t="s">
        <v>13</v>
      </c>
      <c r="C4" s="4" t="s">
        <v>14</v>
      </c>
      <c r="D4" s="4" t="s">
        <v>15</v>
      </c>
      <c r="E4" s="4" t="s">
        <v>16</v>
      </c>
      <c r="F4" s="4" t="s">
        <v>12</v>
      </c>
    </row>
    <row r="5" spans="1:6" x14ac:dyDescent="0.25">
      <c r="A5" s="2" t="s">
        <v>17</v>
      </c>
      <c r="B5" s="1">
        <v>25</v>
      </c>
      <c r="C5" s="3">
        <f>B12*B5/100</f>
        <v>13.5</v>
      </c>
      <c r="D5" s="3">
        <f>B5*B14/100</f>
        <v>15</v>
      </c>
      <c r="E5" s="3">
        <f>B15*B5/100</f>
        <v>65.25</v>
      </c>
      <c r="F5" s="3">
        <f>B5*1800/100</f>
        <v>450</v>
      </c>
    </row>
    <row r="6" spans="1:6" x14ac:dyDescent="0.25">
      <c r="A6" s="2" t="s">
        <v>0</v>
      </c>
      <c r="B6" s="1">
        <v>5</v>
      </c>
      <c r="C6" s="3">
        <f>B12*B6/100</f>
        <v>2.7</v>
      </c>
      <c r="D6" s="3">
        <f>B6*B14/100</f>
        <v>3</v>
      </c>
      <c r="E6" s="3">
        <f>B15*5/100</f>
        <v>13.05</v>
      </c>
      <c r="F6" s="3">
        <f>B6*1800/100</f>
        <v>90</v>
      </c>
    </row>
    <row r="7" spans="1:6" x14ac:dyDescent="0.25">
      <c r="A7" s="2" t="s">
        <v>18</v>
      </c>
      <c r="B7" s="1">
        <v>35</v>
      </c>
      <c r="C7" s="3">
        <f>B12*B7/100</f>
        <v>18.899999999999999</v>
      </c>
      <c r="D7" s="3">
        <f>B14*B7/100</f>
        <v>21</v>
      </c>
      <c r="E7" s="3">
        <f>B7*B15/100</f>
        <v>91.35</v>
      </c>
      <c r="F7" s="3">
        <f>B7*1800/100</f>
        <v>630</v>
      </c>
    </row>
    <row r="8" spans="1:6" x14ac:dyDescent="0.25">
      <c r="A8" s="2" t="s">
        <v>19</v>
      </c>
      <c r="B8" s="1">
        <v>35</v>
      </c>
      <c r="C8" s="3">
        <f>B8*B12/100</f>
        <v>18.899999999999999</v>
      </c>
      <c r="D8" s="3">
        <f>B8*B14/100</f>
        <v>21</v>
      </c>
      <c r="E8" s="3">
        <f>B8*B15/100</f>
        <v>91.35</v>
      </c>
      <c r="F8" s="3">
        <f>B8*1800/100</f>
        <v>630</v>
      </c>
    </row>
    <row r="9" spans="1:6" x14ac:dyDescent="0.25">
      <c r="B9">
        <f>SUM(B5:B8)</f>
        <v>100</v>
      </c>
    </row>
    <row r="11" spans="1:6" x14ac:dyDescent="0.25">
      <c r="B11" t="s">
        <v>7</v>
      </c>
    </row>
    <row r="12" spans="1:6" x14ac:dyDescent="0.25">
      <c r="A12" t="s">
        <v>4</v>
      </c>
      <c r="B12">
        <v>54</v>
      </c>
    </row>
    <row r="13" spans="1:6" x14ac:dyDescent="0.25">
      <c r="A13" t="s">
        <v>3</v>
      </c>
      <c r="B13">
        <v>60</v>
      </c>
    </row>
    <row r="14" spans="1:6" x14ac:dyDescent="0.25">
      <c r="A14" t="s">
        <v>5</v>
      </c>
      <c r="B14">
        <v>60</v>
      </c>
    </row>
    <row r="15" spans="1:6" x14ac:dyDescent="0.25">
      <c r="A15" t="s">
        <v>6</v>
      </c>
      <c r="B15">
        <v>261</v>
      </c>
    </row>
    <row r="16" spans="1:6" x14ac:dyDescent="0.25">
      <c r="A16" t="s">
        <v>2</v>
      </c>
      <c r="B16">
        <v>1800</v>
      </c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F47"/>
  <sheetViews>
    <sheetView tabSelected="1" topLeftCell="CF1" zoomScale="85" zoomScaleNormal="85" workbookViewId="0">
      <selection activeCell="CM36" sqref="CM36:CU47"/>
    </sheetView>
  </sheetViews>
  <sheetFormatPr defaultRowHeight="15" x14ac:dyDescent="0.25"/>
  <cols>
    <col min="1" max="1" width="4.7109375" style="43" customWidth="1"/>
    <col min="2" max="2" width="5.140625" style="43" customWidth="1"/>
    <col min="3" max="3" width="35.5703125" style="43" customWidth="1"/>
    <col min="4" max="4" width="7.28515625" style="43" customWidth="1"/>
    <col min="5" max="5" width="8.85546875" style="43" customWidth="1"/>
    <col min="6" max="6" width="7.5703125" style="43" customWidth="1"/>
    <col min="7" max="7" width="6.42578125" style="50" customWidth="1"/>
    <col min="8" max="8" width="6.7109375" style="50" customWidth="1"/>
    <col min="9" max="9" width="5.85546875" style="43" customWidth="1"/>
    <col min="10" max="10" width="5.28515625" style="84" customWidth="1"/>
    <col min="11" max="11" width="4.28515625" style="43" customWidth="1"/>
    <col min="12" max="12" width="5.85546875" style="43" customWidth="1"/>
    <col min="13" max="13" width="42.5703125" style="43" customWidth="1"/>
    <col min="14" max="14" width="6.7109375" style="43" customWidth="1"/>
    <col min="15" max="15" width="6.85546875" style="43" customWidth="1"/>
    <col min="16" max="16" width="5.85546875" style="43" customWidth="1"/>
    <col min="17" max="17" width="6" style="43" customWidth="1"/>
    <col min="18" max="18" width="7.7109375" style="43" customWidth="1"/>
    <col min="19" max="19" width="5.42578125" style="43" customWidth="1"/>
    <col min="20" max="20" width="5.28515625" style="84" customWidth="1"/>
    <col min="21" max="21" width="4.28515625" style="43" customWidth="1"/>
    <col min="22" max="22" width="5.28515625" style="43" customWidth="1"/>
    <col min="23" max="23" width="39.28515625" style="43" customWidth="1"/>
    <col min="24" max="24" width="6.28515625" style="43" customWidth="1"/>
    <col min="25" max="25" width="5.7109375" style="43" customWidth="1"/>
    <col min="26" max="26" width="6.42578125" style="43" customWidth="1"/>
    <col min="27" max="27" width="6.7109375" style="43" customWidth="1"/>
    <col min="28" max="28" width="7.28515625" style="43" customWidth="1"/>
    <col min="29" max="29" width="5.7109375" style="43" customWidth="1"/>
    <col min="30" max="30" width="5.5703125" style="84" customWidth="1"/>
    <col min="31" max="31" width="4.7109375" style="43" customWidth="1"/>
    <col min="32" max="32" width="4.5703125" style="43" customWidth="1"/>
    <col min="33" max="33" width="38.7109375" style="43" customWidth="1"/>
    <col min="34" max="34" width="7.140625" style="43" customWidth="1"/>
    <col min="35" max="35" width="6.42578125" style="43" customWidth="1"/>
    <col min="36" max="36" width="5.7109375" style="43" customWidth="1"/>
    <col min="37" max="37" width="6.140625" style="43" customWidth="1"/>
    <col min="38" max="38" width="7.140625" style="43" customWidth="1"/>
    <col min="39" max="39" width="5.85546875" style="43" customWidth="1"/>
    <col min="40" max="40" width="5.140625" style="84" customWidth="1"/>
    <col min="41" max="41" width="4.28515625" style="43" customWidth="1"/>
    <col min="42" max="42" width="5.85546875" style="43" customWidth="1"/>
    <col min="43" max="43" width="38.5703125" style="43" customWidth="1"/>
    <col min="44" max="44" width="7" style="43" customWidth="1"/>
    <col min="45" max="45" width="6.140625" style="43" customWidth="1"/>
    <col min="46" max="46" width="6" style="43" customWidth="1"/>
    <col min="47" max="47" width="5.7109375" style="43" customWidth="1"/>
    <col min="48" max="48" width="7" style="43" customWidth="1"/>
    <col min="49" max="49" width="5.85546875" style="43" customWidth="1"/>
    <col min="50" max="50" width="5.42578125" style="84" customWidth="1"/>
    <col min="51" max="51" width="5.28515625" style="43" customWidth="1"/>
    <col min="52" max="52" width="5.42578125" style="43" customWidth="1"/>
    <col min="53" max="53" width="37.85546875" style="43" customWidth="1"/>
    <col min="54" max="54" width="7.42578125" style="43" customWidth="1"/>
    <col min="55" max="55" width="6.5703125" style="43" customWidth="1"/>
    <col min="56" max="56" width="5.7109375" style="43" customWidth="1"/>
    <col min="57" max="57" width="6.140625" style="43" customWidth="1"/>
    <col min="58" max="58" width="6.85546875" style="43" customWidth="1"/>
    <col min="59" max="59" width="6.42578125" style="43" customWidth="1"/>
    <col min="60" max="60" width="5.42578125" style="84" customWidth="1"/>
    <col min="61" max="61" width="5" style="43" customWidth="1"/>
    <col min="62" max="62" width="5.7109375" style="43" customWidth="1"/>
    <col min="63" max="63" width="38.7109375" style="43" customWidth="1"/>
    <col min="64" max="64" width="7" style="43" customWidth="1"/>
    <col min="65" max="65" width="6.42578125" style="43" customWidth="1"/>
    <col min="66" max="66" width="6.140625" style="43" customWidth="1"/>
    <col min="67" max="67" width="5.85546875" style="43" customWidth="1"/>
    <col min="68" max="68" width="7.28515625" style="43" customWidth="1"/>
    <col min="69" max="69" width="6" style="43" customWidth="1"/>
    <col min="70" max="70" width="5.140625" style="84" customWidth="1"/>
    <col min="71" max="71" width="5.42578125" style="43" customWidth="1"/>
    <col min="72" max="72" width="5.7109375" style="43" customWidth="1"/>
    <col min="73" max="73" width="35.85546875" style="43" customWidth="1"/>
    <col min="74" max="74" width="6.5703125" style="43" customWidth="1"/>
    <col min="75" max="75" width="7.140625" style="43" customWidth="1"/>
    <col min="76" max="77" width="6.5703125" style="43" customWidth="1"/>
    <col min="78" max="78" width="6.7109375" style="43" customWidth="1"/>
    <col min="79" max="79" width="6.28515625" style="43" customWidth="1"/>
    <col min="80" max="80" width="4.7109375" style="84" customWidth="1"/>
    <col min="81" max="82" width="5.42578125" style="43" customWidth="1"/>
    <col min="83" max="83" width="35.140625" style="43" customWidth="1"/>
    <col min="84" max="84" width="7.140625" style="43" customWidth="1"/>
    <col min="85" max="85" width="6" style="43" customWidth="1"/>
    <col min="86" max="86" width="6.140625" style="43" customWidth="1"/>
    <col min="87" max="87" width="6.7109375" style="43" customWidth="1"/>
    <col min="88" max="88" width="7.7109375" style="43" customWidth="1"/>
    <col min="89" max="89" width="6.28515625" style="43" customWidth="1"/>
    <col min="90" max="90" width="5" style="84" customWidth="1"/>
    <col min="91" max="91" width="5" style="43" customWidth="1"/>
    <col min="92" max="92" width="5.28515625" style="43" customWidth="1"/>
    <col min="93" max="93" width="36.7109375" style="43" customWidth="1"/>
    <col min="94" max="94" width="7.140625" style="43" customWidth="1"/>
    <col min="95" max="95" width="5.85546875" style="43" customWidth="1"/>
    <col min="96" max="96" width="6.140625" style="43" customWidth="1"/>
    <col min="97" max="97" width="6" style="43" customWidth="1"/>
    <col min="98" max="98" width="8" style="43" customWidth="1"/>
    <col min="99" max="99" width="7.7109375" style="43" customWidth="1"/>
    <col min="100" max="100" width="4.85546875" style="84" customWidth="1"/>
    <col min="101" max="162" width="9.140625" style="24"/>
    <col min="163" max="16384" width="9.140625" style="43"/>
  </cols>
  <sheetData>
    <row r="1" spans="1:162" ht="15" customHeight="1" x14ac:dyDescent="0.25">
      <c r="A1" s="80" t="s">
        <v>21</v>
      </c>
      <c r="B1" s="80" t="s">
        <v>26</v>
      </c>
      <c r="C1" s="80" t="s">
        <v>22</v>
      </c>
      <c r="D1" s="80" t="s">
        <v>23</v>
      </c>
      <c r="E1" s="80" t="s">
        <v>24</v>
      </c>
      <c r="F1" s="80"/>
      <c r="G1" s="80"/>
      <c r="H1" s="81" t="s">
        <v>20</v>
      </c>
      <c r="I1" s="80" t="s">
        <v>25</v>
      </c>
      <c r="J1" s="82"/>
      <c r="K1" s="80" t="s">
        <v>21</v>
      </c>
      <c r="L1" s="80" t="s">
        <v>26</v>
      </c>
      <c r="M1" s="80" t="s">
        <v>22</v>
      </c>
      <c r="N1" s="80" t="s">
        <v>23</v>
      </c>
      <c r="O1" s="80" t="s">
        <v>24</v>
      </c>
      <c r="P1" s="80"/>
      <c r="Q1" s="80"/>
      <c r="R1" s="81" t="s">
        <v>20</v>
      </c>
      <c r="S1" s="80" t="s">
        <v>25</v>
      </c>
      <c r="T1" s="82"/>
      <c r="U1" s="80" t="s">
        <v>21</v>
      </c>
      <c r="V1" s="80" t="s">
        <v>26</v>
      </c>
      <c r="W1" s="80" t="s">
        <v>22</v>
      </c>
      <c r="X1" s="80" t="s">
        <v>23</v>
      </c>
      <c r="Y1" s="80" t="s">
        <v>24</v>
      </c>
      <c r="Z1" s="80"/>
      <c r="AA1" s="80"/>
      <c r="AB1" s="81" t="s">
        <v>20</v>
      </c>
      <c r="AC1" s="80" t="s">
        <v>25</v>
      </c>
      <c r="AD1" s="82"/>
      <c r="AE1" s="80" t="s">
        <v>21</v>
      </c>
      <c r="AF1" s="80" t="s">
        <v>26</v>
      </c>
      <c r="AG1" s="80" t="s">
        <v>22</v>
      </c>
      <c r="AH1" s="80" t="s">
        <v>23</v>
      </c>
      <c r="AI1" s="80" t="s">
        <v>24</v>
      </c>
      <c r="AJ1" s="80"/>
      <c r="AK1" s="80"/>
      <c r="AL1" s="81" t="s">
        <v>20</v>
      </c>
      <c r="AM1" s="80" t="s">
        <v>25</v>
      </c>
      <c r="AN1" s="82"/>
      <c r="AO1" s="80" t="s">
        <v>21</v>
      </c>
      <c r="AP1" s="80" t="s">
        <v>26</v>
      </c>
      <c r="AQ1" s="80" t="s">
        <v>22</v>
      </c>
      <c r="AR1" s="80" t="s">
        <v>23</v>
      </c>
      <c r="AS1" s="80" t="s">
        <v>24</v>
      </c>
      <c r="AT1" s="80"/>
      <c r="AU1" s="80"/>
      <c r="AV1" s="81" t="s">
        <v>20</v>
      </c>
      <c r="AW1" s="80" t="s">
        <v>25</v>
      </c>
      <c r="AX1" s="82"/>
      <c r="AY1" s="80" t="s">
        <v>21</v>
      </c>
      <c r="AZ1" s="80" t="s">
        <v>26</v>
      </c>
      <c r="BA1" s="80" t="s">
        <v>22</v>
      </c>
      <c r="BB1" s="80" t="s">
        <v>23</v>
      </c>
      <c r="BC1" s="80" t="s">
        <v>24</v>
      </c>
      <c r="BD1" s="80"/>
      <c r="BE1" s="80"/>
      <c r="BF1" s="81" t="s">
        <v>20</v>
      </c>
      <c r="BG1" s="80" t="s">
        <v>25</v>
      </c>
      <c r="BH1" s="82"/>
      <c r="BI1" s="80" t="s">
        <v>21</v>
      </c>
      <c r="BJ1" s="80" t="s">
        <v>26</v>
      </c>
      <c r="BK1" s="80" t="s">
        <v>22</v>
      </c>
      <c r="BL1" s="80" t="s">
        <v>23</v>
      </c>
      <c r="BM1" s="80" t="s">
        <v>24</v>
      </c>
      <c r="BN1" s="80"/>
      <c r="BO1" s="80"/>
      <c r="BP1" s="81" t="s">
        <v>20</v>
      </c>
      <c r="BQ1" s="80" t="s">
        <v>25</v>
      </c>
      <c r="BR1" s="82"/>
      <c r="BS1" s="80" t="s">
        <v>21</v>
      </c>
      <c r="BT1" s="80" t="s">
        <v>26</v>
      </c>
      <c r="BU1" s="80" t="s">
        <v>22</v>
      </c>
      <c r="BV1" s="80" t="s">
        <v>23</v>
      </c>
      <c r="BW1" s="80" t="s">
        <v>24</v>
      </c>
      <c r="BX1" s="80"/>
      <c r="BY1" s="80"/>
      <c r="BZ1" s="81" t="s">
        <v>20</v>
      </c>
      <c r="CA1" s="80" t="s">
        <v>25</v>
      </c>
      <c r="CB1" s="82"/>
      <c r="CC1" s="80" t="s">
        <v>21</v>
      </c>
      <c r="CD1" s="80" t="s">
        <v>26</v>
      </c>
      <c r="CE1" s="80" t="s">
        <v>22</v>
      </c>
      <c r="CF1" s="80" t="s">
        <v>23</v>
      </c>
      <c r="CG1" s="80" t="s">
        <v>24</v>
      </c>
      <c r="CH1" s="80"/>
      <c r="CI1" s="80"/>
      <c r="CJ1" s="81" t="s">
        <v>20</v>
      </c>
      <c r="CK1" s="80" t="s">
        <v>25</v>
      </c>
      <c r="CL1" s="82"/>
      <c r="CM1" s="80" t="s">
        <v>21</v>
      </c>
      <c r="CN1" s="80" t="s">
        <v>26</v>
      </c>
      <c r="CO1" s="80" t="s">
        <v>22</v>
      </c>
      <c r="CP1" s="80" t="s">
        <v>23</v>
      </c>
      <c r="CQ1" s="80" t="s">
        <v>24</v>
      </c>
      <c r="CR1" s="80"/>
      <c r="CS1" s="80"/>
      <c r="CT1" s="81" t="s">
        <v>20</v>
      </c>
      <c r="CU1" s="80" t="s">
        <v>25</v>
      </c>
      <c r="CV1" s="82"/>
    </row>
    <row r="2" spans="1:162" ht="27.75" customHeight="1" x14ac:dyDescent="0.25">
      <c r="A2" s="80"/>
      <c r="B2" s="80"/>
      <c r="C2" s="80"/>
      <c r="D2" s="80"/>
      <c r="E2" s="69" t="s">
        <v>9</v>
      </c>
      <c r="F2" s="69" t="s">
        <v>10</v>
      </c>
      <c r="G2" s="70" t="s">
        <v>11</v>
      </c>
      <c r="H2" s="81"/>
      <c r="I2" s="80"/>
      <c r="J2" s="83"/>
      <c r="K2" s="80"/>
      <c r="L2" s="80"/>
      <c r="M2" s="80"/>
      <c r="N2" s="80"/>
      <c r="O2" s="44" t="s">
        <v>9</v>
      </c>
      <c r="P2" s="44" t="s">
        <v>10</v>
      </c>
      <c r="Q2" s="45" t="s">
        <v>11</v>
      </c>
      <c r="R2" s="81"/>
      <c r="S2" s="80"/>
      <c r="T2" s="83"/>
      <c r="U2" s="80"/>
      <c r="V2" s="80"/>
      <c r="W2" s="80"/>
      <c r="X2" s="80"/>
      <c r="Y2" s="44" t="s">
        <v>9</v>
      </c>
      <c r="Z2" s="44" t="s">
        <v>10</v>
      </c>
      <c r="AA2" s="45" t="s">
        <v>11</v>
      </c>
      <c r="AB2" s="81"/>
      <c r="AC2" s="80"/>
      <c r="AD2" s="83"/>
      <c r="AE2" s="80"/>
      <c r="AF2" s="80"/>
      <c r="AG2" s="80"/>
      <c r="AH2" s="80"/>
      <c r="AI2" s="44" t="s">
        <v>9</v>
      </c>
      <c r="AJ2" s="44" t="s">
        <v>10</v>
      </c>
      <c r="AK2" s="45" t="s">
        <v>11</v>
      </c>
      <c r="AL2" s="81"/>
      <c r="AM2" s="80"/>
      <c r="AN2" s="83"/>
      <c r="AO2" s="80"/>
      <c r="AP2" s="80"/>
      <c r="AQ2" s="80"/>
      <c r="AR2" s="80"/>
      <c r="AS2" s="44" t="s">
        <v>9</v>
      </c>
      <c r="AT2" s="44" t="s">
        <v>10</v>
      </c>
      <c r="AU2" s="45" t="s">
        <v>11</v>
      </c>
      <c r="AV2" s="81"/>
      <c r="AW2" s="80"/>
      <c r="AX2" s="83"/>
      <c r="AY2" s="80"/>
      <c r="AZ2" s="80"/>
      <c r="BA2" s="80"/>
      <c r="BB2" s="80"/>
      <c r="BC2" s="44" t="s">
        <v>9</v>
      </c>
      <c r="BD2" s="44" t="s">
        <v>10</v>
      </c>
      <c r="BE2" s="45" t="s">
        <v>11</v>
      </c>
      <c r="BF2" s="81"/>
      <c r="BG2" s="80"/>
      <c r="BH2" s="83"/>
      <c r="BI2" s="80"/>
      <c r="BJ2" s="80"/>
      <c r="BK2" s="80"/>
      <c r="BL2" s="80"/>
      <c r="BM2" s="44" t="s">
        <v>9</v>
      </c>
      <c r="BN2" s="44" t="s">
        <v>10</v>
      </c>
      <c r="BO2" s="45" t="s">
        <v>11</v>
      </c>
      <c r="BP2" s="81"/>
      <c r="BQ2" s="80"/>
      <c r="BR2" s="83"/>
      <c r="BS2" s="80"/>
      <c r="BT2" s="80"/>
      <c r="BU2" s="80"/>
      <c r="BV2" s="80"/>
      <c r="BW2" s="44" t="s">
        <v>9</v>
      </c>
      <c r="BX2" s="44" t="s">
        <v>10</v>
      </c>
      <c r="BY2" s="45" t="s">
        <v>11</v>
      </c>
      <c r="BZ2" s="81"/>
      <c r="CA2" s="80"/>
      <c r="CB2" s="83"/>
      <c r="CC2" s="80"/>
      <c r="CD2" s="80"/>
      <c r="CE2" s="80"/>
      <c r="CF2" s="80"/>
      <c r="CG2" s="44" t="s">
        <v>9</v>
      </c>
      <c r="CH2" s="44" t="s">
        <v>10</v>
      </c>
      <c r="CI2" s="45" t="s">
        <v>11</v>
      </c>
      <c r="CJ2" s="81"/>
      <c r="CK2" s="80"/>
      <c r="CL2" s="83"/>
      <c r="CM2" s="80"/>
      <c r="CN2" s="80"/>
      <c r="CO2" s="80"/>
      <c r="CP2" s="80"/>
      <c r="CQ2" s="44" t="s">
        <v>9</v>
      </c>
      <c r="CR2" s="44" t="s">
        <v>10</v>
      </c>
      <c r="CS2" s="45" t="s">
        <v>11</v>
      </c>
      <c r="CT2" s="81"/>
      <c r="CU2" s="80"/>
      <c r="CV2" s="83"/>
    </row>
    <row r="3" spans="1:162" x14ac:dyDescent="0.25">
      <c r="A3" s="46" t="s">
        <v>207</v>
      </c>
      <c r="B3" s="46"/>
      <c r="C3" s="46"/>
      <c r="D3" s="46"/>
      <c r="E3" s="46"/>
      <c r="F3" s="46"/>
      <c r="G3" s="47"/>
      <c r="H3" s="47"/>
      <c r="I3" s="46"/>
      <c r="J3" s="83"/>
      <c r="K3" s="46" t="s">
        <v>202</v>
      </c>
      <c r="L3" s="46"/>
      <c r="M3" s="46"/>
      <c r="N3" s="46"/>
      <c r="O3" s="46"/>
      <c r="P3" s="46"/>
      <c r="Q3" s="47"/>
      <c r="R3" s="47"/>
      <c r="S3" s="46"/>
      <c r="T3" s="83"/>
      <c r="U3" s="46" t="s">
        <v>210</v>
      </c>
      <c r="V3" s="46"/>
      <c r="W3" s="46"/>
      <c r="X3" s="46"/>
      <c r="Y3" s="46"/>
      <c r="Z3" s="46"/>
      <c r="AA3" s="47"/>
      <c r="AB3" s="47"/>
      <c r="AC3" s="46"/>
      <c r="AD3" s="83"/>
      <c r="AE3" s="46" t="s">
        <v>212</v>
      </c>
      <c r="AF3" s="46"/>
      <c r="AG3" s="46"/>
      <c r="AH3" s="46"/>
      <c r="AI3" s="46"/>
      <c r="AJ3" s="46"/>
      <c r="AK3" s="47"/>
      <c r="AL3" s="47"/>
      <c r="AM3" s="46"/>
      <c r="AN3" s="83"/>
      <c r="AO3" s="46" t="s">
        <v>216</v>
      </c>
      <c r="AP3" s="46"/>
      <c r="AQ3" s="46"/>
      <c r="AR3" s="46"/>
      <c r="AS3" s="46"/>
      <c r="AT3" s="46"/>
      <c r="AU3" s="47"/>
      <c r="AV3" s="47"/>
      <c r="AW3" s="46"/>
      <c r="AX3" s="83"/>
      <c r="AY3" s="46" t="s">
        <v>221</v>
      </c>
      <c r="AZ3" s="46"/>
      <c r="BA3" s="46"/>
      <c r="BB3" s="46"/>
      <c r="BC3" s="46"/>
      <c r="BD3" s="46"/>
      <c r="BE3" s="47"/>
      <c r="BF3" s="47"/>
      <c r="BG3" s="46"/>
      <c r="BH3" s="83"/>
      <c r="BI3" s="46" t="s">
        <v>226</v>
      </c>
      <c r="BJ3" s="46"/>
      <c r="BK3" s="46"/>
      <c r="BL3" s="46"/>
      <c r="BM3" s="46"/>
      <c r="BN3" s="46"/>
      <c r="BO3" s="47"/>
      <c r="BP3" s="47"/>
      <c r="BQ3" s="46"/>
      <c r="BR3" s="83"/>
      <c r="BS3" s="46" t="s">
        <v>230</v>
      </c>
      <c r="BT3" s="46"/>
      <c r="BU3" s="46"/>
      <c r="BV3" s="46"/>
      <c r="BW3" s="46"/>
      <c r="BX3" s="46"/>
      <c r="BY3" s="47"/>
      <c r="BZ3" s="47"/>
      <c r="CA3" s="46"/>
      <c r="CB3" s="83"/>
      <c r="CC3" s="46" t="s">
        <v>235</v>
      </c>
      <c r="CD3" s="46"/>
      <c r="CE3" s="46"/>
      <c r="CF3" s="46"/>
      <c r="CG3" s="46"/>
      <c r="CH3" s="46"/>
      <c r="CI3" s="47"/>
      <c r="CJ3" s="47"/>
      <c r="CK3" s="46"/>
      <c r="CL3" s="83"/>
      <c r="CM3" s="46" t="s">
        <v>239</v>
      </c>
      <c r="CN3" s="46"/>
      <c r="CO3" s="46"/>
      <c r="CP3" s="46"/>
      <c r="CQ3" s="46"/>
      <c r="CR3" s="46"/>
      <c r="CS3" s="47"/>
      <c r="CT3" s="47"/>
      <c r="CU3" s="46"/>
      <c r="CV3" s="83"/>
    </row>
    <row r="4" spans="1:162" s="49" customFormat="1" x14ac:dyDescent="0.25">
      <c r="A4" s="85" t="s">
        <v>28</v>
      </c>
      <c r="B4" s="86"/>
      <c r="C4" s="86"/>
      <c r="D4" s="86"/>
      <c r="E4" s="86"/>
      <c r="F4" s="86"/>
      <c r="G4" s="86"/>
      <c r="H4" s="86"/>
      <c r="I4" s="87"/>
      <c r="J4" s="83"/>
      <c r="K4" s="85" t="s">
        <v>28</v>
      </c>
      <c r="L4" s="86"/>
      <c r="M4" s="86"/>
      <c r="N4" s="86"/>
      <c r="O4" s="86"/>
      <c r="P4" s="86"/>
      <c r="Q4" s="86"/>
      <c r="R4" s="86"/>
      <c r="S4" s="87"/>
      <c r="T4" s="83"/>
      <c r="U4" s="85" t="s">
        <v>28</v>
      </c>
      <c r="V4" s="86"/>
      <c r="W4" s="86"/>
      <c r="X4" s="86"/>
      <c r="Y4" s="86"/>
      <c r="Z4" s="86"/>
      <c r="AA4" s="86"/>
      <c r="AB4" s="86"/>
      <c r="AC4" s="87"/>
      <c r="AD4" s="83"/>
      <c r="AE4" s="85" t="s">
        <v>28</v>
      </c>
      <c r="AF4" s="86"/>
      <c r="AG4" s="86"/>
      <c r="AH4" s="86"/>
      <c r="AI4" s="86"/>
      <c r="AJ4" s="86"/>
      <c r="AK4" s="86"/>
      <c r="AL4" s="86"/>
      <c r="AM4" s="87"/>
      <c r="AN4" s="83"/>
      <c r="AO4" s="85" t="s">
        <v>28</v>
      </c>
      <c r="AP4" s="86"/>
      <c r="AQ4" s="86"/>
      <c r="AR4" s="86"/>
      <c r="AS4" s="86"/>
      <c r="AT4" s="86"/>
      <c r="AU4" s="86"/>
      <c r="AV4" s="86"/>
      <c r="AW4" s="87"/>
      <c r="AX4" s="83"/>
      <c r="AY4" s="85" t="s">
        <v>222</v>
      </c>
      <c r="AZ4" s="86"/>
      <c r="BA4" s="86"/>
      <c r="BB4" s="86"/>
      <c r="BC4" s="86"/>
      <c r="BD4" s="86"/>
      <c r="BE4" s="86"/>
      <c r="BF4" s="86"/>
      <c r="BG4" s="87"/>
      <c r="BH4" s="83"/>
      <c r="BI4" s="85" t="s">
        <v>28</v>
      </c>
      <c r="BJ4" s="86"/>
      <c r="BK4" s="86"/>
      <c r="BL4" s="86"/>
      <c r="BM4" s="86"/>
      <c r="BN4" s="86"/>
      <c r="BO4" s="86"/>
      <c r="BP4" s="86"/>
      <c r="BQ4" s="87"/>
      <c r="BR4" s="83"/>
      <c r="BS4" s="85" t="s">
        <v>28</v>
      </c>
      <c r="BT4" s="86"/>
      <c r="BU4" s="86"/>
      <c r="BV4" s="86"/>
      <c r="BW4" s="86"/>
      <c r="BX4" s="86"/>
      <c r="BY4" s="86"/>
      <c r="BZ4" s="86"/>
      <c r="CA4" s="87"/>
      <c r="CB4" s="83"/>
      <c r="CC4" s="85" t="s">
        <v>28</v>
      </c>
      <c r="CD4" s="86"/>
      <c r="CE4" s="86"/>
      <c r="CF4" s="86"/>
      <c r="CG4" s="86"/>
      <c r="CH4" s="86"/>
      <c r="CI4" s="86"/>
      <c r="CJ4" s="86"/>
      <c r="CK4" s="87"/>
      <c r="CL4" s="83"/>
      <c r="CM4" s="85" t="s">
        <v>28</v>
      </c>
      <c r="CN4" s="86"/>
      <c r="CO4" s="86"/>
      <c r="CP4" s="86"/>
      <c r="CQ4" s="86"/>
      <c r="CR4" s="86"/>
      <c r="CS4" s="86"/>
      <c r="CT4" s="86"/>
      <c r="CU4" s="87"/>
      <c r="CV4" s="83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S4" s="48"/>
      <c r="ET4" s="48"/>
      <c r="EU4" s="48"/>
      <c r="EV4" s="48"/>
      <c r="EW4" s="48"/>
      <c r="EX4" s="48"/>
      <c r="EY4" s="48"/>
      <c r="EZ4" s="48"/>
      <c r="FA4" s="48"/>
      <c r="FB4" s="48"/>
      <c r="FC4" s="48"/>
      <c r="FD4" s="48"/>
      <c r="FE4" s="48"/>
      <c r="FF4" s="48"/>
    </row>
    <row r="5" spans="1:162" s="49" customFormat="1" ht="15" customHeight="1" thickBot="1" x14ac:dyDescent="0.3">
      <c r="B5" s="43">
        <v>176</v>
      </c>
      <c r="C5" s="43" t="s">
        <v>201</v>
      </c>
      <c r="D5" s="43">
        <v>150</v>
      </c>
      <c r="E5" s="43">
        <v>4.54</v>
      </c>
      <c r="F5" s="43">
        <v>2.2599999999999998</v>
      </c>
      <c r="G5" s="50">
        <v>40.034999999999997</v>
      </c>
      <c r="H5" s="51">
        <f t="shared" ref="H5:H8" si="0">G5*4+F5*9+E5*4</f>
        <v>198.64</v>
      </c>
      <c r="I5" s="43">
        <v>0.65</v>
      </c>
      <c r="J5" s="83"/>
      <c r="L5" s="24">
        <v>178</v>
      </c>
      <c r="M5" s="24" t="s">
        <v>157</v>
      </c>
      <c r="N5" s="24">
        <v>80</v>
      </c>
      <c r="O5" s="24">
        <v>16.96</v>
      </c>
      <c r="P5" s="24">
        <v>12.66</v>
      </c>
      <c r="Q5" s="52">
        <v>11.9</v>
      </c>
      <c r="R5" s="51">
        <f>Q5*4+P5*9+O5*4</f>
        <v>229.38</v>
      </c>
      <c r="S5" s="24">
        <v>0</v>
      </c>
      <c r="T5" s="83"/>
      <c r="V5" s="24">
        <v>185</v>
      </c>
      <c r="W5" s="24" t="s">
        <v>114</v>
      </c>
      <c r="X5" s="24">
        <v>155</v>
      </c>
      <c r="Y5" s="24">
        <v>3.42</v>
      </c>
      <c r="Z5" s="24">
        <v>0.98</v>
      </c>
      <c r="AA5" s="52">
        <v>24.63</v>
      </c>
      <c r="AB5" s="51">
        <f>AA5*4+Z5*9+Y5*4</f>
        <v>121.02000000000001</v>
      </c>
      <c r="AC5" s="24">
        <v>0</v>
      </c>
      <c r="AD5" s="83"/>
      <c r="AF5" s="24">
        <v>93</v>
      </c>
      <c r="AG5" s="53" t="s">
        <v>109</v>
      </c>
      <c r="AH5" s="43">
        <v>200</v>
      </c>
      <c r="AI5" s="43">
        <v>5.75</v>
      </c>
      <c r="AJ5" s="43">
        <v>5.22</v>
      </c>
      <c r="AK5" s="50">
        <v>18.88</v>
      </c>
      <c r="AL5" s="51">
        <f>AK5*4+AJ5*9+AI5*4</f>
        <v>145.5</v>
      </c>
      <c r="AM5" s="43">
        <v>0.91</v>
      </c>
      <c r="AN5" s="83"/>
      <c r="AP5" s="43">
        <v>185</v>
      </c>
      <c r="AQ5" s="43" t="s">
        <v>46</v>
      </c>
      <c r="AR5" s="43">
        <v>155</v>
      </c>
      <c r="AS5" s="43">
        <v>1.6</v>
      </c>
      <c r="AT5" s="43">
        <v>0.23</v>
      </c>
      <c r="AU5" s="50">
        <v>21.77</v>
      </c>
      <c r="AV5" s="51">
        <f>AU5*4+AT5*9+AS5*4</f>
        <v>95.550000000000011</v>
      </c>
      <c r="AW5" s="43"/>
      <c r="AX5" s="83"/>
      <c r="AZ5" s="24">
        <v>212</v>
      </c>
      <c r="BA5" s="24" t="s">
        <v>113</v>
      </c>
      <c r="BB5" s="24">
        <v>150</v>
      </c>
      <c r="BC5" s="54">
        <v>13.4</v>
      </c>
      <c r="BD5" s="54">
        <v>11.08</v>
      </c>
      <c r="BE5" s="54">
        <v>31.6</v>
      </c>
      <c r="BF5" s="51">
        <f>BE5*4+BD5*9+BC5*4</f>
        <v>279.72000000000003</v>
      </c>
      <c r="BG5" s="54">
        <v>0.13</v>
      </c>
      <c r="BH5" s="83"/>
      <c r="BJ5" s="43">
        <v>185</v>
      </c>
      <c r="BK5" s="43" t="s">
        <v>107</v>
      </c>
      <c r="BL5" s="43">
        <v>155</v>
      </c>
      <c r="BM5" s="43">
        <v>3.65</v>
      </c>
      <c r="BN5" s="43">
        <v>1.91</v>
      </c>
      <c r="BO5" s="43">
        <v>22.49</v>
      </c>
      <c r="BP5" s="51">
        <f>BO5*4+BN5*9+BM5*4</f>
        <v>121.74999999999999</v>
      </c>
      <c r="BQ5" s="43"/>
      <c r="BR5" s="83"/>
      <c r="BT5" s="24">
        <v>185</v>
      </c>
      <c r="BU5" s="24" t="s">
        <v>46</v>
      </c>
      <c r="BV5" s="24">
        <v>200</v>
      </c>
      <c r="BW5" s="54">
        <v>2.06</v>
      </c>
      <c r="BX5" s="54">
        <v>0.3</v>
      </c>
      <c r="BY5" s="54">
        <v>28.13</v>
      </c>
      <c r="BZ5" s="51">
        <f t="shared" ref="BZ5" si="1">BY5*4+BX5*9+BW5*4</f>
        <v>123.46</v>
      </c>
      <c r="CA5" s="54">
        <v>0</v>
      </c>
      <c r="CB5" s="83"/>
      <c r="CC5" s="49" t="s">
        <v>241</v>
      </c>
      <c r="CD5" s="43">
        <v>185</v>
      </c>
      <c r="CE5" s="43" t="s">
        <v>104</v>
      </c>
      <c r="CF5" s="43">
        <v>150</v>
      </c>
      <c r="CG5" s="54">
        <v>2.36</v>
      </c>
      <c r="CH5" s="54">
        <v>0.23</v>
      </c>
      <c r="CI5" s="54">
        <v>20.97</v>
      </c>
      <c r="CJ5" s="51">
        <f>CI5*4+CH5*9+CG5*4</f>
        <v>95.389999999999986</v>
      </c>
      <c r="CK5" s="54">
        <v>0</v>
      </c>
      <c r="CL5" s="83"/>
      <c r="CN5" s="24">
        <v>94</v>
      </c>
      <c r="CO5" s="24" t="s">
        <v>128</v>
      </c>
      <c r="CP5" s="24">
        <v>150</v>
      </c>
      <c r="CQ5" s="54">
        <v>4.34</v>
      </c>
      <c r="CR5" s="54">
        <v>4.1100000000000003</v>
      </c>
      <c r="CS5" s="54">
        <v>13.92</v>
      </c>
      <c r="CT5" s="51">
        <f>CS5*4+CR5*9+CQ5*4</f>
        <v>110.03</v>
      </c>
      <c r="CU5" s="54">
        <v>0.68</v>
      </c>
      <c r="CV5" s="83"/>
      <c r="DE5" s="48"/>
      <c r="DF5" s="48"/>
      <c r="DG5" s="48"/>
      <c r="DH5" s="48"/>
      <c r="DI5" s="48"/>
      <c r="DJ5" s="48"/>
      <c r="DK5" s="48"/>
      <c r="DL5" s="48"/>
      <c r="DM5" s="48"/>
      <c r="DN5" s="48"/>
      <c r="DO5" s="48"/>
      <c r="DP5" s="48"/>
      <c r="DQ5" s="48"/>
      <c r="DR5" s="48"/>
      <c r="DS5" s="48"/>
      <c r="DT5" s="48"/>
      <c r="DU5" s="48"/>
      <c r="DV5" s="48"/>
      <c r="DW5" s="48"/>
      <c r="DX5" s="48"/>
      <c r="DY5" s="48"/>
      <c r="DZ5" s="48"/>
      <c r="EA5" s="48"/>
      <c r="EB5" s="48"/>
      <c r="EC5" s="48"/>
      <c r="ED5" s="48"/>
      <c r="EE5" s="48"/>
      <c r="EF5" s="48"/>
      <c r="EG5" s="48"/>
      <c r="EH5" s="48"/>
      <c r="EI5" s="48"/>
      <c r="EJ5" s="48"/>
      <c r="EK5" s="48"/>
      <c r="EL5" s="48"/>
      <c r="EM5" s="48"/>
      <c r="EN5" s="48"/>
      <c r="EO5" s="48"/>
      <c r="EP5" s="48"/>
      <c r="EQ5" s="48"/>
      <c r="ER5" s="48"/>
      <c r="ES5" s="48"/>
      <c r="ET5" s="48"/>
      <c r="EU5" s="48"/>
      <c r="EV5" s="48"/>
      <c r="EW5" s="48"/>
      <c r="EX5" s="48"/>
      <c r="EY5" s="48"/>
      <c r="EZ5" s="48"/>
      <c r="FA5" s="48"/>
      <c r="FB5" s="48"/>
      <c r="FC5" s="48"/>
      <c r="FD5" s="48"/>
      <c r="FE5" s="48"/>
      <c r="FF5" s="48"/>
    </row>
    <row r="6" spans="1:162" ht="12.75" customHeight="1" thickBot="1" x14ac:dyDescent="0.3">
      <c r="B6" s="43">
        <v>7</v>
      </c>
      <c r="C6" s="43" t="s">
        <v>37</v>
      </c>
      <c r="D6" s="43">
        <v>10</v>
      </c>
      <c r="E6" s="43">
        <v>2.3199999999999998</v>
      </c>
      <c r="F6" s="43">
        <v>2.95</v>
      </c>
      <c r="G6" s="50">
        <v>0</v>
      </c>
      <c r="H6" s="51">
        <f t="shared" si="0"/>
        <v>35.83</v>
      </c>
      <c r="I6" s="43">
        <v>7.0000000000000007E-2</v>
      </c>
      <c r="J6" s="83"/>
      <c r="L6" s="24">
        <v>228</v>
      </c>
      <c r="M6" s="24" t="s">
        <v>115</v>
      </c>
      <c r="N6" s="73">
        <v>100</v>
      </c>
      <c r="O6" s="74">
        <v>8</v>
      </c>
      <c r="P6" s="75">
        <v>9.4499999999999993</v>
      </c>
      <c r="Q6" s="75">
        <v>4.92</v>
      </c>
      <c r="R6" s="71">
        <f>Q6*4+P6*9+O6*4</f>
        <v>136.72999999999999</v>
      </c>
      <c r="S6" s="72">
        <v>0.32</v>
      </c>
      <c r="T6" s="83"/>
      <c r="V6" s="24"/>
      <c r="W6" s="43" t="s">
        <v>191</v>
      </c>
      <c r="X6" s="43">
        <v>70</v>
      </c>
      <c r="Y6" s="43">
        <v>1.19</v>
      </c>
      <c r="Z6" s="43">
        <v>4.2</v>
      </c>
      <c r="AA6" s="43">
        <v>10.5</v>
      </c>
      <c r="AB6" s="51">
        <f>AA6*4+Z6*9+Y6*4</f>
        <v>84.560000000000016</v>
      </c>
      <c r="AD6" s="83"/>
      <c r="AF6" s="24">
        <v>7</v>
      </c>
      <c r="AG6" s="43" t="s">
        <v>150</v>
      </c>
      <c r="AH6" s="43">
        <v>10</v>
      </c>
      <c r="AI6" s="43">
        <v>2.3199999999999998</v>
      </c>
      <c r="AJ6" s="43">
        <v>2.95</v>
      </c>
      <c r="AK6" s="50">
        <v>0</v>
      </c>
      <c r="AL6" s="51">
        <f>AK6*4+AJ6*9+AI6*4</f>
        <v>35.83</v>
      </c>
      <c r="AM6" s="43">
        <v>7.0000000000000007E-2</v>
      </c>
      <c r="AN6" s="83"/>
      <c r="AP6" s="43">
        <v>238</v>
      </c>
      <c r="AQ6" s="43" t="s">
        <v>152</v>
      </c>
      <c r="AR6" s="24">
        <v>150</v>
      </c>
      <c r="AS6" s="51">
        <v>21.69</v>
      </c>
      <c r="AT6" s="51">
        <v>18.53</v>
      </c>
      <c r="AU6" s="51">
        <v>52.5</v>
      </c>
      <c r="AV6" s="51">
        <f>AU6*4+AT6*9+AS6*4</f>
        <v>463.53</v>
      </c>
      <c r="AW6" s="51">
        <v>1.59</v>
      </c>
      <c r="AX6" s="83"/>
      <c r="AZ6" s="43">
        <v>7</v>
      </c>
      <c r="BA6" s="43" t="s">
        <v>37</v>
      </c>
      <c r="BB6" s="43">
        <v>10</v>
      </c>
      <c r="BC6" s="54">
        <v>2.3199999999999998</v>
      </c>
      <c r="BD6" s="54">
        <v>2.95</v>
      </c>
      <c r="BE6" s="54">
        <v>0</v>
      </c>
      <c r="BF6" s="51">
        <f>BE6*4+BD6*9+BC6*4</f>
        <v>35.83</v>
      </c>
      <c r="BG6" s="54">
        <v>7.0000000000000007E-2</v>
      </c>
      <c r="BH6" s="83"/>
      <c r="BJ6" s="43">
        <v>3</v>
      </c>
      <c r="BK6" s="43" t="s">
        <v>227</v>
      </c>
      <c r="BL6" s="43">
        <v>40</v>
      </c>
      <c r="BM6" s="43">
        <v>4.7300000000000004</v>
      </c>
      <c r="BN6" s="43">
        <v>6.88</v>
      </c>
      <c r="BO6" s="50">
        <v>14.59</v>
      </c>
      <c r="BP6" s="51">
        <f>BO6*4+BN6*9+BM6*4</f>
        <v>139.19999999999999</v>
      </c>
      <c r="BQ6" s="43">
        <v>7.0000000000000007E-2</v>
      </c>
      <c r="BR6" s="83"/>
      <c r="BT6" s="24">
        <v>7</v>
      </c>
      <c r="BU6" s="24" t="s">
        <v>37</v>
      </c>
      <c r="BV6" s="24">
        <v>15</v>
      </c>
      <c r="BW6" s="54">
        <v>3.48</v>
      </c>
      <c r="BX6" s="54">
        <v>4.43</v>
      </c>
      <c r="BY6" s="54"/>
      <c r="BZ6" s="51">
        <f>BY6*4+BX6*9+BW6*4</f>
        <v>53.79</v>
      </c>
      <c r="CA6" s="54">
        <v>0.11</v>
      </c>
      <c r="CB6" s="83"/>
      <c r="CD6" s="24">
        <v>224</v>
      </c>
      <c r="CE6" s="24" t="s">
        <v>190</v>
      </c>
      <c r="CF6" s="43">
        <v>80</v>
      </c>
      <c r="CG6" s="54">
        <v>9.89</v>
      </c>
      <c r="CH6" s="54">
        <v>12.15</v>
      </c>
      <c r="CI6" s="54">
        <v>1.55</v>
      </c>
      <c r="CJ6" s="51">
        <f>CI6*4+CH6*9+CG6*4</f>
        <v>155.11000000000001</v>
      </c>
      <c r="CK6" s="54">
        <v>0.33</v>
      </c>
      <c r="CL6" s="83"/>
      <c r="CN6" s="43">
        <v>2</v>
      </c>
      <c r="CO6" s="43" t="s">
        <v>93</v>
      </c>
      <c r="CP6" s="43">
        <v>55</v>
      </c>
      <c r="CQ6" s="54">
        <v>2.4900000000000002</v>
      </c>
      <c r="CR6" s="54">
        <v>3.93</v>
      </c>
      <c r="CS6" s="54">
        <v>27.56</v>
      </c>
      <c r="CT6" s="51">
        <f>CS6*4+CR6*9+CQ6*4</f>
        <v>155.57000000000002</v>
      </c>
      <c r="CU6" s="54">
        <v>0.1</v>
      </c>
      <c r="CV6" s="83"/>
    </row>
    <row r="7" spans="1:162" x14ac:dyDescent="0.25">
      <c r="C7" s="43" t="s">
        <v>142</v>
      </c>
      <c r="D7" s="24">
        <v>50</v>
      </c>
      <c r="E7" s="43">
        <v>0.4</v>
      </c>
      <c r="F7" s="43">
        <v>0.05</v>
      </c>
      <c r="G7" s="43">
        <v>1.4</v>
      </c>
      <c r="H7" s="51">
        <f t="shared" si="0"/>
        <v>7.65</v>
      </c>
      <c r="J7" s="83"/>
      <c r="M7" s="24" t="s">
        <v>147</v>
      </c>
      <c r="N7" s="24">
        <v>60</v>
      </c>
      <c r="O7" s="76">
        <v>0.48</v>
      </c>
      <c r="P7" s="77">
        <v>0.06</v>
      </c>
      <c r="Q7" s="77">
        <v>1.68</v>
      </c>
      <c r="R7" s="71">
        <f>Q7*4+P7*9+O7*4</f>
        <v>9.18</v>
      </c>
      <c r="T7" s="83"/>
      <c r="V7" s="24">
        <v>6</v>
      </c>
      <c r="W7" s="24" t="s">
        <v>38</v>
      </c>
      <c r="X7" s="24">
        <v>5</v>
      </c>
      <c r="Y7" s="24">
        <v>0.04</v>
      </c>
      <c r="Z7" s="24">
        <v>3.63</v>
      </c>
      <c r="AA7" s="24">
        <v>6.5000000000000002E-2</v>
      </c>
      <c r="AB7" s="51">
        <f>AA7*4+Z7*9+Y7*4</f>
        <v>33.089999999999996</v>
      </c>
      <c r="AC7" s="24"/>
      <c r="AD7" s="83"/>
      <c r="AF7" s="43">
        <v>397</v>
      </c>
      <c r="AG7" s="43" t="s">
        <v>48</v>
      </c>
      <c r="AH7" s="43">
        <v>180</v>
      </c>
      <c r="AI7" s="43">
        <v>3.0579999999999998</v>
      </c>
      <c r="AJ7" s="43">
        <v>2.6579999999999999</v>
      </c>
      <c r="AK7" s="50">
        <v>13.2</v>
      </c>
      <c r="AL7" s="51">
        <f t="shared" ref="AL7" si="2">AK7*4+AJ7*9+AI7*4</f>
        <v>88.953999999999994</v>
      </c>
      <c r="AM7" s="43">
        <v>1.43</v>
      </c>
      <c r="AN7" s="83"/>
      <c r="AP7" s="43">
        <v>6</v>
      </c>
      <c r="AQ7" s="43" t="s">
        <v>38</v>
      </c>
      <c r="AR7" s="43">
        <v>10</v>
      </c>
      <c r="AS7" s="43">
        <v>0.08</v>
      </c>
      <c r="AT7" s="43">
        <v>7.25</v>
      </c>
      <c r="AU7" s="43">
        <v>0.13</v>
      </c>
      <c r="AV7" s="51">
        <f>AU7*4+AT7*9+AS7*4</f>
        <v>66.089999999999989</v>
      </c>
      <c r="AX7" s="83"/>
      <c r="AZ7" s="43">
        <v>213</v>
      </c>
      <c r="BA7" s="43" t="s">
        <v>220</v>
      </c>
      <c r="BB7" s="43">
        <v>40</v>
      </c>
      <c r="BC7" s="43">
        <v>4.9000000000000004</v>
      </c>
      <c r="BD7" s="43">
        <v>4.5</v>
      </c>
      <c r="BE7" s="43">
        <v>0.3</v>
      </c>
      <c r="BF7" s="51">
        <f t="shared" ref="BF7:BF8" si="3">BE7*4+BD7*9+BC7*4</f>
        <v>61.300000000000004</v>
      </c>
      <c r="BH7" s="83"/>
      <c r="BJ7" s="43">
        <v>395</v>
      </c>
      <c r="BK7" s="43" t="s">
        <v>31</v>
      </c>
      <c r="BL7" s="43">
        <v>180</v>
      </c>
      <c r="BM7" s="43">
        <v>2.85</v>
      </c>
      <c r="BN7" s="43">
        <v>2.41</v>
      </c>
      <c r="BO7" s="50">
        <v>14.36</v>
      </c>
      <c r="BP7" s="51">
        <f>BO7*4+BN7*9+BM7*4</f>
        <v>90.53</v>
      </c>
      <c r="BQ7" s="43">
        <v>1.17</v>
      </c>
      <c r="BR7" s="83"/>
      <c r="BT7" s="24">
        <v>6</v>
      </c>
      <c r="BU7" s="24" t="s">
        <v>38</v>
      </c>
      <c r="BV7" s="24">
        <v>5</v>
      </c>
      <c r="BW7" s="54">
        <v>0.04</v>
      </c>
      <c r="BX7" s="54">
        <v>3.63</v>
      </c>
      <c r="BY7" s="54">
        <v>6.5000000000000002E-2</v>
      </c>
      <c r="BZ7" s="51">
        <f>BY7*4+BX7*9+BW7*4</f>
        <v>33.089999999999996</v>
      </c>
      <c r="CA7" s="54"/>
      <c r="CB7" s="83"/>
      <c r="CD7" s="43">
        <v>394</v>
      </c>
      <c r="CE7" s="43" t="s">
        <v>237</v>
      </c>
      <c r="CF7" s="43">
        <v>180</v>
      </c>
      <c r="CG7" s="54">
        <v>2.67</v>
      </c>
      <c r="CH7" s="54">
        <v>2.34</v>
      </c>
      <c r="CI7" s="54">
        <v>14.3</v>
      </c>
      <c r="CJ7" s="51">
        <f>CI7*4+CH7*9+CG7*4</f>
        <v>88.94</v>
      </c>
      <c r="CK7" s="54">
        <v>1.2</v>
      </c>
      <c r="CL7" s="83"/>
      <c r="CO7" s="43" t="s">
        <v>193</v>
      </c>
      <c r="CP7" s="43">
        <v>80</v>
      </c>
      <c r="CQ7" s="43">
        <v>15.56</v>
      </c>
      <c r="CR7" s="43">
        <v>11.39</v>
      </c>
      <c r="CS7" s="43">
        <v>16.7</v>
      </c>
      <c r="CT7" s="51">
        <f>CS7*4+CR7*9+CQ7*4</f>
        <v>231.55</v>
      </c>
      <c r="CV7" s="83"/>
    </row>
    <row r="8" spans="1:162" ht="12.75" customHeight="1" x14ac:dyDescent="0.25">
      <c r="C8" s="43" t="s">
        <v>192</v>
      </c>
      <c r="D8" s="43">
        <v>80</v>
      </c>
      <c r="E8" s="43">
        <v>5.6</v>
      </c>
      <c r="F8" s="43">
        <v>8.4</v>
      </c>
      <c r="G8" s="50">
        <v>4.3</v>
      </c>
      <c r="H8" s="51">
        <f t="shared" si="0"/>
        <v>115.20000000000002</v>
      </c>
      <c r="I8" s="43">
        <v>219</v>
      </c>
      <c r="J8" s="83"/>
      <c r="L8" s="24">
        <v>394</v>
      </c>
      <c r="M8" s="24" t="s">
        <v>171</v>
      </c>
      <c r="N8" s="24">
        <v>180</v>
      </c>
      <c r="O8" s="78">
        <v>2.61</v>
      </c>
      <c r="P8" s="78">
        <v>2.34</v>
      </c>
      <c r="Q8" s="79">
        <v>14.31</v>
      </c>
      <c r="R8" s="51">
        <f>Q8*4+P8*9+O8*4</f>
        <v>88.74</v>
      </c>
      <c r="S8" s="43">
        <v>1.2</v>
      </c>
      <c r="T8" s="83"/>
      <c r="V8" s="24">
        <v>394</v>
      </c>
      <c r="W8" s="24" t="s">
        <v>211</v>
      </c>
      <c r="X8" s="24">
        <v>180</v>
      </c>
      <c r="Y8" s="24">
        <v>2.67</v>
      </c>
      <c r="Z8" s="43">
        <v>2.34</v>
      </c>
      <c r="AA8" s="50">
        <v>14.31</v>
      </c>
      <c r="AB8" s="51">
        <f>AA8*4+Z8*9+Y8*4</f>
        <v>88.97999999999999</v>
      </c>
      <c r="AC8" s="43">
        <v>1.2</v>
      </c>
      <c r="AD8" s="83"/>
      <c r="AG8" s="43" t="s">
        <v>206</v>
      </c>
      <c r="AH8" s="24">
        <v>25</v>
      </c>
      <c r="AI8" s="54">
        <v>1.65</v>
      </c>
      <c r="AJ8" s="54">
        <v>0.15</v>
      </c>
      <c r="AK8" s="54">
        <v>8.35</v>
      </c>
      <c r="AL8" s="51">
        <f>AK8*4+AJ8*9+AI8*4</f>
        <v>41.35</v>
      </c>
      <c r="AN8" s="83"/>
      <c r="AP8" s="24">
        <v>394</v>
      </c>
      <c r="AQ8" s="24" t="s">
        <v>211</v>
      </c>
      <c r="AR8" s="24">
        <v>180</v>
      </c>
      <c r="AS8" s="24">
        <v>2.67</v>
      </c>
      <c r="AT8" s="43">
        <v>2.34</v>
      </c>
      <c r="AU8" s="50">
        <v>14.31</v>
      </c>
      <c r="AV8" s="51">
        <f>AU8*4+AT8*9+AS8*4</f>
        <v>88.97999999999999</v>
      </c>
      <c r="AW8" s="43">
        <v>1.2</v>
      </c>
      <c r="AX8" s="83"/>
      <c r="AZ8" s="43">
        <v>397</v>
      </c>
      <c r="BA8" s="43" t="s">
        <v>48</v>
      </c>
      <c r="BB8" s="43">
        <v>180</v>
      </c>
      <c r="BC8" s="43">
        <v>3.0579999999999998</v>
      </c>
      <c r="BD8" s="43">
        <v>2.6579999999999999</v>
      </c>
      <c r="BE8" s="50">
        <v>13.2</v>
      </c>
      <c r="BF8" s="51">
        <f t="shared" si="3"/>
        <v>88.953999999999994</v>
      </c>
      <c r="BG8" s="43">
        <v>1.43</v>
      </c>
      <c r="BH8" s="83"/>
      <c r="BJ8" s="24"/>
      <c r="BK8" s="43" t="s">
        <v>41</v>
      </c>
      <c r="BL8" s="43">
        <v>100</v>
      </c>
      <c r="BM8" s="54">
        <v>0.4</v>
      </c>
      <c r="BN8" s="54">
        <v>0.47</v>
      </c>
      <c r="BO8" s="54">
        <v>9.8000000000000007</v>
      </c>
      <c r="BP8" s="51">
        <f t="shared" ref="BP8" si="4">BO8*4+BN8*9+BM8*4</f>
        <v>45.03</v>
      </c>
      <c r="BQ8" s="54">
        <v>10</v>
      </c>
      <c r="BR8" s="83"/>
      <c r="BT8" s="24">
        <v>394</v>
      </c>
      <c r="BU8" s="24" t="s">
        <v>231</v>
      </c>
      <c r="BV8" s="24">
        <v>180</v>
      </c>
      <c r="BW8" s="54">
        <v>2.67</v>
      </c>
      <c r="BX8" s="54">
        <v>2.34</v>
      </c>
      <c r="BY8" s="54">
        <v>14.31</v>
      </c>
      <c r="BZ8" s="51">
        <f>BY8*4+BX8*9+BW8*4</f>
        <v>88.97999999999999</v>
      </c>
      <c r="CA8" s="54">
        <v>1.2</v>
      </c>
      <c r="CB8" s="83"/>
      <c r="CE8" s="24" t="s">
        <v>33</v>
      </c>
      <c r="CF8" s="24">
        <v>40</v>
      </c>
      <c r="CG8" s="54">
        <v>3.16</v>
      </c>
      <c r="CH8" s="54">
        <v>0.4</v>
      </c>
      <c r="CI8" s="54">
        <v>19.32</v>
      </c>
      <c r="CJ8" s="51">
        <f t="shared" ref="CJ8" si="5">CI8*4+CH8*9+CG8*4</f>
        <v>93.52</v>
      </c>
      <c r="CK8" s="54"/>
      <c r="CL8" s="83"/>
      <c r="CN8" s="43">
        <v>394</v>
      </c>
      <c r="CO8" s="43" t="s">
        <v>237</v>
      </c>
      <c r="CP8" s="43">
        <v>180</v>
      </c>
      <c r="CQ8" s="54">
        <v>2.67</v>
      </c>
      <c r="CR8" s="54">
        <v>2.34</v>
      </c>
      <c r="CS8" s="54">
        <v>14.3</v>
      </c>
      <c r="CT8" s="51">
        <f>CS8*4+CR8*9+CQ8*4</f>
        <v>88.94</v>
      </c>
      <c r="CU8" s="54">
        <v>1.2</v>
      </c>
      <c r="CV8" s="83"/>
    </row>
    <row r="9" spans="1:162" x14ac:dyDescent="0.25">
      <c r="B9" s="43">
        <v>395</v>
      </c>
      <c r="C9" s="43" t="s">
        <v>31</v>
      </c>
      <c r="D9" s="24">
        <v>180</v>
      </c>
      <c r="E9" s="43">
        <v>2.85</v>
      </c>
      <c r="F9" s="43">
        <v>2.41</v>
      </c>
      <c r="G9" s="50">
        <v>14.36</v>
      </c>
      <c r="H9" s="51">
        <f>G9*4+F9*9+E9*4</f>
        <v>90.53</v>
      </c>
      <c r="I9" s="43">
        <v>1.17</v>
      </c>
      <c r="J9" s="83"/>
      <c r="L9" s="24"/>
      <c r="M9" s="43" t="s">
        <v>206</v>
      </c>
      <c r="N9" s="24">
        <v>25</v>
      </c>
      <c r="O9" s="54">
        <v>1.65</v>
      </c>
      <c r="P9" s="54">
        <v>0.15</v>
      </c>
      <c r="Q9" s="54">
        <v>8.35</v>
      </c>
      <c r="R9" s="51">
        <f>Q9*4+P9*9+O9*4</f>
        <v>41.35</v>
      </c>
      <c r="T9" s="83"/>
      <c r="W9" s="43" t="s">
        <v>206</v>
      </c>
      <c r="X9" s="24">
        <v>25</v>
      </c>
      <c r="Y9" s="54">
        <v>1.65</v>
      </c>
      <c r="Z9" s="54">
        <v>0.15</v>
      </c>
      <c r="AA9" s="54">
        <v>8.35</v>
      </c>
      <c r="AB9" s="51">
        <f>AA9*4+Z9*9+Y9*4</f>
        <v>41.35</v>
      </c>
      <c r="AD9" s="83"/>
      <c r="AG9" s="43" t="s">
        <v>41</v>
      </c>
      <c r="AH9" s="43">
        <v>100</v>
      </c>
      <c r="AI9" s="54">
        <v>0.4</v>
      </c>
      <c r="AJ9" s="54">
        <v>0.47</v>
      </c>
      <c r="AK9" s="54">
        <v>9.8000000000000007</v>
      </c>
      <c r="AL9" s="51">
        <f t="shared" ref="AL9" si="6">AK9*4+AJ9*9+AI9*4</f>
        <v>45.03</v>
      </c>
      <c r="AM9" s="54">
        <v>10</v>
      </c>
      <c r="AN9" s="83"/>
      <c r="AQ9" s="43" t="s">
        <v>206</v>
      </c>
      <c r="AR9" s="24">
        <v>25</v>
      </c>
      <c r="AS9" s="54">
        <v>1.65</v>
      </c>
      <c r="AT9" s="54">
        <v>0.15</v>
      </c>
      <c r="AU9" s="54">
        <v>8.35</v>
      </c>
      <c r="AV9" s="51">
        <f>AU9*4+AT9*9+AS9*4</f>
        <v>41.35</v>
      </c>
      <c r="AX9" s="83"/>
      <c r="BA9" s="43" t="s">
        <v>33</v>
      </c>
      <c r="BB9" s="43">
        <v>30</v>
      </c>
      <c r="BC9" s="54">
        <f>7.9/10*3</f>
        <v>2.37</v>
      </c>
      <c r="BD9" s="54">
        <f>1/10*3</f>
        <v>0.30000000000000004</v>
      </c>
      <c r="BE9" s="54">
        <f>48.3/10*3</f>
        <v>14.49</v>
      </c>
      <c r="BF9" s="51">
        <f>BE9*4+BD9*9+BC9*4</f>
        <v>70.14</v>
      </c>
      <c r="BG9" s="54"/>
      <c r="BH9" s="83"/>
      <c r="BR9" s="83"/>
      <c r="BU9" s="24" t="s">
        <v>33</v>
      </c>
      <c r="BV9" s="24">
        <v>40</v>
      </c>
      <c r="BW9" s="54">
        <v>3.16</v>
      </c>
      <c r="BX9" s="54">
        <v>0.4</v>
      </c>
      <c r="BY9" s="54">
        <v>19.32</v>
      </c>
      <c r="BZ9" s="51">
        <f t="shared" ref="BZ9" si="7">BY9*4+BX9*9+BW9*4</f>
        <v>93.52</v>
      </c>
      <c r="CA9" s="54"/>
      <c r="CB9" s="83"/>
      <c r="CL9" s="83"/>
      <c r="CO9" s="43" t="s">
        <v>206</v>
      </c>
      <c r="CP9" s="43">
        <v>20</v>
      </c>
      <c r="CQ9" s="54">
        <v>1.32</v>
      </c>
      <c r="CR9" s="54">
        <v>0.24</v>
      </c>
      <c r="CS9" s="54">
        <v>6.68</v>
      </c>
      <c r="CT9" s="51">
        <f>CS9*4+CR9*9+CQ9*4</f>
        <v>34.159999999999997</v>
      </c>
      <c r="CU9" s="54"/>
      <c r="CV9" s="83"/>
    </row>
    <row r="10" spans="1:162" x14ac:dyDescent="0.25">
      <c r="C10" s="43" t="s">
        <v>33</v>
      </c>
      <c r="D10" s="24">
        <v>40</v>
      </c>
      <c r="E10" s="54">
        <f>7.9/10*4</f>
        <v>3.16</v>
      </c>
      <c r="F10" s="54">
        <f>1/10*4</f>
        <v>0.4</v>
      </c>
      <c r="G10" s="54">
        <f>48.3/10*4</f>
        <v>19.32</v>
      </c>
      <c r="H10" s="51">
        <f>G10*4+F10*9+E10*4</f>
        <v>93.52</v>
      </c>
      <c r="J10" s="83"/>
      <c r="M10" s="43" t="s">
        <v>33</v>
      </c>
      <c r="N10" s="43">
        <v>30</v>
      </c>
      <c r="O10" s="54">
        <f>7.9/10*3</f>
        <v>2.37</v>
      </c>
      <c r="P10" s="54">
        <f>1/10*3</f>
        <v>0.30000000000000004</v>
      </c>
      <c r="Q10" s="54">
        <f>48.3/10*3</f>
        <v>14.49</v>
      </c>
      <c r="R10" s="51">
        <f t="shared" ref="R10" si="8">Q10*4+P10*9+O10*4</f>
        <v>70.14</v>
      </c>
      <c r="S10" s="54"/>
      <c r="T10" s="83"/>
      <c r="Y10" s="54"/>
      <c r="Z10" s="54"/>
      <c r="AA10" s="54"/>
      <c r="AB10" s="54"/>
      <c r="AD10" s="83"/>
      <c r="AN10" s="83"/>
      <c r="AX10" s="83"/>
      <c r="BA10" s="43" t="s">
        <v>41</v>
      </c>
      <c r="BB10" s="43">
        <v>100</v>
      </c>
      <c r="BC10" s="54">
        <v>0.4</v>
      </c>
      <c r="BD10" s="54">
        <v>0.47</v>
      </c>
      <c r="BE10" s="54">
        <v>9.8000000000000007</v>
      </c>
      <c r="BF10" s="51">
        <f t="shared" ref="BF10" si="9">BE10*4+BD10*9+BC10*4</f>
        <v>45.03</v>
      </c>
      <c r="BG10" s="54">
        <v>10</v>
      </c>
      <c r="BH10" s="83"/>
      <c r="BR10" s="83"/>
      <c r="CB10" s="83"/>
      <c r="CL10" s="83"/>
      <c r="CV10" s="83"/>
    </row>
    <row r="11" spans="1:162" x14ac:dyDescent="0.25">
      <c r="J11" s="83"/>
      <c r="T11" s="83"/>
      <c r="Y11" s="54"/>
      <c r="Z11" s="54"/>
      <c r="AA11" s="54"/>
      <c r="AB11" s="54"/>
      <c r="AD11" s="83"/>
      <c r="AN11" s="83"/>
      <c r="AX11" s="83"/>
      <c r="BH11" s="83"/>
      <c r="BR11" s="83"/>
      <c r="BW11" s="54"/>
      <c r="BX11" s="54"/>
      <c r="BY11" s="54"/>
      <c r="BZ11" s="54"/>
      <c r="CB11" s="83"/>
      <c r="CL11" s="83"/>
      <c r="CQ11" s="54"/>
      <c r="CR11" s="54"/>
      <c r="CS11" s="54"/>
      <c r="CT11" s="54"/>
      <c r="CU11" s="54"/>
      <c r="CV11" s="83"/>
    </row>
    <row r="12" spans="1:162" x14ac:dyDescent="0.25">
      <c r="A12" s="55" t="s">
        <v>32</v>
      </c>
      <c r="B12" s="55"/>
      <c r="C12" s="55"/>
      <c r="D12" s="56">
        <f>SUM(D5:D11)</f>
        <v>510</v>
      </c>
      <c r="E12" s="56">
        <f>SUM(E5:E10)</f>
        <v>18.869999999999997</v>
      </c>
      <c r="F12" s="56">
        <f t="shared" ref="F12:I12" si="10">SUM(F5:F10)</f>
        <v>16.47</v>
      </c>
      <c r="G12" s="56">
        <f t="shared" si="10"/>
        <v>79.414999999999992</v>
      </c>
      <c r="H12" s="56">
        <f t="shared" si="10"/>
        <v>541.37</v>
      </c>
      <c r="I12" s="56">
        <f t="shared" si="10"/>
        <v>220.89</v>
      </c>
      <c r="J12" s="83"/>
      <c r="K12" s="55" t="s">
        <v>32</v>
      </c>
      <c r="L12" s="55"/>
      <c r="M12" s="55"/>
      <c r="N12" s="56">
        <f t="shared" ref="N12:S12" si="11">SUM(N5:N10)</f>
        <v>475</v>
      </c>
      <c r="O12" s="56">
        <f t="shared" si="11"/>
        <v>32.07</v>
      </c>
      <c r="P12" s="56">
        <f t="shared" si="11"/>
        <v>24.959999999999997</v>
      </c>
      <c r="Q12" s="56">
        <f t="shared" si="11"/>
        <v>55.650000000000006</v>
      </c>
      <c r="R12" s="56">
        <f t="shared" si="11"/>
        <v>575.5200000000001</v>
      </c>
      <c r="S12" s="56">
        <f t="shared" si="11"/>
        <v>1.52</v>
      </c>
      <c r="T12" s="83"/>
      <c r="U12" s="55" t="s">
        <v>32</v>
      </c>
      <c r="V12" s="55"/>
      <c r="W12" s="55"/>
      <c r="X12" s="56">
        <f t="shared" ref="X12:AC12" si="12">SUM(X5:X11)</f>
        <v>435</v>
      </c>
      <c r="Y12" s="56">
        <f t="shared" si="12"/>
        <v>8.9699999999999989</v>
      </c>
      <c r="Z12" s="56">
        <f t="shared" si="12"/>
        <v>11.299999999999999</v>
      </c>
      <c r="AA12" s="56">
        <f t="shared" si="12"/>
        <v>57.854999999999997</v>
      </c>
      <c r="AB12" s="56">
        <f t="shared" si="12"/>
        <v>369.00000000000006</v>
      </c>
      <c r="AC12" s="56">
        <f t="shared" si="12"/>
        <v>1.2</v>
      </c>
      <c r="AD12" s="83"/>
      <c r="AE12" s="55" t="s">
        <v>32</v>
      </c>
      <c r="AF12" s="55"/>
      <c r="AG12" s="55"/>
      <c r="AH12" s="56">
        <f t="shared" ref="AH12:AM12" si="13">SUM(AH5:AH10)</f>
        <v>515</v>
      </c>
      <c r="AI12" s="56">
        <f t="shared" si="13"/>
        <v>13.178000000000001</v>
      </c>
      <c r="AJ12" s="56">
        <f t="shared" si="13"/>
        <v>11.448</v>
      </c>
      <c r="AK12" s="56">
        <f t="shared" si="13"/>
        <v>50.230000000000004</v>
      </c>
      <c r="AL12" s="56">
        <f t="shared" si="13"/>
        <v>356.66399999999999</v>
      </c>
      <c r="AM12" s="56">
        <f t="shared" si="13"/>
        <v>12.41</v>
      </c>
      <c r="AN12" s="83"/>
      <c r="AO12" s="55" t="s">
        <v>32</v>
      </c>
      <c r="AP12" s="55"/>
      <c r="AQ12" s="55"/>
      <c r="AR12" s="56">
        <f t="shared" ref="AR12:AW12" si="14">SUM(AR5:AR11)</f>
        <v>520</v>
      </c>
      <c r="AS12" s="56">
        <f t="shared" si="14"/>
        <v>27.689999999999998</v>
      </c>
      <c r="AT12" s="56">
        <f t="shared" si="14"/>
        <v>28.5</v>
      </c>
      <c r="AU12" s="56">
        <f t="shared" si="14"/>
        <v>97.059999999999988</v>
      </c>
      <c r="AV12" s="56">
        <f t="shared" si="14"/>
        <v>755.5</v>
      </c>
      <c r="AW12" s="56">
        <f t="shared" si="14"/>
        <v>2.79</v>
      </c>
      <c r="AX12" s="83"/>
      <c r="AY12" s="55" t="s">
        <v>32</v>
      </c>
      <c r="AZ12" s="55"/>
      <c r="BA12" s="55"/>
      <c r="BB12" s="56">
        <f>SUM(BB5:BB11)</f>
        <v>510</v>
      </c>
      <c r="BC12" s="56">
        <f>SUM(BC5:BC10)</f>
        <v>26.448</v>
      </c>
      <c r="BD12" s="56">
        <f>SUM(BD5:BD10)</f>
        <v>21.958000000000002</v>
      </c>
      <c r="BE12" s="56">
        <f>SUM(BE5:BE10)</f>
        <v>69.39</v>
      </c>
      <c r="BF12" s="56">
        <f>SUM(BF5:BF10)</f>
        <v>580.97400000000005</v>
      </c>
      <c r="BG12" s="56">
        <f>SUM(BG5:BG10)</f>
        <v>11.629999999999999</v>
      </c>
      <c r="BH12" s="83"/>
      <c r="BI12" s="55" t="s">
        <v>32</v>
      </c>
      <c r="BJ12" s="55"/>
      <c r="BK12" s="55"/>
      <c r="BL12" s="56">
        <f t="shared" ref="BL12:BQ12" si="15">SUM(BL5:BL11)</f>
        <v>475</v>
      </c>
      <c r="BM12" s="56">
        <f t="shared" si="15"/>
        <v>11.63</v>
      </c>
      <c r="BN12" s="56">
        <f t="shared" si="15"/>
        <v>11.67</v>
      </c>
      <c r="BO12" s="56">
        <f t="shared" si="15"/>
        <v>61.239999999999995</v>
      </c>
      <c r="BP12" s="56">
        <f t="shared" si="15"/>
        <v>396.51</v>
      </c>
      <c r="BQ12" s="56">
        <f t="shared" si="15"/>
        <v>11.24</v>
      </c>
      <c r="BR12" s="83"/>
      <c r="BS12" s="55" t="s">
        <v>32</v>
      </c>
      <c r="BT12" s="55"/>
      <c r="BU12" s="55"/>
      <c r="BV12" s="56">
        <f t="shared" ref="BV12:CA12" si="16">SUM(BV5:BV11)</f>
        <v>440</v>
      </c>
      <c r="BW12" s="56">
        <f t="shared" si="16"/>
        <v>11.41</v>
      </c>
      <c r="BX12" s="56">
        <f t="shared" si="16"/>
        <v>11.1</v>
      </c>
      <c r="BY12" s="56">
        <f t="shared" si="16"/>
        <v>61.825000000000003</v>
      </c>
      <c r="BZ12" s="56">
        <f t="shared" si="16"/>
        <v>392.84</v>
      </c>
      <c r="CA12" s="56">
        <f t="shared" si="16"/>
        <v>1.31</v>
      </c>
      <c r="CB12" s="83"/>
      <c r="CC12" s="55" t="s">
        <v>32</v>
      </c>
      <c r="CD12" s="55"/>
      <c r="CE12" s="55"/>
      <c r="CF12" s="56">
        <f>SUM(CF5:CF8)</f>
        <v>450</v>
      </c>
      <c r="CG12" s="56">
        <f>SUM(CG5:CG8)</f>
        <v>18.079999999999998</v>
      </c>
      <c r="CH12" s="56">
        <f>SUM(CH5:CH8)</f>
        <v>15.120000000000001</v>
      </c>
      <c r="CI12" s="56">
        <f>SUM(CI5:CI8)</f>
        <v>56.14</v>
      </c>
      <c r="CJ12" s="56">
        <f>SUM(CJ5:CJ8)</f>
        <v>432.96</v>
      </c>
      <c r="CK12" s="56">
        <f>SUM(CU5:CU9)</f>
        <v>1.98</v>
      </c>
      <c r="CL12" s="83"/>
      <c r="CM12" s="55" t="s">
        <v>32</v>
      </c>
      <c r="CN12" s="55"/>
      <c r="CO12" s="55"/>
      <c r="CP12" s="56">
        <f t="shared" ref="CP12:CU12" si="17">SUM(CP5:CP11)</f>
        <v>485</v>
      </c>
      <c r="CQ12" s="56">
        <f t="shared" si="17"/>
        <v>26.380000000000003</v>
      </c>
      <c r="CR12" s="56">
        <f t="shared" si="17"/>
        <v>22.009999999999998</v>
      </c>
      <c r="CS12" s="56">
        <f t="shared" si="17"/>
        <v>79.16</v>
      </c>
      <c r="CT12" s="56">
        <f t="shared" si="17"/>
        <v>620.25</v>
      </c>
      <c r="CU12" s="56">
        <f t="shared" si="17"/>
        <v>1.98</v>
      </c>
      <c r="CV12" s="83"/>
    </row>
    <row r="13" spans="1:162" x14ac:dyDescent="0.25">
      <c r="A13" s="55" t="s">
        <v>30</v>
      </c>
      <c r="B13" s="55"/>
      <c r="C13" s="55"/>
      <c r="D13" s="55">
        <v>400</v>
      </c>
      <c r="E13" s="55">
        <v>13.5</v>
      </c>
      <c r="F13" s="55">
        <v>15</v>
      </c>
      <c r="G13" s="56">
        <v>65.25</v>
      </c>
      <c r="H13" s="56">
        <v>450</v>
      </c>
      <c r="I13" s="55"/>
      <c r="J13" s="83"/>
      <c r="K13" s="55" t="s">
        <v>30</v>
      </c>
      <c r="L13" s="55"/>
      <c r="M13" s="55"/>
      <c r="N13" s="55">
        <v>400</v>
      </c>
      <c r="O13" s="55">
        <v>13.5</v>
      </c>
      <c r="P13" s="55">
        <v>15</v>
      </c>
      <c r="Q13" s="56">
        <v>65.25</v>
      </c>
      <c r="R13" s="56">
        <v>450</v>
      </c>
      <c r="S13" s="55"/>
      <c r="T13" s="83"/>
      <c r="U13" s="55" t="s">
        <v>30</v>
      </c>
      <c r="V13" s="55"/>
      <c r="W13" s="55"/>
      <c r="X13" s="55">
        <v>400</v>
      </c>
      <c r="Y13" s="55">
        <v>13.5</v>
      </c>
      <c r="Z13" s="55">
        <v>15</v>
      </c>
      <c r="AA13" s="56">
        <v>65.25</v>
      </c>
      <c r="AB13" s="56">
        <v>450</v>
      </c>
      <c r="AC13" s="55"/>
      <c r="AD13" s="83"/>
      <c r="AE13" s="55" t="s">
        <v>30</v>
      </c>
      <c r="AF13" s="55"/>
      <c r="AG13" s="55"/>
      <c r="AH13" s="55">
        <v>400</v>
      </c>
      <c r="AI13" s="55">
        <v>13.5</v>
      </c>
      <c r="AJ13" s="55">
        <v>15</v>
      </c>
      <c r="AK13" s="56">
        <v>65.25</v>
      </c>
      <c r="AL13" s="56">
        <v>450</v>
      </c>
      <c r="AM13" s="55"/>
      <c r="AN13" s="83"/>
      <c r="AO13" s="55" t="s">
        <v>30</v>
      </c>
      <c r="AP13" s="55"/>
      <c r="AQ13" s="55"/>
      <c r="AR13" s="55">
        <v>400</v>
      </c>
      <c r="AS13" s="55">
        <v>13.5</v>
      </c>
      <c r="AT13" s="55">
        <v>15</v>
      </c>
      <c r="AU13" s="56">
        <v>65.25</v>
      </c>
      <c r="AV13" s="56">
        <v>450</v>
      </c>
      <c r="AW13" s="55"/>
      <c r="AX13" s="83"/>
      <c r="AY13" s="55" t="s">
        <v>30</v>
      </c>
      <c r="AZ13" s="55"/>
      <c r="BA13" s="55"/>
      <c r="BB13" s="55">
        <v>400</v>
      </c>
      <c r="BC13" s="55">
        <v>13.5</v>
      </c>
      <c r="BD13" s="55">
        <v>15</v>
      </c>
      <c r="BE13" s="56">
        <v>65.25</v>
      </c>
      <c r="BF13" s="56">
        <v>450</v>
      </c>
      <c r="BG13" s="55"/>
      <c r="BH13" s="83"/>
      <c r="BI13" s="55" t="s">
        <v>30</v>
      </c>
      <c r="BJ13" s="55"/>
      <c r="BK13" s="55"/>
      <c r="BL13" s="55">
        <v>400</v>
      </c>
      <c r="BM13" s="55">
        <v>13.5</v>
      </c>
      <c r="BN13" s="55">
        <v>15</v>
      </c>
      <c r="BO13" s="56">
        <v>65.25</v>
      </c>
      <c r="BP13" s="56">
        <v>450</v>
      </c>
      <c r="BQ13" s="55"/>
      <c r="BR13" s="83"/>
      <c r="BS13" s="55" t="s">
        <v>30</v>
      </c>
      <c r="BT13" s="55"/>
      <c r="BU13" s="55"/>
      <c r="BV13" s="55">
        <v>400</v>
      </c>
      <c r="BW13" s="55">
        <v>13.5</v>
      </c>
      <c r="BX13" s="55">
        <v>15</v>
      </c>
      <c r="BY13" s="56">
        <v>65.25</v>
      </c>
      <c r="BZ13" s="56">
        <v>450</v>
      </c>
      <c r="CA13" s="55"/>
      <c r="CB13" s="83"/>
      <c r="CC13" s="55" t="s">
        <v>30</v>
      </c>
      <c r="CD13" s="55"/>
      <c r="CE13" s="55"/>
      <c r="CF13" s="55">
        <v>400</v>
      </c>
      <c r="CG13" s="55">
        <v>13.5</v>
      </c>
      <c r="CH13" s="55">
        <v>15</v>
      </c>
      <c r="CI13" s="56">
        <v>65.25</v>
      </c>
      <c r="CJ13" s="56">
        <v>450</v>
      </c>
      <c r="CK13" s="55"/>
      <c r="CL13" s="83"/>
      <c r="CM13" s="55" t="s">
        <v>30</v>
      </c>
      <c r="CN13" s="55"/>
      <c r="CO13" s="55"/>
      <c r="CP13" s="55">
        <v>400</v>
      </c>
      <c r="CQ13" s="55">
        <v>13.5</v>
      </c>
      <c r="CR13" s="55">
        <v>15</v>
      </c>
      <c r="CS13" s="56">
        <v>65.25</v>
      </c>
      <c r="CT13" s="56">
        <v>450</v>
      </c>
      <c r="CU13" s="55"/>
      <c r="CV13" s="83"/>
    </row>
    <row r="14" spans="1:162" x14ac:dyDescent="0.25">
      <c r="J14" s="83"/>
      <c r="Q14" s="50"/>
      <c r="R14" s="50"/>
      <c r="T14" s="83"/>
      <c r="AA14" s="50"/>
      <c r="AB14" s="50"/>
      <c r="AD14" s="83"/>
      <c r="AK14" s="50"/>
      <c r="AL14" s="50"/>
      <c r="AN14" s="83"/>
      <c r="AU14" s="50"/>
      <c r="AV14" s="50"/>
      <c r="AX14" s="83"/>
      <c r="BE14" s="50"/>
      <c r="BF14" s="50"/>
      <c r="BH14" s="83"/>
      <c r="BO14" s="50"/>
      <c r="BP14" s="50"/>
      <c r="BR14" s="83"/>
      <c r="BY14" s="50"/>
      <c r="BZ14" s="50"/>
      <c r="CB14" s="83"/>
      <c r="CI14" s="50"/>
      <c r="CJ14" s="50"/>
      <c r="CL14" s="83"/>
      <c r="CS14" s="50"/>
      <c r="CT14" s="50"/>
      <c r="CV14" s="83"/>
    </row>
    <row r="15" spans="1:162" s="49" customFormat="1" x14ac:dyDescent="0.25">
      <c r="A15" s="85" t="s">
        <v>0</v>
      </c>
      <c r="B15" s="86"/>
      <c r="C15" s="86"/>
      <c r="D15" s="86"/>
      <c r="E15" s="86"/>
      <c r="F15" s="86"/>
      <c r="G15" s="86"/>
      <c r="H15" s="86"/>
      <c r="I15" s="87"/>
      <c r="J15" s="83"/>
      <c r="K15" s="85" t="s">
        <v>0</v>
      </c>
      <c r="L15" s="86"/>
      <c r="M15" s="86"/>
      <c r="N15" s="86"/>
      <c r="O15" s="86"/>
      <c r="P15" s="86"/>
      <c r="Q15" s="86"/>
      <c r="R15" s="86"/>
      <c r="S15" s="87"/>
      <c r="T15" s="83"/>
      <c r="U15" s="85" t="s">
        <v>0</v>
      </c>
      <c r="V15" s="86"/>
      <c r="W15" s="86"/>
      <c r="X15" s="86"/>
      <c r="Y15" s="86"/>
      <c r="Z15" s="86"/>
      <c r="AA15" s="86"/>
      <c r="AB15" s="86"/>
      <c r="AC15" s="87"/>
      <c r="AD15" s="83"/>
      <c r="AE15" s="85" t="s">
        <v>0</v>
      </c>
      <c r="AF15" s="86"/>
      <c r="AG15" s="86"/>
      <c r="AH15" s="86"/>
      <c r="AI15" s="86"/>
      <c r="AJ15" s="86"/>
      <c r="AK15" s="86"/>
      <c r="AL15" s="86"/>
      <c r="AM15" s="87"/>
      <c r="AN15" s="83"/>
      <c r="AO15" s="85" t="s">
        <v>0</v>
      </c>
      <c r="AP15" s="86"/>
      <c r="AQ15" s="86"/>
      <c r="AR15" s="86"/>
      <c r="AS15" s="86"/>
      <c r="AT15" s="86"/>
      <c r="AU15" s="86"/>
      <c r="AV15" s="86"/>
      <c r="AW15" s="87"/>
      <c r="AX15" s="83"/>
      <c r="AY15" s="85" t="s">
        <v>0</v>
      </c>
      <c r="AZ15" s="86"/>
      <c r="BA15" s="86"/>
      <c r="BB15" s="86"/>
      <c r="BC15" s="86"/>
      <c r="BD15" s="86"/>
      <c r="BE15" s="86"/>
      <c r="BF15" s="86"/>
      <c r="BG15" s="87"/>
      <c r="BH15" s="83"/>
      <c r="BI15" s="85" t="s">
        <v>0</v>
      </c>
      <c r="BJ15" s="86"/>
      <c r="BK15" s="86"/>
      <c r="BL15" s="86"/>
      <c r="BM15" s="86"/>
      <c r="BN15" s="86"/>
      <c r="BO15" s="86"/>
      <c r="BP15" s="86"/>
      <c r="BQ15" s="87"/>
      <c r="BR15" s="83"/>
      <c r="BS15" s="85" t="s">
        <v>0</v>
      </c>
      <c r="BT15" s="86"/>
      <c r="BU15" s="86"/>
      <c r="BV15" s="86"/>
      <c r="BW15" s="86"/>
      <c r="BX15" s="86"/>
      <c r="BY15" s="86"/>
      <c r="BZ15" s="86"/>
      <c r="CA15" s="87"/>
      <c r="CB15" s="83"/>
      <c r="CC15" s="85" t="s">
        <v>0</v>
      </c>
      <c r="CD15" s="86"/>
      <c r="CE15" s="86"/>
      <c r="CF15" s="86"/>
      <c r="CG15" s="86"/>
      <c r="CH15" s="86"/>
      <c r="CI15" s="86"/>
      <c r="CJ15" s="86"/>
      <c r="CK15" s="87"/>
      <c r="CL15" s="83"/>
      <c r="CM15" s="85" t="s">
        <v>0</v>
      </c>
      <c r="CN15" s="86"/>
      <c r="CO15" s="86"/>
      <c r="CP15" s="86"/>
      <c r="CQ15" s="86"/>
      <c r="CR15" s="86"/>
      <c r="CS15" s="86"/>
      <c r="CT15" s="86"/>
      <c r="CU15" s="87"/>
      <c r="CV15" s="83"/>
      <c r="CW15" s="48"/>
      <c r="CX15" s="48"/>
      <c r="CY15" s="48"/>
      <c r="CZ15" s="48"/>
      <c r="DA15" s="48"/>
      <c r="DB15" s="48"/>
      <c r="DC15" s="48"/>
      <c r="DD15" s="48"/>
      <c r="DE15" s="48"/>
      <c r="DF15" s="48"/>
      <c r="DG15" s="48"/>
      <c r="DH15" s="48"/>
      <c r="DI15" s="48"/>
      <c r="DJ15" s="48"/>
      <c r="DK15" s="48"/>
      <c r="DL15" s="48"/>
      <c r="DM15" s="48"/>
      <c r="DN15" s="48"/>
      <c r="DO15" s="48"/>
      <c r="DP15" s="48"/>
      <c r="DQ15" s="48"/>
      <c r="DR15" s="48"/>
      <c r="DS15" s="48"/>
      <c r="DT15" s="48"/>
      <c r="DU15" s="48"/>
      <c r="DV15" s="48"/>
      <c r="DW15" s="48"/>
      <c r="DX15" s="48"/>
      <c r="DY15" s="48"/>
      <c r="DZ15" s="48"/>
      <c r="EA15" s="48"/>
      <c r="EB15" s="48"/>
      <c r="EC15" s="48"/>
      <c r="ED15" s="48"/>
      <c r="EE15" s="48"/>
      <c r="EF15" s="48"/>
      <c r="EG15" s="48"/>
      <c r="EH15" s="48"/>
      <c r="EI15" s="48"/>
      <c r="EJ15" s="48"/>
      <c r="EK15" s="48"/>
      <c r="EL15" s="48"/>
      <c r="EM15" s="48"/>
      <c r="EN15" s="48"/>
      <c r="EO15" s="48"/>
      <c r="EP15" s="48"/>
      <c r="EQ15" s="48"/>
      <c r="ER15" s="48"/>
      <c r="ES15" s="48"/>
      <c r="ET15" s="48"/>
      <c r="EU15" s="48"/>
      <c r="EV15" s="48"/>
      <c r="EW15" s="48"/>
      <c r="EX15" s="48"/>
      <c r="EY15" s="48"/>
      <c r="EZ15" s="48"/>
      <c r="FA15" s="48"/>
      <c r="FB15" s="48"/>
      <c r="FC15" s="48"/>
      <c r="FD15" s="48"/>
      <c r="FE15" s="48"/>
      <c r="FF15" s="48"/>
    </row>
    <row r="16" spans="1:162" x14ac:dyDescent="0.25">
      <c r="B16" s="43">
        <v>399</v>
      </c>
      <c r="C16" s="43" t="s">
        <v>144</v>
      </c>
      <c r="D16" s="43">
        <v>200</v>
      </c>
      <c r="E16" s="43">
        <v>0.6</v>
      </c>
      <c r="F16" s="43">
        <v>0.2</v>
      </c>
      <c r="G16" s="50">
        <v>30.4</v>
      </c>
      <c r="H16" s="50">
        <v>125.8</v>
      </c>
      <c r="I16" s="43">
        <v>8</v>
      </c>
      <c r="J16" s="83"/>
      <c r="M16" s="43" t="s">
        <v>40</v>
      </c>
      <c r="N16" s="43">
        <v>165</v>
      </c>
      <c r="O16" s="43">
        <v>0.86</v>
      </c>
      <c r="P16" s="43">
        <v>0</v>
      </c>
      <c r="Q16" s="50">
        <v>12.38</v>
      </c>
      <c r="R16" s="50">
        <v>52.9</v>
      </c>
      <c r="S16" s="43">
        <v>29.08</v>
      </c>
      <c r="T16" s="83"/>
      <c r="V16" s="43">
        <v>401</v>
      </c>
      <c r="W16" s="43" t="s">
        <v>163</v>
      </c>
      <c r="X16" s="43">
        <v>200</v>
      </c>
      <c r="Y16" s="54">
        <v>5.8</v>
      </c>
      <c r="Z16" s="54">
        <v>5</v>
      </c>
      <c r="AA16" s="54">
        <v>8</v>
      </c>
      <c r="AB16" s="51">
        <f t="shared" ref="AB16" si="18">AA16*4+Z16*9+Y16*4</f>
        <v>100.2</v>
      </c>
      <c r="AC16" s="54">
        <v>1.4</v>
      </c>
      <c r="AD16" s="83"/>
      <c r="AF16" s="43">
        <v>399</v>
      </c>
      <c r="AG16" s="43" t="s">
        <v>144</v>
      </c>
      <c r="AH16" s="43">
        <v>200</v>
      </c>
      <c r="AI16" s="43">
        <v>0.6</v>
      </c>
      <c r="AJ16" s="43">
        <v>0.2</v>
      </c>
      <c r="AK16" s="50">
        <v>30.4</v>
      </c>
      <c r="AL16" s="50">
        <v>125.8</v>
      </c>
      <c r="AM16" s="43">
        <v>8</v>
      </c>
      <c r="AN16" s="83"/>
      <c r="AQ16" s="43" t="s">
        <v>40</v>
      </c>
      <c r="AR16" s="43">
        <v>165</v>
      </c>
      <c r="AS16" s="43">
        <v>0.86</v>
      </c>
      <c r="AT16" s="43">
        <v>0</v>
      </c>
      <c r="AU16" s="50">
        <v>12.38</v>
      </c>
      <c r="AV16" s="50">
        <v>52.9</v>
      </c>
      <c r="AW16" s="43">
        <v>29.08</v>
      </c>
      <c r="AX16" s="83"/>
      <c r="AZ16" s="43">
        <v>399</v>
      </c>
      <c r="BA16" s="43" t="s">
        <v>144</v>
      </c>
      <c r="BB16" s="43">
        <v>200</v>
      </c>
      <c r="BC16" s="43">
        <v>0.6</v>
      </c>
      <c r="BD16" s="43">
        <v>0.2</v>
      </c>
      <c r="BE16" s="50">
        <v>30.4</v>
      </c>
      <c r="BF16" s="50">
        <v>125.8</v>
      </c>
      <c r="BG16" s="43">
        <v>8</v>
      </c>
      <c r="BH16" s="83"/>
      <c r="BJ16" s="24">
        <v>399</v>
      </c>
      <c r="BK16" s="24" t="s">
        <v>148</v>
      </c>
      <c r="BL16" s="24">
        <v>200</v>
      </c>
      <c r="BM16" s="24">
        <v>1.4</v>
      </c>
      <c r="BN16" s="24">
        <v>0.4</v>
      </c>
      <c r="BO16" s="52">
        <v>22.8</v>
      </c>
      <c r="BP16" s="52">
        <v>100</v>
      </c>
      <c r="BQ16" s="24">
        <v>14.8</v>
      </c>
      <c r="BR16" s="83"/>
      <c r="BT16" s="43">
        <v>401</v>
      </c>
      <c r="BU16" s="43" t="s">
        <v>163</v>
      </c>
      <c r="BV16" s="43">
        <v>200</v>
      </c>
      <c r="BW16" s="54">
        <v>5.8</v>
      </c>
      <c r="BX16" s="54">
        <v>5</v>
      </c>
      <c r="BY16" s="54">
        <v>8</v>
      </c>
      <c r="BZ16" s="51">
        <f t="shared" ref="BZ16" si="19">BY16*4+BX16*9+BW16*4</f>
        <v>100.2</v>
      </c>
      <c r="CA16" s="54">
        <v>1.4</v>
      </c>
      <c r="CB16" s="83"/>
      <c r="CD16" s="43">
        <v>401</v>
      </c>
      <c r="CE16" s="43" t="s">
        <v>163</v>
      </c>
      <c r="CF16" s="43">
        <v>200</v>
      </c>
      <c r="CG16" s="54">
        <v>5.8</v>
      </c>
      <c r="CH16" s="54">
        <v>5</v>
      </c>
      <c r="CI16" s="54">
        <v>8</v>
      </c>
      <c r="CJ16" s="51">
        <f t="shared" ref="CJ16" si="20">CI16*4+CH16*9+CG16*4</f>
        <v>100.2</v>
      </c>
      <c r="CK16" s="54">
        <v>1.4</v>
      </c>
      <c r="CL16" s="83"/>
      <c r="CN16" s="24">
        <v>399</v>
      </c>
      <c r="CO16" s="24" t="s">
        <v>148</v>
      </c>
      <c r="CP16" s="24">
        <v>200</v>
      </c>
      <c r="CQ16" s="24">
        <v>1.4</v>
      </c>
      <c r="CR16" s="24">
        <v>0.4</v>
      </c>
      <c r="CS16" s="52">
        <v>22.8</v>
      </c>
      <c r="CT16" s="52">
        <v>100</v>
      </c>
      <c r="CU16" s="24">
        <v>14.8</v>
      </c>
      <c r="CV16" s="83"/>
    </row>
    <row r="17" spans="1:162" x14ac:dyDescent="0.25">
      <c r="C17" s="43" t="s">
        <v>120</v>
      </c>
      <c r="D17" s="43">
        <v>20</v>
      </c>
      <c r="E17" s="43">
        <v>4.0999999999999996</v>
      </c>
      <c r="F17" s="43">
        <v>2.2999999999999998</v>
      </c>
      <c r="G17" s="43">
        <v>13.2</v>
      </c>
      <c r="H17" s="43">
        <v>94</v>
      </c>
      <c r="J17" s="83"/>
      <c r="L17" s="24">
        <v>368</v>
      </c>
      <c r="M17" s="24" t="s">
        <v>41</v>
      </c>
      <c r="N17" s="24">
        <v>100</v>
      </c>
      <c r="O17" s="24">
        <v>0.4</v>
      </c>
      <c r="P17" s="24">
        <v>0.4</v>
      </c>
      <c r="Q17" s="52">
        <v>9.8000000000000007</v>
      </c>
      <c r="R17" s="51">
        <f>Q17*4+P17*9+O17*4</f>
        <v>44.400000000000006</v>
      </c>
      <c r="S17" s="24">
        <v>10</v>
      </c>
      <c r="T17" s="83"/>
      <c r="V17" s="24"/>
      <c r="W17" s="43" t="s">
        <v>120</v>
      </c>
      <c r="X17" s="43">
        <v>20</v>
      </c>
      <c r="Y17" s="43">
        <v>4.0999999999999996</v>
      </c>
      <c r="Z17" s="43">
        <v>2.2999999999999998</v>
      </c>
      <c r="AA17" s="43">
        <v>13.2</v>
      </c>
      <c r="AB17" s="43">
        <v>94</v>
      </c>
      <c r="AD17" s="83"/>
      <c r="AG17" s="43" t="s">
        <v>120</v>
      </c>
      <c r="AH17" s="43">
        <v>20</v>
      </c>
      <c r="AI17" s="43">
        <v>1.78</v>
      </c>
      <c r="AJ17" s="43">
        <v>1.6</v>
      </c>
      <c r="AK17" s="43">
        <v>17.5</v>
      </c>
      <c r="AL17" s="43">
        <v>91.25</v>
      </c>
      <c r="AN17" s="83"/>
      <c r="AQ17" s="43" t="s">
        <v>120</v>
      </c>
      <c r="AR17" s="43">
        <v>20</v>
      </c>
      <c r="AS17" s="43">
        <v>1.78</v>
      </c>
      <c r="AT17" s="43">
        <v>1.6</v>
      </c>
      <c r="AU17" s="43">
        <v>17.5</v>
      </c>
      <c r="AV17" s="43">
        <v>91.25</v>
      </c>
      <c r="AX17" s="83"/>
      <c r="BA17" s="43" t="s">
        <v>120</v>
      </c>
      <c r="BB17" s="43">
        <v>20</v>
      </c>
      <c r="BC17" s="43">
        <v>1.78</v>
      </c>
      <c r="BD17" s="43">
        <v>1.6</v>
      </c>
      <c r="BE17" s="43">
        <v>17.5</v>
      </c>
      <c r="BF17" s="43">
        <v>91.25</v>
      </c>
      <c r="BH17" s="83"/>
      <c r="BI17" s="24"/>
      <c r="BJ17" s="24"/>
      <c r="BK17" s="43" t="s">
        <v>120</v>
      </c>
      <c r="BL17" s="43">
        <v>20</v>
      </c>
      <c r="BM17" s="43">
        <v>1.78</v>
      </c>
      <c r="BN17" s="43">
        <v>1.6</v>
      </c>
      <c r="BO17" s="43">
        <v>17.5</v>
      </c>
      <c r="BP17" s="43">
        <v>91.25</v>
      </c>
      <c r="BR17" s="83"/>
      <c r="BU17" s="24" t="s">
        <v>120</v>
      </c>
      <c r="BV17" s="24">
        <v>20</v>
      </c>
      <c r="BW17" s="54">
        <v>1.78</v>
      </c>
      <c r="BX17" s="54">
        <v>1.6</v>
      </c>
      <c r="BY17" s="54">
        <v>17.5</v>
      </c>
      <c r="BZ17" s="51">
        <v>91.25</v>
      </c>
      <c r="CB17" s="83"/>
      <c r="CE17" s="24" t="s">
        <v>120</v>
      </c>
      <c r="CF17" s="24">
        <v>20</v>
      </c>
      <c r="CG17" s="54">
        <v>1.78</v>
      </c>
      <c r="CH17" s="54">
        <v>1.6</v>
      </c>
      <c r="CI17" s="54">
        <v>17.5</v>
      </c>
      <c r="CJ17" s="51">
        <v>91.25</v>
      </c>
      <c r="CL17" s="83"/>
      <c r="CN17" s="24"/>
      <c r="CO17" s="24" t="s">
        <v>120</v>
      </c>
      <c r="CP17" s="24">
        <v>20</v>
      </c>
      <c r="CQ17" s="54">
        <v>1.78</v>
      </c>
      <c r="CR17" s="54">
        <v>1.6</v>
      </c>
      <c r="CS17" s="54">
        <v>17.5</v>
      </c>
      <c r="CT17" s="51">
        <v>91.25</v>
      </c>
      <c r="CV17" s="83"/>
    </row>
    <row r="18" spans="1:162" x14ac:dyDescent="0.25">
      <c r="J18" s="83"/>
      <c r="Q18" s="50"/>
      <c r="R18" s="50"/>
      <c r="T18" s="83"/>
      <c r="AA18" s="50"/>
      <c r="AB18" s="50"/>
      <c r="AD18" s="83"/>
      <c r="AK18" s="50"/>
      <c r="AL18" s="50"/>
      <c r="AN18" s="83"/>
      <c r="AU18" s="50"/>
      <c r="AV18" s="50"/>
      <c r="AX18" s="83"/>
      <c r="BH18" s="83"/>
      <c r="BR18" s="83"/>
      <c r="BW18" s="54"/>
      <c r="BX18" s="54"/>
      <c r="BY18" s="54"/>
      <c r="BZ18" s="51"/>
      <c r="CA18" s="54"/>
      <c r="CB18" s="83"/>
      <c r="CL18" s="83"/>
      <c r="CS18" s="50"/>
      <c r="CT18" s="50"/>
      <c r="CV18" s="83"/>
    </row>
    <row r="19" spans="1:162" x14ac:dyDescent="0.25">
      <c r="A19" s="55" t="s">
        <v>32</v>
      </c>
      <c r="B19" s="55"/>
      <c r="C19" s="55"/>
      <c r="D19" s="55"/>
      <c r="E19" s="55">
        <f>SUM(E16:E17)</f>
        <v>4.6999999999999993</v>
      </c>
      <c r="F19" s="55">
        <f>SUM(F16:F17)</f>
        <v>2.5</v>
      </c>
      <c r="G19" s="56">
        <f>SUM(G16:G17)</f>
        <v>43.599999999999994</v>
      </c>
      <c r="H19" s="56">
        <f>SUM(H16:H17)</f>
        <v>219.8</v>
      </c>
      <c r="I19" s="55">
        <f>SUM(I16:I17)</f>
        <v>8</v>
      </c>
      <c r="J19" s="83"/>
      <c r="K19" s="55" t="s">
        <v>32</v>
      </c>
      <c r="L19" s="55"/>
      <c r="M19" s="55"/>
      <c r="N19" s="55"/>
      <c r="O19" s="55">
        <f>SUM(O16:O17)</f>
        <v>1.26</v>
      </c>
      <c r="P19" s="55">
        <f>SUM(P16:P17)</f>
        <v>0.4</v>
      </c>
      <c r="Q19" s="56">
        <f>SUM(Q16:Q17)</f>
        <v>22.18</v>
      </c>
      <c r="R19" s="56">
        <f>SUM(R16:R17)</f>
        <v>97.300000000000011</v>
      </c>
      <c r="S19" s="55">
        <f>SUM(S16:S17)</f>
        <v>39.08</v>
      </c>
      <c r="T19" s="83"/>
      <c r="U19" s="55" t="s">
        <v>32</v>
      </c>
      <c r="V19" s="55"/>
      <c r="W19" s="55"/>
      <c r="X19" s="55"/>
      <c r="Y19" s="55">
        <f>SUM(Y16:Y17)</f>
        <v>9.8999999999999986</v>
      </c>
      <c r="Z19" s="55">
        <f>SUM(Z16:Z17)</f>
        <v>7.3</v>
      </c>
      <c r="AA19" s="56">
        <f>SUM(AA16:AA17)</f>
        <v>21.2</v>
      </c>
      <c r="AB19" s="56">
        <f>SUM(AB16:AB17)</f>
        <v>194.2</v>
      </c>
      <c r="AC19" s="55">
        <f>SUM(AC16:AC17)</f>
        <v>1.4</v>
      </c>
      <c r="AD19" s="83"/>
      <c r="AE19" s="55" t="s">
        <v>32</v>
      </c>
      <c r="AF19" s="55"/>
      <c r="AG19" s="55"/>
      <c r="AH19" s="55"/>
      <c r="AI19" s="57">
        <f>SUM(AI16:AI18)</f>
        <v>2.38</v>
      </c>
      <c r="AJ19" s="55">
        <f>SUM(AJ16:AJ18)</f>
        <v>1.8</v>
      </c>
      <c r="AK19" s="56">
        <f>SUM(AK16:AK18)</f>
        <v>47.9</v>
      </c>
      <c r="AL19" s="56">
        <f>SUM(AL16:AL18)</f>
        <v>217.05</v>
      </c>
      <c r="AM19" s="55">
        <f>SUM(AM16:AM17)</f>
        <v>8</v>
      </c>
      <c r="AN19" s="83"/>
      <c r="AO19" s="55" t="s">
        <v>32</v>
      </c>
      <c r="AP19" s="55"/>
      <c r="AQ19" s="55"/>
      <c r="AR19" s="55"/>
      <c r="AS19" s="57">
        <f>SUM(AS16:AS18)</f>
        <v>2.64</v>
      </c>
      <c r="AT19" s="55">
        <f>SUM(AT16:AT18)</f>
        <v>1.6</v>
      </c>
      <c r="AU19" s="56">
        <f>SUM(AU16:AU18)</f>
        <v>29.880000000000003</v>
      </c>
      <c r="AV19" s="56">
        <f>SUM(AV16:AV18)</f>
        <v>144.15</v>
      </c>
      <c r="AW19" s="55">
        <f>SUM(AW16:AW17)</f>
        <v>29.08</v>
      </c>
      <c r="AX19" s="83"/>
      <c r="AY19" s="55" t="s">
        <v>32</v>
      </c>
      <c r="AZ19" s="55"/>
      <c r="BA19" s="55"/>
      <c r="BB19" s="55"/>
      <c r="BC19" s="57">
        <f>SUM(BC16:BC17)</f>
        <v>2.38</v>
      </c>
      <c r="BD19" s="55">
        <f>SUM(BD16:BD17)</f>
        <v>1.8</v>
      </c>
      <c r="BE19" s="56">
        <f>SUM(BE16:BE17)</f>
        <v>47.9</v>
      </c>
      <c r="BF19" s="56">
        <f>SUM(BF16:BF17)</f>
        <v>217.05</v>
      </c>
      <c r="BG19" s="55"/>
      <c r="BH19" s="83"/>
      <c r="BI19" s="55" t="s">
        <v>32</v>
      </c>
      <c r="BJ19" s="55"/>
      <c r="BK19" s="55"/>
      <c r="BL19" s="55"/>
      <c r="BM19" s="57">
        <f>SUM(BM16:BM17)</f>
        <v>3.1799999999999997</v>
      </c>
      <c r="BN19" s="55">
        <f>SUM(BN16:BN17)</f>
        <v>2</v>
      </c>
      <c r="BO19" s="56">
        <f>SUM(BO16:BO17)</f>
        <v>40.299999999999997</v>
      </c>
      <c r="BP19" s="56">
        <f>SUM(BP16:BP17)</f>
        <v>191.25</v>
      </c>
      <c r="BQ19" s="55">
        <f>SUM(BQ14:BQ17)</f>
        <v>14.8</v>
      </c>
      <c r="BR19" s="83"/>
      <c r="BS19" s="55" t="s">
        <v>32</v>
      </c>
      <c r="BT19" s="55"/>
      <c r="BU19" s="55"/>
      <c r="BV19" s="55"/>
      <c r="BW19" s="55">
        <f>SUM(BW16:BW17)</f>
        <v>7.58</v>
      </c>
      <c r="BX19" s="55">
        <f>SUM(BX16:BX17)</f>
        <v>6.6</v>
      </c>
      <c r="BY19" s="56">
        <f>SUM(BY16:BY17)</f>
        <v>25.5</v>
      </c>
      <c r="BZ19" s="56">
        <f>SUM(BZ16:BZ17)</f>
        <v>191.45</v>
      </c>
      <c r="CA19" s="55">
        <f>SUM(CA16:CA17)</f>
        <v>1.4</v>
      </c>
      <c r="CB19" s="83"/>
      <c r="CC19" s="55" t="s">
        <v>32</v>
      </c>
      <c r="CD19" s="55"/>
      <c r="CE19" s="55"/>
      <c r="CF19" s="55"/>
      <c r="CG19" s="55">
        <f>SUM(CG16:CG17)</f>
        <v>7.58</v>
      </c>
      <c r="CH19" s="55">
        <f>SUM(CH16:CH17)</f>
        <v>6.6</v>
      </c>
      <c r="CI19" s="56">
        <f>SUM(CI16:CI17)</f>
        <v>25.5</v>
      </c>
      <c r="CJ19" s="56">
        <f>SUM(CJ16:CJ17)</f>
        <v>191.45</v>
      </c>
      <c r="CK19" s="55">
        <f>SUM(CK16:CK17)</f>
        <v>1.4</v>
      </c>
      <c r="CL19" s="83"/>
      <c r="CM19" s="55" t="s">
        <v>32</v>
      </c>
      <c r="CN19" s="55"/>
      <c r="CO19" s="55"/>
      <c r="CP19" s="55"/>
      <c r="CQ19" s="55">
        <f>SUM(CQ16:CQ17)</f>
        <v>3.1799999999999997</v>
      </c>
      <c r="CR19" s="55">
        <f>SUM(CR16:CR17)</f>
        <v>2</v>
      </c>
      <c r="CS19" s="56">
        <f>SUM(CS16:CS17)</f>
        <v>40.299999999999997</v>
      </c>
      <c r="CT19" s="56">
        <f>SUM(CT16:CT17)</f>
        <v>191.25</v>
      </c>
      <c r="CU19" s="55">
        <f>SUM(CU16:CU17)</f>
        <v>14.8</v>
      </c>
      <c r="CV19" s="83"/>
    </row>
    <row r="20" spans="1:162" x14ac:dyDescent="0.25">
      <c r="A20" s="55" t="s">
        <v>30</v>
      </c>
      <c r="B20" s="55"/>
      <c r="C20" s="55"/>
      <c r="D20" s="55">
        <v>100</v>
      </c>
      <c r="E20" s="56">
        <v>2.7</v>
      </c>
      <c r="F20" s="56">
        <v>3</v>
      </c>
      <c r="G20" s="56">
        <v>13.05</v>
      </c>
      <c r="H20" s="56">
        <v>90</v>
      </c>
      <c r="I20" s="55"/>
      <c r="J20" s="83"/>
      <c r="K20" s="55" t="s">
        <v>30</v>
      </c>
      <c r="L20" s="55"/>
      <c r="M20" s="55"/>
      <c r="N20" s="55">
        <v>100</v>
      </c>
      <c r="O20" s="56">
        <v>2.7</v>
      </c>
      <c r="P20" s="56">
        <v>3</v>
      </c>
      <c r="Q20" s="56">
        <v>13.05</v>
      </c>
      <c r="R20" s="56">
        <v>90</v>
      </c>
      <c r="S20" s="55"/>
      <c r="T20" s="83"/>
      <c r="U20" s="55" t="s">
        <v>30</v>
      </c>
      <c r="V20" s="55"/>
      <c r="W20" s="55"/>
      <c r="X20" s="55">
        <v>100</v>
      </c>
      <c r="Y20" s="56">
        <v>2.7</v>
      </c>
      <c r="Z20" s="56">
        <v>3</v>
      </c>
      <c r="AA20" s="56">
        <v>13.05</v>
      </c>
      <c r="AB20" s="56">
        <v>90</v>
      </c>
      <c r="AC20" s="55"/>
      <c r="AD20" s="83"/>
      <c r="AE20" s="55" t="s">
        <v>30</v>
      </c>
      <c r="AF20" s="55"/>
      <c r="AG20" s="55"/>
      <c r="AH20" s="55">
        <v>100</v>
      </c>
      <c r="AI20" s="56">
        <v>2.7</v>
      </c>
      <c r="AJ20" s="56">
        <v>3</v>
      </c>
      <c r="AK20" s="56">
        <v>13.05</v>
      </c>
      <c r="AL20" s="56">
        <v>90</v>
      </c>
      <c r="AM20" s="55"/>
      <c r="AN20" s="83"/>
      <c r="AO20" s="55" t="s">
        <v>30</v>
      </c>
      <c r="AP20" s="55"/>
      <c r="AQ20" s="55"/>
      <c r="AR20" s="55">
        <v>100</v>
      </c>
      <c r="AS20" s="56">
        <v>2.7</v>
      </c>
      <c r="AT20" s="56">
        <v>3</v>
      </c>
      <c r="AU20" s="56">
        <v>13.05</v>
      </c>
      <c r="AV20" s="56">
        <v>90</v>
      </c>
      <c r="AW20" s="55"/>
      <c r="AX20" s="83"/>
      <c r="AY20" s="55" t="s">
        <v>30</v>
      </c>
      <c r="AZ20" s="55"/>
      <c r="BA20" s="55"/>
      <c r="BB20" s="55">
        <v>100</v>
      </c>
      <c r="BC20" s="56">
        <v>2.7</v>
      </c>
      <c r="BD20" s="56">
        <v>3</v>
      </c>
      <c r="BE20" s="56">
        <v>13.05</v>
      </c>
      <c r="BF20" s="56">
        <v>90</v>
      </c>
      <c r="BG20" s="55"/>
      <c r="BH20" s="83"/>
      <c r="BI20" s="55" t="s">
        <v>30</v>
      </c>
      <c r="BJ20" s="55"/>
      <c r="BK20" s="55"/>
      <c r="BL20" s="55">
        <v>100</v>
      </c>
      <c r="BM20" s="56">
        <v>2.7</v>
      </c>
      <c r="BN20" s="56">
        <v>3</v>
      </c>
      <c r="BO20" s="56">
        <v>13.05</v>
      </c>
      <c r="BP20" s="56">
        <v>90</v>
      </c>
      <c r="BQ20" s="55"/>
      <c r="BR20" s="83"/>
      <c r="BS20" s="55" t="s">
        <v>30</v>
      </c>
      <c r="BT20" s="55"/>
      <c r="BU20" s="55"/>
      <c r="BV20" s="55">
        <v>100</v>
      </c>
      <c r="BW20" s="56">
        <v>2.7</v>
      </c>
      <c r="BX20" s="56">
        <v>3</v>
      </c>
      <c r="BY20" s="56">
        <v>13.05</v>
      </c>
      <c r="BZ20" s="56">
        <v>90</v>
      </c>
      <c r="CA20" s="55"/>
      <c r="CB20" s="83"/>
      <c r="CC20" s="55" t="s">
        <v>30</v>
      </c>
      <c r="CD20" s="55"/>
      <c r="CE20" s="55"/>
      <c r="CF20" s="55">
        <v>100</v>
      </c>
      <c r="CG20" s="56">
        <v>2.7</v>
      </c>
      <c r="CH20" s="56">
        <v>3</v>
      </c>
      <c r="CI20" s="56">
        <v>13.05</v>
      </c>
      <c r="CJ20" s="56">
        <v>90</v>
      </c>
      <c r="CK20" s="55"/>
      <c r="CL20" s="83"/>
      <c r="CM20" s="55" t="s">
        <v>30</v>
      </c>
      <c r="CN20" s="55"/>
      <c r="CO20" s="55"/>
      <c r="CP20" s="55">
        <v>100</v>
      </c>
      <c r="CQ20" s="56">
        <v>2.7</v>
      </c>
      <c r="CR20" s="56">
        <v>3</v>
      </c>
      <c r="CS20" s="56">
        <v>13.05</v>
      </c>
      <c r="CT20" s="56">
        <v>90</v>
      </c>
      <c r="CU20" s="55"/>
      <c r="CV20" s="83"/>
    </row>
    <row r="21" spans="1:162" x14ac:dyDescent="0.25">
      <c r="A21" s="24"/>
      <c r="B21" s="24"/>
      <c r="C21" s="24"/>
      <c r="D21" s="24"/>
      <c r="E21" s="24"/>
      <c r="F21" s="24"/>
      <c r="G21" s="52"/>
      <c r="H21" s="52"/>
      <c r="J21" s="83"/>
      <c r="K21" s="24"/>
      <c r="L21" s="24"/>
      <c r="M21" s="24"/>
      <c r="N21" s="24"/>
      <c r="O21" s="24"/>
      <c r="P21" s="24"/>
      <c r="Q21" s="52"/>
      <c r="R21" s="52"/>
      <c r="T21" s="83"/>
      <c r="U21" s="24"/>
      <c r="V21" s="24"/>
      <c r="W21" s="24"/>
      <c r="X21" s="24"/>
      <c r="Y21" s="24"/>
      <c r="Z21" s="24"/>
      <c r="AA21" s="52"/>
      <c r="AB21" s="52"/>
      <c r="AD21" s="83"/>
      <c r="AE21" s="24"/>
      <c r="AF21" s="24"/>
      <c r="AG21" s="24"/>
      <c r="AH21" s="24"/>
      <c r="AI21" s="24"/>
      <c r="AJ21" s="24"/>
      <c r="AK21" s="52"/>
      <c r="AL21" s="52"/>
      <c r="AN21" s="83"/>
      <c r="AO21" s="24"/>
      <c r="AP21" s="24"/>
      <c r="AQ21" s="24"/>
      <c r="AR21" s="24"/>
      <c r="AS21" s="24"/>
      <c r="AT21" s="24"/>
      <c r="AU21" s="52"/>
      <c r="AV21" s="52"/>
      <c r="AX21" s="83"/>
      <c r="AY21" s="24"/>
      <c r="AZ21" s="24"/>
      <c r="BA21" s="24"/>
      <c r="BB21" s="24"/>
      <c r="BC21" s="24"/>
      <c r="BD21" s="24"/>
      <c r="BE21" s="52"/>
      <c r="BF21" s="52"/>
      <c r="BH21" s="83"/>
      <c r="BI21" s="24"/>
      <c r="BJ21" s="24"/>
      <c r="BK21" s="24"/>
      <c r="BL21" s="24"/>
      <c r="BM21" s="24"/>
      <c r="BN21" s="24"/>
      <c r="BO21" s="52"/>
      <c r="BP21" s="52"/>
      <c r="BR21" s="83"/>
      <c r="BS21" s="24"/>
      <c r="BT21" s="24"/>
      <c r="BU21" s="24"/>
      <c r="BV21" s="24"/>
      <c r="BW21" s="24"/>
      <c r="BX21" s="24"/>
      <c r="BY21" s="52"/>
      <c r="BZ21" s="52"/>
      <c r="CB21" s="83"/>
      <c r="CC21" s="24"/>
      <c r="CD21" s="24"/>
      <c r="CE21" s="24"/>
      <c r="CF21" s="24"/>
      <c r="CG21" s="24"/>
      <c r="CH21" s="24"/>
      <c r="CI21" s="52"/>
      <c r="CJ21" s="52"/>
      <c r="CL21" s="83"/>
      <c r="CM21" s="24"/>
      <c r="CN21" s="24"/>
      <c r="CO21" s="24"/>
      <c r="CP21" s="24"/>
      <c r="CQ21" s="24"/>
      <c r="CR21" s="24"/>
      <c r="CS21" s="52"/>
      <c r="CT21" s="52"/>
      <c r="CV21" s="83"/>
    </row>
    <row r="22" spans="1:162" s="49" customFormat="1" x14ac:dyDescent="0.25">
      <c r="A22" s="85" t="s">
        <v>18</v>
      </c>
      <c r="B22" s="86"/>
      <c r="C22" s="86"/>
      <c r="D22" s="86"/>
      <c r="E22" s="86"/>
      <c r="F22" s="86"/>
      <c r="G22" s="86"/>
      <c r="H22" s="86"/>
      <c r="I22" s="87"/>
      <c r="J22" s="83"/>
      <c r="K22" s="85" t="s">
        <v>18</v>
      </c>
      <c r="L22" s="86"/>
      <c r="M22" s="86"/>
      <c r="N22" s="86"/>
      <c r="O22" s="86"/>
      <c r="P22" s="86"/>
      <c r="Q22" s="86"/>
      <c r="R22" s="86"/>
      <c r="S22" s="87"/>
      <c r="T22" s="83"/>
      <c r="U22" s="85" t="s">
        <v>18</v>
      </c>
      <c r="V22" s="86"/>
      <c r="W22" s="86"/>
      <c r="X22" s="86"/>
      <c r="Y22" s="86"/>
      <c r="Z22" s="86"/>
      <c r="AA22" s="86"/>
      <c r="AB22" s="86"/>
      <c r="AC22" s="87"/>
      <c r="AD22" s="83"/>
      <c r="AE22" s="85" t="s">
        <v>18</v>
      </c>
      <c r="AF22" s="86"/>
      <c r="AG22" s="86"/>
      <c r="AH22" s="86"/>
      <c r="AI22" s="86"/>
      <c r="AJ22" s="86"/>
      <c r="AK22" s="86"/>
      <c r="AL22" s="86"/>
      <c r="AM22" s="87"/>
      <c r="AN22" s="83"/>
      <c r="AO22" s="85" t="s">
        <v>18</v>
      </c>
      <c r="AP22" s="86"/>
      <c r="AQ22" s="86"/>
      <c r="AR22" s="86"/>
      <c r="AS22" s="86"/>
      <c r="AT22" s="86"/>
      <c r="AU22" s="86"/>
      <c r="AV22" s="86"/>
      <c r="AW22" s="87"/>
      <c r="AX22" s="83"/>
      <c r="AY22" s="85" t="s">
        <v>18</v>
      </c>
      <c r="AZ22" s="86"/>
      <c r="BA22" s="86"/>
      <c r="BB22" s="86"/>
      <c r="BC22" s="86"/>
      <c r="BD22" s="86"/>
      <c r="BE22" s="86"/>
      <c r="BF22" s="86"/>
      <c r="BG22" s="87"/>
      <c r="BH22" s="83"/>
      <c r="BI22" s="85" t="s">
        <v>18</v>
      </c>
      <c r="BJ22" s="86"/>
      <c r="BK22" s="86"/>
      <c r="BL22" s="86"/>
      <c r="BM22" s="86"/>
      <c r="BN22" s="86"/>
      <c r="BO22" s="86"/>
      <c r="BP22" s="86"/>
      <c r="BQ22" s="87"/>
      <c r="BR22" s="83"/>
      <c r="BS22" s="85" t="s">
        <v>18</v>
      </c>
      <c r="BT22" s="86"/>
      <c r="BU22" s="86"/>
      <c r="BV22" s="86"/>
      <c r="BW22" s="86"/>
      <c r="BX22" s="86"/>
      <c r="BY22" s="86"/>
      <c r="BZ22" s="86"/>
      <c r="CA22" s="87"/>
      <c r="CB22" s="83"/>
      <c r="CC22" s="85" t="s">
        <v>18</v>
      </c>
      <c r="CD22" s="86"/>
      <c r="CE22" s="86"/>
      <c r="CF22" s="86"/>
      <c r="CG22" s="86"/>
      <c r="CH22" s="86"/>
      <c r="CI22" s="86"/>
      <c r="CJ22" s="86"/>
      <c r="CK22" s="87"/>
      <c r="CL22" s="83"/>
      <c r="CM22" s="85" t="s">
        <v>18</v>
      </c>
      <c r="CN22" s="86"/>
      <c r="CO22" s="86"/>
      <c r="CP22" s="86"/>
      <c r="CQ22" s="86"/>
      <c r="CR22" s="86"/>
      <c r="CS22" s="86"/>
      <c r="CT22" s="86"/>
      <c r="CU22" s="87"/>
      <c r="CV22" s="83"/>
      <c r="CW22" s="48"/>
      <c r="CX22" s="48"/>
      <c r="CY22" s="48"/>
      <c r="CZ22" s="48"/>
      <c r="DA22" s="48"/>
      <c r="DB22" s="48"/>
      <c r="DC22" s="48"/>
      <c r="DD22" s="48"/>
      <c r="DE22" s="48"/>
      <c r="DF22" s="48"/>
      <c r="DG22" s="48"/>
      <c r="DH22" s="48"/>
      <c r="DI22" s="48"/>
      <c r="DJ22" s="48"/>
      <c r="DK22" s="48"/>
      <c r="DL22" s="48"/>
      <c r="DM22" s="48"/>
      <c r="DN22" s="48"/>
      <c r="DO22" s="48"/>
      <c r="DP22" s="48"/>
      <c r="DQ22" s="48"/>
      <c r="DR22" s="48"/>
      <c r="DS22" s="48"/>
      <c r="DT22" s="48"/>
      <c r="DU22" s="48"/>
      <c r="DV22" s="48"/>
      <c r="DW22" s="48"/>
      <c r="DX22" s="48"/>
      <c r="DY22" s="48"/>
      <c r="DZ22" s="48"/>
      <c r="EA22" s="48"/>
      <c r="EB22" s="48"/>
      <c r="EC22" s="48"/>
      <c r="ED22" s="48"/>
      <c r="EE22" s="48"/>
      <c r="EF22" s="48"/>
      <c r="EG22" s="48"/>
      <c r="EH22" s="48"/>
      <c r="EI22" s="48"/>
      <c r="EJ22" s="48"/>
      <c r="EK22" s="48"/>
      <c r="EL22" s="48"/>
      <c r="EM22" s="48"/>
      <c r="EN22" s="48"/>
      <c r="EO22" s="48"/>
      <c r="EP22" s="48"/>
      <c r="EQ22" s="48"/>
      <c r="ER22" s="48"/>
      <c r="ES22" s="48"/>
      <c r="ET22" s="48"/>
      <c r="EU22" s="48"/>
      <c r="EV22" s="48"/>
      <c r="EW22" s="48"/>
      <c r="EX22" s="48"/>
      <c r="EY22" s="48"/>
      <c r="EZ22" s="48"/>
      <c r="FA22" s="48"/>
      <c r="FB22" s="48"/>
      <c r="FC22" s="48"/>
      <c r="FD22" s="48"/>
      <c r="FE22" s="48"/>
      <c r="FF22" s="48"/>
    </row>
    <row r="23" spans="1:162" x14ac:dyDescent="0.25">
      <c r="B23" s="24">
        <v>17</v>
      </c>
      <c r="C23" s="24" t="s">
        <v>94</v>
      </c>
      <c r="D23" s="24">
        <v>60</v>
      </c>
      <c r="E23" s="54">
        <f>8.74/100*6</f>
        <v>0.52439999999999998</v>
      </c>
      <c r="F23" s="54">
        <f>51.92/100*6</f>
        <v>3.1151999999999997</v>
      </c>
      <c r="G23" s="54">
        <f>62.75/100*6</f>
        <v>3.7649999999999997</v>
      </c>
      <c r="H23" s="51">
        <f>G23*4+F23*9+E23*4</f>
        <v>45.194400000000002</v>
      </c>
      <c r="I23" s="54">
        <f>125/100*6</f>
        <v>7.5</v>
      </c>
      <c r="J23" s="83"/>
      <c r="L23" s="43">
        <v>14</v>
      </c>
      <c r="M23" s="43" t="s">
        <v>208</v>
      </c>
      <c r="N23" s="24">
        <v>60</v>
      </c>
      <c r="O23" s="54">
        <v>0.7</v>
      </c>
      <c r="P23" s="54">
        <v>4.5999999999999996</v>
      </c>
      <c r="Q23" s="54">
        <v>2.2999999999999998</v>
      </c>
      <c r="R23" s="51">
        <f t="shared" ref="R23:R28" si="21">Q23*4+P23*9+O23*4</f>
        <v>53.399999999999991</v>
      </c>
      <c r="S23" s="54">
        <v>13.4</v>
      </c>
      <c r="T23" s="83"/>
      <c r="V23" s="43">
        <v>15</v>
      </c>
      <c r="W23" s="43" t="s">
        <v>146</v>
      </c>
      <c r="X23" s="24">
        <v>60</v>
      </c>
      <c r="Y23" s="51">
        <v>0.7</v>
      </c>
      <c r="Z23" s="51">
        <v>4.5999999999999996</v>
      </c>
      <c r="AA23" s="51">
        <v>2.2999999999999998</v>
      </c>
      <c r="AB23" s="51">
        <f t="shared" ref="AB23:AB28" si="22">AA23*4+Z23*9+Y23*4</f>
        <v>53.399999999999991</v>
      </c>
      <c r="AC23" s="51">
        <v>13.4</v>
      </c>
      <c r="AD23" s="83"/>
      <c r="AG23" s="24" t="s">
        <v>147</v>
      </c>
      <c r="AH23" s="24">
        <v>60</v>
      </c>
      <c r="AI23" s="51">
        <v>0.48</v>
      </c>
      <c r="AJ23" s="51">
        <v>0.06</v>
      </c>
      <c r="AK23" s="51">
        <v>1.68</v>
      </c>
      <c r="AL23" s="51">
        <f t="shared" ref="AL23" si="23">AK23*4+AJ23*9+AI23*4</f>
        <v>9.18</v>
      </c>
      <c r="AM23" s="51">
        <v>25</v>
      </c>
      <c r="AN23" s="83"/>
      <c r="AP23" s="24">
        <v>15</v>
      </c>
      <c r="AQ23" s="24" t="s">
        <v>217</v>
      </c>
      <c r="AR23" s="24">
        <v>60</v>
      </c>
      <c r="AS23" s="51">
        <v>1.17</v>
      </c>
      <c r="AT23" s="51">
        <v>7.38</v>
      </c>
      <c r="AU23" s="51">
        <v>4.49</v>
      </c>
      <c r="AV23" s="51">
        <f t="shared" ref="AV23:AV28" si="24">AU23*4+AT23*9+AS23*4</f>
        <v>89.06</v>
      </c>
      <c r="AW23" s="51">
        <v>20.100000000000001</v>
      </c>
      <c r="AX23" s="83"/>
      <c r="AZ23" s="24"/>
      <c r="BA23" s="24" t="s">
        <v>142</v>
      </c>
      <c r="BB23" s="24">
        <v>50</v>
      </c>
      <c r="BC23" s="51">
        <v>0.3</v>
      </c>
      <c r="BD23" s="51">
        <v>0.1</v>
      </c>
      <c r="BE23" s="51">
        <v>2.1</v>
      </c>
      <c r="BF23" s="51">
        <f t="shared" ref="BF23:BF25" si="25">BE23*4+BD23*9+BC23*4</f>
        <v>10.5</v>
      </c>
      <c r="BG23" s="54">
        <v>4.5</v>
      </c>
      <c r="BH23" s="83"/>
      <c r="BJ23" s="24">
        <v>20</v>
      </c>
      <c r="BK23" s="24" t="s">
        <v>185</v>
      </c>
      <c r="BL23" s="24">
        <v>60</v>
      </c>
      <c r="BM23" s="51">
        <v>0.01</v>
      </c>
      <c r="BN23" s="51">
        <v>3.04</v>
      </c>
      <c r="BO23" s="51">
        <v>5.19</v>
      </c>
      <c r="BP23" s="51">
        <f t="shared" ref="BP23" si="26">BO23*4+BN23*9+BM23*4</f>
        <v>48.160000000000004</v>
      </c>
      <c r="BQ23" s="51">
        <v>20.97</v>
      </c>
      <c r="BR23" s="83"/>
      <c r="BT23" s="43">
        <v>20</v>
      </c>
      <c r="BU23" s="43" t="s">
        <v>232</v>
      </c>
      <c r="BV23" s="24">
        <v>60</v>
      </c>
      <c r="BW23" s="51">
        <v>0.84</v>
      </c>
      <c r="BX23" s="51">
        <v>3.05</v>
      </c>
      <c r="BY23" s="51">
        <v>5.19</v>
      </c>
      <c r="BZ23" s="51">
        <f t="shared" ref="BZ23:BZ26" si="27">BY23*4+BX23*9+BW23*4</f>
        <v>51.57</v>
      </c>
      <c r="CA23" s="54">
        <v>20.97</v>
      </c>
      <c r="CB23" s="83"/>
      <c r="CD23" s="24"/>
      <c r="CE23" s="24" t="s">
        <v>142</v>
      </c>
      <c r="CF23" s="43">
        <v>50</v>
      </c>
      <c r="CG23" s="51">
        <v>0.3</v>
      </c>
      <c r="CH23" s="51">
        <v>0.1</v>
      </c>
      <c r="CI23" s="51">
        <v>2.1</v>
      </c>
      <c r="CJ23" s="51">
        <f>CI23*4+CH23*9+CG23*4</f>
        <v>10.5</v>
      </c>
      <c r="CK23" s="54">
        <v>4.5</v>
      </c>
      <c r="CL23" s="83"/>
      <c r="CN23" s="24"/>
      <c r="CO23" s="24" t="s">
        <v>142</v>
      </c>
      <c r="CP23" s="43">
        <v>50</v>
      </c>
      <c r="CQ23" s="51">
        <v>0.3</v>
      </c>
      <c r="CR23" s="51">
        <v>0.1</v>
      </c>
      <c r="CS23" s="51">
        <v>2.1</v>
      </c>
      <c r="CT23" s="51">
        <f>CS23*4+CR23*9+CQ23*4</f>
        <v>10.5</v>
      </c>
      <c r="CU23" s="54">
        <v>4.5</v>
      </c>
      <c r="CV23" s="83"/>
    </row>
    <row r="24" spans="1:162" x14ac:dyDescent="0.25">
      <c r="B24" s="43">
        <v>82</v>
      </c>
      <c r="C24" s="43" t="s">
        <v>198</v>
      </c>
      <c r="D24" s="43">
        <v>200</v>
      </c>
      <c r="E24" s="54">
        <v>2.29</v>
      </c>
      <c r="F24" s="54">
        <v>2.46</v>
      </c>
      <c r="G24" s="54">
        <v>13.46</v>
      </c>
      <c r="H24" s="54">
        <f>426/4</f>
        <v>106.5</v>
      </c>
      <c r="I24" s="54">
        <v>6.6</v>
      </c>
      <c r="J24" s="83"/>
      <c r="L24" s="43">
        <v>76</v>
      </c>
      <c r="M24" s="43" t="s">
        <v>44</v>
      </c>
      <c r="N24" s="43">
        <v>200</v>
      </c>
      <c r="O24" s="54">
        <v>1.68</v>
      </c>
      <c r="P24" s="54">
        <v>4.09</v>
      </c>
      <c r="Q24" s="54">
        <v>13.27</v>
      </c>
      <c r="R24" s="51">
        <f t="shared" si="21"/>
        <v>96.61</v>
      </c>
      <c r="S24" s="54">
        <v>13.4</v>
      </c>
      <c r="T24" s="83"/>
      <c r="V24" s="43">
        <v>67</v>
      </c>
      <c r="W24" s="43" t="s">
        <v>95</v>
      </c>
      <c r="X24" s="43">
        <v>200</v>
      </c>
      <c r="Y24" s="54">
        <v>1.47</v>
      </c>
      <c r="Z24" s="54">
        <v>4.42</v>
      </c>
      <c r="AA24" s="54">
        <v>9.9700000000000006</v>
      </c>
      <c r="AB24" s="51">
        <f t="shared" si="22"/>
        <v>85.539999999999992</v>
      </c>
      <c r="AC24" s="54">
        <v>9.61</v>
      </c>
      <c r="AD24" s="83"/>
      <c r="AF24" s="24">
        <v>81</v>
      </c>
      <c r="AG24" s="24" t="s">
        <v>112</v>
      </c>
      <c r="AH24" s="24">
        <v>200</v>
      </c>
      <c r="AI24" s="43">
        <v>4.3899999999999997</v>
      </c>
      <c r="AJ24" s="43">
        <v>4.22</v>
      </c>
      <c r="AK24" s="43">
        <v>13.05</v>
      </c>
      <c r="AL24" s="51">
        <f t="shared" ref="AL24:AL28" si="28">AK24*4+AJ24*9+AI24*4</f>
        <v>107.74000000000001</v>
      </c>
      <c r="AM24" s="43">
        <v>4.6500000000000004</v>
      </c>
      <c r="AN24" s="83"/>
      <c r="AP24" s="24">
        <v>57</v>
      </c>
      <c r="AQ24" s="24" t="s">
        <v>218</v>
      </c>
      <c r="AR24" s="24">
        <v>200</v>
      </c>
      <c r="AS24" s="51">
        <v>1.29</v>
      </c>
      <c r="AT24" s="54">
        <v>3.87</v>
      </c>
      <c r="AU24" s="54">
        <v>8.74</v>
      </c>
      <c r="AV24" s="51">
        <f t="shared" si="24"/>
        <v>74.949999999999989</v>
      </c>
      <c r="AW24" s="54">
        <v>8.43</v>
      </c>
      <c r="AX24" s="83"/>
      <c r="AZ24" s="24">
        <v>85</v>
      </c>
      <c r="BA24" s="24" t="s">
        <v>140</v>
      </c>
      <c r="BB24" s="24">
        <v>200</v>
      </c>
      <c r="BC24" s="54">
        <v>1.85</v>
      </c>
      <c r="BD24" s="54">
        <v>2.96</v>
      </c>
      <c r="BE24" s="54">
        <v>10.68</v>
      </c>
      <c r="BF24" s="51">
        <f t="shared" si="25"/>
        <v>76.760000000000005</v>
      </c>
      <c r="BG24" s="54">
        <v>5.0599999999999996</v>
      </c>
      <c r="BH24" s="83"/>
      <c r="BJ24" s="24">
        <v>84</v>
      </c>
      <c r="BK24" s="24" t="s">
        <v>108</v>
      </c>
      <c r="BL24" s="24">
        <v>225</v>
      </c>
      <c r="BM24" s="54">
        <v>8.59</v>
      </c>
      <c r="BN24" s="54">
        <v>3.16</v>
      </c>
      <c r="BO24" s="54">
        <v>11.14</v>
      </c>
      <c r="BP24" s="51">
        <v>117.89</v>
      </c>
      <c r="BQ24" s="54">
        <v>10.9</v>
      </c>
      <c r="BR24" s="83"/>
      <c r="BT24" s="43">
        <v>83</v>
      </c>
      <c r="BU24" s="43" t="s">
        <v>103</v>
      </c>
      <c r="BV24" s="43">
        <v>200</v>
      </c>
      <c r="BW24" s="54">
        <v>5.55</v>
      </c>
      <c r="BX24" s="54">
        <v>4.2699999999999996</v>
      </c>
      <c r="BY24" s="54">
        <v>12.36</v>
      </c>
      <c r="BZ24" s="51">
        <f t="shared" si="27"/>
        <v>110.07</v>
      </c>
      <c r="CA24" s="54">
        <v>8.9700000000000006</v>
      </c>
      <c r="CB24" s="83"/>
      <c r="CD24" s="24">
        <v>57</v>
      </c>
      <c r="CE24" s="24" t="s">
        <v>238</v>
      </c>
      <c r="CF24" s="24">
        <v>200</v>
      </c>
      <c r="CG24" s="51">
        <v>1.29</v>
      </c>
      <c r="CH24" s="51">
        <v>3.87</v>
      </c>
      <c r="CI24" s="51">
        <v>8.74</v>
      </c>
      <c r="CJ24" s="51">
        <f t="shared" ref="CJ24:CJ28" si="29">CI24*4+CH24*9+CG24*4</f>
        <v>74.949999999999989</v>
      </c>
      <c r="CK24" s="51">
        <v>8.43</v>
      </c>
      <c r="CL24" s="83"/>
      <c r="CN24" s="24">
        <v>75</v>
      </c>
      <c r="CO24" s="24" t="s">
        <v>42</v>
      </c>
      <c r="CP24" s="43">
        <v>200</v>
      </c>
      <c r="CQ24" s="54">
        <v>2.08</v>
      </c>
      <c r="CR24" s="54">
        <v>5.07</v>
      </c>
      <c r="CS24" s="54">
        <v>11.82</v>
      </c>
      <c r="CT24" s="51">
        <f t="shared" ref="CT24:CT25" si="30">CS24*4+CR24*9+CQ24*4</f>
        <v>101.22999999999999</v>
      </c>
      <c r="CU24" s="54">
        <v>9.4499999999999993</v>
      </c>
      <c r="CV24" s="83"/>
    </row>
    <row r="25" spans="1:162" x14ac:dyDescent="0.25">
      <c r="B25" s="24"/>
      <c r="C25" s="24" t="s">
        <v>105</v>
      </c>
      <c r="D25" s="24">
        <v>200</v>
      </c>
      <c r="E25" s="54">
        <v>25.03</v>
      </c>
      <c r="F25" s="54">
        <v>6.79</v>
      </c>
      <c r="G25" s="54">
        <v>19.95</v>
      </c>
      <c r="H25" s="54">
        <v>240.09</v>
      </c>
      <c r="I25" s="54"/>
      <c r="J25" s="83"/>
      <c r="L25" s="24">
        <v>302</v>
      </c>
      <c r="M25" s="24" t="s">
        <v>121</v>
      </c>
      <c r="N25" s="24">
        <v>180</v>
      </c>
      <c r="O25" s="54">
        <v>12.17</v>
      </c>
      <c r="P25" s="54">
        <v>4.58</v>
      </c>
      <c r="Q25" s="54">
        <v>20.37</v>
      </c>
      <c r="R25" s="51">
        <f t="shared" si="21"/>
        <v>171.38</v>
      </c>
      <c r="S25" s="54">
        <v>9.7100000000000009</v>
      </c>
      <c r="T25" s="83"/>
      <c r="V25" s="24"/>
      <c r="W25" s="24" t="s">
        <v>139</v>
      </c>
      <c r="X25" s="24">
        <v>80</v>
      </c>
      <c r="Y25" s="43">
        <v>10.34</v>
      </c>
      <c r="Z25" s="43">
        <v>8.2899999999999991</v>
      </c>
      <c r="AA25" s="43">
        <v>2.19</v>
      </c>
      <c r="AB25" s="51">
        <f t="shared" si="22"/>
        <v>124.72999999999999</v>
      </c>
      <c r="AC25" s="43">
        <v>5.0000000000000001E-3</v>
      </c>
      <c r="AD25" s="83"/>
      <c r="AF25" s="24">
        <v>284</v>
      </c>
      <c r="AG25" s="24" t="s">
        <v>174</v>
      </c>
      <c r="AH25" s="24">
        <v>80</v>
      </c>
      <c r="AI25" s="54">
        <v>8.2100000000000009</v>
      </c>
      <c r="AJ25" s="54">
        <v>10.199999999999999</v>
      </c>
      <c r="AK25" s="54">
        <v>15.03</v>
      </c>
      <c r="AL25" s="51">
        <f t="shared" si="28"/>
        <v>184.76</v>
      </c>
      <c r="AM25" s="54">
        <v>5.62</v>
      </c>
      <c r="AN25" s="83"/>
      <c r="AP25" s="24"/>
      <c r="AQ25" s="24" t="s">
        <v>49</v>
      </c>
      <c r="AR25" s="24">
        <v>80</v>
      </c>
      <c r="AS25" s="51">
        <v>8.57</v>
      </c>
      <c r="AT25" s="54">
        <v>6.9</v>
      </c>
      <c r="AU25" s="54">
        <v>2.2000000000000002</v>
      </c>
      <c r="AV25" s="51">
        <f t="shared" si="24"/>
        <v>105.18</v>
      </c>
      <c r="AW25" s="54">
        <v>4.0000000000000001E-3</v>
      </c>
      <c r="AX25" s="83"/>
      <c r="AZ25" s="43">
        <v>120</v>
      </c>
      <c r="BA25" s="43" t="s">
        <v>223</v>
      </c>
      <c r="BB25" s="43">
        <v>25</v>
      </c>
      <c r="BC25" s="43">
        <v>0.1</v>
      </c>
      <c r="BD25" s="43">
        <v>0.81</v>
      </c>
      <c r="BE25" s="43">
        <v>4.79</v>
      </c>
      <c r="BF25" s="51">
        <f t="shared" si="25"/>
        <v>26.85</v>
      </c>
      <c r="BH25" s="83"/>
      <c r="BJ25" s="24"/>
      <c r="BK25" s="24" t="s">
        <v>131</v>
      </c>
      <c r="BL25" s="24">
        <v>70</v>
      </c>
      <c r="BM25" s="54">
        <v>16</v>
      </c>
      <c r="BN25" s="54">
        <v>3.97</v>
      </c>
      <c r="BO25" s="54">
        <v>13.74</v>
      </c>
      <c r="BP25" s="51">
        <f>BO25*4+BN25*9+BM25*4</f>
        <v>154.69</v>
      </c>
      <c r="BQ25" s="54">
        <v>0.14000000000000001</v>
      </c>
      <c r="BR25" s="83"/>
      <c r="BT25" s="24"/>
      <c r="BU25" s="24" t="s">
        <v>135</v>
      </c>
      <c r="BV25" s="24">
        <v>80</v>
      </c>
      <c r="BW25" s="54">
        <v>14.12</v>
      </c>
      <c r="BX25" s="54">
        <v>5.54</v>
      </c>
      <c r="BY25" s="54">
        <v>0.69</v>
      </c>
      <c r="BZ25" s="51">
        <f t="shared" si="27"/>
        <v>109.1</v>
      </c>
      <c r="CA25" s="54">
        <v>0.4</v>
      </c>
      <c r="CB25" s="83"/>
      <c r="CD25" s="24"/>
      <c r="CE25" s="24" t="s">
        <v>122</v>
      </c>
      <c r="CF25" s="24">
        <v>160</v>
      </c>
      <c r="CG25" s="54">
        <v>16</v>
      </c>
      <c r="CH25" s="54">
        <v>14.78</v>
      </c>
      <c r="CI25" s="54">
        <v>26.76</v>
      </c>
      <c r="CJ25" s="51">
        <f t="shared" si="29"/>
        <v>304.06</v>
      </c>
      <c r="CK25" s="54">
        <v>0.41</v>
      </c>
      <c r="CL25" s="83"/>
      <c r="CN25" s="24"/>
      <c r="CO25" s="24" t="s">
        <v>194</v>
      </c>
      <c r="CP25" s="43">
        <v>140</v>
      </c>
      <c r="CQ25" s="54">
        <v>12.36</v>
      </c>
      <c r="CR25" s="54">
        <v>7.91</v>
      </c>
      <c r="CS25" s="54">
        <v>17.73</v>
      </c>
      <c r="CT25" s="51">
        <f t="shared" si="30"/>
        <v>191.55</v>
      </c>
      <c r="CU25" s="54">
        <v>17.53</v>
      </c>
      <c r="CV25" s="83"/>
    </row>
    <row r="26" spans="1:162" x14ac:dyDescent="0.25">
      <c r="B26" s="43">
        <v>379</v>
      </c>
      <c r="C26" s="43" t="s">
        <v>205</v>
      </c>
      <c r="D26" s="43">
        <v>180</v>
      </c>
      <c r="E26" s="54">
        <f>0.8/100*18</f>
        <v>0.14400000000000002</v>
      </c>
      <c r="F26" s="54">
        <f>0.8/100*18</f>
        <v>0.14400000000000002</v>
      </c>
      <c r="G26" s="54">
        <f>119.4/100*18</f>
        <v>21.491999999999997</v>
      </c>
      <c r="H26" s="54">
        <f>488/100*18</f>
        <v>87.84</v>
      </c>
      <c r="I26" s="54">
        <f>8.6/100*18</f>
        <v>1.5479999999999998</v>
      </c>
      <c r="J26" s="83"/>
      <c r="L26" s="43">
        <v>372</v>
      </c>
      <c r="M26" s="43" t="s">
        <v>151</v>
      </c>
      <c r="N26" s="43">
        <v>180</v>
      </c>
      <c r="O26" s="54">
        <v>0.12</v>
      </c>
      <c r="P26" s="54">
        <v>0.09</v>
      </c>
      <c r="Q26" s="54">
        <v>10.029999999999999</v>
      </c>
      <c r="R26" s="51">
        <f t="shared" si="21"/>
        <v>41.41</v>
      </c>
      <c r="S26" s="54">
        <v>0.65</v>
      </c>
      <c r="T26" s="83"/>
      <c r="V26" s="24">
        <v>313</v>
      </c>
      <c r="W26" s="24" t="s">
        <v>106</v>
      </c>
      <c r="X26" s="24">
        <v>130</v>
      </c>
      <c r="Y26" s="54">
        <v>7.12</v>
      </c>
      <c r="Z26" s="54">
        <v>5.29</v>
      </c>
      <c r="AA26" s="54">
        <v>33.479999999999997</v>
      </c>
      <c r="AB26" s="51">
        <f t="shared" si="22"/>
        <v>210.00999999999996</v>
      </c>
      <c r="AC26" s="54">
        <v>1.4</v>
      </c>
      <c r="AD26" s="83"/>
      <c r="AF26" s="24">
        <v>318</v>
      </c>
      <c r="AG26" s="24" t="s">
        <v>50</v>
      </c>
      <c r="AH26" s="24">
        <v>130</v>
      </c>
      <c r="AI26" s="51">
        <v>1.66</v>
      </c>
      <c r="AJ26" s="54">
        <v>2.5</v>
      </c>
      <c r="AK26" s="54">
        <v>13.29</v>
      </c>
      <c r="AL26" s="51">
        <f t="shared" si="28"/>
        <v>82.3</v>
      </c>
      <c r="AM26" s="54">
        <v>12.13</v>
      </c>
      <c r="AN26" s="83"/>
      <c r="AP26" s="24">
        <v>205</v>
      </c>
      <c r="AQ26" s="24" t="s">
        <v>97</v>
      </c>
      <c r="AR26" s="24">
        <v>150</v>
      </c>
      <c r="AS26" s="43">
        <v>5.23</v>
      </c>
      <c r="AT26" s="43">
        <v>5.2</v>
      </c>
      <c r="AU26" s="43">
        <v>25</v>
      </c>
      <c r="AV26" s="51">
        <f t="shared" si="24"/>
        <v>167.72000000000003</v>
      </c>
      <c r="AW26" s="54">
        <v>0</v>
      </c>
      <c r="AX26" s="83"/>
      <c r="AZ26" s="24"/>
      <c r="BA26" s="24" t="s">
        <v>96</v>
      </c>
      <c r="BB26" s="24">
        <v>80</v>
      </c>
      <c r="BC26" s="43">
        <v>10.95</v>
      </c>
      <c r="BD26" s="43">
        <v>11.89</v>
      </c>
      <c r="BE26" s="43">
        <v>5.07</v>
      </c>
      <c r="BF26" s="51">
        <f>BE26*4+BD26*9+BC26*4</f>
        <v>171.09</v>
      </c>
      <c r="BG26" s="43">
        <v>1.73</v>
      </c>
      <c r="BH26" s="83"/>
      <c r="BJ26" s="43">
        <v>352</v>
      </c>
      <c r="BK26" s="43" t="s">
        <v>228</v>
      </c>
      <c r="BL26" s="43">
        <v>30</v>
      </c>
      <c r="BM26" s="43">
        <v>0.8</v>
      </c>
      <c r="BN26" s="43">
        <v>2.5299999999999998</v>
      </c>
      <c r="BO26" s="43">
        <v>2.97</v>
      </c>
      <c r="BP26" s="51">
        <f>BO26*4+BN26*9+BM26*4</f>
        <v>37.85</v>
      </c>
      <c r="BQ26" s="43">
        <v>0.03</v>
      </c>
      <c r="BR26" s="83"/>
      <c r="BT26" s="24">
        <v>342</v>
      </c>
      <c r="BU26" s="24" t="s">
        <v>141</v>
      </c>
      <c r="BV26" s="24">
        <v>130</v>
      </c>
      <c r="BW26" s="54">
        <v>3.17</v>
      </c>
      <c r="BX26" s="54">
        <v>32.67</v>
      </c>
      <c r="BY26" s="54">
        <v>13.44</v>
      </c>
      <c r="BZ26" s="51">
        <f t="shared" si="27"/>
        <v>360.47</v>
      </c>
      <c r="CA26" s="54">
        <v>9.39</v>
      </c>
      <c r="CB26" s="83"/>
      <c r="CD26" s="43">
        <v>376</v>
      </c>
      <c r="CE26" s="43" t="s">
        <v>153</v>
      </c>
      <c r="CF26" s="43">
        <v>200</v>
      </c>
      <c r="CG26" s="54">
        <f>0.72/100*18</f>
        <v>0.12959999999999999</v>
      </c>
      <c r="CH26" s="54">
        <f>0.2/100*18</f>
        <v>3.6000000000000004E-2</v>
      </c>
      <c r="CI26" s="54">
        <f>137/100*18</f>
        <v>24.660000000000004</v>
      </c>
      <c r="CJ26" s="51">
        <f t="shared" si="29"/>
        <v>99.482400000000013</v>
      </c>
      <c r="CK26" s="54"/>
      <c r="CL26" s="83"/>
      <c r="CN26" s="24">
        <v>379</v>
      </c>
      <c r="CO26" s="24" t="s">
        <v>205</v>
      </c>
      <c r="CP26" s="43">
        <v>180</v>
      </c>
      <c r="CQ26" s="54">
        <v>0.14000000000000001</v>
      </c>
      <c r="CR26" s="54">
        <v>0.14000000000000001</v>
      </c>
      <c r="CS26" s="54">
        <v>21.49</v>
      </c>
      <c r="CT26" s="51">
        <f>CS26*4+CR26*9+CQ26*4</f>
        <v>87.78</v>
      </c>
      <c r="CU26" s="54">
        <v>1.55</v>
      </c>
      <c r="CV26" s="83"/>
    </row>
    <row r="27" spans="1:162" x14ac:dyDescent="0.25">
      <c r="C27" s="43" t="s">
        <v>206</v>
      </c>
      <c r="D27" s="43">
        <v>50</v>
      </c>
      <c r="E27" s="54">
        <f>6.6/2</f>
        <v>3.3</v>
      </c>
      <c r="F27" s="54">
        <v>0.36</v>
      </c>
      <c r="G27" s="54">
        <f>33.4/2</f>
        <v>16.7</v>
      </c>
      <c r="H27" s="54">
        <f>174/2</f>
        <v>87</v>
      </c>
      <c r="I27" s="54"/>
      <c r="J27" s="83"/>
      <c r="M27" s="43" t="s">
        <v>33</v>
      </c>
      <c r="N27" s="24">
        <v>40</v>
      </c>
      <c r="O27" s="54">
        <v>3.16</v>
      </c>
      <c r="P27" s="54">
        <v>0.4</v>
      </c>
      <c r="Q27" s="54">
        <v>19.32</v>
      </c>
      <c r="R27" s="51">
        <f t="shared" si="21"/>
        <v>93.52</v>
      </c>
      <c r="T27" s="83"/>
      <c r="V27" s="24">
        <v>372</v>
      </c>
      <c r="W27" s="24" t="s">
        <v>151</v>
      </c>
      <c r="X27" s="24">
        <v>180</v>
      </c>
      <c r="Y27" s="54">
        <v>0.12</v>
      </c>
      <c r="Z27" s="54">
        <v>0.09</v>
      </c>
      <c r="AA27" s="54">
        <v>10.029999999999999</v>
      </c>
      <c r="AB27" s="51">
        <f t="shared" si="22"/>
        <v>41.41</v>
      </c>
      <c r="AC27" s="54">
        <v>0.65</v>
      </c>
      <c r="AD27" s="83"/>
      <c r="AF27" s="24">
        <v>372</v>
      </c>
      <c r="AG27" s="24" t="s">
        <v>151</v>
      </c>
      <c r="AH27" s="24">
        <v>180</v>
      </c>
      <c r="AI27" s="54">
        <v>0.12</v>
      </c>
      <c r="AJ27" s="54">
        <v>0.09</v>
      </c>
      <c r="AK27" s="54">
        <v>10.029999999999999</v>
      </c>
      <c r="AL27" s="51">
        <v>86.44</v>
      </c>
      <c r="AM27" s="54">
        <v>0.65</v>
      </c>
      <c r="AN27" s="83"/>
      <c r="AP27" s="24">
        <v>372</v>
      </c>
      <c r="AQ27" s="24" t="s">
        <v>151</v>
      </c>
      <c r="AR27" s="24">
        <v>180</v>
      </c>
      <c r="AS27" s="54">
        <v>0.12</v>
      </c>
      <c r="AT27" s="54">
        <v>0.09</v>
      </c>
      <c r="AU27" s="54">
        <v>10.029999999999999</v>
      </c>
      <c r="AV27" s="51">
        <v>86.44</v>
      </c>
      <c r="AW27" s="54">
        <v>0.65</v>
      </c>
      <c r="AX27" s="83"/>
      <c r="AZ27" s="24">
        <v>336</v>
      </c>
      <c r="BA27" s="24" t="s">
        <v>224</v>
      </c>
      <c r="BB27" s="24">
        <v>100</v>
      </c>
      <c r="BC27" s="51">
        <v>1.85</v>
      </c>
      <c r="BD27" s="51">
        <v>3.22</v>
      </c>
      <c r="BE27" s="51">
        <v>7.19</v>
      </c>
      <c r="BF27" s="51">
        <f>BE27*4+BD27*9+BC27*4</f>
        <v>65.14</v>
      </c>
      <c r="BG27" s="24">
        <v>10.26</v>
      </c>
      <c r="BH27" s="83"/>
      <c r="BJ27" s="43">
        <v>322</v>
      </c>
      <c r="BK27" s="43" t="s">
        <v>98</v>
      </c>
      <c r="BL27" s="43">
        <v>130</v>
      </c>
      <c r="BM27" s="54">
        <v>2.48</v>
      </c>
      <c r="BN27" s="54">
        <v>4</v>
      </c>
      <c r="BO27" s="54">
        <v>15.61</v>
      </c>
      <c r="BP27" s="51">
        <f>BO27*4+BN27*9+BM27*4</f>
        <v>108.36</v>
      </c>
      <c r="BQ27" s="54">
        <v>13.65</v>
      </c>
      <c r="BR27" s="83"/>
      <c r="BT27" s="43">
        <v>378</v>
      </c>
      <c r="BU27" s="43" t="s">
        <v>233</v>
      </c>
      <c r="BV27" s="43">
        <v>180</v>
      </c>
      <c r="BW27" s="54">
        <v>0.13</v>
      </c>
      <c r="BX27" s="54">
        <v>0.04</v>
      </c>
      <c r="BY27" s="54">
        <v>24.73</v>
      </c>
      <c r="BZ27" s="51">
        <v>87.84</v>
      </c>
      <c r="CA27" s="54">
        <v>1.65</v>
      </c>
      <c r="CB27" s="83"/>
      <c r="CE27" s="24" t="s">
        <v>33</v>
      </c>
      <c r="CF27" s="24">
        <v>40</v>
      </c>
      <c r="CG27" s="54">
        <v>3.16</v>
      </c>
      <c r="CH27" s="54">
        <v>0.4</v>
      </c>
      <c r="CI27" s="54">
        <v>19.32</v>
      </c>
      <c r="CJ27" s="51">
        <f t="shared" si="29"/>
        <v>93.52</v>
      </c>
      <c r="CK27" s="54"/>
      <c r="CL27" s="83"/>
      <c r="CO27" s="24" t="s">
        <v>33</v>
      </c>
      <c r="CP27" s="24">
        <v>20</v>
      </c>
      <c r="CQ27" s="54">
        <v>1.58</v>
      </c>
      <c r="CR27" s="54">
        <v>0.2</v>
      </c>
      <c r="CS27" s="54">
        <v>9.56</v>
      </c>
      <c r="CT27" s="51">
        <f>CS27*4+CR27*9+CQ27*4</f>
        <v>46.36</v>
      </c>
      <c r="CU27" s="54"/>
      <c r="CV27" s="83"/>
    </row>
    <row r="28" spans="1:162" x14ac:dyDescent="0.25">
      <c r="E28" s="54"/>
      <c r="F28" s="54"/>
      <c r="G28" s="54"/>
      <c r="H28" s="54"/>
      <c r="I28" s="54"/>
      <c r="J28" s="83"/>
      <c r="M28" s="43" t="s">
        <v>206</v>
      </c>
      <c r="N28" s="24">
        <v>25</v>
      </c>
      <c r="O28" s="54">
        <v>1.65</v>
      </c>
      <c r="P28" s="54">
        <v>0.15</v>
      </c>
      <c r="Q28" s="54">
        <v>8.35</v>
      </c>
      <c r="R28" s="51">
        <f t="shared" si="21"/>
        <v>41.35</v>
      </c>
      <c r="T28" s="83"/>
      <c r="W28" s="43" t="s">
        <v>33</v>
      </c>
      <c r="X28" s="43">
        <v>40</v>
      </c>
      <c r="Y28" s="54">
        <v>3.16</v>
      </c>
      <c r="Z28" s="54">
        <v>0.4</v>
      </c>
      <c r="AA28" s="54">
        <v>19.32</v>
      </c>
      <c r="AB28" s="51">
        <f t="shared" si="22"/>
        <v>93.52</v>
      </c>
      <c r="AC28" s="54"/>
      <c r="AD28" s="83"/>
      <c r="AF28" s="24"/>
      <c r="AG28" s="24" t="s">
        <v>33</v>
      </c>
      <c r="AH28" s="24">
        <v>40</v>
      </c>
      <c r="AI28" s="54">
        <v>3.16</v>
      </c>
      <c r="AJ28" s="54">
        <v>0.4</v>
      </c>
      <c r="AK28" s="54">
        <v>19.32</v>
      </c>
      <c r="AL28" s="51">
        <f t="shared" si="28"/>
        <v>93.52</v>
      </c>
      <c r="AM28" s="54"/>
      <c r="AN28" s="83"/>
      <c r="AP28" s="24"/>
      <c r="AQ28" s="24" t="s">
        <v>33</v>
      </c>
      <c r="AR28" s="24">
        <v>40</v>
      </c>
      <c r="AS28" s="51">
        <f>7.9/10*5</f>
        <v>3.95</v>
      </c>
      <c r="AT28" s="54">
        <f>1/10*5</f>
        <v>0.5</v>
      </c>
      <c r="AU28" s="54">
        <f>48.3/10*5</f>
        <v>24.15</v>
      </c>
      <c r="AV28" s="51">
        <f t="shared" si="24"/>
        <v>116.89999999999999</v>
      </c>
      <c r="AW28" s="54"/>
      <c r="AX28" s="83"/>
      <c r="AZ28" s="43">
        <v>379</v>
      </c>
      <c r="BA28" s="43" t="s">
        <v>205</v>
      </c>
      <c r="BB28" s="43">
        <v>180</v>
      </c>
      <c r="BC28" s="54">
        <f>0.8/100*18</f>
        <v>0.14400000000000002</v>
      </c>
      <c r="BD28" s="54">
        <f>0.8/100*18</f>
        <v>0.14400000000000002</v>
      </c>
      <c r="BE28" s="54">
        <f>119.4/100*18</f>
        <v>21.491999999999997</v>
      </c>
      <c r="BF28" s="51">
        <f t="shared" ref="BF28:BF30" si="31">BE28*4+BD28*9+BC28*4</f>
        <v>87.839999999999989</v>
      </c>
      <c r="BG28" s="54">
        <f>8.6/100*18</f>
        <v>1.5479999999999998</v>
      </c>
      <c r="BH28" s="83"/>
      <c r="BJ28" s="24">
        <v>372</v>
      </c>
      <c r="BK28" s="24" t="s">
        <v>151</v>
      </c>
      <c r="BL28" s="24">
        <v>180</v>
      </c>
      <c r="BM28" s="54">
        <v>0.12</v>
      </c>
      <c r="BN28" s="54">
        <v>0.09</v>
      </c>
      <c r="BO28" s="54">
        <v>10.029999999999999</v>
      </c>
      <c r="BP28" s="51">
        <v>86.44</v>
      </c>
      <c r="BQ28" s="54">
        <v>0.65</v>
      </c>
      <c r="BR28" s="83"/>
      <c r="BU28" s="43" t="s">
        <v>206</v>
      </c>
      <c r="BV28" s="43">
        <v>50</v>
      </c>
      <c r="BW28" s="54">
        <f>6.6/2</f>
        <v>3.3</v>
      </c>
      <c r="BX28" s="54">
        <v>0.36</v>
      </c>
      <c r="BY28" s="54">
        <f>33.4/2</f>
        <v>16.7</v>
      </c>
      <c r="BZ28" s="54">
        <f>174/2</f>
        <v>87</v>
      </c>
      <c r="CA28" s="54"/>
      <c r="CB28" s="83"/>
      <c r="CE28" s="43" t="s">
        <v>206</v>
      </c>
      <c r="CF28" s="24">
        <v>25</v>
      </c>
      <c r="CG28" s="54">
        <v>1.65</v>
      </c>
      <c r="CH28" s="54">
        <v>0.15</v>
      </c>
      <c r="CI28" s="54">
        <v>8.35</v>
      </c>
      <c r="CJ28" s="51">
        <f t="shared" si="29"/>
        <v>41.35</v>
      </c>
      <c r="CK28" s="54"/>
      <c r="CL28" s="83"/>
      <c r="CO28" s="43" t="s">
        <v>206</v>
      </c>
      <c r="CP28" s="43">
        <v>30</v>
      </c>
      <c r="CQ28" s="54">
        <v>1.98</v>
      </c>
      <c r="CR28" s="54">
        <v>0.36</v>
      </c>
      <c r="CS28" s="54">
        <v>10.02</v>
      </c>
      <c r="CT28" s="51">
        <f>CS28*4+CR28*9+CQ28*4</f>
        <v>51.24</v>
      </c>
      <c r="CU28" s="54"/>
      <c r="CV28" s="83"/>
    </row>
    <row r="29" spans="1:162" x14ac:dyDescent="0.25">
      <c r="E29" s="54"/>
      <c r="F29" s="54"/>
      <c r="G29" s="54"/>
      <c r="H29" s="54"/>
      <c r="I29" s="54"/>
      <c r="J29" s="83"/>
      <c r="O29" s="54"/>
      <c r="P29" s="54"/>
      <c r="Q29" s="54"/>
      <c r="R29" s="54"/>
      <c r="S29" s="54"/>
      <c r="T29" s="83"/>
      <c r="W29" s="43" t="s">
        <v>206</v>
      </c>
      <c r="X29" s="24">
        <v>25</v>
      </c>
      <c r="Y29" s="54">
        <v>1.65</v>
      </c>
      <c r="Z29" s="54">
        <v>0.15</v>
      </c>
      <c r="AA29" s="54">
        <v>8.35</v>
      </c>
      <c r="AB29" s="51">
        <f>AA29*4+Z29*9+Y29*4</f>
        <v>41.35</v>
      </c>
      <c r="AD29" s="83"/>
      <c r="AG29" s="43" t="s">
        <v>206</v>
      </c>
      <c r="AH29" s="24">
        <v>25</v>
      </c>
      <c r="AI29" s="54">
        <v>1.65</v>
      </c>
      <c r="AJ29" s="54">
        <v>0.15</v>
      </c>
      <c r="AK29" s="54">
        <v>8.35</v>
      </c>
      <c r="AL29" s="51">
        <f>AK29*4+AJ29*9+AI29*4</f>
        <v>41.35</v>
      </c>
      <c r="AN29" s="83"/>
      <c r="AQ29" s="43" t="s">
        <v>206</v>
      </c>
      <c r="AR29" s="24">
        <v>25</v>
      </c>
      <c r="AS29" s="54">
        <v>1.65</v>
      </c>
      <c r="AT29" s="54">
        <v>0.15</v>
      </c>
      <c r="AU29" s="54">
        <v>8.35</v>
      </c>
      <c r="AV29" s="51">
        <f>AU29*4+AT29*9+AS29*4</f>
        <v>41.35</v>
      </c>
      <c r="AX29" s="83"/>
      <c r="AZ29" s="24"/>
      <c r="BA29" s="24" t="s">
        <v>33</v>
      </c>
      <c r="BB29" s="24">
        <v>40</v>
      </c>
      <c r="BC29" s="54">
        <v>3.16</v>
      </c>
      <c r="BD29" s="54">
        <v>0.4</v>
      </c>
      <c r="BE29" s="54">
        <v>19.32</v>
      </c>
      <c r="BF29" s="51">
        <f t="shared" si="31"/>
        <v>93.52</v>
      </c>
      <c r="BG29" s="54"/>
      <c r="BH29" s="83"/>
      <c r="BJ29" s="24"/>
      <c r="BK29" s="43" t="s">
        <v>206</v>
      </c>
      <c r="BL29" s="43">
        <v>50</v>
      </c>
      <c r="BM29" s="54">
        <f>6.6/2</f>
        <v>3.3</v>
      </c>
      <c r="BN29" s="54">
        <v>0.36</v>
      </c>
      <c r="BO29" s="54">
        <f>33.4/2</f>
        <v>16.7</v>
      </c>
      <c r="BP29" s="54">
        <f>174/2</f>
        <v>87</v>
      </c>
      <c r="BQ29" s="54"/>
      <c r="BR29" s="83"/>
      <c r="CB29" s="83"/>
      <c r="CL29" s="83"/>
      <c r="CV29" s="83"/>
    </row>
    <row r="30" spans="1:162" x14ac:dyDescent="0.25">
      <c r="E30" s="54"/>
      <c r="F30" s="54"/>
      <c r="G30" s="54"/>
      <c r="H30" s="54"/>
      <c r="I30" s="54"/>
      <c r="J30" s="83"/>
      <c r="T30" s="83"/>
      <c r="Y30" s="54"/>
      <c r="Z30" s="54"/>
      <c r="AA30" s="54"/>
      <c r="AB30" s="54"/>
      <c r="AC30" s="54"/>
      <c r="AD30" s="83"/>
      <c r="AI30" s="54"/>
      <c r="AJ30" s="54"/>
      <c r="AK30" s="54"/>
      <c r="AL30" s="54"/>
      <c r="AM30" s="54"/>
      <c r="AN30" s="83"/>
      <c r="AS30" s="54"/>
      <c r="AT30" s="54"/>
      <c r="AU30" s="54"/>
      <c r="AV30" s="54"/>
      <c r="AW30" s="54"/>
      <c r="AX30" s="83"/>
      <c r="BA30" s="43" t="s">
        <v>206</v>
      </c>
      <c r="BB30" s="24">
        <v>25</v>
      </c>
      <c r="BC30" s="54">
        <v>1.65</v>
      </c>
      <c r="BD30" s="54">
        <v>0.15</v>
      </c>
      <c r="BE30" s="54">
        <v>8.35</v>
      </c>
      <c r="BF30" s="51">
        <f t="shared" si="31"/>
        <v>41.35</v>
      </c>
      <c r="BH30" s="83"/>
      <c r="BR30" s="83"/>
      <c r="BW30" s="54"/>
      <c r="BX30" s="54"/>
      <c r="BY30" s="54"/>
      <c r="BZ30" s="54"/>
      <c r="CA30" s="54"/>
      <c r="CB30" s="83"/>
      <c r="CL30" s="83"/>
      <c r="CV30" s="83"/>
    </row>
    <row r="31" spans="1:162" s="55" customFormat="1" x14ac:dyDescent="0.25">
      <c r="A31" s="55" t="s">
        <v>32</v>
      </c>
      <c r="D31" s="55">
        <f t="shared" ref="D31:I31" si="32">SUM(D23:D30)</f>
        <v>690</v>
      </c>
      <c r="E31" s="55">
        <f t="shared" si="32"/>
        <v>31.288399999999999</v>
      </c>
      <c r="F31" s="55">
        <f t="shared" si="32"/>
        <v>12.869199999999999</v>
      </c>
      <c r="G31" s="55">
        <f t="shared" si="32"/>
        <v>75.36699999999999</v>
      </c>
      <c r="H31" s="55">
        <f t="shared" si="32"/>
        <v>566.62440000000004</v>
      </c>
      <c r="I31" s="55">
        <f t="shared" si="32"/>
        <v>15.648</v>
      </c>
      <c r="J31" s="83"/>
      <c r="K31" s="55" t="s">
        <v>32</v>
      </c>
      <c r="N31" s="55">
        <f t="shared" ref="N31:S31" si="33">SUM(N23:N30)</f>
        <v>685</v>
      </c>
      <c r="O31" s="55">
        <f t="shared" si="33"/>
        <v>19.479999999999997</v>
      </c>
      <c r="P31" s="55">
        <f t="shared" si="33"/>
        <v>13.91</v>
      </c>
      <c r="Q31" s="55">
        <f t="shared" si="33"/>
        <v>73.639999999999986</v>
      </c>
      <c r="R31" s="55">
        <f t="shared" si="33"/>
        <v>497.66999999999996</v>
      </c>
      <c r="S31" s="55">
        <f t="shared" si="33"/>
        <v>37.160000000000004</v>
      </c>
      <c r="T31" s="83"/>
      <c r="U31" s="55" t="s">
        <v>32</v>
      </c>
      <c r="X31" s="55">
        <f t="shared" ref="X31:AC31" si="34">SUM(X23:X30)</f>
        <v>715</v>
      </c>
      <c r="Y31" s="57">
        <f t="shared" si="34"/>
        <v>24.56</v>
      </c>
      <c r="Z31" s="57">
        <f t="shared" si="34"/>
        <v>23.239999999999995</v>
      </c>
      <c r="AA31" s="57">
        <f t="shared" si="34"/>
        <v>85.639999999999986</v>
      </c>
      <c r="AB31" s="57">
        <f t="shared" si="34"/>
        <v>649.95999999999992</v>
      </c>
      <c r="AC31" s="57">
        <f t="shared" si="34"/>
        <v>25.064999999999994</v>
      </c>
      <c r="AD31" s="83"/>
      <c r="AE31" s="55" t="s">
        <v>32</v>
      </c>
      <c r="AH31" s="55">
        <f t="shared" ref="AH31:AM31" si="35">SUM(AH23:AH30)</f>
        <v>715</v>
      </c>
      <c r="AI31" s="55">
        <f t="shared" si="35"/>
        <v>19.669999999999998</v>
      </c>
      <c r="AJ31" s="55">
        <f t="shared" si="35"/>
        <v>17.619999999999994</v>
      </c>
      <c r="AK31" s="55">
        <f t="shared" si="35"/>
        <v>80.75</v>
      </c>
      <c r="AL31" s="55">
        <f t="shared" si="35"/>
        <v>605.29000000000008</v>
      </c>
      <c r="AM31" s="55">
        <f t="shared" si="35"/>
        <v>48.05</v>
      </c>
      <c r="AN31" s="83"/>
      <c r="AO31" s="55" t="s">
        <v>32</v>
      </c>
      <c r="AR31" s="55">
        <f t="shared" ref="AR31:AW31" si="36">SUM(AR23:AR30)</f>
        <v>735</v>
      </c>
      <c r="AS31" s="55">
        <f t="shared" si="36"/>
        <v>21.98</v>
      </c>
      <c r="AT31" s="55">
        <f t="shared" si="36"/>
        <v>24.089999999999996</v>
      </c>
      <c r="AU31" s="55">
        <f t="shared" si="36"/>
        <v>82.96</v>
      </c>
      <c r="AV31" s="55">
        <f t="shared" si="36"/>
        <v>681.6</v>
      </c>
      <c r="AW31" s="55">
        <f t="shared" si="36"/>
        <v>29.184000000000001</v>
      </c>
      <c r="AX31" s="83"/>
      <c r="AY31" s="55" t="s">
        <v>32</v>
      </c>
      <c r="BB31" s="57">
        <f>SUM(BB23:BB30)</f>
        <v>700</v>
      </c>
      <c r="BC31" s="57">
        <f>SUM(BC23:BC29)</f>
        <v>18.353999999999999</v>
      </c>
      <c r="BD31" s="57">
        <f>SUM(BD23:BD29)</f>
        <v>19.523999999999997</v>
      </c>
      <c r="BE31" s="57">
        <f>SUM(BE23:BE29)</f>
        <v>70.641999999999996</v>
      </c>
      <c r="BF31" s="57">
        <f>SUM(BF23:BF29)</f>
        <v>531.70000000000005</v>
      </c>
      <c r="BG31" s="57">
        <f>SUM(BG23:BG29)</f>
        <v>23.097999999999995</v>
      </c>
      <c r="BH31" s="83"/>
      <c r="BI31" s="55" t="s">
        <v>32</v>
      </c>
      <c r="BL31" s="57">
        <f t="shared" ref="BL31:BQ31" si="37">SUM(BL23:BL29)</f>
        <v>745</v>
      </c>
      <c r="BM31" s="57">
        <f t="shared" si="37"/>
        <v>31.300000000000004</v>
      </c>
      <c r="BN31" s="57">
        <f t="shared" si="37"/>
        <v>17.149999999999999</v>
      </c>
      <c r="BO31" s="57">
        <f t="shared" si="37"/>
        <v>75.38</v>
      </c>
      <c r="BP31" s="57">
        <f t="shared" si="37"/>
        <v>640.3900000000001</v>
      </c>
      <c r="BQ31" s="57">
        <f t="shared" si="37"/>
        <v>46.339999999999996</v>
      </c>
      <c r="BR31" s="83"/>
      <c r="BS31" s="55" t="s">
        <v>32</v>
      </c>
      <c r="BV31" s="55">
        <f t="shared" ref="BV31:CA31" si="38">SUM(BV23:BV30)</f>
        <v>700</v>
      </c>
      <c r="BW31" s="57">
        <f t="shared" si="38"/>
        <v>27.11</v>
      </c>
      <c r="BX31" s="55">
        <f t="shared" si="38"/>
        <v>45.93</v>
      </c>
      <c r="BY31" s="55">
        <f t="shared" si="38"/>
        <v>73.11</v>
      </c>
      <c r="BZ31" s="55">
        <f t="shared" si="38"/>
        <v>806.05000000000007</v>
      </c>
      <c r="CA31" s="55">
        <f t="shared" si="38"/>
        <v>41.379999999999995</v>
      </c>
      <c r="CB31" s="83"/>
      <c r="CC31" s="55" t="s">
        <v>32</v>
      </c>
      <c r="CF31" s="55">
        <f t="shared" ref="CF31:CK31" si="39">SUM(CF23:CF30)</f>
        <v>675</v>
      </c>
      <c r="CG31" s="57">
        <f t="shared" si="39"/>
        <v>22.529599999999999</v>
      </c>
      <c r="CH31" s="57">
        <f t="shared" si="39"/>
        <v>19.335999999999999</v>
      </c>
      <c r="CI31" s="57">
        <f t="shared" si="39"/>
        <v>89.93</v>
      </c>
      <c r="CJ31" s="57">
        <f t="shared" si="39"/>
        <v>623.86239999999998</v>
      </c>
      <c r="CK31" s="57">
        <f t="shared" si="39"/>
        <v>13.34</v>
      </c>
      <c r="CL31" s="83"/>
      <c r="CM31" s="55" t="s">
        <v>32</v>
      </c>
      <c r="CP31" s="55">
        <f t="shared" ref="CP31:CU31" si="40">SUM(CP23:CP30)</f>
        <v>620</v>
      </c>
      <c r="CQ31" s="55">
        <f t="shared" si="40"/>
        <v>18.440000000000001</v>
      </c>
      <c r="CR31" s="55">
        <f t="shared" si="40"/>
        <v>13.78</v>
      </c>
      <c r="CS31" s="55">
        <f t="shared" si="40"/>
        <v>72.72</v>
      </c>
      <c r="CT31" s="55">
        <f t="shared" si="40"/>
        <v>488.65999999999997</v>
      </c>
      <c r="CU31" s="55">
        <f t="shared" si="40"/>
        <v>33.03</v>
      </c>
      <c r="CV31" s="83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24"/>
      <c r="DN31" s="24"/>
      <c r="DO31" s="24"/>
      <c r="DP31" s="24"/>
      <c r="DQ31" s="24"/>
      <c r="DR31" s="24"/>
      <c r="DS31" s="24"/>
      <c r="DT31" s="24"/>
      <c r="DU31" s="24"/>
      <c r="DV31" s="24"/>
      <c r="DW31" s="24"/>
      <c r="DX31" s="24"/>
      <c r="DY31" s="24"/>
      <c r="DZ31" s="24"/>
      <c r="EA31" s="24"/>
      <c r="EB31" s="24"/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24"/>
      <c r="EN31" s="24"/>
      <c r="EO31" s="24"/>
      <c r="EP31" s="24"/>
      <c r="EQ31" s="24"/>
      <c r="ER31" s="24"/>
      <c r="ES31" s="24"/>
      <c r="ET31" s="24"/>
      <c r="EU31" s="24"/>
      <c r="EV31" s="24"/>
      <c r="EW31" s="24"/>
      <c r="EX31" s="24"/>
      <c r="EY31" s="24"/>
      <c r="EZ31" s="24"/>
      <c r="FA31" s="24"/>
      <c r="FB31" s="24"/>
      <c r="FC31" s="24"/>
      <c r="FD31" s="24"/>
      <c r="FE31" s="24"/>
      <c r="FF31" s="24"/>
    </row>
    <row r="32" spans="1:162" s="55" customFormat="1" x14ac:dyDescent="0.25">
      <c r="A32" s="55" t="s">
        <v>30</v>
      </c>
      <c r="D32" s="55">
        <v>600</v>
      </c>
      <c r="E32" s="55">
        <v>18.899999999999999</v>
      </c>
      <c r="F32" s="55">
        <v>21</v>
      </c>
      <c r="G32" s="56">
        <v>91.35</v>
      </c>
      <c r="H32" s="56">
        <v>630</v>
      </c>
      <c r="J32" s="83"/>
      <c r="K32" s="55" t="s">
        <v>30</v>
      </c>
      <c r="N32" s="55">
        <v>600</v>
      </c>
      <c r="O32" s="55">
        <v>18.899999999999999</v>
      </c>
      <c r="P32" s="55">
        <v>21</v>
      </c>
      <c r="Q32" s="56">
        <v>91.35</v>
      </c>
      <c r="R32" s="56">
        <v>630</v>
      </c>
      <c r="T32" s="83"/>
      <c r="U32" s="55" t="s">
        <v>30</v>
      </c>
      <c r="X32" s="55">
        <v>600</v>
      </c>
      <c r="Y32" s="55">
        <v>18.899999999999999</v>
      </c>
      <c r="Z32" s="55">
        <v>21</v>
      </c>
      <c r="AA32" s="56">
        <v>91.35</v>
      </c>
      <c r="AB32" s="56">
        <v>630</v>
      </c>
      <c r="AD32" s="83"/>
      <c r="AE32" s="55" t="s">
        <v>30</v>
      </c>
      <c r="AH32" s="55">
        <v>600</v>
      </c>
      <c r="AI32" s="57">
        <v>18.899999999999999</v>
      </c>
      <c r="AJ32" s="57">
        <v>21</v>
      </c>
      <c r="AK32" s="57">
        <v>91.35</v>
      </c>
      <c r="AL32" s="57">
        <v>630</v>
      </c>
      <c r="AM32" s="57"/>
      <c r="AN32" s="83"/>
      <c r="AO32" s="55" t="s">
        <v>30</v>
      </c>
      <c r="AR32" s="55">
        <v>600</v>
      </c>
      <c r="AS32" s="57">
        <v>18.899999999999999</v>
      </c>
      <c r="AT32" s="57">
        <v>21</v>
      </c>
      <c r="AU32" s="57">
        <v>91.35</v>
      </c>
      <c r="AV32" s="57">
        <v>630</v>
      </c>
      <c r="AW32" s="57"/>
      <c r="AX32" s="83"/>
      <c r="AY32" s="55" t="s">
        <v>30</v>
      </c>
      <c r="BB32" s="55">
        <v>600</v>
      </c>
      <c r="BC32" s="57">
        <v>18.899999999999999</v>
      </c>
      <c r="BD32" s="57">
        <v>21</v>
      </c>
      <c r="BE32" s="57">
        <v>91.35</v>
      </c>
      <c r="BF32" s="57">
        <v>630</v>
      </c>
      <c r="BG32" s="57"/>
      <c r="BH32" s="83"/>
      <c r="BI32" s="55" t="s">
        <v>30</v>
      </c>
      <c r="BL32" s="55">
        <v>600</v>
      </c>
      <c r="BM32" s="57">
        <v>18.899999999999999</v>
      </c>
      <c r="BN32" s="57">
        <v>21</v>
      </c>
      <c r="BO32" s="57">
        <v>91.35</v>
      </c>
      <c r="BP32" s="57">
        <v>630</v>
      </c>
      <c r="BQ32" s="57"/>
      <c r="BR32" s="83"/>
      <c r="BS32" s="55" t="s">
        <v>30</v>
      </c>
      <c r="BV32" s="55">
        <v>600</v>
      </c>
      <c r="BW32" s="55">
        <v>18.899999999999999</v>
      </c>
      <c r="BX32" s="55">
        <v>21</v>
      </c>
      <c r="BY32" s="56">
        <v>91.35</v>
      </c>
      <c r="BZ32" s="56">
        <v>630</v>
      </c>
      <c r="CB32" s="83"/>
      <c r="CC32" s="55" t="s">
        <v>30</v>
      </c>
      <c r="CF32" s="55" t="s">
        <v>34</v>
      </c>
      <c r="CG32" s="55">
        <v>18.899999999999999</v>
      </c>
      <c r="CH32" s="55">
        <v>21</v>
      </c>
      <c r="CI32" s="56">
        <v>91.35</v>
      </c>
      <c r="CJ32" s="56">
        <v>630</v>
      </c>
      <c r="CL32" s="83"/>
      <c r="CM32" s="55" t="s">
        <v>30</v>
      </c>
      <c r="CP32" s="55" t="s">
        <v>34</v>
      </c>
      <c r="CQ32" s="55">
        <v>18.899999999999999</v>
      </c>
      <c r="CR32" s="55">
        <v>21</v>
      </c>
      <c r="CS32" s="56">
        <v>91.35</v>
      </c>
      <c r="CT32" s="56">
        <v>630</v>
      </c>
      <c r="CV32" s="83"/>
      <c r="CW32" s="24"/>
      <c r="CX32" s="24"/>
      <c r="CY32" s="24"/>
      <c r="CZ32" s="24"/>
      <c r="DA32" s="24"/>
      <c r="DB32" s="24"/>
      <c r="DC32" s="24"/>
      <c r="DD32" s="24"/>
      <c r="DE32" s="24"/>
      <c r="DF32" s="24"/>
      <c r="DG32" s="24"/>
      <c r="DH32" s="24"/>
      <c r="DI32" s="24"/>
      <c r="DJ32" s="24"/>
      <c r="DK32" s="24"/>
      <c r="DL32" s="24"/>
      <c r="DM32" s="24"/>
      <c r="DN32" s="24"/>
      <c r="DO32" s="24"/>
      <c r="DP32" s="24"/>
      <c r="DQ32" s="24"/>
      <c r="DR32" s="24"/>
      <c r="DS32" s="24"/>
      <c r="DT32" s="24"/>
      <c r="DU32" s="24"/>
      <c r="DV32" s="24"/>
      <c r="DW32" s="24"/>
      <c r="DX32" s="24"/>
      <c r="DY32" s="24"/>
      <c r="DZ32" s="24"/>
      <c r="EA32" s="24"/>
      <c r="EB32" s="24"/>
      <c r="EC32" s="24"/>
      <c r="ED32" s="24"/>
      <c r="EE32" s="24"/>
      <c r="EF32" s="24"/>
      <c r="EG32" s="24"/>
      <c r="EH32" s="24"/>
      <c r="EI32" s="24"/>
      <c r="EJ32" s="24"/>
      <c r="EK32" s="24"/>
      <c r="EL32" s="24"/>
      <c r="EM32" s="24"/>
      <c r="EN32" s="24"/>
      <c r="EO32" s="24"/>
      <c r="EP32" s="24"/>
      <c r="EQ32" s="24"/>
      <c r="ER32" s="24"/>
      <c r="ES32" s="24"/>
      <c r="ET32" s="24"/>
      <c r="EU32" s="24"/>
      <c r="EV32" s="24"/>
      <c r="EW32" s="24"/>
      <c r="EX32" s="24"/>
      <c r="EY32" s="24"/>
      <c r="EZ32" s="24"/>
      <c r="FA32" s="24"/>
      <c r="FB32" s="24"/>
      <c r="FC32" s="24"/>
      <c r="FD32" s="24"/>
      <c r="FE32" s="24"/>
      <c r="FF32" s="24"/>
    </row>
    <row r="33" spans="1:162" s="24" customFormat="1" x14ac:dyDescent="0.25">
      <c r="G33" s="52"/>
      <c r="H33" s="52"/>
      <c r="J33" s="83"/>
      <c r="Q33" s="52"/>
      <c r="R33" s="52"/>
      <c r="T33" s="83"/>
      <c r="AA33" s="52"/>
      <c r="AB33" s="52"/>
      <c r="AD33" s="83"/>
      <c r="AI33" s="51"/>
      <c r="AJ33" s="51"/>
      <c r="AK33" s="51"/>
      <c r="AL33" s="51"/>
      <c r="AM33" s="51"/>
      <c r="AN33" s="83"/>
      <c r="AS33" s="51"/>
      <c r="AT33" s="51"/>
      <c r="AU33" s="51"/>
      <c r="AV33" s="51"/>
      <c r="AW33" s="51"/>
      <c r="AX33" s="83"/>
      <c r="BC33" s="51"/>
      <c r="BD33" s="51"/>
      <c r="BE33" s="51"/>
      <c r="BF33" s="51"/>
      <c r="BG33" s="51"/>
      <c r="BH33" s="83"/>
      <c r="BM33" s="51"/>
      <c r="BN33" s="51"/>
      <c r="BO33" s="51"/>
      <c r="BP33" s="51"/>
      <c r="BQ33" s="51"/>
      <c r="BR33" s="83"/>
      <c r="BY33" s="52"/>
      <c r="BZ33" s="52"/>
      <c r="CB33" s="83"/>
      <c r="CI33" s="52"/>
      <c r="CJ33" s="52"/>
      <c r="CL33" s="83"/>
      <c r="CS33" s="52"/>
      <c r="CT33" s="52"/>
      <c r="CV33" s="83"/>
    </row>
    <row r="34" spans="1:162" s="49" customFormat="1" x14ac:dyDescent="0.25">
      <c r="A34" s="85" t="s">
        <v>29</v>
      </c>
      <c r="B34" s="86"/>
      <c r="C34" s="86"/>
      <c r="D34" s="86"/>
      <c r="E34" s="86"/>
      <c r="F34" s="86"/>
      <c r="G34" s="86"/>
      <c r="H34" s="86"/>
      <c r="I34" s="87"/>
      <c r="J34" s="83"/>
      <c r="K34" s="85" t="s">
        <v>29</v>
      </c>
      <c r="L34" s="86"/>
      <c r="M34" s="86"/>
      <c r="N34" s="86"/>
      <c r="O34" s="86"/>
      <c r="P34" s="86"/>
      <c r="Q34" s="86"/>
      <c r="R34" s="86"/>
      <c r="S34" s="87"/>
      <c r="T34" s="83"/>
      <c r="U34" s="85" t="s">
        <v>29</v>
      </c>
      <c r="V34" s="86"/>
      <c r="W34" s="86"/>
      <c r="X34" s="86"/>
      <c r="Y34" s="86"/>
      <c r="Z34" s="86"/>
      <c r="AA34" s="86"/>
      <c r="AB34" s="86"/>
      <c r="AC34" s="87"/>
      <c r="AD34" s="83"/>
      <c r="AE34" s="85" t="s">
        <v>29</v>
      </c>
      <c r="AF34" s="86"/>
      <c r="AG34" s="86"/>
      <c r="AH34" s="86"/>
      <c r="AI34" s="86"/>
      <c r="AJ34" s="86"/>
      <c r="AK34" s="86"/>
      <c r="AL34" s="86"/>
      <c r="AM34" s="87"/>
      <c r="AN34" s="83"/>
      <c r="AO34" s="85" t="s">
        <v>29</v>
      </c>
      <c r="AP34" s="86"/>
      <c r="AQ34" s="86"/>
      <c r="AR34" s="86"/>
      <c r="AS34" s="86"/>
      <c r="AT34" s="86"/>
      <c r="AU34" s="86"/>
      <c r="AV34" s="86"/>
      <c r="AW34" s="87"/>
      <c r="AX34" s="83"/>
      <c r="AY34" s="85" t="s">
        <v>29</v>
      </c>
      <c r="AZ34" s="86"/>
      <c r="BA34" s="86"/>
      <c r="BB34" s="86"/>
      <c r="BC34" s="86"/>
      <c r="BD34" s="86"/>
      <c r="BE34" s="86"/>
      <c r="BF34" s="86"/>
      <c r="BG34" s="87"/>
      <c r="BH34" s="83"/>
      <c r="BI34" s="85" t="s">
        <v>29</v>
      </c>
      <c r="BJ34" s="86"/>
      <c r="BK34" s="86"/>
      <c r="BL34" s="86"/>
      <c r="BM34" s="86"/>
      <c r="BN34" s="86"/>
      <c r="BO34" s="86"/>
      <c r="BP34" s="86"/>
      <c r="BQ34" s="87"/>
      <c r="BR34" s="83"/>
      <c r="BS34" s="85" t="s">
        <v>29</v>
      </c>
      <c r="BT34" s="86"/>
      <c r="BU34" s="86"/>
      <c r="BV34" s="86"/>
      <c r="BW34" s="86"/>
      <c r="BX34" s="86"/>
      <c r="BY34" s="86"/>
      <c r="BZ34" s="86"/>
      <c r="CA34" s="87"/>
      <c r="CB34" s="83"/>
      <c r="CC34" s="85" t="s">
        <v>29</v>
      </c>
      <c r="CD34" s="86"/>
      <c r="CE34" s="86"/>
      <c r="CF34" s="86"/>
      <c r="CG34" s="86"/>
      <c r="CH34" s="86"/>
      <c r="CI34" s="86"/>
      <c r="CJ34" s="86"/>
      <c r="CK34" s="87"/>
      <c r="CL34" s="83"/>
      <c r="CM34" s="85" t="s">
        <v>29</v>
      </c>
      <c r="CN34" s="86"/>
      <c r="CO34" s="86"/>
      <c r="CP34" s="86"/>
      <c r="CQ34" s="86"/>
      <c r="CR34" s="86"/>
      <c r="CS34" s="86"/>
      <c r="CT34" s="86"/>
      <c r="CU34" s="87"/>
      <c r="CV34" s="83"/>
      <c r="CW34" s="48"/>
      <c r="CX34" s="48"/>
      <c r="CY34" s="48"/>
      <c r="CZ34" s="48"/>
      <c r="DA34" s="48"/>
      <c r="DB34" s="48"/>
      <c r="DC34" s="48"/>
      <c r="DD34" s="48"/>
      <c r="DE34" s="48"/>
      <c r="DF34" s="48"/>
      <c r="DG34" s="48"/>
      <c r="DH34" s="48"/>
      <c r="DI34" s="48"/>
      <c r="DJ34" s="48"/>
      <c r="DK34" s="48"/>
      <c r="DL34" s="48"/>
      <c r="DM34" s="48"/>
      <c r="DN34" s="48"/>
      <c r="DO34" s="48"/>
      <c r="DP34" s="48"/>
      <c r="DQ34" s="48"/>
      <c r="DR34" s="48"/>
      <c r="DS34" s="48"/>
      <c r="DT34" s="48"/>
      <c r="DU34" s="48"/>
      <c r="DV34" s="48"/>
      <c r="DW34" s="48"/>
      <c r="DX34" s="48"/>
      <c r="DY34" s="48"/>
      <c r="DZ34" s="48"/>
      <c r="EA34" s="48"/>
      <c r="EB34" s="48"/>
      <c r="EC34" s="48"/>
      <c r="ED34" s="48"/>
      <c r="EE34" s="48"/>
      <c r="EF34" s="48"/>
      <c r="EG34" s="48"/>
      <c r="EH34" s="48"/>
      <c r="EI34" s="48"/>
      <c r="EJ34" s="48"/>
      <c r="EK34" s="48"/>
      <c r="EL34" s="48"/>
      <c r="EM34" s="48"/>
      <c r="EN34" s="48"/>
      <c r="EO34" s="48"/>
      <c r="EP34" s="48"/>
      <c r="EQ34" s="48"/>
      <c r="ER34" s="48"/>
      <c r="ES34" s="48"/>
      <c r="ET34" s="48"/>
      <c r="EU34" s="48"/>
      <c r="EV34" s="48"/>
      <c r="EW34" s="48"/>
      <c r="EX34" s="48"/>
      <c r="EY34" s="48"/>
      <c r="EZ34" s="48"/>
      <c r="FA34" s="48"/>
      <c r="FB34" s="48"/>
      <c r="FC34" s="48"/>
      <c r="FD34" s="48"/>
      <c r="FE34" s="48"/>
      <c r="FF34" s="48"/>
    </row>
    <row r="35" spans="1:162" x14ac:dyDescent="0.25">
      <c r="B35" s="24"/>
      <c r="C35" s="24" t="s">
        <v>147</v>
      </c>
      <c r="D35" s="24">
        <v>60</v>
      </c>
      <c r="E35" s="51">
        <v>0.48</v>
      </c>
      <c r="F35" s="51">
        <v>0.06</v>
      </c>
      <c r="G35" s="51">
        <v>1.68</v>
      </c>
      <c r="H35" s="51">
        <f t="shared" ref="H35:H39" si="41">G35*4+F35*9+E35*4</f>
        <v>9.18</v>
      </c>
      <c r="I35" s="51">
        <v>25</v>
      </c>
      <c r="J35" s="83"/>
      <c r="L35" s="24">
        <v>38</v>
      </c>
      <c r="M35" s="24" t="s">
        <v>138</v>
      </c>
      <c r="N35" s="24">
        <v>60</v>
      </c>
      <c r="O35" s="51">
        <v>0.64</v>
      </c>
      <c r="P35" s="51">
        <v>0.11</v>
      </c>
      <c r="Q35" s="51">
        <v>5.18</v>
      </c>
      <c r="R35" s="51">
        <f>Q35*4+P35*9+O35*4</f>
        <v>24.269999999999996</v>
      </c>
      <c r="S35" s="51">
        <v>3.75</v>
      </c>
      <c r="T35" s="83"/>
      <c r="W35" s="43" t="s">
        <v>134</v>
      </c>
      <c r="X35" s="43">
        <v>80</v>
      </c>
      <c r="Y35" s="54">
        <v>8.8000000000000007</v>
      </c>
      <c r="Z35" s="54">
        <v>4.3600000000000003</v>
      </c>
      <c r="AA35" s="54">
        <v>5.83</v>
      </c>
      <c r="AB35" s="51">
        <f t="shared" ref="AB35:AB40" si="42">AA35*4+Z35*9+Y35*4</f>
        <v>97.76</v>
      </c>
      <c r="AC35" s="54">
        <v>0.15</v>
      </c>
      <c r="AD35" s="83"/>
      <c r="AF35" s="24">
        <v>16</v>
      </c>
      <c r="AG35" s="24" t="s">
        <v>213</v>
      </c>
      <c r="AH35" s="24">
        <v>60</v>
      </c>
      <c r="AI35" s="51">
        <v>0.74</v>
      </c>
      <c r="AJ35" s="51">
        <v>3.12</v>
      </c>
      <c r="AK35" s="51">
        <v>3.87</v>
      </c>
      <c r="AL35" s="51">
        <f>AK35*4+AJ35*9+AI35*4</f>
        <v>46.52</v>
      </c>
      <c r="AM35" s="51">
        <v>11.22</v>
      </c>
      <c r="AN35" s="83"/>
      <c r="AP35" s="24"/>
      <c r="AQ35" s="24" t="s">
        <v>147</v>
      </c>
      <c r="AR35" s="24">
        <v>60</v>
      </c>
      <c r="AS35" s="51">
        <v>0.48</v>
      </c>
      <c r="AT35" s="51">
        <v>0.06</v>
      </c>
      <c r="AU35" s="51">
        <v>1.68</v>
      </c>
      <c r="AV35" s="51">
        <f t="shared" ref="AV35" si="43">AU35*4+AT35*9+AS35*4</f>
        <v>9.18</v>
      </c>
      <c r="AW35" s="51">
        <v>25</v>
      </c>
      <c r="AX35" s="83"/>
      <c r="BA35" s="24" t="s">
        <v>142</v>
      </c>
      <c r="BB35" s="24">
        <v>50</v>
      </c>
      <c r="BC35" s="51">
        <v>0.3</v>
      </c>
      <c r="BD35" s="51">
        <v>0.1</v>
      </c>
      <c r="BE35" s="51">
        <v>2.1</v>
      </c>
      <c r="BF35" s="51">
        <f t="shared" ref="BF35" si="44">BE35*4+BD35*9+BC35*4</f>
        <v>10.5</v>
      </c>
      <c r="BG35" s="54">
        <v>4.5</v>
      </c>
      <c r="BH35" s="83"/>
      <c r="BJ35" s="24"/>
      <c r="BK35" s="24" t="s">
        <v>142</v>
      </c>
      <c r="BL35" s="24">
        <v>50</v>
      </c>
      <c r="BM35" s="51">
        <v>0.3</v>
      </c>
      <c r="BN35" s="51">
        <v>0.1</v>
      </c>
      <c r="BO35" s="51">
        <v>2.1</v>
      </c>
      <c r="BP35" s="51">
        <f t="shared" ref="BP35" si="45">BO35*4+BN35*9+BM35*4</f>
        <v>10.5</v>
      </c>
      <c r="BQ35" s="54">
        <v>4.5</v>
      </c>
      <c r="BR35" s="83"/>
      <c r="BT35" s="24"/>
      <c r="BU35" s="24" t="s">
        <v>142</v>
      </c>
      <c r="BV35" s="43">
        <v>50</v>
      </c>
      <c r="BW35" s="51">
        <v>0.3</v>
      </c>
      <c r="BX35" s="51">
        <v>0.1</v>
      </c>
      <c r="BY35" s="51">
        <v>2.1</v>
      </c>
      <c r="BZ35" s="51">
        <f>BY35*4+BX35*9+BW35*4</f>
        <v>10.5</v>
      </c>
      <c r="CA35" s="54">
        <v>4.5</v>
      </c>
      <c r="CB35" s="83"/>
      <c r="CD35" s="24">
        <v>230</v>
      </c>
      <c r="CE35" s="53" t="s">
        <v>119</v>
      </c>
      <c r="CF35" s="24">
        <v>180</v>
      </c>
      <c r="CG35" s="51">
        <v>51.06</v>
      </c>
      <c r="CH35" s="51">
        <v>29.26</v>
      </c>
      <c r="CI35" s="51">
        <v>41.69</v>
      </c>
      <c r="CJ35" s="51">
        <f t="shared" ref="CJ35:CJ39" si="46">CI35*4+CH35*9+CG35*4</f>
        <v>634.34</v>
      </c>
      <c r="CK35" s="51">
        <v>0.1</v>
      </c>
      <c r="CL35" s="83"/>
      <c r="CN35" s="24">
        <v>34</v>
      </c>
      <c r="CO35" s="24" t="s">
        <v>199</v>
      </c>
      <c r="CP35" s="24">
        <v>70</v>
      </c>
      <c r="CQ35" s="54">
        <v>15.68</v>
      </c>
      <c r="CR35" s="54">
        <v>6.86</v>
      </c>
      <c r="CS35" s="54">
        <v>6.3</v>
      </c>
      <c r="CT35" s="51">
        <f>CS35*4+CR35*9+CQ35*4</f>
        <v>149.66</v>
      </c>
      <c r="CU35" s="54"/>
      <c r="CV35" s="83"/>
    </row>
    <row r="36" spans="1:162" s="24" customFormat="1" x14ac:dyDescent="0.25">
      <c r="B36" s="43">
        <v>252</v>
      </c>
      <c r="C36" s="43" t="s">
        <v>123</v>
      </c>
      <c r="D36" s="43">
        <v>80</v>
      </c>
      <c r="E36" s="54">
        <v>6.35</v>
      </c>
      <c r="F36" s="54">
        <v>5.0999999999999996</v>
      </c>
      <c r="G36" s="54">
        <v>7.87</v>
      </c>
      <c r="H36" s="51">
        <f t="shared" si="41"/>
        <v>102.78</v>
      </c>
      <c r="I36" s="54">
        <v>2.1800000000000002</v>
      </c>
      <c r="J36" s="83"/>
      <c r="L36" s="24">
        <v>236</v>
      </c>
      <c r="M36" s="24" t="s">
        <v>209</v>
      </c>
      <c r="N36" s="24">
        <v>180</v>
      </c>
      <c r="O36" s="51">
        <f>13.61*1.8</f>
        <v>24.498000000000001</v>
      </c>
      <c r="P36" s="51">
        <f>19.99*1.8</f>
        <v>35.981999999999999</v>
      </c>
      <c r="Q36" s="51">
        <f>14.63*1.8</f>
        <v>26.334000000000003</v>
      </c>
      <c r="R36" s="51">
        <f>Q36*4+P36*9+O36*4</f>
        <v>527.16599999999994</v>
      </c>
      <c r="S36" s="51">
        <v>0.25</v>
      </c>
      <c r="T36" s="83"/>
      <c r="U36" s="43"/>
      <c r="V36" s="24">
        <v>319</v>
      </c>
      <c r="W36" s="43" t="s">
        <v>100</v>
      </c>
      <c r="X36" s="43">
        <v>130</v>
      </c>
      <c r="Y36" s="54">
        <v>3.04</v>
      </c>
      <c r="Z36" s="54">
        <v>3.23</v>
      </c>
      <c r="AA36" s="54">
        <v>17.03</v>
      </c>
      <c r="AB36" s="51">
        <f t="shared" si="42"/>
        <v>109.35</v>
      </c>
      <c r="AC36" s="54">
        <v>14</v>
      </c>
      <c r="AD36" s="83"/>
      <c r="AG36" s="24" t="s">
        <v>124</v>
      </c>
      <c r="AH36" s="24">
        <v>80</v>
      </c>
      <c r="AI36" s="51">
        <v>13.07</v>
      </c>
      <c r="AJ36" s="51">
        <v>4.37</v>
      </c>
      <c r="AK36" s="51">
        <v>2.57</v>
      </c>
      <c r="AL36" s="51">
        <f t="shared" ref="AL36:AL40" si="47">AK36*4+AJ36*9+AI36*4</f>
        <v>101.89</v>
      </c>
      <c r="AM36" s="51">
        <v>0.17</v>
      </c>
      <c r="AN36" s="83"/>
      <c r="AP36" s="43">
        <v>291</v>
      </c>
      <c r="AQ36" s="43" t="s">
        <v>219</v>
      </c>
      <c r="AR36" s="43">
        <v>80</v>
      </c>
      <c r="AS36" s="54">
        <v>6.06</v>
      </c>
      <c r="AT36" s="54">
        <v>4.75</v>
      </c>
      <c r="AU36" s="54">
        <v>12.85</v>
      </c>
      <c r="AV36" s="51">
        <f t="shared" ref="AV36:AV39" si="48">AU36*4+AT36*9+AS36*4</f>
        <v>118.39</v>
      </c>
      <c r="AW36" s="54">
        <v>1.9</v>
      </c>
      <c r="AX36" s="83"/>
      <c r="AY36" s="43"/>
      <c r="BA36" s="24" t="s">
        <v>127</v>
      </c>
      <c r="BB36" s="24">
        <v>80</v>
      </c>
      <c r="BC36" s="43">
        <v>10.45</v>
      </c>
      <c r="BD36" s="43">
        <v>1.42</v>
      </c>
      <c r="BE36" s="43">
        <v>0.16</v>
      </c>
      <c r="BF36" s="51">
        <f t="shared" ref="BF36:BF37" si="49">BE36*4+BD36*9+BC36*4</f>
        <v>55.22</v>
      </c>
      <c r="BG36" s="43">
        <v>0.2</v>
      </c>
      <c r="BH36" s="83"/>
      <c r="BI36" s="43"/>
      <c r="BK36" s="58" t="s">
        <v>229</v>
      </c>
      <c r="BL36" s="24">
        <v>70</v>
      </c>
      <c r="BM36" s="43">
        <v>1.33</v>
      </c>
      <c r="BN36" s="43">
        <v>2.1800000000000002</v>
      </c>
      <c r="BO36" s="43">
        <v>2.2200000000000002</v>
      </c>
      <c r="BP36" s="51">
        <f t="shared" ref="BP36:BP37" si="50">BO36*4+BN36*9+BM36*4</f>
        <v>33.82</v>
      </c>
      <c r="BQ36" s="43">
        <v>0.02</v>
      </c>
      <c r="BR36" s="83"/>
      <c r="BS36" s="43"/>
      <c r="BU36" s="24" t="s">
        <v>234</v>
      </c>
      <c r="BV36" s="43">
        <v>80</v>
      </c>
      <c r="BW36" s="54">
        <v>6.62</v>
      </c>
      <c r="BX36" s="54">
        <v>8.02</v>
      </c>
      <c r="BY36" s="54">
        <v>8.16</v>
      </c>
      <c r="BZ36" s="51">
        <f t="shared" ref="BZ36:BZ41" si="51">BY36*4+BX36*9+BW36*4</f>
        <v>131.29999999999998</v>
      </c>
      <c r="CA36" s="54">
        <v>0.47</v>
      </c>
      <c r="CB36" s="83"/>
      <c r="CC36" s="43"/>
      <c r="CD36" s="24">
        <v>351</v>
      </c>
      <c r="CE36" s="24" t="s">
        <v>116</v>
      </c>
      <c r="CF36" s="24">
        <v>30</v>
      </c>
      <c r="CG36" s="51">
        <f>19.43*30/1000</f>
        <v>0.58289999999999997</v>
      </c>
      <c r="CH36" s="51">
        <f>45.19*30/1000</f>
        <v>1.3556999999999999</v>
      </c>
      <c r="CI36" s="51">
        <f>132.55*30/1000</f>
        <v>3.9765000000000006</v>
      </c>
      <c r="CJ36" s="51">
        <f t="shared" si="46"/>
        <v>30.438900000000004</v>
      </c>
      <c r="CK36" s="51">
        <f>3.25*30/1000</f>
        <v>9.7500000000000003E-2</v>
      </c>
      <c r="CL36" s="83"/>
      <c r="CN36" s="24">
        <v>321</v>
      </c>
      <c r="CO36" s="24" t="s">
        <v>43</v>
      </c>
      <c r="CP36" s="24">
        <v>150</v>
      </c>
      <c r="CQ36" s="24">
        <v>3.05</v>
      </c>
      <c r="CR36" s="51">
        <v>6</v>
      </c>
      <c r="CS36" s="24">
        <v>25.55</v>
      </c>
      <c r="CT36" s="51">
        <f>CS36*4+CR36*9+CQ36*4</f>
        <v>168.39999999999998</v>
      </c>
      <c r="CU36" s="24">
        <v>22.73</v>
      </c>
      <c r="CV36" s="83"/>
    </row>
    <row r="37" spans="1:162" x14ac:dyDescent="0.25">
      <c r="B37" s="24">
        <v>54</v>
      </c>
      <c r="C37" s="24" t="s">
        <v>170</v>
      </c>
      <c r="D37" s="24">
        <v>130</v>
      </c>
      <c r="E37" s="51">
        <v>3.0550000000000002</v>
      </c>
      <c r="F37" s="51">
        <v>5.98</v>
      </c>
      <c r="G37" s="51">
        <v>17.3</v>
      </c>
      <c r="H37" s="51">
        <f t="shared" si="41"/>
        <v>135.24</v>
      </c>
      <c r="I37" s="51">
        <v>8.7100000000000009</v>
      </c>
      <c r="J37" s="83"/>
      <c r="L37" s="24">
        <v>359</v>
      </c>
      <c r="M37" s="24" t="s">
        <v>149</v>
      </c>
      <c r="N37" s="24">
        <v>30</v>
      </c>
      <c r="O37" s="24">
        <v>0.14000000000000001</v>
      </c>
      <c r="P37" s="24">
        <v>0.02</v>
      </c>
      <c r="Q37" s="52">
        <v>19.350000000000001</v>
      </c>
      <c r="R37" s="51">
        <f>Q37*4+P37*9+O37*4</f>
        <v>78.140000000000015</v>
      </c>
      <c r="S37" s="24">
        <v>0.62</v>
      </c>
      <c r="T37" s="83"/>
      <c r="V37" s="43">
        <v>490</v>
      </c>
      <c r="W37" s="43" t="s">
        <v>101</v>
      </c>
      <c r="X37" s="43">
        <v>25</v>
      </c>
      <c r="Y37" s="54">
        <v>1.35</v>
      </c>
      <c r="Z37" s="54">
        <v>5.29</v>
      </c>
      <c r="AA37" s="54">
        <v>13.55</v>
      </c>
      <c r="AB37" s="51">
        <f t="shared" si="42"/>
        <v>107.21000000000001</v>
      </c>
      <c r="AC37" s="54">
        <v>0</v>
      </c>
      <c r="AD37" s="83"/>
      <c r="AF37" s="24">
        <v>313</v>
      </c>
      <c r="AG37" s="24" t="s">
        <v>214</v>
      </c>
      <c r="AH37" s="24">
        <v>130</v>
      </c>
      <c r="AI37" s="51">
        <v>4.55</v>
      </c>
      <c r="AJ37" s="51">
        <v>2.76</v>
      </c>
      <c r="AK37" s="51">
        <v>28.06</v>
      </c>
      <c r="AL37" s="51">
        <f t="shared" si="47"/>
        <v>155.27999999999997</v>
      </c>
      <c r="AM37" s="51"/>
      <c r="AN37" s="83"/>
      <c r="AQ37" s="43" t="s">
        <v>117</v>
      </c>
      <c r="AR37" s="43">
        <v>8</v>
      </c>
      <c r="AS37" s="54">
        <v>0.2</v>
      </c>
      <c r="AT37" s="54">
        <v>1.6</v>
      </c>
      <c r="AU37" s="54">
        <v>0.26</v>
      </c>
      <c r="AV37" s="51">
        <f t="shared" si="48"/>
        <v>16.240000000000002</v>
      </c>
      <c r="AW37" s="54">
        <v>0</v>
      </c>
      <c r="AX37" s="83"/>
      <c r="AZ37" s="24">
        <v>321</v>
      </c>
      <c r="BA37" s="24" t="s">
        <v>43</v>
      </c>
      <c r="BB37" s="24">
        <v>130</v>
      </c>
      <c r="BC37" s="54">
        <v>2.64</v>
      </c>
      <c r="BD37" s="54">
        <v>5.2</v>
      </c>
      <c r="BE37" s="54">
        <v>22.14</v>
      </c>
      <c r="BF37" s="51">
        <f t="shared" si="49"/>
        <v>145.92000000000002</v>
      </c>
      <c r="BG37" s="54">
        <v>19.7</v>
      </c>
      <c r="BH37" s="83"/>
      <c r="BJ37" s="43">
        <v>355</v>
      </c>
      <c r="BK37" s="43" t="s">
        <v>195</v>
      </c>
      <c r="BL37" s="43">
        <v>30</v>
      </c>
      <c r="BM37" s="43">
        <v>0.48</v>
      </c>
      <c r="BN37" s="43">
        <v>4.0199999999999996</v>
      </c>
      <c r="BO37" s="43">
        <v>1.49</v>
      </c>
      <c r="BP37" s="51">
        <f t="shared" si="50"/>
        <v>44.059999999999995</v>
      </c>
      <c r="BQ37" s="43">
        <v>0.02</v>
      </c>
      <c r="BR37" s="83"/>
      <c r="BT37" s="59">
        <v>55</v>
      </c>
      <c r="BU37" s="59" t="s">
        <v>197</v>
      </c>
      <c r="BV37" s="59">
        <v>130</v>
      </c>
      <c r="BW37" s="54">
        <v>3.67</v>
      </c>
      <c r="BX37" s="54">
        <v>7.18</v>
      </c>
      <c r="BY37" s="54">
        <v>20.8</v>
      </c>
      <c r="BZ37" s="51">
        <f t="shared" si="51"/>
        <v>162.5</v>
      </c>
      <c r="CA37" s="54">
        <v>10.4</v>
      </c>
      <c r="CB37" s="83"/>
      <c r="CD37" s="43">
        <v>496</v>
      </c>
      <c r="CE37" s="43" t="s">
        <v>154</v>
      </c>
      <c r="CF37" s="43">
        <v>37</v>
      </c>
      <c r="CG37" s="54">
        <v>4.8899999999999997</v>
      </c>
      <c r="CH37" s="54">
        <v>8.43</v>
      </c>
      <c r="CI37" s="54">
        <v>46.5</v>
      </c>
      <c r="CJ37" s="51">
        <f t="shared" si="46"/>
        <v>281.43</v>
      </c>
      <c r="CK37" s="54">
        <v>0.05</v>
      </c>
      <c r="CL37" s="83"/>
      <c r="CN37" s="43">
        <v>401</v>
      </c>
      <c r="CO37" s="43" t="s">
        <v>163</v>
      </c>
      <c r="CP37" s="43">
        <v>200</v>
      </c>
      <c r="CQ37" s="54">
        <v>5.8</v>
      </c>
      <c r="CR37" s="54">
        <v>5</v>
      </c>
      <c r="CS37" s="54">
        <v>8</v>
      </c>
      <c r="CT37" s="51">
        <f t="shared" ref="CT37" si="52">CS37*4+CR37*9+CQ37*4</f>
        <v>100.2</v>
      </c>
      <c r="CU37" s="54">
        <v>1.4</v>
      </c>
      <c r="CV37" s="83"/>
    </row>
    <row r="38" spans="1:162" x14ac:dyDescent="0.25">
      <c r="B38" s="24">
        <v>496</v>
      </c>
      <c r="C38" s="24" t="s">
        <v>35</v>
      </c>
      <c r="D38" s="24">
        <v>37</v>
      </c>
      <c r="E38" s="24">
        <v>4.8899999999999997</v>
      </c>
      <c r="F38" s="24">
        <v>8.43</v>
      </c>
      <c r="G38" s="52">
        <v>46.48</v>
      </c>
      <c r="H38" s="51">
        <f t="shared" si="41"/>
        <v>281.34999999999997</v>
      </c>
      <c r="I38" s="24">
        <v>0.05</v>
      </c>
      <c r="J38" s="83"/>
      <c r="L38" s="24">
        <v>492</v>
      </c>
      <c r="M38" s="24" t="s">
        <v>161</v>
      </c>
      <c r="N38" s="24">
        <v>30</v>
      </c>
      <c r="O38" s="51">
        <v>4.22</v>
      </c>
      <c r="P38" s="51">
        <v>5.5</v>
      </c>
      <c r="Q38" s="51">
        <v>32</v>
      </c>
      <c r="R38" s="51">
        <f>Q38*4+P38*9+O38*4</f>
        <v>194.38</v>
      </c>
      <c r="S38" s="51">
        <v>13.9</v>
      </c>
      <c r="T38" s="83"/>
      <c r="V38" s="43">
        <v>397</v>
      </c>
      <c r="W38" s="43" t="s">
        <v>48</v>
      </c>
      <c r="X38" s="43">
        <v>180</v>
      </c>
      <c r="Y38" s="43">
        <v>3.0579999999999998</v>
      </c>
      <c r="Z38" s="43">
        <v>2.6579999999999999</v>
      </c>
      <c r="AA38" s="50">
        <v>13.2</v>
      </c>
      <c r="AB38" s="51">
        <f t="shared" si="42"/>
        <v>88.953999999999994</v>
      </c>
      <c r="AC38" s="43">
        <v>1.43</v>
      </c>
      <c r="AD38" s="83"/>
      <c r="AF38" s="24">
        <v>394</v>
      </c>
      <c r="AG38" s="24" t="s">
        <v>215</v>
      </c>
      <c r="AH38" s="24">
        <v>180</v>
      </c>
      <c r="AI38" s="24">
        <v>2.67</v>
      </c>
      <c r="AJ38" s="43">
        <v>2.34</v>
      </c>
      <c r="AK38" s="50">
        <v>14.31</v>
      </c>
      <c r="AL38" s="51">
        <f t="shared" si="47"/>
        <v>88.97999999999999</v>
      </c>
      <c r="AM38" s="43">
        <v>1.2</v>
      </c>
      <c r="AN38" s="83"/>
      <c r="AP38" s="43">
        <v>460</v>
      </c>
      <c r="AQ38" s="43" t="s">
        <v>86</v>
      </c>
      <c r="AR38" s="43">
        <v>40</v>
      </c>
      <c r="AS38" s="54">
        <f>3.54*50/40</f>
        <v>4.4249999999999998</v>
      </c>
      <c r="AT38" s="54">
        <f>6.57*50/40</f>
        <v>8.2125000000000004</v>
      </c>
      <c r="AU38" s="54">
        <f>27.87*50/40</f>
        <v>34.837499999999999</v>
      </c>
      <c r="AV38" s="51">
        <f t="shared" si="48"/>
        <v>230.96249999999998</v>
      </c>
      <c r="AW38" s="54">
        <v>0</v>
      </c>
      <c r="AX38" s="83"/>
      <c r="AZ38" s="24">
        <v>490</v>
      </c>
      <c r="BA38" s="24" t="s">
        <v>101</v>
      </c>
      <c r="BB38" s="24">
        <v>25</v>
      </c>
      <c r="BC38" s="43">
        <f>1.35</f>
        <v>1.35</v>
      </c>
      <c r="BD38" s="43">
        <f>5.29</f>
        <v>5.29</v>
      </c>
      <c r="BE38" s="43">
        <f>13.55</f>
        <v>13.55</v>
      </c>
      <c r="BF38" s="51">
        <f>BE38*4+BD38*9+BC38*4</f>
        <v>107.21000000000001</v>
      </c>
      <c r="BH38" s="83"/>
      <c r="BJ38" s="24">
        <v>313</v>
      </c>
      <c r="BK38" s="24" t="s">
        <v>214</v>
      </c>
      <c r="BL38" s="24">
        <v>130</v>
      </c>
      <c r="BM38" s="54">
        <v>4.55</v>
      </c>
      <c r="BN38" s="54">
        <v>2.71</v>
      </c>
      <c r="BO38" s="54">
        <v>28.06</v>
      </c>
      <c r="BP38" s="51">
        <f>BO38*4+BN38*9+BM38*4</f>
        <v>154.82999999999998</v>
      </c>
      <c r="BQ38" s="54"/>
      <c r="BR38" s="83"/>
      <c r="BU38" s="43" t="s">
        <v>40</v>
      </c>
      <c r="BV38" s="43">
        <v>165</v>
      </c>
      <c r="BW38" s="43">
        <v>0.86</v>
      </c>
      <c r="BX38" s="43">
        <v>0</v>
      </c>
      <c r="BY38" s="50">
        <v>12.38</v>
      </c>
      <c r="BZ38" s="50">
        <v>52.9</v>
      </c>
      <c r="CA38" s="43">
        <v>29.08</v>
      </c>
      <c r="CB38" s="83"/>
      <c r="CD38" s="43">
        <v>395</v>
      </c>
      <c r="CE38" s="43" t="s">
        <v>31</v>
      </c>
      <c r="CF38" s="43">
        <v>180</v>
      </c>
      <c r="CG38" s="54">
        <v>2.85</v>
      </c>
      <c r="CH38" s="54">
        <v>2.41</v>
      </c>
      <c r="CI38" s="54">
        <v>14.36</v>
      </c>
      <c r="CJ38" s="51">
        <f t="shared" si="46"/>
        <v>90.53</v>
      </c>
      <c r="CK38" s="54">
        <v>1.17</v>
      </c>
      <c r="CL38" s="83"/>
      <c r="CN38" s="24">
        <v>479</v>
      </c>
      <c r="CO38" s="24" t="s">
        <v>240</v>
      </c>
      <c r="CP38" s="24">
        <v>50</v>
      </c>
      <c r="CQ38" s="51">
        <v>7.3</v>
      </c>
      <c r="CR38" s="51">
        <v>2.2999999999999998</v>
      </c>
      <c r="CS38" s="51">
        <v>29.25</v>
      </c>
      <c r="CT38" s="51">
        <f>CS38*4+CR38*9+CQ38*4</f>
        <v>166.89999999999998</v>
      </c>
      <c r="CU38" s="51"/>
      <c r="CV38" s="83"/>
    </row>
    <row r="39" spans="1:162" x14ac:dyDescent="0.25">
      <c r="B39" s="43">
        <v>401</v>
      </c>
      <c r="C39" s="43" t="s">
        <v>163</v>
      </c>
      <c r="D39" s="43">
        <v>200</v>
      </c>
      <c r="E39" s="54">
        <v>5.8</v>
      </c>
      <c r="F39" s="54">
        <v>5</v>
      </c>
      <c r="G39" s="54">
        <v>8</v>
      </c>
      <c r="H39" s="51">
        <f t="shared" si="41"/>
        <v>100.2</v>
      </c>
      <c r="I39" s="54">
        <v>1.4</v>
      </c>
      <c r="J39" s="83"/>
      <c r="L39" s="43">
        <v>400</v>
      </c>
      <c r="M39" s="24" t="s">
        <v>203</v>
      </c>
      <c r="N39" s="24">
        <v>200</v>
      </c>
      <c r="O39" s="54">
        <v>6.09</v>
      </c>
      <c r="P39" s="54">
        <v>5.42</v>
      </c>
      <c r="Q39" s="54">
        <v>10.07</v>
      </c>
      <c r="R39" s="51">
        <f>Q39*4+P39*9+O39*4</f>
        <v>113.42</v>
      </c>
      <c r="S39" s="54">
        <v>2.73</v>
      </c>
      <c r="T39" s="83"/>
      <c r="W39" s="43" t="s">
        <v>33</v>
      </c>
      <c r="X39" s="43">
        <v>30</v>
      </c>
      <c r="Y39" s="54">
        <f>7.9/10*3</f>
        <v>2.37</v>
      </c>
      <c r="Z39" s="54">
        <f>1/10*3</f>
        <v>0.30000000000000004</v>
      </c>
      <c r="AA39" s="54">
        <f>48.3/10*3</f>
        <v>14.49</v>
      </c>
      <c r="AB39" s="51">
        <f t="shared" si="42"/>
        <v>70.14</v>
      </c>
      <c r="AC39" s="54"/>
      <c r="AD39" s="83"/>
      <c r="AF39" s="24">
        <v>489</v>
      </c>
      <c r="AG39" s="24" t="s">
        <v>130</v>
      </c>
      <c r="AH39" s="24">
        <v>37</v>
      </c>
      <c r="AI39" s="51">
        <v>2.91</v>
      </c>
      <c r="AJ39" s="51">
        <v>10.69</v>
      </c>
      <c r="AK39" s="51">
        <v>28.9</v>
      </c>
      <c r="AL39" s="51">
        <f t="shared" si="47"/>
        <v>223.45</v>
      </c>
      <c r="AM39" s="51">
        <v>0</v>
      </c>
      <c r="AN39" s="83"/>
      <c r="AP39" s="43">
        <v>213</v>
      </c>
      <c r="AQ39" s="43" t="s">
        <v>220</v>
      </c>
      <c r="AR39" s="43">
        <v>40</v>
      </c>
      <c r="AS39" s="43">
        <v>4.9000000000000004</v>
      </c>
      <c r="AT39" s="43">
        <v>4.5</v>
      </c>
      <c r="AU39" s="43">
        <v>0.3</v>
      </c>
      <c r="AV39" s="51">
        <f t="shared" si="48"/>
        <v>61.300000000000004</v>
      </c>
      <c r="AX39" s="83"/>
      <c r="AZ39" s="24">
        <v>400</v>
      </c>
      <c r="BA39" s="24" t="s">
        <v>203</v>
      </c>
      <c r="BB39" s="24">
        <v>200</v>
      </c>
      <c r="BC39" s="54">
        <v>6.09</v>
      </c>
      <c r="BD39" s="54">
        <v>5.42</v>
      </c>
      <c r="BE39" s="54">
        <v>10.07</v>
      </c>
      <c r="BF39" s="51">
        <f>BE39*4+BD39*9+BC39*4</f>
        <v>113.42</v>
      </c>
      <c r="BG39" s="54">
        <v>2.73</v>
      </c>
      <c r="BH39" s="83"/>
      <c r="BJ39" s="43">
        <v>401</v>
      </c>
      <c r="BK39" s="43" t="s">
        <v>163</v>
      </c>
      <c r="BL39" s="43">
        <v>200</v>
      </c>
      <c r="BM39" s="54">
        <v>5.8</v>
      </c>
      <c r="BN39" s="54">
        <v>5</v>
      </c>
      <c r="BO39" s="54">
        <v>8</v>
      </c>
      <c r="BP39" s="51">
        <f t="shared" ref="BP39" si="53">BO39*4+BN39*9+BM39*4</f>
        <v>100.2</v>
      </c>
      <c r="BQ39" s="54">
        <v>1.4</v>
      </c>
      <c r="BR39" s="83"/>
      <c r="BU39" s="24" t="s">
        <v>33</v>
      </c>
      <c r="BV39" s="24">
        <v>40</v>
      </c>
      <c r="BW39" s="54">
        <v>3.16</v>
      </c>
      <c r="BX39" s="54">
        <v>0.4</v>
      </c>
      <c r="BY39" s="54">
        <v>19.32</v>
      </c>
      <c r="BZ39" s="51">
        <f t="shared" ref="BZ39" si="54">BY39*4+BX39*9+BW39*4</f>
        <v>93.52</v>
      </c>
      <c r="CA39" s="54"/>
      <c r="CB39" s="83"/>
      <c r="CE39" s="43" t="s">
        <v>41</v>
      </c>
      <c r="CF39" s="43">
        <v>100</v>
      </c>
      <c r="CG39" s="54">
        <v>0.4</v>
      </c>
      <c r="CH39" s="54">
        <v>0.47</v>
      </c>
      <c r="CI39" s="54">
        <v>9.8000000000000007</v>
      </c>
      <c r="CJ39" s="51">
        <f t="shared" si="46"/>
        <v>45.03</v>
      </c>
      <c r="CK39" s="54">
        <v>10</v>
      </c>
      <c r="CL39" s="83"/>
      <c r="CO39" s="43" t="s">
        <v>33</v>
      </c>
      <c r="CP39" s="43">
        <v>30</v>
      </c>
      <c r="CQ39" s="54">
        <f>7.9/10*3</f>
        <v>2.37</v>
      </c>
      <c r="CR39" s="54">
        <f>1/10*3</f>
        <v>0.30000000000000004</v>
      </c>
      <c r="CS39" s="54">
        <f>48.3/10*3</f>
        <v>14.49</v>
      </c>
      <c r="CT39" s="51">
        <f>CS39*4+CR39*9+CQ39*4</f>
        <v>70.14</v>
      </c>
      <c r="CU39" s="54"/>
      <c r="CV39" s="83"/>
    </row>
    <row r="40" spans="1:162" x14ac:dyDescent="0.25">
      <c r="C40" s="43" t="s">
        <v>33</v>
      </c>
      <c r="D40" s="24">
        <v>40</v>
      </c>
      <c r="E40" s="54">
        <f>7.9/10*4</f>
        <v>3.16</v>
      </c>
      <c r="F40" s="54">
        <f>1/10*4</f>
        <v>0.4</v>
      </c>
      <c r="G40" s="54">
        <f>48.3/10*4</f>
        <v>19.32</v>
      </c>
      <c r="H40" s="51">
        <f>G40*4+F40*9+E40*4</f>
        <v>93.52</v>
      </c>
      <c r="J40" s="83"/>
      <c r="T40" s="83"/>
      <c r="W40" s="43" t="s">
        <v>41</v>
      </c>
      <c r="X40" s="43">
        <v>100</v>
      </c>
      <c r="Y40" s="54">
        <v>0.4</v>
      </c>
      <c r="Z40" s="54">
        <v>0.47</v>
      </c>
      <c r="AA40" s="54">
        <v>9.8000000000000007</v>
      </c>
      <c r="AB40" s="51">
        <f t="shared" si="42"/>
        <v>45.03</v>
      </c>
      <c r="AC40" s="54">
        <v>10</v>
      </c>
      <c r="AD40" s="83"/>
      <c r="AG40" s="24" t="s">
        <v>33</v>
      </c>
      <c r="AH40" s="24">
        <v>40</v>
      </c>
      <c r="AI40" s="54">
        <v>3.16</v>
      </c>
      <c r="AJ40" s="54">
        <v>0.4</v>
      </c>
      <c r="AK40" s="54">
        <v>19.32</v>
      </c>
      <c r="AL40" s="51">
        <f t="shared" si="47"/>
        <v>93.52</v>
      </c>
      <c r="AM40" s="54"/>
      <c r="AN40" s="83"/>
      <c r="AP40" s="43">
        <v>395</v>
      </c>
      <c r="AQ40" s="43" t="s">
        <v>31</v>
      </c>
      <c r="AR40" s="43">
        <v>180</v>
      </c>
      <c r="AS40" s="43">
        <v>2.85</v>
      </c>
      <c r="AT40" s="43">
        <v>2.41</v>
      </c>
      <c r="AU40" s="50">
        <v>14.36</v>
      </c>
      <c r="AV40" s="51">
        <f>AU40*4+AT40*9+AS40*4</f>
        <v>90.53</v>
      </c>
      <c r="AW40" s="43">
        <v>1.17</v>
      </c>
      <c r="AX40" s="83"/>
      <c r="BA40" s="43" t="s">
        <v>206</v>
      </c>
      <c r="BB40" s="24">
        <v>25</v>
      </c>
      <c r="BC40" s="54">
        <v>1.65</v>
      </c>
      <c r="BD40" s="54">
        <v>0.15</v>
      </c>
      <c r="BE40" s="54">
        <v>8.35</v>
      </c>
      <c r="BF40" s="51">
        <f>BE40*4+BD40*9+BC40*4</f>
        <v>41.35</v>
      </c>
      <c r="BH40" s="83"/>
      <c r="BJ40" s="24">
        <v>473</v>
      </c>
      <c r="BK40" s="24" t="s">
        <v>102</v>
      </c>
      <c r="BL40" s="24">
        <v>25</v>
      </c>
      <c r="BM40" s="43">
        <v>1.95</v>
      </c>
      <c r="BN40" s="43">
        <v>1.53</v>
      </c>
      <c r="BO40" s="50">
        <v>16.47</v>
      </c>
      <c r="BP40" s="51">
        <f>BO40*4+BN40*9+BM40*4</f>
        <v>87.449999999999989</v>
      </c>
      <c r="BQ40" s="43">
        <v>0</v>
      </c>
      <c r="BR40" s="83"/>
      <c r="BT40" s="24">
        <v>476</v>
      </c>
      <c r="BU40" s="24" t="s">
        <v>188</v>
      </c>
      <c r="BV40" s="24">
        <v>30</v>
      </c>
      <c r="BW40" s="51">
        <v>2.4</v>
      </c>
      <c r="BX40" s="51">
        <v>0.84</v>
      </c>
      <c r="BY40" s="51">
        <v>15.1</v>
      </c>
      <c r="BZ40" s="51">
        <f t="shared" si="51"/>
        <v>77.559999999999988</v>
      </c>
      <c r="CA40" s="51">
        <v>0.09</v>
      </c>
      <c r="CB40" s="83"/>
      <c r="CG40" s="54"/>
      <c r="CH40" s="54"/>
      <c r="CI40" s="54"/>
      <c r="CJ40" s="51"/>
      <c r="CK40" s="54"/>
      <c r="CL40" s="83"/>
      <c r="CO40" s="24" t="s">
        <v>41</v>
      </c>
      <c r="CP40" s="24">
        <v>95</v>
      </c>
      <c r="CQ40" s="54">
        <v>0.38</v>
      </c>
      <c r="CR40" s="54">
        <v>0.38</v>
      </c>
      <c r="CS40" s="54">
        <v>9.31</v>
      </c>
      <c r="CT40" s="51">
        <f>CS40*4+CR40*9+CQ40*4</f>
        <v>42.180000000000007</v>
      </c>
      <c r="CU40" s="54">
        <v>9.5</v>
      </c>
      <c r="CV40" s="83"/>
    </row>
    <row r="41" spans="1:162" x14ac:dyDescent="0.25">
      <c r="B41" s="24">
        <v>368</v>
      </c>
      <c r="C41" s="24" t="s">
        <v>41</v>
      </c>
      <c r="D41" s="24">
        <v>100</v>
      </c>
      <c r="E41" s="24">
        <v>0.4</v>
      </c>
      <c r="F41" s="24">
        <v>0.4</v>
      </c>
      <c r="G41" s="52">
        <v>9.8000000000000007</v>
      </c>
      <c r="H41" s="51">
        <f>G41*4+F41*9+E41*4</f>
        <v>44.400000000000006</v>
      </c>
      <c r="I41" s="24">
        <v>10</v>
      </c>
      <c r="J41" s="83"/>
      <c r="O41" s="54"/>
      <c r="P41" s="54"/>
      <c r="Q41" s="54"/>
      <c r="R41" s="54"/>
      <c r="S41" s="54"/>
      <c r="T41" s="83"/>
      <c r="Y41" s="54"/>
      <c r="Z41" s="54"/>
      <c r="AA41" s="54"/>
      <c r="AB41" s="54"/>
      <c r="AD41" s="83"/>
      <c r="AN41" s="83"/>
      <c r="AQ41" s="43" t="s">
        <v>33</v>
      </c>
      <c r="AR41" s="43">
        <v>30</v>
      </c>
      <c r="AS41" s="54">
        <f>7.9/10*3</f>
        <v>2.37</v>
      </c>
      <c r="AT41" s="54">
        <f>1/10*3</f>
        <v>0.30000000000000004</v>
      </c>
      <c r="AU41" s="54">
        <f>48.3/10*3</f>
        <v>14.49</v>
      </c>
      <c r="AV41" s="51">
        <f>AU41*4+AT41*9+AS41*4</f>
        <v>70.14</v>
      </c>
      <c r="AW41" s="54"/>
      <c r="AX41" s="83"/>
      <c r="BH41" s="83"/>
      <c r="BJ41" s="24"/>
      <c r="BK41" s="24" t="s">
        <v>33</v>
      </c>
      <c r="BL41" s="24">
        <v>40</v>
      </c>
      <c r="BM41" s="54">
        <v>3.16</v>
      </c>
      <c r="BN41" s="54">
        <v>0.4</v>
      </c>
      <c r="BO41" s="54">
        <v>19.32</v>
      </c>
      <c r="BP41" s="51">
        <f t="shared" ref="BP41" si="55">BO41*4+BN41*9+BM41*4</f>
        <v>93.52</v>
      </c>
      <c r="BQ41" s="54"/>
      <c r="BR41" s="83"/>
      <c r="BU41" s="43" t="s">
        <v>41</v>
      </c>
      <c r="BV41" s="43">
        <v>100</v>
      </c>
      <c r="BW41" s="54">
        <v>0.4</v>
      </c>
      <c r="BX41" s="54">
        <v>0.47</v>
      </c>
      <c r="BY41" s="54">
        <v>9.8000000000000007</v>
      </c>
      <c r="BZ41" s="51">
        <f t="shared" si="51"/>
        <v>45.03</v>
      </c>
      <c r="CA41" s="54">
        <v>10</v>
      </c>
      <c r="CB41" s="83"/>
      <c r="CL41" s="83"/>
      <c r="CV41" s="83"/>
    </row>
    <row r="42" spans="1:162" x14ac:dyDescent="0.25">
      <c r="A42" s="55" t="s">
        <v>32</v>
      </c>
      <c r="B42" s="55"/>
      <c r="C42" s="55"/>
      <c r="D42" s="55">
        <f t="shared" ref="D42:I42" si="56">SUM(D35:D41)</f>
        <v>647</v>
      </c>
      <c r="E42" s="55">
        <f t="shared" si="56"/>
        <v>24.134999999999998</v>
      </c>
      <c r="F42" s="55">
        <f t="shared" si="56"/>
        <v>25.369999999999997</v>
      </c>
      <c r="G42" s="55">
        <f t="shared" si="56"/>
        <v>110.45</v>
      </c>
      <c r="H42" s="55">
        <f t="shared" si="56"/>
        <v>766.67</v>
      </c>
      <c r="I42" s="55">
        <f t="shared" si="56"/>
        <v>47.339999999999996</v>
      </c>
      <c r="J42" s="83"/>
      <c r="K42" s="55" t="s">
        <v>32</v>
      </c>
      <c r="L42" s="55"/>
      <c r="M42" s="55"/>
      <c r="N42" s="57">
        <f t="shared" ref="N42:S42" si="57">SUM(N35:N41)</f>
        <v>500</v>
      </c>
      <c r="O42" s="57">
        <f t="shared" si="57"/>
        <v>35.588000000000001</v>
      </c>
      <c r="P42" s="57">
        <f t="shared" si="57"/>
        <v>47.032000000000004</v>
      </c>
      <c r="Q42" s="57">
        <f t="shared" si="57"/>
        <v>92.933999999999997</v>
      </c>
      <c r="R42" s="57">
        <f t="shared" si="57"/>
        <v>937.37599999999986</v>
      </c>
      <c r="S42" s="57">
        <f t="shared" si="57"/>
        <v>21.25</v>
      </c>
      <c r="T42" s="83"/>
      <c r="U42" s="55" t="s">
        <v>32</v>
      </c>
      <c r="V42" s="55"/>
      <c r="W42" s="55"/>
      <c r="X42" s="55">
        <f t="shared" ref="X42:AC42" si="58">SUM(X35:X41)</f>
        <v>545</v>
      </c>
      <c r="Y42" s="55">
        <f t="shared" si="58"/>
        <v>19.017999999999997</v>
      </c>
      <c r="Z42" s="55">
        <f t="shared" si="58"/>
        <v>16.308</v>
      </c>
      <c r="AA42" s="55">
        <f t="shared" si="58"/>
        <v>73.899999999999991</v>
      </c>
      <c r="AB42" s="55">
        <f t="shared" si="58"/>
        <v>518.44400000000007</v>
      </c>
      <c r="AC42" s="55">
        <f t="shared" si="58"/>
        <v>25.58</v>
      </c>
      <c r="AD42" s="83"/>
      <c r="AE42" s="55" t="s">
        <v>32</v>
      </c>
      <c r="AF42" s="55"/>
      <c r="AG42" s="55"/>
      <c r="AH42" s="57">
        <f t="shared" ref="AH42:AM42" si="59">SUM(AH35:AH41)</f>
        <v>527</v>
      </c>
      <c r="AI42" s="57">
        <f t="shared" si="59"/>
        <v>27.1</v>
      </c>
      <c r="AJ42" s="57">
        <f t="shared" si="59"/>
        <v>23.68</v>
      </c>
      <c r="AK42" s="57">
        <f t="shared" si="59"/>
        <v>97.03</v>
      </c>
      <c r="AL42" s="57">
        <f t="shared" si="59"/>
        <v>709.63999999999987</v>
      </c>
      <c r="AM42" s="57">
        <f t="shared" si="59"/>
        <v>12.59</v>
      </c>
      <c r="AN42" s="83"/>
      <c r="AO42" s="55" t="s">
        <v>32</v>
      </c>
      <c r="AP42" s="55"/>
      <c r="AQ42" s="55"/>
      <c r="AR42" s="57">
        <f t="shared" ref="AR42:AW42" si="60">SUM(AR35:AR41)</f>
        <v>438</v>
      </c>
      <c r="AS42" s="57">
        <f t="shared" si="60"/>
        <v>21.285</v>
      </c>
      <c r="AT42" s="57">
        <f t="shared" si="60"/>
        <v>21.832500000000003</v>
      </c>
      <c r="AU42" s="57">
        <f t="shared" si="60"/>
        <v>78.777499999999989</v>
      </c>
      <c r="AV42" s="57">
        <f t="shared" si="60"/>
        <v>596.74249999999995</v>
      </c>
      <c r="AW42" s="57">
        <f t="shared" si="60"/>
        <v>28.07</v>
      </c>
      <c r="AX42" s="83"/>
      <c r="AY42" s="55" t="s">
        <v>32</v>
      </c>
      <c r="AZ42" s="55"/>
      <c r="BA42" s="55"/>
      <c r="BB42" s="57">
        <f>SUM(BB35:BB40)</f>
        <v>510</v>
      </c>
      <c r="BC42" s="57">
        <f>SUM(BC36:BC40)</f>
        <v>22.18</v>
      </c>
      <c r="BD42" s="57">
        <f>SUM(BD36:BD40)</f>
        <v>17.479999999999997</v>
      </c>
      <c r="BE42" s="57">
        <f>SUM(BE36:BE40)</f>
        <v>54.27</v>
      </c>
      <c r="BF42" s="57">
        <f>SUM(BF36:BF40)</f>
        <v>463.12000000000006</v>
      </c>
      <c r="BG42" s="57">
        <f>SUM(BG35:BG41)</f>
        <v>27.13</v>
      </c>
      <c r="BH42" s="83"/>
      <c r="BI42" s="55" t="s">
        <v>32</v>
      </c>
      <c r="BJ42" s="55"/>
      <c r="BK42" s="55"/>
      <c r="BL42" s="57">
        <f t="shared" ref="BL42:BQ42" si="61">SUM(BL35:BL41)</f>
        <v>545</v>
      </c>
      <c r="BM42" s="57">
        <f t="shared" si="61"/>
        <v>17.57</v>
      </c>
      <c r="BN42" s="57">
        <f t="shared" si="61"/>
        <v>15.94</v>
      </c>
      <c r="BO42" s="57">
        <f t="shared" si="61"/>
        <v>77.66</v>
      </c>
      <c r="BP42" s="57">
        <f t="shared" si="61"/>
        <v>524.38</v>
      </c>
      <c r="BQ42" s="57">
        <f t="shared" si="61"/>
        <v>5.9399999999999995</v>
      </c>
      <c r="BR42" s="83"/>
      <c r="BS42" s="55" t="s">
        <v>32</v>
      </c>
      <c r="BT42" s="55"/>
      <c r="BU42" s="55"/>
      <c r="BV42" s="55">
        <f t="shared" ref="BV42:CA42" si="62">SUM(BV35:BV41)</f>
        <v>595</v>
      </c>
      <c r="BW42" s="57">
        <f t="shared" si="62"/>
        <v>17.409999999999997</v>
      </c>
      <c r="BX42" s="57">
        <f t="shared" si="62"/>
        <v>17.009999999999998</v>
      </c>
      <c r="BY42" s="57">
        <f t="shared" si="62"/>
        <v>87.66</v>
      </c>
      <c r="BZ42" s="57">
        <f t="shared" si="62"/>
        <v>573.30999999999983</v>
      </c>
      <c r="CA42" s="57">
        <f t="shared" si="62"/>
        <v>54.540000000000006</v>
      </c>
      <c r="CB42" s="83"/>
      <c r="CC42" s="55" t="s">
        <v>32</v>
      </c>
      <c r="CD42" s="55"/>
      <c r="CE42" s="55"/>
      <c r="CF42" s="57">
        <f t="shared" ref="CF42:CK42" si="63">SUM(CF35:CF40)</f>
        <v>527</v>
      </c>
      <c r="CG42" s="57">
        <f t="shared" si="63"/>
        <v>59.782900000000005</v>
      </c>
      <c r="CH42" s="57">
        <f t="shared" si="63"/>
        <v>41.925699999999992</v>
      </c>
      <c r="CI42" s="57">
        <f t="shared" si="63"/>
        <v>116.3265</v>
      </c>
      <c r="CJ42" s="57">
        <f t="shared" si="63"/>
        <v>1081.7689</v>
      </c>
      <c r="CK42" s="57">
        <f t="shared" si="63"/>
        <v>11.4175</v>
      </c>
      <c r="CL42" s="83"/>
      <c r="CM42" s="55" t="s">
        <v>32</v>
      </c>
      <c r="CN42" s="55"/>
      <c r="CO42" s="55"/>
      <c r="CP42" s="57">
        <f t="shared" ref="CP42:CU42" si="64">SUM(CP35:CP41)</f>
        <v>595</v>
      </c>
      <c r="CQ42" s="57">
        <f t="shared" si="64"/>
        <v>34.580000000000005</v>
      </c>
      <c r="CR42" s="57">
        <f t="shared" si="64"/>
        <v>20.84</v>
      </c>
      <c r="CS42" s="57">
        <f t="shared" si="64"/>
        <v>92.899999999999991</v>
      </c>
      <c r="CT42" s="57">
        <f t="shared" si="64"/>
        <v>697.47999999999979</v>
      </c>
      <c r="CU42" s="57">
        <f t="shared" si="64"/>
        <v>33.629999999999995</v>
      </c>
      <c r="CV42" s="83"/>
    </row>
    <row r="43" spans="1:162" x14ac:dyDescent="0.25">
      <c r="A43" s="55" t="s">
        <v>30</v>
      </c>
      <c r="B43" s="55"/>
      <c r="C43" s="55"/>
      <c r="D43" s="55">
        <v>450</v>
      </c>
      <c r="E43" s="57">
        <v>18.899999999999999</v>
      </c>
      <c r="F43" s="57">
        <v>21</v>
      </c>
      <c r="G43" s="57">
        <v>91.35</v>
      </c>
      <c r="H43" s="57">
        <v>630</v>
      </c>
      <c r="I43" s="57"/>
      <c r="J43" s="83"/>
      <c r="K43" s="55" t="s">
        <v>30</v>
      </c>
      <c r="L43" s="55"/>
      <c r="M43" s="55"/>
      <c r="N43" s="55">
        <v>450</v>
      </c>
      <c r="O43" s="57">
        <v>18.899999999999999</v>
      </c>
      <c r="P43" s="57">
        <v>21</v>
      </c>
      <c r="Q43" s="57">
        <v>91.35</v>
      </c>
      <c r="R43" s="57">
        <v>630</v>
      </c>
      <c r="S43" s="57"/>
      <c r="T43" s="83"/>
      <c r="U43" s="55" t="s">
        <v>30</v>
      </c>
      <c r="V43" s="55"/>
      <c r="W43" s="55"/>
      <c r="X43" s="55">
        <v>450</v>
      </c>
      <c r="Y43" s="57">
        <v>18.899999999999999</v>
      </c>
      <c r="Z43" s="57">
        <v>21</v>
      </c>
      <c r="AA43" s="57">
        <v>91.35</v>
      </c>
      <c r="AB43" s="57">
        <v>630</v>
      </c>
      <c r="AC43" s="57"/>
      <c r="AD43" s="83"/>
      <c r="AE43" s="55" t="s">
        <v>30</v>
      </c>
      <c r="AF43" s="55"/>
      <c r="AG43" s="55"/>
      <c r="AH43" s="55">
        <v>450</v>
      </c>
      <c r="AI43" s="57">
        <v>18.899999999999999</v>
      </c>
      <c r="AJ43" s="57">
        <v>21</v>
      </c>
      <c r="AK43" s="57">
        <v>91.35</v>
      </c>
      <c r="AL43" s="57">
        <v>630</v>
      </c>
      <c r="AM43" s="57"/>
      <c r="AN43" s="83"/>
      <c r="AO43" s="55" t="s">
        <v>30</v>
      </c>
      <c r="AP43" s="55"/>
      <c r="AQ43" s="55"/>
      <c r="AR43" s="55">
        <v>450</v>
      </c>
      <c r="AS43" s="57">
        <v>18.899999999999999</v>
      </c>
      <c r="AT43" s="57">
        <v>21</v>
      </c>
      <c r="AU43" s="57">
        <v>91.35</v>
      </c>
      <c r="AV43" s="57">
        <v>630</v>
      </c>
      <c r="AW43" s="57"/>
      <c r="AX43" s="83"/>
      <c r="AY43" s="55" t="s">
        <v>30</v>
      </c>
      <c r="AZ43" s="55"/>
      <c r="BA43" s="55"/>
      <c r="BB43" s="55">
        <v>450</v>
      </c>
      <c r="BC43" s="57">
        <v>18.899999999999999</v>
      </c>
      <c r="BD43" s="57">
        <v>21</v>
      </c>
      <c r="BE43" s="57">
        <v>91.35</v>
      </c>
      <c r="BF43" s="57">
        <v>630</v>
      </c>
      <c r="BG43" s="57"/>
      <c r="BH43" s="83"/>
      <c r="BI43" s="55" t="s">
        <v>30</v>
      </c>
      <c r="BJ43" s="55"/>
      <c r="BK43" s="55"/>
      <c r="BL43" s="55">
        <v>450</v>
      </c>
      <c r="BM43" s="57">
        <v>18.899999999999999</v>
      </c>
      <c r="BN43" s="57">
        <v>21</v>
      </c>
      <c r="BO43" s="57">
        <v>91.35</v>
      </c>
      <c r="BP43" s="57">
        <v>630</v>
      </c>
      <c r="BQ43" s="57"/>
      <c r="BR43" s="83"/>
      <c r="BS43" s="55" t="s">
        <v>30</v>
      </c>
      <c r="BT43" s="55"/>
      <c r="BU43" s="55"/>
      <c r="BV43" s="55">
        <v>450</v>
      </c>
      <c r="BW43" s="57">
        <v>18.899999999999999</v>
      </c>
      <c r="BX43" s="57">
        <v>21</v>
      </c>
      <c r="BY43" s="57">
        <v>91.35</v>
      </c>
      <c r="BZ43" s="57">
        <v>630</v>
      </c>
      <c r="CA43" s="57"/>
      <c r="CB43" s="83"/>
      <c r="CC43" s="55" t="s">
        <v>30</v>
      </c>
      <c r="CD43" s="55"/>
      <c r="CE43" s="55"/>
      <c r="CF43" s="55">
        <v>450</v>
      </c>
      <c r="CG43" s="57">
        <v>18.899999999999999</v>
      </c>
      <c r="CH43" s="57">
        <v>21</v>
      </c>
      <c r="CI43" s="57">
        <v>91.35</v>
      </c>
      <c r="CJ43" s="57">
        <v>630</v>
      </c>
      <c r="CK43" s="57"/>
      <c r="CL43" s="83"/>
      <c r="CM43" s="55" t="s">
        <v>30</v>
      </c>
      <c r="CN43" s="55"/>
      <c r="CO43" s="55"/>
      <c r="CP43" s="55">
        <v>450</v>
      </c>
      <c r="CQ43" s="57">
        <v>18.899999999999999</v>
      </c>
      <c r="CR43" s="57">
        <v>21</v>
      </c>
      <c r="CS43" s="57">
        <v>91.35</v>
      </c>
      <c r="CT43" s="57">
        <v>630</v>
      </c>
      <c r="CU43" s="57"/>
      <c r="CV43" s="83"/>
    </row>
    <row r="44" spans="1:162" x14ac:dyDescent="0.25">
      <c r="J44" s="83"/>
      <c r="Q44" s="50"/>
      <c r="R44" s="50"/>
      <c r="T44" s="83"/>
      <c r="AA44" s="50"/>
      <c r="AB44" s="50"/>
      <c r="AD44" s="83"/>
      <c r="AK44" s="50"/>
      <c r="AL44" s="50"/>
      <c r="AN44" s="83"/>
      <c r="AU44" s="50"/>
      <c r="AV44" s="50"/>
      <c r="AX44" s="83"/>
      <c r="BH44" s="83"/>
      <c r="BR44" s="83"/>
      <c r="BY44" s="50"/>
      <c r="BZ44" s="50"/>
      <c r="CB44" s="83"/>
      <c r="CI44" s="50"/>
      <c r="CJ44" s="50"/>
      <c r="CL44" s="83"/>
      <c r="CS44" s="50"/>
      <c r="CT44" s="50"/>
      <c r="CV44" s="83"/>
    </row>
    <row r="45" spans="1:162" x14ac:dyDescent="0.25">
      <c r="A45" s="46" t="s">
        <v>36</v>
      </c>
      <c r="B45" s="46"/>
      <c r="C45" s="46"/>
      <c r="D45" s="46"/>
      <c r="E45" s="47">
        <f>E42+E31+E19+E12</f>
        <v>78.993400000000008</v>
      </c>
      <c r="F45" s="47">
        <f>F42+F31+F19+F12</f>
        <v>57.209199999999996</v>
      </c>
      <c r="G45" s="47">
        <f>G42+G31+G19+G12</f>
        <v>308.83199999999999</v>
      </c>
      <c r="H45" s="47">
        <f>H42+H31+H19+H12</f>
        <v>2094.4643999999998</v>
      </c>
      <c r="I45" s="47">
        <f>I42+I31+I19+I12</f>
        <v>291.87799999999999</v>
      </c>
      <c r="J45" s="83"/>
      <c r="K45" s="46" t="s">
        <v>36</v>
      </c>
      <c r="L45" s="46"/>
      <c r="M45" s="46"/>
      <c r="N45" s="46"/>
      <c r="O45" s="47">
        <f>O42+O31+O19+O12</f>
        <v>88.397999999999996</v>
      </c>
      <c r="P45" s="47">
        <f>P42+P31+P19+P12</f>
        <v>86.302000000000007</v>
      </c>
      <c r="Q45" s="47">
        <f>Q42+Q31+Q19+Q12</f>
        <v>244.404</v>
      </c>
      <c r="R45" s="47">
        <f>R42+R31+R19+R12</f>
        <v>2107.866</v>
      </c>
      <c r="S45" s="47">
        <f>S42+S31+S19+S12</f>
        <v>99.01</v>
      </c>
      <c r="T45" s="83"/>
      <c r="U45" s="46" t="s">
        <v>36</v>
      </c>
      <c r="V45" s="46"/>
      <c r="W45" s="46"/>
      <c r="X45" s="46"/>
      <c r="Y45" s="47">
        <f>Y42+Y31+Y19+Y12</f>
        <v>62.447999999999993</v>
      </c>
      <c r="Z45" s="47">
        <f>Z42+Z31+Z19+Z12</f>
        <v>58.147999999999989</v>
      </c>
      <c r="AA45" s="47">
        <f>AA42+AA31+AA19+AA12</f>
        <v>238.59499999999994</v>
      </c>
      <c r="AB45" s="47">
        <f>AB42+AB31+AB19+AB12</f>
        <v>1731.604</v>
      </c>
      <c r="AC45" s="47">
        <f>AC42+AC31+AC19+AC12</f>
        <v>53.244999999999997</v>
      </c>
      <c r="AD45" s="83"/>
      <c r="AE45" s="46" t="s">
        <v>36</v>
      </c>
      <c r="AF45" s="46"/>
      <c r="AG45" s="46"/>
      <c r="AH45" s="46"/>
      <c r="AI45" s="47">
        <f>AI42+AI31+AI19+AI12</f>
        <v>62.328000000000003</v>
      </c>
      <c r="AJ45" s="47">
        <f>AJ42+AJ31+AJ19+AJ12</f>
        <v>54.547999999999995</v>
      </c>
      <c r="AK45" s="47">
        <f>AK42+AK31+AK19+AK12</f>
        <v>275.91000000000003</v>
      </c>
      <c r="AL45" s="47">
        <f>AL42+AL31+AL19+AL12</f>
        <v>1888.6439999999998</v>
      </c>
      <c r="AM45" s="47">
        <f>AM42+AM31+AM19+AM12</f>
        <v>81.05</v>
      </c>
      <c r="AN45" s="83"/>
      <c r="AO45" s="46" t="s">
        <v>36</v>
      </c>
      <c r="AP45" s="46"/>
      <c r="AQ45" s="46"/>
      <c r="AR45" s="46"/>
      <c r="AS45" s="47">
        <f>AS42+AS31+AS19+AS12</f>
        <v>73.594999999999999</v>
      </c>
      <c r="AT45" s="47">
        <f>AT42+AT31+AT19+AT12</f>
        <v>76.022500000000008</v>
      </c>
      <c r="AU45" s="47">
        <f>AU42+AU31+AU19+AU12</f>
        <v>288.67749999999995</v>
      </c>
      <c r="AV45" s="47">
        <f>AV42+AV31+AV19+AV12</f>
        <v>2177.9925000000003</v>
      </c>
      <c r="AW45" s="47">
        <f>AW42+AW31+AW19+AW12</f>
        <v>89.124000000000009</v>
      </c>
      <c r="AX45" s="83"/>
      <c r="AY45" s="46" t="s">
        <v>36</v>
      </c>
      <c r="AZ45" s="46"/>
      <c r="BA45" s="46"/>
      <c r="BB45" s="46"/>
      <c r="BC45" s="47">
        <f>BC42+BC31+BC19+BC12</f>
        <v>69.361999999999995</v>
      </c>
      <c r="BD45" s="47">
        <f>BD42+BD31+BD19+BD12</f>
        <v>60.761999999999986</v>
      </c>
      <c r="BE45" s="47">
        <f>BE42+BE31+BE19+BE12</f>
        <v>242.202</v>
      </c>
      <c r="BF45" s="47">
        <f>BF42+BF31+BF19+BF12</f>
        <v>1792.8440000000001</v>
      </c>
      <c r="BG45" s="47"/>
      <c r="BH45" s="83"/>
      <c r="BI45" s="46" t="s">
        <v>36</v>
      </c>
      <c r="BJ45" s="46"/>
      <c r="BK45" s="46"/>
      <c r="BL45" s="46"/>
      <c r="BM45" s="47">
        <f>BM42+BM31+BM19+BM12</f>
        <v>63.680000000000007</v>
      </c>
      <c r="BN45" s="47">
        <f>BN42+BN31+BN19+BN12</f>
        <v>46.76</v>
      </c>
      <c r="BO45" s="47">
        <f>BO42+BO31+BO19+BO12</f>
        <v>254.57999999999998</v>
      </c>
      <c r="BP45" s="47">
        <f>BP42+BP31+BP19+BP12</f>
        <v>1752.53</v>
      </c>
      <c r="BQ45" s="47"/>
      <c r="BR45" s="83"/>
      <c r="BS45" s="46" t="s">
        <v>36</v>
      </c>
      <c r="BT45" s="46"/>
      <c r="BU45" s="46"/>
      <c r="BV45" s="46"/>
      <c r="BW45" s="47">
        <f>BW42+BW31+BW19+BW12</f>
        <v>63.509999999999991</v>
      </c>
      <c r="BX45" s="47">
        <f>BX42+BX31+BX19+BX12</f>
        <v>80.639999999999986</v>
      </c>
      <c r="BY45" s="47">
        <f>BY42+BY31+BY19+BY12</f>
        <v>248.09499999999997</v>
      </c>
      <c r="BZ45" s="47">
        <f>BZ42+BZ31+BZ19+BZ12</f>
        <v>1963.6499999999999</v>
      </c>
      <c r="CA45" s="47">
        <f>CA42+CA31+CA19+CA12</f>
        <v>98.63000000000001</v>
      </c>
      <c r="CB45" s="83"/>
      <c r="CC45" s="46" t="s">
        <v>36</v>
      </c>
      <c r="CD45" s="46"/>
      <c r="CE45" s="46"/>
      <c r="CF45" s="46"/>
      <c r="CG45" s="47">
        <f>CG42+CG31+CG19+CG12</f>
        <v>107.9725</v>
      </c>
      <c r="CH45" s="47">
        <f>CH42+CH31+CH19+CH12</f>
        <v>82.981699999999989</v>
      </c>
      <c r="CI45" s="47">
        <f>CI42+CI31+CI19+CI12</f>
        <v>287.8965</v>
      </c>
      <c r="CJ45" s="47">
        <f>CJ42+CJ31+CJ19+CJ12</f>
        <v>2330.0412999999999</v>
      </c>
      <c r="CK45" s="47">
        <f>CK42+CK31+CK19+CK12</f>
        <v>28.137499999999999</v>
      </c>
      <c r="CL45" s="83"/>
      <c r="CM45" s="46" t="s">
        <v>36</v>
      </c>
      <c r="CN45" s="46"/>
      <c r="CO45" s="46"/>
      <c r="CP45" s="46"/>
      <c r="CQ45" s="47">
        <f>CQ42+CQ31+CQ19+CQ12</f>
        <v>82.580000000000013</v>
      </c>
      <c r="CR45" s="47">
        <f>CR42+CR31+CR19+CR12</f>
        <v>58.629999999999995</v>
      </c>
      <c r="CS45" s="47">
        <f>CS42+CS31+CS19+CS12</f>
        <v>285.08000000000004</v>
      </c>
      <c r="CT45" s="47">
        <f>CT42+CT31+CT19+CT12</f>
        <v>1997.6399999999999</v>
      </c>
      <c r="CU45" s="47">
        <f>CU42+CU31+CU19+CU12</f>
        <v>83.44</v>
      </c>
      <c r="CV45" s="83"/>
    </row>
    <row r="46" spans="1:162" x14ac:dyDescent="0.25">
      <c r="A46" s="46" t="s">
        <v>30</v>
      </c>
      <c r="B46" s="46"/>
      <c r="C46" s="46"/>
      <c r="D46" s="46"/>
      <c r="E46" s="47">
        <v>54</v>
      </c>
      <c r="F46" s="47">
        <v>60</v>
      </c>
      <c r="G46" s="47">
        <v>261</v>
      </c>
      <c r="H46" s="47">
        <v>1800</v>
      </c>
      <c r="I46" s="47"/>
      <c r="J46" s="83"/>
      <c r="K46" s="46" t="s">
        <v>30</v>
      </c>
      <c r="L46" s="46"/>
      <c r="M46" s="46"/>
      <c r="N46" s="46"/>
      <c r="O46" s="47">
        <v>54</v>
      </c>
      <c r="P46" s="47">
        <v>60</v>
      </c>
      <c r="Q46" s="47">
        <v>261</v>
      </c>
      <c r="R46" s="47">
        <v>1800</v>
      </c>
      <c r="S46" s="47"/>
      <c r="T46" s="83"/>
      <c r="U46" s="46" t="s">
        <v>30</v>
      </c>
      <c r="V46" s="46"/>
      <c r="W46" s="46"/>
      <c r="X46" s="46"/>
      <c r="Y46" s="47">
        <v>54</v>
      </c>
      <c r="Z46" s="47">
        <v>60</v>
      </c>
      <c r="AA46" s="47">
        <v>261</v>
      </c>
      <c r="AB46" s="47">
        <v>1800</v>
      </c>
      <c r="AC46" s="47"/>
      <c r="AD46" s="83"/>
      <c r="AE46" s="46" t="s">
        <v>30</v>
      </c>
      <c r="AF46" s="46"/>
      <c r="AG46" s="46"/>
      <c r="AH46" s="46"/>
      <c r="AI46" s="47">
        <v>54</v>
      </c>
      <c r="AJ46" s="47">
        <v>60</v>
      </c>
      <c r="AK46" s="47">
        <v>261</v>
      </c>
      <c r="AL46" s="47">
        <v>1800</v>
      </c>
      <c r="AM46" s="47"/>
      <c r="AN46" s="83"/>
      <c r="AO46" s="46" t="s">
        <v>30</v>
      </c>
      <c r="AP46" s="46"/>
      <c r="AQ46" s="46"/>
      <c r="AR46" s="46"/>
      <c r="AS46" s="47">
        <v>54</v>
      </c>
      <c r="AT46" s="47">
        <v>60</v>
      </c>
      <c r="AU46" s="47">
        <v>261</v>
      </c>
      <c r="AV46" s="47">
        <v>1800</v>
      </c>
      <c r="AW46" s="47"/>
      <c r="AX46" s="83"/>
      <c r="AY46" s="46" t="s">
        <v>30</v>
      </c>
      <c r="AZ46" s="46"/>
      <c r="BA46" s="46"/>
      <c r="BB46" s="46"/>
      <c r="BC46" s="47">
        <v>54</v>
      </c>
      <c r="BD46" s="47">
        <v>60</v>
      </c>
      <c r="BE46" s="47">
        <v>261</v>
      </c>
      <c r="BF46" s="47">
        <v>1800</v>
      </c>
      <c r="BG46" s="47"/>
      <c r="BH46" s="83"/>
      <c r="BI46" s="46" t="s">
        <v>30</v>
      </c>
      <c r="BJ46" s="46"/>
      <c r="BK46" s="46"/>
      <c r="BL46" s="46"/>
      <c r="BM46" s="47">
        <v>54</v>
      </c>
      <c r="BN46" s="47">
        <v>60</v>
      </c>
      <c r="BO46" s="47">
        <v>261</v>
      </c>
      <c r="BP46" s="47">
        <v>1800</v>
      </c>
      <c r="BQ46" s="47"/>
      <c r="BR46" s="83"/>
      <c r="BS46" s="46" t="s">
        <v>30</v>
      </c>
      <c r="BT46" s="46"/>
      <c r="BU46" s="46"/>
      <c r="BV46" s="46"/>
      <c r="BW46" s="47">
        <v>54</v>
      </c>
      <c r="BX46" s="47">
        <v>60</v>
      </c>
      <c r="BY46" s="47">
        <v>261</v>
      </c>
      <c r="BZ46" s="47">
        <v>1800</v>
      </c>
      <c r="CA46" s="47"/>
      <c r="CB46" s="83"/>
      <c r="CC46" s="46" t="s">
        <v>30</v>
      </c>
      <c r="CD46" s="46"/>
      <c r="CE46" s="46"/>
      <c r="CF46" s="46"/>
      <c r="CG46" s="47">
        <v>54</v>
      </c>
      <c r="CH46" s="47">
        <v>60</v>
      </c>
      <c r="CI46" s="47">
        <v>261</v>
      </c>
      <c r="CJ46" s="47">
        <v>1800</v>
      </c>
      <c r="CK46" s="47"/>
      <c r="CL46" s="83"/>
      <c r="CM46" s="46" t="s">
        <v>30</v>
      </c>
      <c r="CN46" s="46"/>
      <c r="CO46" s="46"/>
      <c r="CP46" s="46"/>
      <c r="CQ46" s="47">
        <v>54</v>
      </c>
      <c r="CR46" s="47">
        <v>60</v>
      </c>
      <c r="CS46" s="47">
        <v>261</v>
      </c>
      <c r="CT46" s="47">
        <v>1800</v>
      </c>
      <c r="CU46" s="47"/>
      <c r="CV46" s="83"/>
    </row>
    <row r="47" spans="1:162" x14ac:dyDescent="0.25">
      <c r="J47" s="83"/>
      <c r="T47" s="83"/>
      <c r="AD47" s="83"/>
      <c r="AI47" s="54"/>
      <c r="AN47" s="83"/>
      <c r="AX47" s="83"/>
      <c r="BH47" s="83"/>
      <c r="BR47" s="83"/>
      <c r="CB47" s="83"/>
      <c r="CL47" s="83"/>
      <c r="CV47" s="83"/>
    </row>
  </sheetData>
  <mergeCells count="120">
    <mergeCell ref="CV1:CV1048576"/>
    <mergeCell ref="BI4:BQ4"/>
    <mergeCell ref="BI15:BQ15"/>
    <mergeCell ref="BI22:BQ22"/>
    <mergeCell ref="BI34:BQ34"/>
    <mergeCell ref="BS4:CA4"/>
    <mergeCell ref="BS15:CA15"/>
    <mergeCell ref="BS22:CA22"/>
    <mergeCell ref="BS34:CA34"/>
    <mergeCell ref="CM4:CU4"/>
    <mergeCell ref="CM15:CU15"/>
    <mergeCell ref="CM22:CU22"/>
    <mergeCell ref="CM34:CU34"/>
    <mergeCell ref="BI1:BI2"/>
    <mergeCell ref="BJ1:BJ2"/>
    <mergeCell ref="BK1:BK2"/>
    <mergeCell ref="BL1:BL2"/>
    <mergeCell ref="BM1:BO1"/>
    <mergeCell ref="BP1:BP2"/>
    <mergeCell ref="BQ1:BQ2"/>
    <mergeCell ref="BS1:BS2"/>
    <mergeCell ref="BT1:BT2"/>
    <mergeCell ref="BU1:BU2"/>
    <mergeCell ref="BR1:BR1048576"/>
    <mergeCell ref="U15:AC15"/>
    <mergeCell ref="U22:AC22"/>
    <mergeCell ref="U34:AC34"/>
    <mergeCell ref="CC4:CK4"/>
    <mergeCell ref="CC15:CK15"/>
    <mergeCell ref="CC22:CK22"/>
    <mergeCell ref="AX1:AX1048576"/>
    <mergeCell ref="AO4:AW4"/>
    <mergeCell ref="AO15:AW15"/>
    <mergeCell ref="BH1:BH1048576"/>
    <mergeCell ref="AY4:BG4"/>
    <mergeCell ref="AY15:BG15"/>
    <mergeCell ref="AY22:BG22"/>
    <mergeCell ref="AY34:BG34"/>
    <mergeCell ref="AO34:AW34"/>
    <mergeCell ref="AO22:AW22"/>
    <mergeCell ref="AE4:AM4"/>
    <mergeCell ref="AE15:AM15"/>
    <mergeCell ref="AE22:AM22"/>
    <mergeCell ref="AE34:AM34"/>
    <mergeCell ref="AN1:AN1048576"/>
    <mergeCell ref="U4:AC4"/>
    <mergeCell ref="AD1:AD1048576"/>
    <mergeCell ref="CC34:CK34"/>
    <mergeCell ref="K4:S4"/>
    <mergeCell ref="K15:S15"/>
    <mergeCell ref="K22:S22"/>
    <mergeCell ref="K34:S34"/>
    <mergeCell ref="T1:T1048576"/>
    <mergeCell ref="A4:I4"/>
    <mergeCell ref="A15:I15"/>
    <mergeCell ref="A22:I22"/>
    <mergeCell ref="A34:I34"/>
    <mergeCell ref="J1:J1048576"/>
    <mergeCell ref="BF1:BF2"/>
    <mergeCell ref="BG1:BG2"/>
    <mergeCell ref="AY1:AY2"/>
    <mergeCell ref="AZ1:AZ2"/>
    <mergeCell ref="BA1:BA2"/>
    <mergeCell ref="BB1:BB2"/>
    <mergeCell ref="BC1:BE1"/>
    <mergeCell ref="AV1:AV2"/>
    <mergeCell ref="AW1:AW2"/>
    <mergeCell ref="AO1:AO2"/>
    <mergeCell ref="AP1:AP2"/>
    <mergeCell ref="AQ1:AQ2"/>
    <mergeCell ref="AR1:AR2"/>
    <mergeCell ref="AS1:AU1"/>
    <mergeCell ref="A1:A2"/>
    <mergeCell ref="E1:G1"/>
    <mergeCell ref="H1:H2"/>
    <mergeCell ref="I1:I2"/>
    <mergeCell ref="B1:B2"/>
    <mergeCell ref="C1:C2"/>
    <mergeCell ref="D1:D2"/>
    <mergeCell ref="K1:K2"/>
    <mergeCell ref="L1:L2"/>
    <mergeCell ref="M1:M2"/>
    <mergeCell ref="N1:N2"/>
    <mergeCell ref="O1:Q1"/>
    <mergeCell ref="R1:R2"/>
    <mergeCell ref="S1:S2"/>
    <mergeCell ref="U1:U2"/>
    <mergeCell ref="V1:V2"/>
    <mergeCell ref="W1:W2"/>
    <mergeCell ref="X1:X2"/>
    <mergeCell ref="Y1:AA1"/>
    <mergeCell ref="AB1:AB2"/>
    <mergeCell ref="AC1:AC2"/>
    <mergeCell ref="AE1:AE2"/>
    <mergeCell ref="AM1:AM2"/>
    <mergeCell ref="AF1:AF2"/>
    <mergeCell ref="AG1:AG2"/>
    <mergeCell ref="AH1:AH2"/>
    <mergeCell ref="AI1:AK1"/>
    <mergeCell ref="AL1:AL2"/>
    <mergeCell ref="BV1:BV2"/>
    <mergeCell ref="BW1:BY1"/>
    <mergeCell ref="BZ1:BZ2"/>
    <mergeCell ref="CA1:CA2"/>
    <mergeCell ref="CC1:CC2"/>
    <mergeCell ref="CB1:CB1048576"/>
    <mergeCell ref="CD1:CD2"/>
    <mergeCell ref="CE1:CE2"/>
    <mergeCell ref="CF1:CF2"/>
    <mergeCell ref="CG1:CI1"/>
    <mergeCell ref="CJ1:CJ2"/>
    <mergeCell ref="CQ1:CS1"/>
    <mergeCell ref="CT1:CT2"/>
    <mergeCell ref="CU1:CU2"/>
    <mergeCell ref="CK1:CK2"/>
    <mergeCell ref="CM1:CM2"/>
    <mergeCell ref="CN1:CN2"/>
    <mergeCell ref="CO1:CO2"/>
    <mergeCell ref="CP1:CP2"/>
    <mergeCell ref="CL1:CL1048576"/>
  </mergeCells>
  <pageMargins left="0.62992125984251968" right="0.23622047244094491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67"/>
  <sheetViews>
    <sheetView zoomScale="120" zoomScaleNormal="120" workbookViewId="0">
      <pane ySplit="1" topLeftCell="A213" activePane="bottomLeft" state="frozen"/>
      <selection pane="bottomLeft" activeCell="A7" sqref="A7:XFD7"/>
    </sheetView>
  </sheetViews>
  <sheetFormatPr defaultColWidth="4.28515625" defaultRowHeight="10.5" customHeight="1" x14ac:dyDescent="0.2"/>
  <cols>
    <col min="1" max="1" width="4.42578125" style="5" bestFit="1" customWidth="1"/>
    <col min="2" max="2" width="24.28515625" style="5" customWidth="1"/>
    <col min="3" max="3" width="5" style="5" customWidth="1"/>
    <col min="4" max="4" width="6.28515625" style="5" customWidth="1"/>
    <col min="5" max="5" width="5.42578125" style="5" customWidth="1"/>
    <col min="6" max="6" width="6" style="5" customWidth="1"/>
    <col min="7" max="7" width="4.85546875" style="5" bestFit="1" customWidth="1"/>
    <col min="8" max="8" width="6" style="5" customWidth="1"/>
    <col min="9" max="9" width="5.42578125" style="5" bestFit="1" customWidth="1"/>
    <col min="10" max="10" width="5.140625" style="5" bestFit="1" customWidth="1"/>
    <col min="11" max="12" width="6.140625" style="5" customWidth="1"/>
    <col min="13" max="13" width="5.140625" style="5" customWidth="1"/>
    <col min="14" max="14" width="5.42578125" style="5" customWidth="1"/>
    <col min="15" max="15" width="4.85546875" style="5" customWidth="1"/>
    <col min="16" max="16" width="6.140625" style="5" customWidth="1"/>
    <col min="17" max="17" width="5.7109375" style="5" customWidth="1"/>
    <col min="18" max="19" width="5.5703125" style="5" bestFit="1" customWidth="1"/>
    <col min="20" max="20" width="6.42578125" style="5" customWidth="1"/>
    <col min="21" max="22" width="5.5703125" style="5" bestFit="1" customWidth="1"/>
    <col min="23" max="23" width="5.140625" style="5" customWidth="1"/>
    <col min="24" max="24" width="6" style="5" customWidth="1"/>
    <col min="25" max="25" width="6.7109375" style="5" customWidth="1"/>
    <col min="26" max="26" width="5.85546875" style="5" customWidth="1"/>
    <col min="27" max="27" width="6" style="5" customWidth="1"/>
    <col min="28" max="29" width="4.85546875" style="5" bestFit="1" customWidth="1"/>
    <col min="30" max="30" width="5.42578125" style="5" bestFit="1" customWidth="1"/>
    <col min="31" max="31" width="5.7109375" style="5" customWidth="1"/>
    <col min="32" max="32" width="5.5703125" style="5" customWidth="1"/>
    <col min="33" max="33" width="6.140625" style="5" bestFit="1" customWidth="1"/>
    <col min="34" max="16384" width="4.28515625" style="11"/>
  </cols>
  <sheetData>
    <row r="1" spans="1:33" s="26" customFormat="1" ht="38.25" customHeight="1" x14ac:dyDescent="0.2">
      <c r="A1" s="25" t="s">
        <v>53</v>
      </c>
      <c r="B1" s="25" t="s">
        <v>54</v>
      </c>
      <c r="C1" s="20" t="s">
        <v>55</v>
      </c>
      <c r="D1" s="20" t="s">
        <v>64</v>
      </c>
      <c r="E1" s="20" t="s">
        <v>63</v>
      </c>
      <c r="F1" s="20" t="s">
        <v>56</v>
      </c>
      <c r="G1" s="20" t="s">
        <v>57</v>
      </c>
      <c r="H1" s="20" t="s">
        <v>58</v>
      </c>
      <c r="I1" s="20" t="s">
        <v>59</v>
      </c>
      <c r="J1" s="20" t="s">
        <v>60</v>
      </c>
      <c r="K1" s="20" t="s">
        <v>155</v>
      </c>
      <c r="L1" s="20" t="s">
        <v>61</v>
      </c>
      <c r="M1" s="20" t="s">
        <v>62</v>
      </c>
      <c r="N1" s="20" t="s">
        <v>65</v>
      </c>
      <c r="O1" s="20" t="s">
        <v>41</v>
      </c>
      <c r="P1" s="20" t="s">
        <v>66</v>
      </c>
      <c r="Q1" s="20" t="s">
        <v>67</v>
      </c>
      <c r="R1" s="20" t="s">
        <v>68</v>
      </c>
      <c r="S1" s="20" t="s">
        <v>69</v>
      </c>
      <c r="T1" s="20" t="s">
        <v>70</v>
      </c>
      <c r="U1" s="20" t="s">
        <v>71</v>
      </c>
      <c r="V1" s="20" t="s">
        <v>72</v>
      </c>
      <c r="W1" s="20" t="s">
        <v>73</v>
      </c>
      <c r="X1" s="20" t="s">
        <v>83</v>
      </c>
      <c r="Y1" s="20" t="s">
        <v>74</v>
      </c>
      <c r="Z1" s="20" t="s">
        <v>75</v>
      </c>
      <c r="AA1" s="20" t="s">
        <v>76</v>
      </c>
      <c r="AB1" s="20" t="s">
        <v>77</v>
      </c>
      <c r="AC1" s="20" t="s">
        <v>78</v>
      </c>
      <c r="AD1" s="20" t="s">
        <v>79</v>
      </c>
      <c r="AE1" s="20" t="s">
        <v>80</v>
      </c>
      <c r="AF1" s="20" t="s">
        <v>81</v>
      </c>
      <c r="AG1" s="20" t="s">
        <v>82</v>
      </c>
    </row>
    <row r="2" spans="1:33" s="28" customFormat="1" ht="10.5" customHeight="1" x14ac:dyDescent="0.2">
      <c r="A2" s="88" t="s">
        <v>27</v>
      </c>
      <c r="B2" s="89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</row>
    <row r="3" spans="1:33" ht="10.5" customHeight="1" x14ac:dyDescent="0.2">
      <c r="A3" s="5">
        <v>7</v>
      </c>
      <c r="B3" s="5" t="s">
        <v>37</v>
      </c>
      <c r="C3" s="5">
        <v>10</v>
      </c>
      <c r="G3" s="5">
        <v>10</v>
      </c>
    </row>
    <row r="4" spans="1:33" ht="10.5" customHeight="1" x14ac:dyDescent="0.2">
      <c r="A4" s="11">
        <v>176</v>
      </c>
      <c r="B4" s="11" t="s">
        <v>169</v>
      </c>
      <c r="C4" s="5">
        <v>150</v>
      </c>
      <c r="D4" s="36">
        <v>111</v>
      </c>
      <c r="U4" s="5">
        <v>34</v>
      </c>
      <c r="AD4" s="5">
        <v>5</v>
      </c>
      <c r="AG4" s="5">
        <v>1</v>
      </c>
    </row>
    <row r="5" spans="1:33" ht="10.5" customHeight="1" x14ac:dyDescent="0.2">
      <c r="B5" s="5" t="s">
        <v>142</v>
      </c>
      <c r="C5" s="5">
        <v>50</v>
      </c>
      <c r="N5" s="5">
        <v>50</v>
      </c>
    </row>
    <row r="6" spans="1:33" ht="10.5" customHeight="1" x14ac:dyDescent="0.2">
      <c r="B6" s="5" t="s">
        <v>192</v>
      </c>
      <c r="C6" s="5">
        <v>80</v>
      </c>
      <c r="D6" s="5">
        <v>16</v>
      </c>
      <c r="K6" s="5">
        <v>45</v>
      </c>
      <c r="L6" s="5">
        <v>7</v>
      </c>
      <c r="N6" s="5">
        <v>15</v>
      </c>
      <c r="W6" s="5">
        <v>12</v>
      </c>
      <c r="Y6" s="5">
        <v>3</v>
      </c>
      <c r="AG6" s="5">
        <v>0.5</v>
      </c>
    </row>
    <row r="7" spans="1:33" ht="10.5" customHeight="1" x14ac:dyDescent="0.2">
      <c r="A7" s="5">
        <v>395</v>
      </c>
      <c r="B7" s="5" t="s">
        <v>31</v>
      </c>
      <c r="C7" s="5">
        <v>180</v>
      </c>
      <c r="D7" s="5">
        <v>90</v>
      </c>
      <c r="AC7" s="5">
        <v>3</v>
      </c>
      <c r="AD7" s="5">
        <v>5</v>
      </c>
    </row>
    <row r="8" spans="1:33" ht="10.5" customHeight="1" x14ac:dyDescent="0.2">
      <c r="B8" s="5" t="s">
        <v>33</v>
      </c>
      <c r="C8" s="5">
        <v>40</v>
      </c>
      <c r="T8" s="5">
        <v>40</v>
      </c>
    </row>
    <row r="11" spans="1:33" ht="10.5" customHeight="1" x14ac:dyDescent="0.2">
      <c r="A11" s="5">
        <v>399</v>
      </c>
      <c r="B11" s="5" t="s">
        <v>133</v>
      </c>
      <c r="C11" s="5">
        <v>200</v>
      </c>
      <c r="Q11" s="5">
        <v>200</v>
      </c>
    </row>
    <row r="12" spans="1:33" ht="10.5" customHeight="1" x14ac:dyDescent="0.2">
      <c r="B12" s="5" t="s">
        <v>120</v>
      </c>
      <c r="C12" s="5">
        <v>20</v>
      </c>
      <c r="Z12" s="5">
        <v>20</v>
      </c>
    </row>
    <row r="14" spans="1:33" ht="10.5" customHeight="1" x14ac:dyDescent="0.2">
      <c r="A14" s="5">
        <v>17</v>
      </c>
      <c r="B14" s="5" t="s">
        <v>94</v>
      </c>
      <c r="C14" s="5">
        <v>60</v>
      </c>
      <c r="N14" s="5">
        <v>40.200000000000003</v>
      </c>
      <c r="O14" s="5">
        <v>14.4</v>
      </c>
      <c r="Y14" s="5">
        <v>3</v>
      </c>
      <c r="AG14" s="5">
        <v>0.1</v>
      </c>
    </row>
    <row r="15" spans="1:33" ht="10.5" customHeight="1" x14ac:dyDescent="0.2">
      <c r="A15" s="5">
        <v>82</v>
      </c>
      <c r="B15" s="5" t="s">
        <v>198</v>
      </c>
      <c r="C15" s="5">
        <v>200</v>
      </c>
      <c r="M15" s="5">
        <v>60</v>
      </c>
      <c r="N15" s="5">
        <v>16</v>
      </c>
      <c r="V15" s="5">
        <v>10</v>
      </c>
      <c r="Y15" s="5">
        <v>3</v>
      </c>
      <c r="AG15" s="5">
        <v>1</v>
      </c>
    </row>
    <row r="16" spans="1:33" ht="10.5" customHeight="1" x14ac:dyDescent="0.2">
      <c r="A16" s="5">
        <v>276</v>
      </c>
      <c r="B16" s="5" t="s">
        <v>105</v>
      </c>
      <c r="C16" s="5">
        <v>200</v>
      </c>
      <c r="H16" s="5">
        <v>117</v>
      </c>
      <c r="M16" s="5">
        <v>119</v>
      </c>
      <c r="N16" s="5">
        <v>13.6</v>
      </c>
      <c r="X16" s="5">
        <v>5.5</v>
      </c>
      <c r="AG16" s="5">
        <v>1</v>
      </c>
    </row>
    <row r="17" spans="1:34" ht="10.5" customHeight="1" x14ac:dyDescent="0.2">
      <c r="A17" s="5">
        <v>379</v>
      </c>
      <c r="B17" s="5" t="s">
        <v>205</v>
      </c>
      <c r="C17" s="5">
        <v>180</v>
      </c>
      <c r="P17" s="5">
        <v>18</v>
      </c>
      <c r="AD17" s="5">
        <v>7</v>
      </c>
      <c r="AF17" s="5">
        <v>6</v>
      </c>
    </row>
    <row r="18" spans="1:34" ht="10.5" customHeight="1" x14ac:dyDescent="0.2">
      <c r="B18" s="5" t="s">
        <v>225</v>
      </c>
      <c r="C18" s="5">
        <v>50</v>
      </c>
      <c r="S18" s="5">
        <v>50</v>
      </c>
    </row>
    <row r="20" spans="1:34" ht="10.5" customHeight="1" x14ac:dyDescent="0.2">
      <c r="A20" s="5" t="s">
        <v>51</v>
      </c>
      <c r="B20" s="5" t="s">
        <v>158</v>
      </c>
      <c r="C20" s="5">
        <v>60</v>
      </c>
      <c r="N20" s="5">
        <v>60</v>
      </c>
    </row>
    <row r="21" spans="1:34" ht="10.5" customHeight="1" x14ac:dyDescent="0.2">
      <c r="A21" s="5">
        <v>252</v>
      </c>
      <c r="B21" s="5" t="s">
        <v>123</v>
      </c>
      <c r="C21" s="5">
        <v>80</v>
      </c>
      <c r="F21" s="5">
        <v>17.5</v>
      </c>
      <c r="J21" s="5">
        <v>49</v>
      </c>
      <c r="L21" s="5">
        <v>7</v>
      </c>
      <c r="W21" s="5">
        <v>1.6</v>
      </c>
      <c r="X21" s="5">
        <v>1.8</v>
      </c>
      <c r="Y21" s="5">
        <v>3</v>
      </c>
      <c r="AG21" s="5">
        <v>1.3</v>
      </c>
    </row>
    <row r="22" spans="1:34" ht="10.5" customHeight="1" x14ac:dyDescent="0.2">
      <c r="A22" s="11">
        <v>54</v>
      </c>
      <c r="B22" s="5" t="s">
        <v>170</v>
      </c>
      <c r="C22" s="5">
        <v>130</v>
      </c>
      <c r="N22" s="5">
        <v>134.35</v>
      </c>
      <c r="Y22" s="5">
        <v>6.5</v>
      </c>
      <c r="AD22" s="5">
        <v>1.5</v>
      </c>
      <c r="AG22" s="5">
        <v>0.3</v>
      </c>
    </row>
    <row r="23" spans="1:34" ht="10.5" customHeight="1" x14ac:dyDescent="0.2">
      <c r="A23" s="5">
        <v>496</v>
      </c>
      <c r="B23" s="5" t="s">
        <v>35</v>
      </c>
      <c r="C23" s="5">
        <v>37</v>
      </c>
      <c r="D23" s="5">
        <v>3.7</v>
      </c>
      <c r="L23" s="5">
        <v>2.5</v>
      </c>
      <c r="W23" s="5">
        <v>21.7</v>
      </c>
      <c r="X23" s="5">
        <v>4.9000000000000004</v>
      </c>
      <c r="AD23" s="5">
        <v>10.4</v>
      </c>
      <c r="AG23" s="5">
        <v>0.5</v>
      </c>
    </row>
    <row r="24" spans="1:34" ht="10.5" customHeight="1" x14ac:dyDescent="0.2">
      <c r="A24" s="5">
        <v>401</v>
      </c>
      <c r="B24" s="5" t="s">
        <v>163</v>
      </c>
      <c r="C24" s="5">
        <v>200</v>
      </c>
      <c r="D24" s="5">
        <v>200</v>
      </c>
    </row>
    <row r="25" spans="1:34" ht="10.5" customHeight="1" x14ac:dyDescent="0.2">
      <c r="A25" s="5">
        <v>368</v>
      </c>
      <c r="B25" s="5" t="s">
        <v>159</v>
      </c>
      <c r="C25" s="5">
        <v>100</v>
      </c>
      <c r="O25" s="5">
        <v>100</v>
      </c>
    </row>
    <row r="26" spans="1:34" ht="10.5" customHeight="1" x14ac:dyDescent="0.2">
      <c r="B26" s="5" t="s">
        <v>33</v>
      </c>
      <c r="C26" s="5">
        <v>40</v>
      </c>
      <c r="T26" s="5">
        <v>40</v>
      </c>
    </row>
    <row r="27" spans="1:34" s="29" customFormat="1" ht="10.5" customHeight="1" x14ac:dyDescent="0.2">
      <c r="A27" s="7"/>
      <c r="B27" s="9" t="s">
        <v>88</v>
      </c>
      <c r="C27" s="7"/>
      <c r="D27" s="7">
        <f t="shared" ref="D27:AG27" si="0">SUM(D3:D26)</f>
        <v>420.7</v>
      </c>
      <c r="E27" s="7">
        <f t="shared" si="0"/>
        <v>0</v>
      </c>
      <c r="F27" s="7">
        <f t="shared" si="0"/>
        <v>17.5</v>
      </c>
      <c r="G27" s="7">
        <f t="shared" si="0"/>
        <v>10</v>
      </c>
      <c r="H27" s="7">
        <f t="shared" si="0"/>
        <v>117</v>
      </c>
      <c r="I27" s="7">
        <f t="shared" si="0"/>
        <v>0</v>
      </c>
      <c r="J27" s="7">
        <f t="shared" si="0"/>
        <v>49</v>
      </c>
      <c r="K27" s="7">
        <f t="shared" si="0"/>
        <v>45</v>
      </c>
      <c r="L27" s="7">
        <f t="shared" si="0"/>
        <v>16.5</v>
      </c>
      <c r="M27" s="7">
        <f t="shared" si="0"/>
        <v>179</v>
      </c>
      <c r="N27" s="7">
        <f t="shared" si="0"/>
        <v>329.15</v>
      </c>
      <c r="O27" s="7">
        <f t="shared" si="0"/>
        <v>114.4</v>
      </c>
      <c r="P27" s="7">
        <f t="shared" si="0"/>
        <v>18</v>
      </c>
      <c r="Q27" s="7">
        <f t="shared" si="0"/>
        <v>200</v>
      </c>
      <c r="R27" s="7">
        <f t="shared" si="0"/>
        <v>0</v>
      </c>
      <c r="S27" s="7">
        <f t="shared" si="0"/>
        <v>50</v>
      </c>
      <c r="T27" s="7">
        <f t="shared" si="0"/>
        <v>80</v>
      </c>
      <c r="U27" s="7">
        <f t="shared" si="0"/>
        <v>34</v>
      </c>
      <c r="V27" s="7">
        <f t="shared" si="0"/>
        <v>10</v>
      </c>
      <c r="W27" s="7">
        <f t="shared" si="0"/>
        <v>35.299999999999997</v>
      </c>
      <c r="X27" s="7">
        <f t="shared" si="0"/>
        <v>12.2</v>
      </c>
      <c r="Y27" s="7">
        <f t="shared" si="0"/>
        <v>18.5</v>
      </c>
      <c r="Z27" s="7">
        <f t="shared" si="0"/>
        <v>20</v>
      </c>
      <c r="AA27" s="7">
        <f t="shared" si="0"/>
        <v>0</v>
      </c>
      <c r="AB27" s="7">
        <f t="shared" si="0"/>
        <v>0</v>
      </c>
      <c r="AC27" s="7">
        <f t="shared" si="0"/>
        <v>3</v>
      </c>
      <c r="AD27" s="7">
        <f t="shared" si="0"/>
        <v>28.9</v>
      </c>
      <c r="AE27" s="7">
        <f t="shared" si="0"/>
        <v>0</v>
      </c>
      <c r="AF27" s="7">
        <f t="shared" si="0"/>
        <v>6</v>
      </c>
      <c r="AG27" s="7">
        <f t="shared" si="0"/>
        <v>5.7</v>
      </c>
    </row>
    <row r="29" spans="1:34" s="28" customFormat="1" ht="10.5" customHeight="1" x14ac:dyDescent="0.2">
      <c r="A29" s="88" t="s">
        <v>39</v>
      </c>
      <c r="B29" s="89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</row>
    <row r="30" spans="1:34" s="60" customFormat="1" ht="10.5" customHeight="1" x14ac:dyDescent="0.2">
      <c r="A30" s="61">
        <v>178</v>
      </c>
      <c r="B30" s="61" t="s">
        <v>157</v>
      </c>
      <c r="C30" s="61">
        <v>80</v>
      </c>
      <c r="D30" s="61"/>
      <c r="E30" s="61"/>
      <c r="F30" s="61"/>
      <c r="G30" s="61"/>
      <c r="H30" s="61"/>
      <c r="I30" s="61"/>
      <c r="J30" s="61"/>
      <c r="K30" s="61">
        <v>73.599999999999994</v>
      </c>
      <c r="L30" s="61">
        <v>16</v>
      </c>
      <c r="M30" s="61"/>
      <c r="N30" s="61">
        <v>9.6</v>
      </c>
      <c r="O30" s="61"/>
      <c r="P30" s="61"/>
      <c r="Q30" s="61"/>
      <c r="R30" s="61"/>
      <c r="S30" s="61"/>
      <c r="T30" s="61"/>
      <c r="U30" s="61"/>
      <c r="V30" s="61"/>
      <c r="W30" s="61">
        <v>16</v>
      </c>
      <c r="X30" s="61">
        <v>9.6</v>
      </c>
      <c r="Y30" s="61"/>
      <c r="Z30" s="61"/>
      <c r="AA30" s="61"/>
      <c r="AB30" s="61"/>
      <c r="AC30" s="61"/>
      <c r="AD30" s="61"/>
      <c r="AE30" s="61"/>
      <c r="AF30" s="61"/>
      <c r="AG30" s="61">
        <v>1.6</v>
      </c>
    </row>
    <row r="31" spans="1:34" ht="10.5" customHeight="1" x14ac:dyDescent="0.2">
      <c r="A31" s="11">
        <v>228</v>
      </c>
      <c r="B31" s="16" t="s">
        <v>115</v>
      </c>
      <c r="C31" s="62">
        <v>100</v>
      </c>
      <c r="D31" s="5">
        <v>25</v>
      </c>
      <c r="F31" s="5">
        <v>10</v>
      </c>
      <c r="L31" s="5">
        <v>80</v>
      </c>
      <c r="W31" s="5">
        <v>6.3</v>
      </c>
      <c r="X31" s="5">
        <v>5</v>
      </c>
      <c r="AG31" s="5">
        <v>0.5</v>
      </c>
    </row>
    <row r="32" spans="1:34" ht="10.5" customHeight="1" x14ac:dyDescent="0.2">
      <c r="A32" s="17">
        <v>394</v>
      </c>
      <c r="B32" s="5" t="s">
        <v>171</v>
      </c>
      <c r="C32" s="5">
        <v>180</v>
      </c>
      <c r="D32" s="5">
        <v>90</v>
      </c>
      <c r="AA32" s="5">
        <v>0.84</v>
      </c>
      <c r="AD32" s="5">
        <v>5</v>
      </c>
      <c r="AH32" s="5"/>
    </row>
    <row r="33" spans="1:33" ht="10.5" customHeight="1" x14ac:dyDescent="0.2">
      <c r="A33" s="5">
        <v>368</v>
      </c>
      <c r="B33" s="5" t="s">
        <v>158</v>
      </c>
      <c r="C33" s="5">
        <v>60</v>
      </c>
      <c r="N33" s="5">
        <v>60</v>
      </c>
    </row>
    <row r="34" spans="1:33" ht="10.5" customHeight="1" x14ac:dyDescent="0.2">
      <c r="B34" s="5" t="s">
        <v>225</v>
      </c>
      <c r="C34" s="5">
        <v>25</v>
      </c>
      <c r="S34" s="5">
        <v>25</v>
      </c>
    </row>
    <row r="35" spans="1:33" ht="10.5" customHeight="1" x14ac:dyDescent="0.2">
      <c r="B35" s="5" t="s">
        <v>33</v>
      </c>
      <c r="C35" s="5">
        <v>30</v>
      </c>
      <c r="T35" s="5">
        <v>30</v>
      </c>
    </row>
    <row r="37" spans="1:33" ht="10.5" customHeight="1" x14ac:dyDescent="0.2">
      <c r="A37" s="5" t="s">
        <v>51</v>
      </c>
      <c r="B37" s="5" t="s">
        <v>40</v>
      </c>
      <c r="C37" s="5">
        <v>165</v>
      </c>
      <c r="R37" s="5">
        <v>165</v>
      </c>
    </row>
    <row r="38" spans="1:33" ht="10.5" customHeight="1" x14ac:dyDescent="0.2">
      <c r="A38" s="5">
        <v>368</v>
      </c>
      <c r="B38" s="5" t="s">
        <v>143</v>
      </c>
      <c r="C38" s="5">
        <v>100</v>
      </c>
    </row>
    <row r="40" spans="1:33" ht="10.5" customHeight="1" x14ac:dyDescent="0.2">
      <c r="A40" s="5">
        <v>14</v>
      </c>
      <c r="B40" s="5" t="s">
        <v>172</v>
      </c>
      <c r="C40" s="5">
        <v>50</v>
      </c>
      <c r="N40" s="5">
        <v>48.1</v>
      </c>
      <c r="Y40" s="5">
        <v>3.6</v>
      </c>
      <c r="AG40" s="5">
        <v>0.1</v>
      </c>
    </row>
    <row r="41" spans="1:33" ht="10.5" customHeight="1" x14ac:dyDescent="0.2">
      <c r="A41" s="5">
        <v>76</v>
      </c>
      <c r="B41" s="5" t="s">
        <v>44</v>
      </c>
      <c r="C41" s="61">
        <v>200</v>
      </c>
      <c r="M41" s="5">
        <v>60</v>
      </c>
      <c r="N41" s="5">
        <v>24</v>
      </c>
      <c r="U41" s="5">
        <v>5.6</v>
      </c>
      <c r="Y41" s="5">
        <v>4</v>
      </c>
      <c r="AG41" s="5">
        <v>1</v>
      </c>
    </row>
    <row r="42" spans="1:33" s="60" customFormat="1" ht="10.5" customHeight="1" x14ac:dyDescent="0.2">
      <c r="A42" s="61">
        <v>301</v>
      </c>
      <c r="B42" s="61" t="s">
        <v>121</v>
      </c>
      <c r="C42" s="61">
        <v>180</v>
      </c>
      <c r="D42" s="61"/>
      <c r="E42" s="61"/>
      <c r="F42" s="61">
        <v>8.8000000000000007</v>
      </c>
      <c r="G42" s="61"/>
      <c r="H42" s="61"/>
      <c r="I42" s="61">
        <v>85.97</v>
      </c>
      <c r="J42" s="61"/>
      <c r="K42" s="61"/>
      <c r="L42" s="61"/>
      <c r="M42" s="61">
        <v>90.74</v>
      </c>
      <c r="N42" s="61">
        <v>65.95</v>
      </c>
      <c r="O42" s="61"/>
      <c r="P42" s="61"/>
      <c r="Q42" s="61"/>
      <c r="R42" s="61"/>
      <c r="S42" s="61"/>
      <c r="T42" s="61"/>
      <c r="U42" s="61"/>
      <c r="V42" s="61"/>
      <c r="W42" s="61">
        <v>2.6</v>
      </c>
      <c r="X42" s="61"/>
      <c r="Y42" s="61">
        <v>3</v>
      </c>
      <c r="Z42" s="61"/>
      <c r="AA42" s="61"/>
      <c r="AB42" s="61"/>
      <c r="AC42" s="61"/>
      <c r="AD42" s="61"/>
      <c r="AE42" s="61"/>
      <c r="AF42" s="61"/>
      <c r="AG42" s="61">
        <v>1</v>
      </c>
    </row>
    <row r="43" spans="1:33" ht="10.5" customHeight="1" x14ac:dyDescent="0.2">
      <c r="A43" s="5">
        <v>373</v>
      </c>
      <c r="B43" s="5" t="s">
        <v>151</v>
      </c>
      <c r="C43" s="5">
        <v>180</v>
      </c>
      <c r="O43" s="5">
        <v>36</v>
      </c>
      <c r="AD43" s="61">
        <v>7</v>
      </c>
    </row>
    <row r="44" spans="1:33" ht="10.5" customHeight="1" x14ac:dyDescent="0.2">
      <c r="B44" s="5" t="s">
        <v>33</v>
      </c>
      <c r="C44" s="5">
        <v>40</v>
      </c>
      <c r="T44" s="5">
        <v>40</v>
      </c>
    </row>
    <row r="45" spans="1:33" ht="10.5" customHeight="1" x14ac:dyDescent="0.2">
      <c r="B45" s="5" t="s">
        <v>225</v>
      </c>
      <c r="C45" s="5">
        <v>25</v>
      </c>
      <c r="S45" s="5">
        <v>25</v>
      </c>
    </row>
    <row r="47" spans="1:33" ht="10.5" customHeight="1" x14ac:dyDescent="0.2">
      <c r="A47" s="5">
        <v>38</v>
      </c>
      <c r="B47" s="5" t="s">
        <v>138</v>
      </c>
      <c r="C47" s="61">
        <v>60</v>
      </c>
      <c r="N47" s="5">
        <v>45</v>
      </c>
      <c r="O47" s="5">
        <v>15</v>
      </c>
      <c r="AD47" s="5">
        <v>1</v>
      </c>
    </row>
    <row r="48" spans="1:33" ht="10.5" customHeight="1" x14ac:dyDescent="0.2">
      <c r="A48" s="5">
        <v>236</v>
      </c>
      <c r="B48" s="5" t="s">
        <v>160</v>
      </c>
      <c r="C48" s="61">
        <v>180</v>
      </c>
      <c r="E48" s="5">
        <f>75*200/130</f>
        <v>115.38461538461539</v>
      </c>
      <c r="F48" s="5">
        <v>5</v>
      </c>
      <c r="L48" s="5">
        <v>6.5</v>
      </c>
      <c r="S48" s="5">
        <v>8</v>
      </c>
      <c r="U48" s="5">
        <v>22</v>
      </c>
      <c r="X48" s="5">
        <v>5.2</v>
      </c>
      <c r="AD48" s="5">
        <v>6</v>
      </c>
      <c r="AG48" s="5">
        <v>0.1</v>
      </c>
    </row>
    <row r="49" spans="1:33" ht="10.5" customHeight="1" x14ac:dyDescent="0.2">
      <c r="A49" s="5">
        <v>359</v>
      </c>
      <c r="B49" s="5" t="s">
        <v>149</v>
      </c>
      <c r="C49" s="5">
        <v>30</v>
      </c>
      <c r="P49" s="5">
        <v>13.3</v>
      </c>
      <c r="AD49" s="5">
        <v>7</v>
      </c>
    </row>
    <row r="50" spans="1:33" s="60" customFormat="1" ht="10.5" customHeight="1" x14ac:dyDescent="0.2">
      <c r="A50" s="61">
        <v>492</v>
      </c>
      <c r="B50" s="61" t="s">
        <v>161</v>
      </c>
      <c r="C50" s="63">
        <v>30</v>
      </c>
      <c r="D50" s="61"/>
      <c r="E50" s="61"/>
      <c r="F50" s="61"/>
      <c r="G50" s="61"/>
      <c r="H50" s="61"/>
      <c r="I50" s="61"/>
      <c r="J50" s="61"/>
      <c r="K50" s="61"/>
      <c r="L50" s="61">
        <v>5</v>
      </c>
      <c r="M50" s="61"/>
      <c r="N50" s="61"/>
      <c r="O50" s="61"/>
      <c r="P50" s="61">
        <v>5</v>
      </c>
      <c r="Q50" s="61"/>
      <c r="R50" s="61"/>
      <c r="S50" s="61"/>
      <c r="T50" s="61"/>
      <c r="U50" s="61"/>
      <c r="V50" s="61"/>
      <c r="W50" s="61">
        <v>20</v>
      </c>
      <c r="X50" s="61">
        <v>4</v>
      </c>
      <c r="Y50" s="61">
        <v>0.15</v>
      </c>
      <c r="Z50" s="61"/>
      <c r="AA50" s="61"/>
      <c r="AB50" s="61"/>
      <c r="AC50" s="61"/>
      <c r="AD50" s="61">
        <v>10</v>
      </c>
      <c r="AE50" s="61"/>
      <c r="AF50" s="61"/>
      <c r="AG50" s="61">
        <v>0.06</v>
      </c>
    </row>
    <row r="51" spans="1:33" ht="10.5" customHeight="1" x14ac:dyDescent="0.2">
      <c r="A51" s="5">
        <v>400</v>
      </c>
      <c r="B51" s="5" t="s">
        <v>203</v>
      </c>
      <c r="C51" s="5">
        <v>200</v>
      </c>
      <c r="D51" s="5">
        <v>200</v>
      </c>
    </row>
    <row r="53" spans="1:33" s="29" customFormat="1" ht="10.5" customHeight="1" x14ac:dyDescent="0.2">
      <c r="A53" s="7"/>
      <c r="B53" s="8" t="s">
        <v>88</v>
      </c>
      <c r="C53" s="7"/>
      <c r="D53" s="7">
        <f t="shared" ref="D53:N53" si="1">SUM(D30:D51)</f>
        <v>315</v>
      </c>
      <c r="E53" s="7">
        <f t="shared" si="1"/>
        <v>115.38461538461539</v>
      </c>
      <c r="F53" s="7">
        <f t="shared" si="1"/>
        <v>23.8</v>
      </c>
      <c r="G53" s="7">
        <f t="shared" si="1"/>
        <v>0</v>
      </c>
      <c r="H53" s="7">
        <f t="shared" si="1"/>
        <v>0</v>
      </c>
      <c r="I53" s="7">
        <f t="shared" si="1"/>
        <v>85.97</v>
      </c>
      <c r="J53" s="7">
        <f t="shared" si="1"/>
        <v>0</v>
      </c>
      <c r="K53" s="7">
        <f t="shared" si="1"/>
        <v>73.599999999999994</v>
      </c>
      <c r="L53" s="7">
        <f t="shared" si="1"/>
        <v>107.5</v>
      </c>
      <c r="M53" s="7">
        <f t="shared" si="1"/>
        <v>150.74</v>
      </c>
      <c r="N53" s="7">
        <f t="shared" si="1"/>
        <v>252.64999999999998</v>
      </c>
      <c r="O53" s="7">
        <f>SUM(O30:O51)</f>
        <v>51</v>
      </c>
      <c r="P53" s="7">
        <f t="shared" ref="P53:AG53" si="2">SUM(P30:P51)</f>
        <v>18.3</v>
      </c>
      <c r="Q53" s="7">
        <f t="shared" si="2"/>
        <v>0</v>
      </c>
      <c r="R53" s="7">
        <f t="shared" si="2"/>
        <v>165</v>
      </c>
      <c r="S53" s="7">
        <f t="shared" si="2"/>
        <v>58</v>
      </c>
      <c r="T53" s="7">
        <f t="shared" si="2"/>
        <v>70</v>
      </c>
      <c r="U53" s="7">
        <f t="shared" si="2"/>
        <v>27.6</v>
      </c>
      <c r="V53" s="7">
        <f t="shared" si="2"/>
        <v>0</v>
      </c>
      <c r="W53" s="7">
        <f t="shared" si="2"/>
        <v>44.900000000000006</v>
      </c>
      <c r="X53" s="7">
        <f t="shared" si="2"/>
        <v>23.8</v>
      </c>
      <c r="Y53" s="7">
        <f t="shared" si="2"/>
        <v>10.75</v>
      </c>
      <c r="Z53" s="7">
        <f t="shared" si="2"/>
        <v>0</v>
      </c>
      <c r="AA53" s="7">
        <f t="shared" si="2"/>
        <v>0.84</v>
      </c>
      <c r="AB53" s="7">
        <f t="shared" si="2"/>
        <v>0</v>
      </c>
      <c r="AC53" s="7">
        <f t="shared" si="2"/>
        <v>0</v>
      </c>
      <c r="AD53" s="7">
        <f t="shared" si="2"/>
        <v>36</v>
      </c>
      <c r="AE53" s="7">
        <f t="shared" si="2"/>
        <v>0</v>
      </c>
      <c r="AF53" s="7">
        <f t="shared" si="2"/>
        <v>0</v>
      </c>
      <c r="AG53" s="7">
        <f t="shared" si="2"/>
        <v>4.3599999999999994</v>
      </c>
    </row>
    <row r="55" spans="1:33" s="28" customFormat="1" ht="10.5" customHeight="1" x14ac:dyDescent="0.2">
      <c r="A55" s="88" t="s">
        <v>45</v>
      </c>
      <c r="B55" s="89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</row>
    <row r="56" spans="1:33" ht="10.5" customHeight="1" x14ac:dyDescent="0.2">
      <c r="A56" s="5">
        <v>6</v>
      </c>
      <c r="B56" s="5" t="s">
        <v>38</v>
      </c>
      <c r="C56" s="5">
        <v>5</v>
      </c>
      <c r="X56" s="5">
        <v>5</v>
      </c>
    </row>
    <row r="57" spans="1:33" ht="10.5" customHeight="1" x14ac:dyDescent="0.2">
      <c r="A57" s="5">
        <v>185</v>
      </c>
      <c r="B57" s="5" t="s">
        <v>114</v>
      </c>
      <c r="C57" s="5">
        <v>155</v>
      </c>
      <c r="D57" s="5">
        <v>126</v>
      </c>
      <c r="U57" s="5">
        <v>30</v>
      </c>
      <c r="AD57" s="5">
        <v>5</v>
      </c>
      <c r="AG57" s="5">
        <v>0.23</v>
      </c>
    </row>
    <row r="58" spans="1:33" ht="11.25" customHeight="1" x14ac:dyDescent="0.2">
      <c r="B58" s="5" t="s">
        <v>191</v>
      </c>
      <c r="C58" s="5">
        <v>70</v>
      </c>
      <c r="D58" s="5">
        <v>39</v>
      </c>
      <c r="L58" s="5">
        <v>32</v>
      </c>
      <c r="X58" s="5">
        <v>3.8</v>
      </c>
      <c r="AD58" s="5">
        <v>8.5</v>
      </c>
    </row>
    <row r="59" spans="1:33" ht="9.75" customHeight="1" x14ac:dyDescent="0.2">
      <c r="A59" s="5">
        <v>394</v>
      </c>
      <c r="B59" s="5" t="s">
        <v>171</v>
      </c>
      <c r="C59" s="5">
        <v>180</v>
      </c>
      <c r="D59" s="5">
        <v>90</v>
      </c>
      <c r="AA59" s="5">
        <v>0.84</v>
      </c>
      <c r="AD59" s="5">
        <v>5</v>
      </c>
    </row>
    <row r="60" spans="1:33" ht="10.5" customHeight="1" x14ac:dyDescent="0.2">
      <c r="B60" s="5" t="s">
        <v>225</v>
      </c>
      <c r="C60" s="5">
        <v>25</v>
      </c>
      <c r="S60" s="5">
        <v>25</v>
      </c>
    </row>
    <row r="61" spans="1:33" ht="10.5" customHeight="1" x14ac:dyDescent="0.2">
      <c r="B61" s="30"/>
    </row>
    <row r="62" spans="1:33" s="5" customFormat="1" ht="10.5" customHeight="1" x14ac:dyDescent="0.2">
      <c r="A62" s="5">
        <v>401</v>
      </c>
      <c r="B62" s="5" t="s">
        <v>163</v>
      </c>
      <c r="C62" s="5">
        <v>200</v>
      </c>
      <c r="D62" s="5">
        <v>200</v>
      </c>
    </row>
    <row r="63" spans="1:33" ht="10.5" customHeight="1" x14ac:dyDescent="0.2">
      <c r="B63" s="5" t="s">
        <v>162</v>
      </c>
      <c r="C63" s="5">
        <v>20</v>
      </c>
      <c r="Z63" s="5">
        <v>20</v>
      </c>
    </row>
    <row r="64" spans="1:33" ht="10.5" customHeight="1" x14ac:dyDescent="0.2">
      <c r="B64" s="30"/>
    </row>
    <row r="65" spans="1:33" ht="10.5" customHeight="1" x14ac:dyDescent="0.2">
      <c r="A65" s="5">
        <v>15</v>
      </c>
      <c r="B65" s="5" t="s">
        <v>173</v>
      </c>
      <c r="C65" s="5">
        <v>60</v>
      </c>
      <c r="N65" s="5">
        <v>57.2</v>
      </c>
      <c r="Y65" s="5">
        <v>2.7</v>
      </c>
      <c r="AG65" s="5">
        <v>0.1</v>
      </c>
    </row>
    <row r="66" spans="1:33" ht="10.5" customHeight="1" x14ac:dyDescent="0.2">
      <c r="A66" s="5">
        <v>67</v>
      </c>
      <c r="B66" s="5" t="s">
        <v>95</v>
      </c>
      <c r="C66" s="61">
        <v>200</v>
      </c>
      <c r="M66" s="5">
        <v>24</v>
      </c>
      <c r="N66" s="5">
        <v>59</v>
      </c>
      <c r="Y66" s="5">
        <v>4</v>
      </c>
      <c r="AG66" s="5">
        <v>1</v>
      </c>
    </row>
    <row r="67" spans="1:33" ht="10.5" customHeight="1" x14ac:dyDescent="0.2">
      <c r="A67" s="5">
        <v>278</v>
      </c>
      <c r="B67" s="5" t="s">
        <v>118</v>
      </c>
      <c r="C67" s="61">
        <v>80</v>
      </c>
      <c r="F67" s="5">
        <v>20</v>
      </c>
      <c r="H67" s="5">
        <v>50</v>
      </c>
      <c r="W67" s="5">
        <v>1.85</v>
      </c>
      <c r="X67" s="5">
        <v>2.0499999999999998</v>
      </c>
      <c r="AG67" s="5">
        <v>1.1000000000000001</v>
      </c>
    </row>
    <row r="68" spans="1:33" ht="10.5" customHeight="1" x14ac:dyDescent="0.2">
      <c r="A68" s="5">
        <v>313</v>
      </c>
      <c r="B68" s="5" t="s">
        <v>106</v>
      </c>
      <c r="C68" s="61">
        <v>130</v>
      </c>
      <c r="U68" s="5">
        <v>61.9</v>
      </c>
      <c r="AG68" s="5">
        <v>0.5</v>
      </c>
    </row>
    <row r="69" spans="1:33" ht="10.5" customHeight="1" x14ac:dyDescent="0.2">
      <c r="A69" s="5">
        <v>372</v>
      </c>
      <c r="B69" s="5" t="s">
        <v>151</v>
      </c>
      <c r="C69" s="5">
        <v>180</v>
      </c>
      <c r="N69" s="5">
        <v>36</v>
      </c>
      <c r="AD69" s="5">
        <v>7</v>
      </c>
    </row>
    <row r="70" spans="1:33" ht="10.5" customHeight="1" x14ac:dyDescent="0.2">
      <c r="B70" s="5" t="s">
        <v>225</v>
      </c>
      <c r="C70" s="5">
        <v>25</v>
      </c>
      <c r="S70" s="5">
        <v>25</v>
      </c>
    </row>
    <row r="71" spans="1:33" ht="10.5" customHeight="1" x14ac:dyDescent="0.2">
      <c r="B71" s="5" t="s">
        <v>33</v>
      </c>
      <c r="C71" s="5">
        <v>40</v>
      </c>
      <c r="T71" s="5">
        <v>40</v>
      </c>
    </row>
    <row r="72" spans="1:33" ht="10.5" customHeight="1" x14ac:dyDescent="0.2">
      <c r="B72" s="30"/>
    </row>
    <row r="73" spans="1:33" ht="10.5" customHeight="1" x14ac:dyDescent="0.2">
      <c r="A73" s="5">
        <v>255</v>
      </c>
      <c r="B73" s="5" t="s">
        <v>134</v>
      </c>
      <c r="C73" s="5">
        <v>80</v>
      </c>
      <c r="D73" s="5">
        <v>20</v>
      </c>
      <c r="J73" s="5">
        <v>60</v>
      </c>
      <c r="L73" s="5">
        <v>6</v>
      </c>
      <c r="T73" s="5">
        <v>9</v>
      </c>
      <c r="W73" s="5">
        <v>1.65</v>
      </c>
      <c r="X73" s="5">
        <v>4.6500000000000004</v>
      </c>
      <c r="AG73" s="5">
        <v>0.52</v>
      </c>
    </row>
    <row r="74" spans="1:33" ht="10.5" customHeight="1" x14ac:dyDescent="0.2">
      <c r="A74" s="5">
        <v>319</v>
      </c>
      <c r="B74" s="5" t="s">
        <v>100</v>
      </c>
      <c r="C74" s="61">
        <v>130</v>
      </c>
      <c r="D74" s="5">
        <v>43.4</v>
      </c>
      <c r="M74" s="5">
        <v>97.5</v>
      </c>
      <c r="W74" s="5">
        <v>1.3</v>
      </c>
      <c r="X74" s="5">
        <v>2.6</v>
      </c>
      <c r="AG74" s="5">
        <v>0.5</v>
      </c>
    </row>
    <row r="75" spans="1:33" s="60" customFormat="1" ht="10.5" customHeight="1" x14ac:dyDescent="0.2">
      <c r="A75" s="61">
        <v>490</v>
      </c>
      <c r="B75" s="61" t="s">
        <v>101</v>
      </c>
      <c r="C75" s="61">
        <v>25</v>
      </c>
      <c r="D75" s="61">
        <v>1.02</v>
      </c>
      <c r="E75" s="61"/>
      <c r="F75" s="61"/>
      <c r="G75" s="61"/>
      <c r="H75" s="61"/>
      <c r="I75" s="61"/>
      <c r="J75" s="61"/>
      <c r="K75" s="61"/>
      <c r="L75" s="61">
        <v>5</v>
      </c>
      <c r="M75" s="61"/>
      <c r="N75" s="61"/>
      <c r="O75" s="61"/>
      <c r="P75" s="61">
        <v>1.85</v>
      </c>
      <c r="Q75" s="61"/>
      <c r="R75" s="61"/>
      <c r="S75" s="61"/>
      <c r="T75" s="61"/>
      <c r="U75" s="61"/>
      <c r="V75" s="61"/>
      <c r="W75" s="61">
        <v>8.1</v>
      </c>
      <c r="X75" s="61">
        <v>4.95</v>
      </c>
      <c r="Y75" s="61">
        <v>0.2</v>
      </c>
      <c r="Z75" s="61"/>
      <c r="AA75" s="61"/>
      <c r="AB75" s="61"/>
      <c r="AC75" s="61"/>
      <c r="AD75" s="61">
        <v>6.65</v>
      </c>
      <c r="AE75" s="61"/>
      <c r="AF75" s="61">
        <v>1.55</v>
      </c>
      <c r="AG75" s="61">
        <v>0.08</v>
      </c>
    </row>
    <row r="76" spans="1:33" ht="10.5" customHeight="1" x14ac:dyDescent="0.2">
      <c r="A76" s="5">
        <v>397</v>
      </c>
      <c r="B76" s="5" t="s">
        <v>48</v>
      </c>
      <c r="C76" s="5">
        <v>180</v>
      </c>
      <c r="D76" s="5">
        <v>110</v>
      </c>
      <c r="AB76" s="5">
        <v>2</v>
      </c>
      <c r="AD76" s="5">
        <v>7</v>
      </c>
    </row>
    <row r="77" spans="1:33" ht="10.5" customHeight="1" x14ac:dyDescent="0.2">
      <c r="B77" s="5" t="s">
        <v>33</v>
      </c>
      <c r="C77" s="5">
        <v>30</v>
      </c>
      <c r="T77" s="5">
        <v>30</v>
      </c>
    </row>
    <row r="78" spans="1:33" ht="10.5" customHeight="1" x14ac:dyDescent="0.2">
      <c r="A78" s="5">
        <v>368</v>
      </c>
      <c r="B78" s="5" t="s">
        <v>41</v>
      </c>
      <c r="C78" s="5">
        <v>100</v>
      </c>
      <c r="O78" s="5">
        <v>100</v>
      </c>
    </row>
    <row r="80" spans="1:33" s="29" customFormat="1" ht="10.5" customHeight="1" x14ac:dyDescent="0.2">
      <c r="A80" s="7"/>
      <c r="B80" s="8" t="s">
        <v>88</v>
      </c>
      <c r="C80" s="7"/>
      <c r="D80" s="7">
        <f t="shared" ref="D80:AG80" si="3">SUM(D56:D79)</f>
        <v>629.41999999999996</v>
      </c>
      <c r="E80" s="7">
        <f t="shared" si="3"/>
        <v>0</v>
      </c>
      <c r="F80" s="7">
        <f t="shared" si="3"/>
        <v>20</v>
      </c>
      <c r="G80" s="7">
        <f t="shared" si="3"/>
        <v>0</v>
      </c>
      <c r="H80" s="7">
        <f t="shared" si="3"/>
        <v>50</v>
      </c>
      <c r="I80" s="7">
        <f t="shared" si="3"/>
        <v>0</v>
      </c>
      <c r="J80" s="7">
        <f t="shared" si="3"/>
        <v>60</v>
      </c>
      <c r="K80" s="7">
        <f t="shared" si="3"/>
        <v>0</v>
      </c>
      <c r="L80" s="7">
        <f t="shared" si="3"/>
        <v>43</v>
      </c>
      <c r="M80" s="7">
        <f t="shared" si="3"/>
        <v>121.5</v>
      </c>
      <c r="N80" s="7">
        <f t="shared" si="3"/>
        <v>152.19999999999999</v>
      </c>
      <c r="O80" s="7">
        <f t="shared" si="3"/>
        <v>100</v>
      </c>
      <c r="P80" s="7">
        <f t="shared" si="3"/>
        <v>1.85</v>
      </c>
      <c r="Q80" s="7">
        <f t="shared" si="3"/>
        <v>0</v>
      </c>
      <c r="R80" s="7">
        <f t="shared" si="3"/>
        <v>0</v>
      </c>
      <c r="S80" s="7">
        <f t="shared" si="3"/>
        <v>50</v>
      </c>
      <c r="T80" s="7">
        <f t="shared" si="3"/>
        <v>79</v>
      </c>
      <c r="U80" s="7">
        <f t="shared" si="3"/>
        <v>91.9</v>
      </c>
      <c r="V80" s="7">
        <f t="shared" si="3"/>
        <v>0</v>
      </c>
      <c r="W80" s="7">
        <f t="shared" si="3"/>
        <v>12.899999999999999</v>
      </c>
      <c r="X80" s="7">
        <f t="shared" si="3"/>
        <v>23.05</v>
      </c>
      <c r="Y80" s="7">
        <f t="shared" si="3"/>
        <v>6.9</v>
      </c>
      <c r="Z80" s="7">
        <f t="shared" si="3"/>
        <v>20</v>
      </c>
      <c r="AA80" s="7">
        <f t="shared" si="3"/>
        <v>0.84</v>
      </c>
      <c r="AB80" s="7">
        <f t="shared" si="3"/>
        <v>2</v>
      </c>
      <c r="AC80" s="7">
        <f t="shared" si="3"/>
        <v>0</v>
      </c>
      <c r="AD80" s="7">
        <f t="shared" si="3"/>
        <v>39.15</v>
      </c>
      <c r="AE80" s="7">
        <f t="shared" si="3"/>
        <v>0</v>
      </c>
      <c r="AF80" s="7">
        <f t="shared" si="3"/>
        <v>1.55</v>
      </c>
      <c r="AG80" s="7">
        <f t="shared" si="3"/>
        <v>4.03</v>
      </c>
    </row>
    <row r="81" spans="1:33" ht="10.5" customHeight="1" x14ac:dyDescent="0.2">
      <c r="A81" s="92" t="s">
        <v>47</v>
      </c>
      <c r="B81" s="93"/>
    </row>
    <row r="82" spans="1:33" ht="10.5" customHeight="1" x14ac:dyDescent="0.2">
      <c r="A82" s="5">
        <v>7</v>
      </c>
      <c r="B82" s="5" t="s">
        <v>164</v>
      </c>
      <c r="C82" s="5">
        <v>10</v>
      </c>
      <c r="G82" s="5">
        <v>10</v>
      </c>
    </row>
    <row r="83" spans="1:33" ht="10.5" customHeight="1" x14ac:dyDescent="0.2">
      <c r="A83" s="5">
        <v>93</v>
      </c>
      <c r="B83" s="19" t="s">
        <v>109</v>
      </c>
      <c r="C83" s="61">
        <v>200</v>
      </c>
      <c r="D83" s="5">
        <v>200</v>
      </c>
      <c r="V83" s="5">
        <v>18</v>
      </c>
      <c r="X83" s="5">
        <v>2</v>
      </c>
      <c r="AD83" s="5">
        <v>1.6</v>
      </c>
      <c r="AG83" s="5">
        <v>0.3</v>
      </c>
    </row>
    <row r="84" spans="1:33" ht="10.5" customHeight="1" x14ac:dyDescent="0.2">
      <c r="A84" s="5">
        <v>397</v>
      </c>
      <c r="B84" s="5" t="s">
        <v>48</v>
      </c>
      <c r="C84" s="5">
        <v>180</v>
      </c>
      <c r="D84" s="5">
        <v>110</v>
      </c>
      <c r="AB84" s="5">
        <v>2</v>
      </c>
      <c r="AD84" s="5">
        <v>7</v>
      </c>
    </row>
    <row r="85" spans="1:33" ht="10.5" customHeight="1" x14ac:dyDescent="0.2">
      <c r="B85" s="5" t="s">
        <v>225</v>
      </c>
      <c r="C85" s="5">
        <v>25</v>
      </c>
      <c r="S85" s="5">
        <v>25</v>
      </c>
    </row>
    <row r="86" spans="1:33" ht="10.5" customHeight="1" x14ac:dyDescent="0.2">
      <c r="A86" s="5">
        <v>368</v>
      </c>
      <c r="B86" s="5" t="s">
        <v>165</v>
      </c>
      <c r="C86" s="18">
        <v>100</v>
      </c>
      <c r="O86" s="5">
        <v>100</v>
      </c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</row>
    <row r="87" spans="1:33" ht="10.5" customHeight="1" x14ac:dyDescent="0.2">
      <c r="C87" s="18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</row>
    <row r="88" spans="1:33" ht="10.5" customHeight="1" x14ac:dyDescent="0.2">
      <c r="A88" s="5">
        <v>399</v>
      </c>
      <c r="B88" s="5" t="s">
        <v>133</v>
      </c>
      <c r="C88" s="5">
        <v>200</v>
      </c>
      <c r="Q88" s="5">
        <v>200</v>
      </c>
    </row>
    <row r="89" spans="1:33" s="31" customFormat="1" ht="10.5" customHeight="1" x14ac:dyDescent="0.2">
      <c r="A89" s="5"/>
      <c r="B89" s="5" t="s">
        <v>120</v>
      </c>
      <c r="C89" s="5">
        <v>20</v>
      </c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>
        <v>20</v>
      </c>
      <c r="AA89" s="16"/>
      <c r="AB89" s="16"/>
      <c r="AC89" s="16"/>
      <c r="AD89" s="16"/>
      <c r="AE89" s="16"/>
      <c r="AF89" s="16"/>
      <c r="AG89" s="16"/>
    </row>
    <row r="91" spans="1:33" ht="10.5" customHeight="1" x14ac:dyDescent="0.2">
      <c r="B91" s="5" t="s">
        <v>166</v>
      </c>
      <c r="C91" s="5">
        <v>60</v>
      </c>
      <c r="N91" s="5">
        <v>60</v>
      </c>
    </row>
    <row r="92" spans="1:33" ht="10.5" customHeight="1" x14ac:dyDescent="0.2">
      <c r="A92" s="5">
        <v>81</v>
      </c>
      <c r="B92" s="5" t="s">
        <v>112</v>
      </c>
      <c r="C92" s="61">
        <v>200</v>
      </c>
      <c r="M92" s="5">
        <v>40</v>
      </c>
      <c r="N92" s="5">
        <v>18</v>
      </c>
      <c r="U92" s="5">
        <v>16</v>
      </c>
      <c r="Y92" s="5">
        <v>4</v>
      </c>
      <c r="AG92" s="5">
        <v>1</v>
      </c>
    </row>
    <row r="93" spans="1:33" s="60" customFormat="1" ht="10.5" customHeight="1" x14ac:dyDescent="0.2">
      <c r="A93" s="61">
        <v>284</v>
      </c>
      <c r="B93" s="61" t="s">
        <v>174</v>
      </c>
      <c r="C93" s="61">
        <v>80</v>
      </c>
      <c r="D93" s="61">
        <v>10</v>
      </c>
      <c r="E93" s="61"/>
      <c r="F93" s="61"/>
      <c r="G93" s="61"/>
      <c r="H93" s="61"/>
      <c r="I93" s="61"/>
      <c r="J93" s="61"/>
      <c r="K93" s="61">
        <v>30</v>
      </c>
      <c r="L93" s="61">
        <v>5</v>
      </c>
      <c r="M93" s="61"/>
      <c r="N93" s="61">
        <v>11</v>
      </c>
      <c r="O93" s="61"/>
      <c r="P93" s="61"/>
      <c r="Q93" s="61"/>
      <c r="R93" s="61"/>
      <c r="S93" s="61"/>
      <c r="T93" s="61"/>
      <c r="U93" s="61">
        <v>9</v>
      </c>
      <c r="V93" s="61"/>
      <c r="W93" s="61">
        <v>2.9</v>
      </c>
      <c r="X93" s="61">
        <v>8.9</v>
      </c>
      <c r="Y93" s="61"/>
      <c r="Z93" s="61"/>
      <c r="AA93" s="61"/>
      <c r="AB93" s="61"/>
      <c r="AC93" s="61"/>
      <c r="AD93" s="61"/>
      <c r="AE93" s="61"/>
      <c r="AF93" s="61"/>
      <c r="AG93" s="61">
        <v>1.5</v>
      </c>
    </row>
    <row r="94" spans="1:33" ht="10.5" customHeight="1" x14ac:dyDescent="0.2">
      <c r="A94" s="5">
        <v>318</v>
      </c>
      <c r="B94" s="5" t="s">
        <v>50</v>
      </c>
      <c r="C94" s="61">
        <v>130</v>
      </c>
      <c r="M94" s="5">
        <v>130</v>
      </c>
      <c r="X94" s="5">
        <v>4.5999999999999996</v>
      </c>
      <c r="AG94" s="5">
        <v>0.5</v>
      </c>
    </row>
    <row r="95" spans="1:33" ht="10.5" customHeight="1" x14ac:dyDescent="0.2">
      <c r="A95" s="5">
        <v>384</v>
      </c>
      <c r="B95" s="5" t="s">
        <v>151</v>
      </c>
      <c r="C95" s="5">
        <v>180</v>
      </c>
      <c r="O95" s="5">
        <v>36</v>
      </c>
      <c r="AD95" s="5">
        <v>7</v>
      </c>
    </row>
    <row r="96" spans="1:33" ht="10.5" customHeight="1" x14ac:dyDescent="0.2">
      <c r="B96" s="5" t="s">
        <v>225</v>
      </c>
      <c r="C96" s="5">
        <v>25</v>
      </c>
      <c r="S96" s="5">
        <v>25</v>
      </c>
    </row>
    <row r="97" spans="1:33" ht="10.5" customHeight="1" x14ac:dyDescent="0.2">
      <c r="B97" s="5" t="s">
        <v>33</v>
      </c>
      <c r="C97" s="5">
        <v>40</v>
      </c>
      <c r="T97" s="5">
        <v>40</v>
      </c>
    </row>
    <row r="99" spans="1:33" ht="10.5" customHeight="1" x14ac:dyDescent="0.2">
      <c r="A99" s="5">
        <v>16</v>
      </c>
      <c r="B99" s="5" t="s">
        <v>85</v>
      </c>
      <c r="C99" s="61">
        <v>60</v>
      </c>
      <c r="M99" s="5">
        <v>16.649999999999999</v>
      </c>
      <c r="N99" s="5">
        <v>42</v>
      </c>
      <c r="Y99" s="5">
        <v>3</v>
      </c>
      <c r="AG99" s="5">
        <v>0.1</v>
      </c>
    </row>
    <row r="100" spans="1:33" ht="10.5" customHeight="1" x14ac:dyDescent="0.2">
      <c r="A100" s="5">
        <v>249</v>
      </c>
      <c r="B100" s="5" t="s">
        <v>175</v>
      </c>
      <c r="C100" s="5">
        <v>80</v>
      </c>
      <c r="D100" s="5">
        <v>8</v>
      </c>
      <c r="J100" s="5">
        <v>65</v>
      </c>
      <c r="L100" s="5">
        <v>20</v>
      </c>
      <c r="W100" s="5">
        <v>3</v>
      </c>
      <c r="X100" s="5">
        <v>3</v>
      </c>
      <c r="Y100" s="5">
        <v>0.2</v>
      </c>
      <c r="AG100" s="5">
        <v>1</v>
      </c>
    </row>
    <row r="101" spans="1:33" s="60" customFormat="1" ht="10.5" customHeight="1" x14ac:dyDescent="0.2">
      <c r="A101" s="61">
        <v>320</v>
      </c>
      <c r="B101" s="61" t="s">
        <v>167</v>
      </c>
      <c r="C101" s="61">
        <v>130</v>
      </c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  <c r="O101" s="61"/>
      <c r="P101" s="61"/>
      <c r="Q101" s="61"/>
      <c r="R101" s="61"/>
      <c r="S101" s="61"/>
      <c r="T101" s="61"/>
      <c r="U101" s="61">
        <v>43</v>
      </c>
      <c r="V101" s="61"/>
      <c r="W101" s="61"/>
      <c r="X101" s="61">
        <v>4.3</v>
      </c>
      <c r="Y101" s="61"/>
      <c r="Z101" s="61"/>
      <c r="AA101" s="61"/>
      <c r="AB101" s="61"/>
      <c r="AC101" s="61"/>
      <c r="AD101" s="61"/>
      <c r="AE101" s="61"/>
      <c r="AF101" s="61"/>
      <c r="AG101" s="61">
        <v>0.2</v>
      </c>
    </row>
    <row r="102" spans="1:33" ht="10.5" customHeight="1" x14ac:dyDescent="0.2">
      <c r="A102" s="5">
        <v>394</v>
      </c>
      <c r="B102" s="5" t="s">
        <v>171</v>
      </c>
      <c r="C102" s="5">
        <v>180</v>
      </c>
      <c r="D102" s="5">
        <v>90</v>
      </c>
      <c r="AA102" s="5">
        <v>0.84</v>
      </c>
      <c r="AD102" s="5">
        <v>5</v>
      </c>
    </row>
    <row r="103" spans="1:33" ht="10.5" customHeight="1" x14ac:dyDescent="0.2">
      <c r="A103" s="16">
        <v>491</v>
      </c>
      <c r="B103" s="16" t="s">
        <v>130</v>
      </c>
      <c r="C103" s="16">
        <v>37</v>
      </c>
      <c r="D103" s="16"/>
      <c r="E103" s="16"/>
      <c r="F103" s="16"/>
      <c r="G103" s="16"/>
      <c r="H103" s="16"/>
      <c r="I103" s="16"/>
      <c r="J103" s="16"/>
      <c r="K103" s="16"/>
      <c r="L103" s="16">
        <v>6.5</v>
      </c>
      <c r="M103" s="16"/>
      <c r="N103" s="16">
        <v>6</v>
      </c>
      <c r="O103" s="16"/>
      <c r="P103" s="16">
        <v>4.4000000000000004</v>
      </c>
      <c r="Q103" s="16"/>
      <c r="R103" s="16"/>
      <c r="S103" s="16"/>
      <c r="T103" s="16"/>
      <c r="U103" s="16"/>
      <c r="V103" s="16"/>
      <c r="W103" s="16">
        <v>11.7</v>
      </c>
      <c r="X103" s="16">
        <v>7.4</v>
      </c>
      <c r="Y103" s="16"/>
      <c r="Z103" s="16"/>
      <c r="AA103" s="16"/>
      <c r="AB103" s="16"/>
      <c r="AC103" s="16"/>
      <c r="AD103" s="16">
        <v>9.1999999999999993</v>
      </c>
      <c r="AE103" s="16"/>
      <c r="AF103" s="16"/>
      <c r="AG103" s="16">
        <v>0.04</v>
      </c>
    </row>
    <row r="104" spans="1:33" ht="10.5" customHeight="1" x14ac:dyDescent="0.2">
      <c r="B104" s="5" t="s">
        <v>33</v>
      </c>
      <c r="C104" s="18">
        <v>40</v>
      </c>
      <c r="T104" s="5">
        <v>40</v>
      </c>
    </row>
    <row r="106" spans="1:33" s="32" customFormat="1" ht="10.5" customHeight="1" x14ac:dyDescent="0.2">
      <c r="A106" s="6"/>
      <c r="B106" s="9" t="s">
        <v>88</v>
      </c>
      <c r="C106" s="6"/>
      <c r="D106" s="6">
        <f t="shared" ref="D106:AG106" si="4">SUM(D82:D104)</f>
        <v>418</v>
      </c>
      <c r="E106" s="6">
        <f t="shared" si="4"/>
        <v>0</v>
      </c>
      <c r="F106" s="6">
        <f t="shared" si="4"/>
        <v>0</v>
      </c>
      <c r="G106" s="6">
        <f t="shared" si="4"/>
        <v>10</v>
      </c>
      <c r="H106" s="6">
        <f t="shared" si="4"/>
        <v>0</v>
      </c>
      <c r="I106" s="6">
        <f t="shared" si="4"/>
        <v>0</v>
      </c>
      <c r="J106" s="6">
        <f t="shared" si="4"/>
        <v>65</v>
      </c>
      <c r="K106" s="6">
        <f t="shared" si="4"/>
        <v>30</v>
      </c>
      <c r="L106" s="6">
        <f t="shared" si="4"/>
        <v>31.5</v>
      </c>
      <c r="M106" s="6">
        <f t="shared" si="4"/>
        <v>186.65</v>
      </c>
      <c r="N106" s="6">
        <f t="shared" si="4"/>
        <v>137</v>
      </c>
      <c r="O106" s="6">
        <f t="shared" si="4"/>
        <v>136</v>
      </c>
      <c r="P106" s="6">
        <f t="shared" si="4"/>
        <v>4.4000000000000004</v>
      </c>
      <c r="Q106" s="6">
        <f t="shared" si="4"/>
        <v>200</v>
      </c>
      <c r="R106" s="6">
        <f t="shared" si="4"/>
        <v>0</v>
      </c>
      <c r="S106" s="6">
        <f t="shared" si="4"/>
        <v>50</v>
      </c>
      <c r="T106" s="6">
        <f t="shared" si="4"/>
        <v>80</v>
      </c>
      <c r="U106" s="6">
        <f t="shared" si="4"/>
        <v>68</v>
      </c>
      <c r="V106" s="6">
        <f t="shared" si="4"/>
        <v>18</v>
      </c>
      <c r="W106" s="6">
        <f t="shared" si="4"/>
        <v>17.600000000000001</v>
      </c>
      <c r="X106" s="6">
        <f t="shared" si="4"/>
        <v>30.200000000000003</v>
      </c>
      <c r="Y106" s="6">
        <f t="shared" si="4"/>
        <v>7.2</v>
      </c>
      <c r="Z106" s="6">
        <f t="shared" si="4"/>
        <v>20</v>
      </c>
      <c r="AA106" s="6">
        <f t="shared" si="4"/>
        <v>0.84</v>
      </c>
      <c r="AB106" s="6">
        <f t="shared" si="4"/>
        <v>2</v>
      </c>
      <c r="AC106" s="6">
        <f t="shared" si="4"/>
        <v>0</v>
      </c>
      <c r="AD106" s="6">
        <f t="shared" si="4"/>
        <v>29.8</v>
      </c>
      <c r="AE106" s="6">
        <f t="shared" si="4"/>
        <v>0</v>
      </c>
      <c r="AF106" s="6">
        <f t="shared" si="4"/>
        <v>0</v>
      </c>
      <c r="AG106" s="6">
        <f t="shared" si="4"/>
        <v>4.6400000000000006</v>
      </c>
    </row>
    <row r="108" spans="1:33" s="28" customFormat="1" ht="10.5" customHeight="1" x14ac:dyDescent="0.2">
      <c r="A108" s="88" t="s">
        <v>84</v>
      </c>
      <c r="B108" s="89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</row>
    <row r="109" spans="1:33" ht="10.5" customHeight="1" x14ac:dyDescent="0.2">
      <c r="A109" s="5">
        <v>6</v>
      </c>
      <c r="B109" s="5" t="s">
        <v>38</v>
      </c>
      <c r="C109" s="5">
        <v>10</v>
      </c>
      <c r="X109" s="5">
        <v>10</v>
      </c>
    </row>
    <row r="110" spans="1:33" ht="10.5" customHeight="1" x14ac:dyDescent="0.2">
      <c r="A110" s="5">
        <v>185</v>
      </c>
      <c r="B110" s="5" t="s">
        <v>46</v>
      </c>
      <c r="C110" s="61">
        <v>155</v>
      </c>
      <c r="D110" s="5">
        <v>132</v>
      </c>
      <c r="U110" s="5">
        <v>23.1</v>
      </c>
      <c r="AD110" s="5">
        <v>5</v>
      </c>
      <c r="AG110" s="5">
        <v>0.3</v>
      </c>
    </row>
    <row r="111" spans="1:33" s="60" customFormat="1" ht="10.5" customHeight="1" x14ac:dyDescent="0.2">
      <c r="A111" s="61">
        <v>233</v>
      </c>
      <c r="B111" s="61" t="s">
        <v>152</v>
      </c>
      <c r="C111" s="61">
        <v>165</v>
      </c>
      <c r="D111" s="61">
        <v>27</v>
      </c>
      <c r="E111" s="61">
        <v>81</v>
      </c>
      <c r="F111" s="61">
        <v>6</v>
      </c>
      <c r="G111" s="61"/>
      <c r="H111" s="61"/>
      <c r="I111" s="61"/>
      <c r="J111" s="61"/>
      <c r="K111" s="61"/>
      <c r="L111" s="61">
        <v>7</v>
      </c>
      <c r="M111" s="61"/>
      <c r="N111" s="61">
        <v>16.3</v>
      </c>
      <c r="O111" s="61"/>
      <c r="P111" s="61">
        <v>6.65</v>
      </c>
      <c r="Q111" s="61"/>
      <c r="R111" s="61"/>
      <c r="S111" s="61">
        <v>4</v>
      </c>
      <c r="T111" s="61"/>
      <c r="U111" s="61">
        <v>10</v>
      </c>
      <c r="V111" s="61"/>
      <c r="W111" s="61">
        <v>10</v>
      </c>
      <c r="X111" s="61">
        <v>4</v>
      </c>
      <c r="Y111" s="61"/>
      <c r="Z111" s="61"/>
      <c r="AA111" s="61"/>
      <c r="AB111" s="61"/>
      <c r="AC111" s="61"/>
      <c r="AD111" s="61">
        <v>12</v>
      </c>
      <c r="AE111" s="61"/>
      <c r="AF111" s="61"/>
      <c r="AG111" s="61">
        <v>0.44</v>
      </c>
    </row>
    <row r="112" spans="1:33" ht="10.5" customHeight="1" x14ac:dyDescent="0.2">
      <c r="A112" s="5">
        <v>394</v>
      </c>
      <c r="B112" s="5" t="s">
        <v>171</v>
      </c>
      <c r="C112" s="5">
        <v>180</v>
      </c>
      <c r="D112" s="5">
        <v>90</v>
      </c>
      <c r="AA112" s="5">
        <v>0.84</v>
      </c>
      <c r="AD112" s="5">
        <v>5</v>
      </c>
    </row>
    <row r="113" spans="1:33" ht="10.5" customHeight="1" x14ac:dyDescent="0.2">
      <c r="B113" s="5" t="s">
        <v>225</v>
      </c>
      <c r="C113" s="5">
        <v>25</v>
      </c>
      <c r="S113" s="5">
        <v>25</v>
      </c>
    </row>
    <row r="115" spans="1:33" ht="10.5" customHeight="1" x14ac:dyDescent="0.2">
      <c r="A115" s="5" t="s">
        <v>51</v>
      </c>
      <c r="B115" s="5" t="s">
        <v>40</v>
      </c>
      <c r="C115" s="5">
        <v>165</v>
      </c>
      <c r="R115" s="5">
        <v>165</v>
      </c>
    </row>
    <row r="116" spans="1:33" ht="10.5" customHeight="1" x14ac:dyDescent="0.2">
      <c r="B116" s="5" t="s">
        <v>120</v>
      </c>
      <c r="C116" s="5">
        <v>20</v>
      </c>
      <c r="Z116" s="5">
        <v>20</v>
      </c>
    </row>
    <row r="118" spans="1:33" ht="10.5" customHeight="1" x14ac:dyDescent="0.2">
      <c r="A118" s="5">
        <v>15</v>
      </c>
      <c r="B118" s="5" t="s">
        <v>176</v>
      </c>
      <c r="C118" s="60">
        <v>60</v>
      </c>
      <c r="N118" s="5">
        <v>57</v>
      </c>
      <c r="Y118" s="5">
        <v>2.7</v>
      </c>
      <c r="AG118" s="5">
        <v>0.1</v>
      </c>
    </row>
    <row r="119" spans="1:33" ht="10.5" customHeight="1" x14ac:dyDescent="0.2">
      <c r="A119" s="5">
        <v>57</v>
      </c>
      <c r="B119" s="5" t="s">
        <v>52</v>
      </c>
      <c r="C119" s="63">
        <v>200</v>
      </c>
      <c r="M119" s="5">
        <v>16</v>
      </c>
      <c r="N119" s="5">
        <v>52.4</v>
      </c>
      <c r="Y119" s="5">
        <v>4</v>
      </c>
      <c r="AD119" s="5">
        <v>2</v>
      </c>
      <c r="AG119" s="5">
        <v>1</v>
      </c>
    </row>
    <row r="120" spans="1:33" ht="10.5" customHeight="1" x14ac:dyDescent="0.2">
      <c r="A120" s="5">
        <v>277</v>
      </c>
      <c r="B120" s="5" t="s">
        <v>49</v>
      </c>
      <c r="C120" s="63">
        <v>80</v>
      </c>
      <c r="H120" s="5">
        <v>67.33</v>
      </c>
      <c r="N120" s="5">
        <v>11.3</v>
      </c>
      <c r="W120" s="5">
        <v>1.7</v>
      </c>
      <c r="X120" s="5">
        <v>2.2000000000000002</v>
      </c>
      <c r="AG120" s="5">
        <v>0.5</v>
      </c>
    </row>
    <row r="121" spans="1:33" ht="10.5" customHeight="1" x14ac:dyDescent="0.2">
      <c r="A121" s="5">
        <v>205</v>
      </c>
      <c r="B121" s="5" t="s">
        <v>97</v>
      </c>
      <c r="C121" s="61">
        <v>150</v>
      </c>
      <c r="V121" s="5">
        <v>52.5</v>
      </c>
      <c r="X121" s="5">
        <v>5</v>
      </c>
      <c r="AG121" s="5">
        <v>1.3</v>
      </c>
    </row>
    <row r="122" spans="1:33" ht="10.5" customHeight="1" x14ac:dyDescent="0.2">
      <c r="A122" s="5">
        <v>372</v>
      </c>
      <c r="B122" s="5" t="s">
        <v>151</v>
      </c>
      <c r="C122" s="18">
        <v>180</v>
      </c>
      <c r="O122" s="5">
        <v>36</v>
      </c>
      <c r="AD122" s="5">
        <v>7</v>
      </c>
    </row>
    <row r="123" spans="1:33" ht="10.5" customHeight="1" x14ac:dyDescent="0.2">
      <c r="B123" s="5" t="s">
        <v>225</v>
      </c>
      <c r="C123" s="5">
        <v>25</v>
      </c>
      <c r="S123" s="5">
        <v>25</v>
      </c>
    </row>
    <row r="124" spans="1:33" ht="10.5" customHeight="1" x14ac:dyDescent="0.2">
      <c r="B124" s="5" t="s">
        <v>33</v>
      </c>
      <c r="C124" s="18">
        <v>40</v>
      </c>
      <c r="T124" s="5">
        <v>40</v>
      </c>
    </row>
    <row r="126" spans="1:33" ht="10.5" customHeight="1" x14ac:dyDescent="0.2">
      <c r="A126" s="5" t="s">
        <v>51</v>
      </c>
      <c r="B126" s="5" t="s">
        <v>147</v>
      </c>
      <c r="C126" s="61">
        <v>60</v>
      </c>
      <c r="N126" s="5">
        <v>60</v>
      </c>
    </row>
    <row r="127" spans="1:33" s="60" customFormat="1" ht="10.5" customHeight="1" x14ac:dyDescent="0.2">
      <c r="A127" s="61">
        <v>291</v>
      </c>
      <c r="B127" s="61" t="s">
        <v>168</v>
      </c>
      <c r="C127" s="61">
        <v>80</v>
      </c>
      <c r="D127" s="61"/>
      <c r="E127" s="61"/>
      <c r="F127" s="61"/>
      <c r="G127" s="61"/>
      <c r="H127" s="61"/>
      <c r="I127" s="61"/>
      <c r="J127" s="61"/>
      <c r="K127" s="61">
        <v>20.5</v>
      </c>
      <c r="L127" s="61"/>
      <c r="M127" s="61">
        <v>76.5</v>
      </c>
      <c r="N127" s="61">
        <v>5.5</v>
      </c>
      <c r="O127" s="61"/>
      <c r="P127" s="61"/>
      <c r="Q127" s="61"/>
      <c r="R127" s="61"/>
      <c r="S127" s="61">
        <v>1.5</v>
      </c>
      <c r="T127" s="61"/>
      <c r="U127" s="61"/>
      <c r="V127" s="61"/>
      <c r="W127" s="61"/>
      <c r="X127" s="61">
        <v>3.5</v>
      </c>
      <c r="Y127" s="61"/>
      <c r="Z127" s="61"/>
      <c r="AA127" s="61"/>
      <c r="AB127" s="61"/>
      <c r="AC127" s="61"/>
      <c r="AD127" s="61"/>
      <c r="AE127" s="61"/>
      <c r="AF127" s="61"/>
      <c r="AG127" s="61">
        <v>1</v>
      </c>
    </row>
    <row r="128" spans="1:33" ht="10.5" customHeight="1" x14ac:dyDescent="0.2">
      <c r="A128" s="5" t="s">
        <v>51</v>
      </c>
      <c r="B128" s="5" t="s">
        <v>117</v>
      </c>
      <c r="C128" s="5">
        <v>8</v>
      </c>
      <c r="F128" s="5">
        <v>8</v>
      </c>
    </row>
    <row r="129" spans="1:33" ht="10.5" customHeight="1" x14ac:dyDescent="0.2">
      <c r="B129" s="5" t="s">
        <v>177</v>
      </c>
      <c r="C129" s="5">
        <v>40</v>
      </c>
      <c r="L129" s="5">
        <v>40</v>
      </c>
    </row>
    <row r="130" spans="1:33" ht="10.5" customHeight="1" x14ac:dyDescent="0.2">
      <c r="A130" s="5">
        <v>460</v>
      </c>
      <c r="B130" s="5" t="s">
        <v>86</v>
      </c>
      <c r="C130" s="5">
        <v>40</v>
      </c>
      <c r="L130" s="5">
        <v>8.3000000000000007</v>
      </c>
      <c r="W130" s="5">
        <f>28*40/50</f>
        <v>22.4</v>
      </c>
      <c r="Y130" s="5">
        <f>5.88*40/50</f>
        <v>4.7039999999999997</v>
      </c>
      <c r="AD130" s="5">
        <f>11*40/50</f>
        <v>8.8000000000000007</v>
      </c>
      <c r="AE130" s="5">
        <v>1.5</v>
      </c>
      <c r="AG130" s="5">
        <v>0.2</v>
      </c>
    </row>
    <row r="131" spans="1:33" ht="10.5" customHeight="1" x14ac:dyDescent="0.2">
      <c r="A131" s="5">
        <v>395</v>
      </c>
      <c r="B131" s="5" t="s">
        <v>31</v>
      </c>
      <c r="C131" s="5">
        <v>180</v>
      </c>
      <c r="D131" s="5">
        <v>90</v>
      </c>
      <c r="AC131" s="5">
        <v>3</v>
      </c>
      <c r="AD131" s="5">
        <v>5</v>
      </c>
    </row>
    <row r="132" spans="1:33" ht="10.5" customHeight="1" x14ac:dyDescent="0.2">
      <c r="B132" s="5" t="s">
        <v>33</v>
      </c>
      <c r="C132" s="5">
        <v>30</v>
      </c>
      <c r="T132" s="5">
        <v>30</v>
      </c>
    </row>
    <row r="133" spans="1:33" s="29" customFormat="1" ht="10.5" customHeight="1" x14ac:dyDescent="0.2">
      <c r="A133" s="7"/>
      <c r="B133" s="8" t="s">
        <v>88</v>
      </c>
      <c r="C133" s="7"/>
      <c r="D133" s="7">
        <f>SUM(D109:D132)</f>
        <v>339</v>
      </c>
      <c r="E133" s="7">
        <f t="shared" ref="E133:AG133" si="5">SUM(E109:E132)</f>
        <v>81</v>
      </c>
      <c r="F133" s="7">
        <f t="shared" si="5"/>
        <v>14</v>
      </c>
      <c r="G133" s="7">
        <f t="shared" si="5"/>
        <v>0</v>
      </c>
      <c r="H133" s="7">
        <f t="shared" si="5"/>
        <v>67.33</v>
      </c>
      <c r="I133" s="7">
        <f t="shared" si="5"/>
        <v>0</v>
      </c>
      <c r="J133" s="7">
        <f t="shared" si="5"/>
        <v>0</v>
      </c>
      <c r="K133" s="7">
        <f t="shared" si="5"/>
        <v>20.5</v>
      </c>
      <c r="L133" s="7">
        <f t="shared" si="5"/>
        <v>55.3</v>
      </c>
      <c r="M133" s="7">
        <f t="shared" si="5"/>
        <v>92.5</v>
      </c>
      <c r="N133" s="7">
        <f t="shared" si="5"/>
        <v>202.5</v>
      </c>
      <c r="O133" s="7">
        <f t="shared" si="5"/>
        <v>36</v>
      </c>
      <c r="P133" s="7">
        <f t="shared" si="5"/>
        <v>6.65</v>
      </c>
      <c r="Q133" s="7">
        <f t="shared" si="5"/>
        <v>0</v>
      </c>
      <c r="R133" s="7">
        <f t="shared" si="5"/>
        <v>165</v>
      </c>
      <c r="S133" s="7">
        <f t="shared" si="5"/>
        <v>55.5</v>
      </c>
      <c r="T133" s="7">
        <f t="shared" si="5"/>
        <v>70</v>
      </c>
      <c r="U133" s="7">
        <f t="shared" si="5"/>
        <v>33.1</v>
      </c>
      <c r="V133" s="7">
        <f t="shared" si="5"/>
        <v>52.5</v>
      </c>
      <c r="W133" s="7">
        <f t="shared" si="5"/>
        <v>34.099999999999994</v>
      </c>
      <c r="X133" s="7">
        <f t="shared" si="5"/>
        <v>24.7</v>
      </c>
      <c r="Y133" s="7">
        <f t="shared" si="5"/>
        <v>11.404</v>
      </c>
      <c r="Z133" s="7">
        <f t="shared" si="5"/>
        <v>20</v>
      </c>
      <c r="AA133" s="7">
        <f t="shared" si="5"/>
        <v>0.84</v>
      </c>
      <c r="AB133" s="7">
        <f t="shared" si="5"/>
        <v>0</v>
      </c>
      <c r="AC133" s="7">
        <f t="shared" si="5"/>
        <v>3</v>
      </c>
      <c r="AD133" s="7">
        <f t="shared" si="5"/>
        <v>44.8</v>
      </c>
      <c r="AE133" s="7">
        <f t="shared" si="5"/>
        <v>1.5</v>
      </c>
      <c r="AF133" s="7">
        <f t="shared" si="5"/>
        <v>0</v>
      </c>
      <c r="AG133" s="7">
        <f t="shared" si="5"/>
        <v>4.84</v>
      </c>
    </row>
    <row r="135" spans="1:33" s="28" customFormat="1" ht="10.5" customHeight="1" x14ac:dyDescent="0.2">
      <c r="A135" s="88" t="s">
        <v>87</v>
      </c>
      <c r="B135" s="89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F135" s="27"/>
      <c r="AG135" s="27"/>
    </row>
    <row r="136" spans="1:33" ht="10.5" customHeight="1" x14ac:dyDescent="0.2">
      <c r="A136" s="5">
        <v>7</v>
      </c>
      <c r="B136" s="5" t="s">
        <v>37</v>
      </c>
      <c r="C136" s="5">
        <v>10</v>
      </c>
      <c r="G136" s="5">
        <v>10</v>
      </c>
    </row>
    <row r="137" spans="1:33" ht="10.5" customHeight="1" x14ac:dyDescent="0.2">
      <c r="A137" s="5">
        <v>212</v>
      </c>
      <c r="B137" s="5" t="s">
        <v>113</v>
      </c>
      <c r="C137" s="61">
        <v>150</v>
      </c>
      <c r="E137" s="5">
        <v>45</v>
      </c>
      <c r="F137" s="5">
        <v>3</v>
      </c>
      <c r="L137" s="5">
        <v>5.3</v>
      </c>
      <c r="S137" s="5">
        <v>2.2999999999999998</v>
      </c>
      <c r="V137" s="5">
        <v>36</v>
      </c>
      <c r="Y137" s="5">
        <v>2.2999999999999998</v>
      </c>
      <c r="AD137" s="5">
        <v>5</v>
      </c>
      <c r="AG137" s="5">
        <v>0.5</v>
      </c>
    </row>
    <row r="138" spans="1:33" s="60" customFormat="1" ht="10.5" customHeight="1" x14ac:dyDescent="0.2">
      <c r="A138" s="61"/>
      <c r="B138" s="61" t="s">
        <v>177</v>
      </c>
      <c r="C138" s="61">
        <v>40</v>
      </c>
      <c r="D138" s="61"/>
      <c r="E138" s="61"/>
      <c r="F138" s="61"/>
      <c r="G138" s="61"/>
      <c r="H138" s="61"/>
      <c r="I138" s="61"/>
      <c r="J138" s="61"/>
      <c r="K138" s="61"/>
      <c r="L138" s="61">
        <v>40</v>
      </c>
      <c r="M138" s="61"/>
      <c r="N138" s="61"/>
      <c r="O138" s="61"/>
      <c r="P138" s="61"/>
      <c r="Q138" s="61"/>
      <c r="R138" s="61"/>
      <c r="S138" s="61"/>
      <c r="T138" s="61"/>
      <c r="U138" s="61"/>
      <c r="V138" s="61"/>
      <c r="W138" s="61"/>
      <c r="X138" s="61"/>
      <c r="Y138" s="61"/>
      <c r="Z138" s="61"/>
      <c r="AA138" s="61"/>
      <c r="AB138" s="61"/>
      <c r="AC138" s="61"/>
      <c r="AD138" s="61"/>
      <c r="AE138" s="61"/>
      <c r="AF138" s="61"/>
      <c r="AG138" s="61"/>
    </row>
    <row r="139" spans="1:33" ht="10.5" customHeight="1" x14ac:dyDescent="0.2">
      <c r="A139" s="5">
        <v>397</v>
      </c>
      <c r="B139" s="5" t="s">
        <v>48</v>
      </c>
      <c r="C139" s="5">
        <v>180</v>
      </c>
      <c r="D139" s="5">
        <v>110</v>
      </c>
      <c r="AB139" s="5">
        <v>2</v>
      </c>
      <c r="AD139" s="5">
        <v>7</v>
      </c>
    </row>
    <row r="140" spans="1:33" ht="10.5" customHeight="1" x14ac:dyDescent="0.2">
      <c r="A140" s="5">
        <v>368</v>
      </c>
      <c r="B140" s="5" t="s">
        <v>178</v>
      </c>
      <c r="C140" s="5">
        <v>100</v>
      </c>
      <c r="O140" s="5">
        <v>100</v>
      </c>
    </row>
    <row r="141" spans="1:33" ht="10.5" customHeight="1" x14ac:dyDescent="0.2">
      <c r="B141" s="5" t="s">
        <v>33</v>
      </c>
      <c r="C141" s="5">
        <v>30</v>
      </c>
      <c r="T141" s="5">
        <v>30</v>
      </c>
    </row>
    <row r="143" spans="1:33" ht="10.5" customHeight="1" x14ac:dyDescent="0.2">
      <c r="A143" s="5">
        <v>399</v>
      </c>
      <c r="B143" s="5" t="s">
        <v>179</v>
      </c>
      <c r="C143" s="5">
        <v>200</v>
      </c>
      <c r="Q143" s="5">
        <v>200</v>
      </c>
    </row>
    <row r="144" spans="1:33" ht="10.5" customHeight="1" x14ac:dyDescent="0.2">
      <c r="B144" s="5" t="s">
        <v>120</v>
      </c>
      <c r="C144" s="5">
        <v>20</v>
      </c>
      <c r="Z144" s="5">
        <v>20</v>
      </c>
    </row>
    <row r="146" spans="1:33" ht="10.5" customHeight="1" x14ac:dyDescent="0.2">
      <c r="A146" s="5" t="s">
        <v>51</v>
      </c>
      <c r="B146" s="5" t="s">
        <v>158</v>
      </c>
      <c r="C146" s="5">
        <v>50</v>
      </c>
      <c r="N146" s="5">
        <v>50</v>
      </c>
    </row>
    <row r="147" spans="1:33" ht="10.5" customHeight="1" x14ac:dyDescent="0.2">
      <c r="A147" s="5">
        <v>85</v>
      </c>
      <c r="B147" s="5" t="s">
        <v>111</v>
      </c>
      <c r="C147" s="61">
        <v>200</v>
      </c>
      <c r="D147" s="5">
        <v>12.08</v>
      </c>
      <c r="L147" s="5">
        <v>2.2000000000000002</v>
      </c>
      <c r="M147" s="5">
        <v>40</v>
      </c>
      <c r="N147" s="5">
        <v>16</v>
      </c>
      <c r="W147" s="5">
        <v>7.7</v>
      </c>
      <c r="X147" s="5">
        <v>0.88</v>
      </c>
      <c r="Y147" s="5">
        <v>3</v>
      </c>
      <c r="AG147" s="5">
        <v>1.2</v>
      </c>
    </row>
    <row r="148" spans="1:33" ht="10.5" customHeight="1" x14ac:dyDescent="0.2">
      <c r="A148" s="5">
        <v>309</v>
      </c>
      <c r="B148" s="61" t="s">
        <v>96</v>
      </c>
      <c r="C148" s="5">
        <v>80</v>
      </c>
      <c r="D148" s="5">
        <v>17</v>
      </c>
      <c r="I148" s="5">
        <v>49</v>
      </c>
      <c r="L148" s="5">
        <v>7</v>
      </c>
      <c r="N148" s="5">
        <v>14</v>
      </c>
      <c r="T148" s="5">
        <v>11</v>
      </c>
      <c r="X148" s="5">
        <v>4.5</v>
      </c>
      <c r="AG148" s="5">
        <v>1</v>
      </c>
    </row>
    <row r="149" spans="1:33" ht="10.5" customHeight="1" x14ac:dyDescent="0.2">
      <c r="A149" s="5">
        <v>337</v>
      </c>
      <c r="B149" s="5" t="s">
        <v>180</v>
      </c>
      <c r="C149" s="5">
        <v>100</v>
      </c>
      <c r="N149" s="5">
        <v>123.5</v>
      </c>
      <c r="Y149" s="5">
        <v>3.6</v>
      </c>
      <c r="AD149" s="5">
        <v>2</v>
      </c>
      <c r="AG149" s="5">
        <v>0.5</v>
      </c>
    </row>
    <row r="150" spans="1:33" s="60" customFormat="1" ht="10.5" customHeight="1" x14ac:dyDescent="0.2">
      <c r="A150" s="61">
        <v>379</v>
      </c>
      <c r="B150" s="61" t="s">
        <v>205</v>
      </c>
      <c r="C150" s="61">
        <v>180</v>
      </c>
      <c r="D150" s="61"/>
      <c r="E150" s="61"/>
      <c r="F150" s="61"/>
      <c r="G150" s="61"/>
      <c r="H150" s="61"/>
      <c r="I150" s="61"/>
      <c r="J150" s="61"/>
      <c r="K150" s="61"/>
      <c r="L150" s="61"/>
      <c r="M150" s="61"/>
      <c r="N150" s="61"/>
      <c r="O150" s="61"/>
      <c r="P150" s="61">
        <v>18</v>
      </c>
      <c r="Q150" s="61"/>
      <c r="R150" s="61"/>
      <c r="S150" s="61"/>
      <c r="T150" s="61"/>
      <c r="U150" s="61"/>
      <c r="V150" s="61"/>
      <c r="W150" s="61"/>
      <c r="X150" s="61"/>
      <c r="Y150" s="61"/>
      <c r="Z150" s="61"/>
      <c r="AA150" s="61"/>
      <c r="AB150" s="61"/>
      <c r="AC150" s="61"/>
      <c r="AD150" s="61">
        <v>7</v>
      </c>
      <c r="AE150" s="61"/>
      <c r="AF150" s="61">
        <v>6</v>
      </c>
      <c r="AG150" s="61"/>
    </row>
    <row r="151" spans="1:33" ht="10.5" customHeight="1" x14ac:dyDescent="0.2">
      <c r="B151" s="5" t="s">
        <v>33</v>
      </c>
      <c r="C151" s="5">
        <v>40</v>
      </c>
      <c r="T151" s="5">
        <v>40</v>
      </c>
    </row>
    <row r="152" spans="1:33" ht="10.5" customHeight="1" x14ac:dyDescent="0.2">
      <c r="B152" s="5" t="s">
        <v>225</v>
      </c>
      <c r="C152" s="5">
        <v>25</v>
      </c>
      <c r="S152" s="5">
        <v>25</v>
      </c>
    </row>
    <row r="154" spans="1:33" ht="10.5" customHeight="1" x14ac:dyDescent="0.2">
      <c r="B154" s="5" t="s">
        <v>147</v>
      </c>
      <c r="C154" s="5">
        <v>50</v>
      </c>
      <c r="N154" s="5">
        <v>50</v>
      </c>
    </row>
    <row r="155" spans="1:33" ht="10.5" customHeight="1" x14ac:dyDescent="0.2">
      <c r="A155" s="5">
        <v>245</v>
      </c>
      <c r="B155" s="5" t="s">
        <v>127</v>
      </c>
      <c r="C155" s="5">
        <v>80</v>
      </c>
      <c r="J155" s="5">
        <v>98</v>
      </c>
      <c r="N155" s="5">
        <v>3</v>
      </c>
      <c r="AG155" s="5">
        <v>0.4</v>
      </c>
    </row>
    <row r="156" spans="1:33" ht="10.5" customHeight="1" x14ac:dyDescent="0.2">
      <c r="A156" s="5">
        <v>321</v>
      </c>
      <c r="B156" s="5" t="s">
        <v>43</v>
      </c>
      <c r="C156" s="61">
        <v>130</v>
      </c>
      <c r="D156" s="5">
        <v>19.5</v>
      </c>
      <c r="M156" s="5">
        <v>111.8</v>
      </c>
      <c r="X156" s="5">
        <v>4.5999999999999996</v>
      </c>
      <c r="AG156" s="5">
        <v>1</v>
      </c>
    </row>
    <row r="157" spans="1:33" ht="10.5" customHeight="1" x14ac:dyDescent="0.2">
      <c r="A157" s="5">
        <v>490</v>
      </c>
      <c r="B157" s="5" t="s">
        <v>101</v>
      </c>
      <c r="C157" s="5">
        <v>25</v>
      </c>
      <c r="D157" s="5">
        <v>1.02</v>
      </c>
      <c r="L157" s="5">
        <v>5</v>
      </c>
      <c r="P157" s="5">
        <v>1.85</v>
      </c>
      <c r="W157" s="5">
        <v>8.1</v>
      </c>
      <c r="X157" s="5">
        <v>4.95</v>
      </c>
      <c r="Y157" s="5">
        <v>4.95</v>
      </c>
      <c r="AD157" s="5">
        <v>6.65</v>
      </c>
      <c r="AF157" s="5">
        <v>1.55</v>
      </c>
      <c r="AG157" s="5">
        <v>0.08</v>
      </c>
    </row>
    <row r="158" spans="1:33" ht="10.5" customHeight="1" x14ac:dyDescent="0.2">
      <c r="A158" s="5">
        <v>400</v>
      </c>
      <c r="B158" s="5" t="s">
        <v>203</v>
      </c>
      <c r="C158" s="5">
        <v>200</v>
      </c>
      <c r="D158" s="5">
        <v>200</v>
      </c>
    </row>
    <row r="159" spans="1:33" ht="10.5" customHeight="1" x14ac:dyDescent="0.2">
      <c r="B159" s="5" t="s">
        <v>225</v>
      </c>
      <c r="C159" s="5">
        <v>25</v>
      </c>
      <c r="S159" s="5">
        <v>25</v>
      </c>
    </row>
    <row r="160" spans="1:33" s="29" customFormat="1" ht="10.5" customHeight="1" x14ac:dyDescent="0.2">
      <c r="A160" s="7"/>
      <c r="B160" s="8" t="s">
        <v>88</v>
      </c>
      <c r="C160" s="7"/>
      <c r="D160" s="7">
        <f t="shared" ref="D160:S160" si="6">SUM(D136:D159)</f>
        <v>359.6</v>
      </c>
      <c r="E160" s="7">
        <f t="shared" si="6"/>
        <v>45</v>
      </c>
      <c r="F160" s="7">
        <f t="shared" si="6"/>
        <v>3</v>
      </c>
      <c r="G160" s="7">
        <f t="shared" si="6"/>
        <v>10</v>
      </c>
      <c r="H160" s="7">
        <f t="shared" si="6"/>
        <v>0</v>
      </c>
      <c r="I160" s="7">
        <f t="shared" si="6"/>
        <v>49</v>
      </c>
      <c r="J160" s="7">
        <f t="shared" si="6"/>
        <v>98</v>
      </c>
      <c r="K160" s="7">
        <f t="shared" si="6"/>
        <v>0</v>
      </c>
      <c r="L160" s="7">
        <f t="shared" si="6"/>
        <v>59.5</v>
      </c>
      <c r="M160" s="7">
        <f t="shared" si="6"/>
        <v>151.80000000000001</v>
      </c>
      <c r="N160" s="7">
        <f t="shared" si="6"/>
        <v>256.5</v>
      </c>
      <c r="O160" s="7">
        <f t="shared" si="6"/>
        <v>100</v>
      </c>
      <c r="P160" s="7">
        <f t="shared" si="6"/>
        <v>19.850000000000001</v>
      </c>
      <c r="Q160" s="7">
        <f t="shared" si="6"/>
        <v>200</v>
      </c>
      <c r="R160" s="7">
        <f t="shared" si="6"/>
        <v>0</v>
      </c>
      <c r="S160" s="7">
        <f t="shared" si="6"/>
        <v>52.3</v>
      </c>
      <c r="T160" s="7">
        <f t="shared" ref="T160:AG160" si="7">SUM(T136:T158)</f>
        <v>81</v>
      </c>
      <c r="U160" s="7">
        <f t="shared" si="7"/>
        <v>0</v>
      </c>
      <c r="V160" s="7">
        <f t="shared" si="7"/>
        <v>36</v>
      </c>
      <c r="W160" s="7">
        <f t="shared" si="7"/>
        <v>15.8</v>
      </c>
      <c r="X160" s="7">
        <f t="shared" si="7"/>
        <v>14.93</v>
      </c>
      <c r="Y160" s="7">
        <f t="shared" si="7"/>
        <v>13.850000000000001</v>
      </c>
      <c r="Z160" s="7">
        <f t="shared" si="7"/>
        <v>20</v>
      </c>
      <c r="AA160" s="7">
        <f t="shared" si="7"/>
        <v>0</v>
      </c>
      <c r="AB160" s="7">
        <f t="shared" si="7"/>
        <v>2</v>
      </c>
      <c r="AC160" s="7">
        <f t="shared" si="7"/>
        <v>0</v>
      </c>
      <c r="AD160" s="7">
        <f t="shared" si="7"/>
        <v>27.65</v>
      </c>
      <c r="AE160" s="7">
        <f t="shared" si="7"/>
        <v>0</v>
      </c>
      <c r="AF160" s="7">
        <f t="shared" si="7"/>
        <v>7.55</v>
      </c>
      <c r="AG160" s="7">
        <f t="shared" si="7"/>
        <v>4.68</v>
      </c>
    </row>
    <row r="161" spans="1:34" s="34" customFormat="1" ht="10.5" customHeight="1" x14ac:dyDescent="0.2">
      <c r="A161" s="15"/>
      <c r="B161" s="33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</row>
    <row r="162" spans="1:34" s="35" customFormat="1" ht="10.5" customHeight="1" x14ac:dyDescent="0.2">
      <c r="A162" s="88" t="s">
        <v>89</v>
      </c>
      <c r="B162" s="89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  <c r="AA162" s="27"/>
      <c r="AB162" s="27"/>
      <c r="AC162" s="27"/>
      <c r="AD162" s="27"/>
      <c r="AE162" s="27"/>
      <c r="AF162" s="27"/>
      <c r="AG162" s="27"/>
      <c r="AH162" s="27"/>
    </row>
    <row r="163" spans="1:34" ht="10.5" customHeight="1" x14ac:dyDescent="0.2">
      <c r="A163" s="5">
        <v>3</v>
      </c>
      <c r="B163" s="5" t="s">
        <v>183</v>
      </c>
      <c r="C163" s="5">
        <v>40</v>
      </c>
      <c r="G163" s="5">
        <v>10</v>
      </c>
      <c r="T163" s="5">
        <v>30</v>
      </c>
    </row>
    <row r="164" spans="1:34" ht="10.5" customHeight="1" x14ac:dyDescent="0.2">
      <c r="A164" s="5">
        <v>185</v>
      </c>
      <c r="B164" s="5" t="s">
        <v>107</v>
      </c>
      <c r="C164" s="5">
        <v>155</v>
      </c>
      <c r="D164" s="5">
        <v>126</v>
      </c>
      <c r="U164" s="5">
        <v>30</v>
      </c>
      <c r="AD164" s="5">
        <v>5</v>
      </c>
      <c r="AG164" s="5">
        <v>0.3</v>
      </c>
    </row>
    <row r="165" spans="1:34" ht="10.5" customHeight="1" x14ac:dyDescent="0.2">
      <c r="A165" s="5">
        <v>395</v>
      </c>
      <c r="B165" s="5" t="s">
        <v>31</v>
      </c>
      <c r="C165" s="5">
        <v>180</v>
      </c>
      <c r="D165" s="5">
        <v>90</v>
      </c>
      <c r="AC165" s="5">
        <v>3</v>
      </c>
      <c r="AD165" s="5">
        <v>5</v>
      </c>
    </row>
    <row r="166" spans="1:34" ht="10.5" customHeight="1" x14ac:dyDescent="0.2">
      <c r="A166" s="11">
        <v>368</v>
      </c>
      <c r="B166" s="5" t="s">
        <v>41</v>
      </c>
      <c r="C166" s="5">
        <v>100</v>
      </c>
      <c r="O166" s="5">
        <v>100</v>
      </c>
    </row>
    <row r="167" spans="1:34" ht="10.5" customHeight="1" x14ac:dyDescent="0.2">
      <c r="A167" s="11"/>
    </row>
    <row r="168" spans="1:34" ht="10.5" customHeight="1" x14ac:dyDescent="0.2">
      <c r="A168" s="5">
        <v>399</v>
      </c>
      <c r="B168" s="5" t="s">
        <v>181</v>
      </c>
      <c r="C168" s="12">
        <v>200</v>
      </c>
      <c r="D168" s="10"/>
      <c r="E168" s="10"/>
      <c r="F168" s="10"/>
      <c r="G168" s="10"/>
      <c r="Q168" s="5">
        <v>200</v>
      </c>
    </row>
    <row r="169" spans="1:34" ht="10.5" customHeight="1" x14ac:dyDescent="0.2">
      <c r="A169" s="5" t="s">
        <v>51</v>
      </c>
      <c r="B169" s="5" t="s">
        <v>182</v>
      </c>
      <c r="C169" s="5">
        <v>20</v>
      </c>
      <c r="Z169" s="5">
        <v>20</v>
      </c>
    </row>
    <row r="170" spans="1:34" ht="10.5" customHeight="1" x14ac:dyDescent="0.2">
      <c r="B170" s="30"/>
    </row>
    <row r="171" spans="1:34" ht="10.5" customHeight="1" x14ac:dyDescent="0.2">
      <c r="A171" s="5">
        <v>20</v>
      </c>
      <c r="B171" s="5" t="s">
        <v>184</v>
      </c>
      <c r="C171" s="61">
        <v>60</v>
      </c>
      <c r="N171" s="5">
        <v>53.2</v>
      </c>
      <c r="Y171" s="5">
        <v>3</v>
      </c>
      <c r="AD171" s="5">
        <v>2.25</v>
      </c>
      <c r="AG171" s="5">
        <v>0.24</v>
      </c>
    </row>
    <row r="172" spans="1:34" s="64" customFormat="1" ht="10.5" customHeight="1" x14ac:dyDescent="0.2">
      <c r="A172" s="64">
        <v>84</v>
      </c>
      <c r="B172" s="65" t="s">
        <v>108</v>
      </c>
      <c r="C172" s="66">
        <v>225</v>
      </c>
      <c r="D172" s="65"/>
      <c r="E172" s="65"/>
      <c r="F172" s="65"/>
      <c r="G172" s="65"/>
      <c r="H172" s="65"/>
      <c r="I172" s="65"/>
      <c r="J172" s="65">
        <v>23.5</v>
      </c>
      <c r="K172" s="65"/>
      <c r="L172" s="65">
        <v>1.3</v>
      </c>
      <c r="M172" s="65">
        <v>80</v>
      </c>
      <c r="N172" s="65">
        <v>23</v>
      </c>
      <c r="O172" s="65"/>
      <c r="P172" s="65"/>
      <c r="Q172" s="65"/>
      <c r="R172" s="65"/>
      <c r="S172" s="65"/>
      <c r="T172" s="65"/>
      <c r="U172" s="65"/>
      <c r="V172" s="65"/>
      <c r="W172" s="65"/>
      <c r="X172" s="65"/>
      <c r="Y172" s="65">
        <v>2.5</v>
      </c>
      <c r="Z172" s="65"/>
      <c r="AA172" s="65"/>
      <c r="AB172" s="65"/>
      <c r="AC172" s="65"/>
      <c r="AD172" s="65"/>
      <c r="AE172" s="65"/>
      <c r="AF172" s="65"/>
      <c r="AG172" s="65">
        <v>1.2</v>
      </c>
    </row>
    <row r="173" spans="1:34" s="60" customFormat="1" ht="10.5" customHeight="1" x14ac:dyDescent="0.2">
      <c r="A173" s="61">
        <v>6</v>
      </c>
      <c r="B173" s="61" t="s">
        <v>132</v>
      </c>
      <c r="C173" s="61">
        <v>70</v>
      </c>
      <c r="D173" s="61">
        <v>32.5</v>
      </c>
      <c r="E173" s="61"/>
      <c r="F173" s="61"/>
      <c r="G173" s="61">
        <v>5</v>
      </c>
      <c r="H173" s="61"/>
      <c r="I173" s="61">
        <v>49</v>
      </c>
      <c r="J173" s="61"/>
      <c r="K173" s="61"/>
      <c r="L173" s="61"/>
      <c r="M173" s="61"/>
      <c r="N173" s="61"/>
      <c r="O173" s="61"/>
      <c r="P173" s="61"/>
      <c r="Q173" s="61"/>
      <c r="R173" s="61"/>
      <c r="S173" s="61"/>
      <c r="T173" s="61">
        <v>12.8</v>
      </c>
      <c r="U173" s="61"/>
      <c r="V173" s="61"/>
      <c r="W173" s="61">
        <v>4.4000000000000004</v>
      </c>
      <c r="X173" s="61">
        <v>11.4</v>
      </c>
      <c r="Y173" s="61"/>
      <c r="Z173" s="61"/>
      <c r="AA173" s="61"/>
      <c r="AB173" s="61"/>
      <c r="AC173" s="61"/>
      <c r="AD173" s="61"/>
      <c r="AE173" s="61"/>
      <c r="AF173" s="61"/>
      <c r="AG173" s="61">
        <v>1.25</v>
      </c>
    </row>
    <row r="174" spans="1:34" ht="10.5" customHeight="1" x14ac:dyDescent="0.2">
      <c r="A174" s="5">
        <v>322</v>
      </c>
      <c r="B174" s="5" t="s">
        <v>98</v>
      </c>
      <c r="C174" s="61">
        <v>130</v>
      </c>
      <c r="D174" s="5">
        <v>19.5</v>
      </c>
      <c r="M174" s="5">
        <v>89.7</v>
      </c>
      <c r="N174" s="5">
        <v>27</v>
      </c>
      <c r="X174" s="5">
        <v>4.5</v>
      </c>
      <c r="AG174" s="5">
        <v>1</v>
      </c>
    </row>
    <row r="175" spans="1:34" ht="10.5" customHeight="1" x14ac:dyDescent="0.2">
      <c r="A175" s="5">
        <v>372</v>
      </c>
      <c r="B175" s="5" t="s">
        <v>151</v>
      </c>
      <c r="C175" s="5">
        <v>180</v>
      </c>
      <c r="O175" s="5">
        <v>36</v>
      </c>
      <c r="AD175" s="5">
        <v>7</v>
      </c>
    </row>
    <row r="176" spans="1:34" ht="10.5" customHeight="1" x14ac:dyDescent="0.2">
      <c r="B176" s="5" t="s">
        <v>225</v>
      </c>
      <c r="C176" s="5">
        <v>50</v>
      </c>
      <c r="S176" s="5">
        <v>50</v>
      </c>
    </row>
    <row r="178" spans="1:33" ht="10.5" customHeight="1" x14ac:dyDescent="0.2">
      <c r="A178" s="5" t="s">
        <v>51</v>
      </c>
      <c r="B178" s="5" t="s">
        <v>147</v>
      </c>
      <c r="C178" s="61">
        <v>50</v>
      </c>
      <c r="N178" s="5">
        <v>50</v>
      </c>
    </row>
    <row r="179" spans="1:33" s="60" customFormat="1" ht="10.5" customHeight="1" x14ac:dyDescent="0.2">
      <c r="A179" s="61">
        <v>288</v>
      </c>
      <c r="B179" s="67" t="s">
        <v>196</v>
      </c>
      <c r="C179" s="61">
        <v>70</v>
      </c>
      <c r="D179" s="61">
        <v>14</v>
      </c>
      <c r="E179" s="61"/>
      <c r="F179" s="61"/>
      <c r="G179" s="61"/>
      <c r="H179" s="61">
        <v>53.4</v>
      </c>
      <c r="I179" s="61"/>
      <c r="J179" s="61"/>
      <c r="K179" s="61"/>
      <c r="L179" s="61"/>
      <c r="M179" s="61"/>
      <c r="N179" s="61">
        <v>4.4000000000000004</v>
      </c>
      <c r="O179" s="61"/>
      <c r="P179" s="61"/>
      <c r="Q179" s="61"/>
      <c r="R179" s="61"/>
      <c r="S179" s="61"/>
      <c r="T179" s="61">
        <v>10.5</v>
      </c>
      <c r="U179" s="61"/>
      <c r="V179" s="61"/>
      <c r="W179" s="61"/>
      <c r="X179" s="61">
        <v>3.5</v>
      </c>
      <c r="Y179" s="61"/>
      <c r="Z179" s="61"/>
      <c r="AA179" s="61"/>
      <c r="AB179" s="61"/>
      <c r="AC179" s="61"/>
      <c r="AD179" s="61"/>
      <c r="AE179" s="61"/>
      <c r="AF179" s="61"/>
      <c r="AG179" s="61">
        <v>1</v>
      </c>
    </row>
    <row r="180" spans="1:33" s="60" customFormat="1" ht="10.5" customHeight="1" x14ac:dyDescent="0.2">
      <c r="A180" s="61">
        <v>355</v>
      </c>
      <c r="B180" s="67" t="s">
        <v>195</v>
      </c>
      <c r="C180" s="61">
        <v>30</v>
      </c>
      <c r="D180" s="61"/>
      <c r="E180" s="61"/>
      <c r="F180" s="61">
        <v>7.5</v>
      </c>
      <c r="G180" s="61"/>
      <c r="H180" s="61"/>
      <c r="I180" s="61"/>
      <c r="J180" s="61"/>
      <c r="K180" s="61"/>
      <c r="L180" s="61"/>
      <c r="M180" s="61"/>
      <c r="N180" s="61">
        <v>1.2</v>
      </c>
      <c r="O180" s="61"/>
      <c r="P180" s="61"/>
      <c r="Q180" s="61"/>
      <c r="R180" s="61"/>
      <c r="S180" s="61"/>
      <c r="T180" s="61"/>
      <c r="U180" s="61"/>
      <c r="V180" s="61"/>
      <c r="W180" s="61">
        <v>2.25</v>
      </c>
      <c r="X180" s="61"/>
      <c r="Y180" s="61"/>
      <c r="Z180" s="61"/>
      <c r="AA180" s="61"/>
      <c r="AB180" s="61"/>
      <c r="AC180" s="61"/>
      <c r="AD180" s="61"/>
      <c r="AE180" s="61"/>
      <c r="AF180" s="61"/>
      <c r="AG180" s="61">
        <v>0.24</v>
      </c>
    </row>
    <row r="181" spans="1:33" ht="10.5" customHeight="1" x14ac:dyDescent="0.2">
      <c r="A181" s="5">
        <v>313</v>
      </c>
      <c r="B181" s="5" t="s">
        <v>200</v>
      </c>
      <c r="C181" s="61">
        <v>130</v>
      </c>
      <c r="U181" s="5">
        <v>43.3</v>
      </c>
      <c r="X181" s="5">
        <v>4.3</v>
      </c>
      <c r="AG181" s="5">
        <v>0.5</v>
      </c>
    </row>
    <row r="182" spans="1:33" ht="10.5" customHeight="1" x14ac:dyDescent="0.2">
      <c r="A182" s="5">
        <v>401</v>
      </c>
      <c r="B182" s="5" t="s">
        <v>163</v>
      </c>
      <c r="C182" s="61">
        <v>200</v>
      </c>
      <c r="D182" s="5">
        <v>200</v>
      </c>
    </row>
    <row r="183" spans="1:33" ht="10.5" customHeight="1" x14ac:dyDescent="0.2">
      <c r="A183" s="5">
        <v>473</v>
      </c>
      <c r="B183" s="5" t="s">
        <v>102</v>
      </c>
      <c r="C183" s="5">
        <v>25</v>
      </c>
      <c r="L183" s="5">
        <v>0.5</v>
      </c>
      <c r="P183" s="5">
        <v>2</v>
      </c>
      <c r="W183" s="5">
        <v>17.86</v>
      </c>
      <c r="Y183" s="5">
        <v>1.34</v>
      </c>
      <c r="AD183" s="5">
        <v>1.79</v>
      </c>
      <c r="AE183" s="5">
        <v>0.9</v>
      </c>
      <c r="AG183" s="5">
        <v>0.18</v>
      </c>
    </row>
    <row r="184" spans="1:33" ht="10.5" customHeight="1" x14ac:dyDescent="0.2">
      <c r="B184" s="5" t="s">
        <v>33</v>
      </c>
      <c r="C184" s="5">
        <v>40</v>
      </c>
      <c r="T184" s="5">
        <v>40</v>
      </c>
    </row>
    <row r="185" spans="1:33" s="32" customFormat="1" ht="10.5" customHeight="1" x14ac:dyDescent="0.2">
      <c r="A185" s="7"/>
      <c r="B185" s="8" t="s">
        <v>88</v>
      </c>
      <c r="C185" s="6"/>
      <c r="D185" s="6">
        <f t="shared" ref="D185:AG185" si="8">SUM(D163:D184)</f>
        <v>482</v>
      </c>
      <c r="E185" s="6">
        <f t="shared" si="8"/>
        <v>0</v>
      </c>
      <c r="F185" s="6">
        <f t="shared" si="8"/>
        <v>7.5</v>
      </c>
      <c r="G185" s="6">
        <f t="shared" si="8"/>
        <v>15</v>
      </c>
      <c r="H185" s="6">
        <f t="shared" si="8"/>
        <v>53.4</v>
      </c>
      <c r="I185" s="6">
        <f t="shared" si="8"/>
        <v>49</v>
      </c>
      <c r="J185" s="6">
        <f t="shared" si="8"/>
        <v>23.5</v>
      </c>
      <c r="K185" s="6">
        <f t="shared" si="8"/>
        <v>0</v>
      </c>
      <c r="L185" s="6">
        <f t="shared" si="8"/>
        <v>1.8</v>
      </c>
      <c r="M185" s="6">
        <f t="shared" si="8"/>
        <v>169.7</v>
      </c>
      <c r="N185" s="6">
        <f t="shared" si="8"/>
        <v>158.79999999999998</v>
      </c>
      <c r="O185" s="6">
        <f t="shared" si="8"/>
        <v>136</v>
      </c>
      <c r="P185" s="6">
        <f t="shared" si="8"/>
        <v>2</v>
      </c>
      <c r="Q185" s="6">
        <f t="shared" si="8"/>
        <v>200</v>
      </c>
      <c r="R185" s="6">
        <f t="shared" si="8"/>
        <v>0</v>
      </c>
      <c r="S185" s="6">
        <f t="shared" si="8"/>
        <v>50</v>
      </c>
      <c r="T185" s="6">
        <f t="shared" si="8"/>
        <v>93.3</v>
      </c>
      <c r="U185" s="6">
        <f t="shared" si="8"/>
        <v>73.3</v>
      </c>
      <c r="V185" s="6">
        <f t="shared" si="8"/>
        <v>0</v>
      </c>
      <c r="W185" s="6">
        <f t="shared" si="8"/>
        <v>24.509999999999998</v>
      </c>
      <c r="X185" s="6">
        <f t="shared" si="8"/>
        <v>23.7</v>
      </c>
      <c r="Y185" s="6">
        <f t="shared" si="8"/>
        <v>6.84</v>
      </c>
      <c r="Z185" s="6">
        <f t="shared" si="8"/>
        <v>20</v>
      </c>
      <c r="AA185" s="6">
        <f t="shared" si="8"/>
        <v>0</v>
      </c>
      <c r="AB185" s="6">
        <f t="shared" si="8"/>
        <v>0</v>
      </c>
      <c r="AC185" s="6">
        <f t="shared" si="8"/>
        <v>3</v>
      </c>
      <c r="AD185" s="6">
        <f t="shared" si="8"/>
        <v>21.04</v>
      </c>
      <c r="AE185" s="6">
        <f t="shared" si="8"/>
        <v>0.9</v>
      </c>
      <c r="AF185" s="6">
        <f t="shared" si="8"/>
        <v>0</v>
      </c>
      <c r="AG185" s="6">
        <f t="shared" si="8"/>
        <v>5.91</v>
      </c>
    </row>
    <row r="186" spans="1:33" ht="10.5" customHeight="1" x14ac:dyDescent="0.2">
      <c r="B186" s="30"/>
    </row>
    <row r="187" spans="1:33" s="28" customFormat="1" ht="10.5" customHeight="1" x14ac:dyDescent="0.2">
      <c r="A187" s="88" t="s">
        <v>90</v>
      </c>
      <c r="B187" s="89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  <c r="AA187" s="27"/>
      <c r="AB187" s="27"/>
      <c r="AC187" s="27"/>
      <c r="AD187" s="27"/>
      <c r="AE187" s="27"/>
      <c r="AF187" s="27"/>
      <c r="AG187" s="27"/>
    </row>
    <row r="188" spans="1:33" ht="10.5" customHeight="1" x14ac:dyDescent="0.2">
      <c r="A188" s="11">
        <v>7</v>
      </c>
      <c r="B188" s="5" t="s">
        <v>37</v>
      </c>
      <c r="C188" s="5">
        <v>15</v>
      </c>
      <c r="G188" s="5">
        <v>15</v>
      </c>
    </row>
    <row r="189" spans="1:33" ht="10.5" customHeight="1" x14ac:dyDescent="0.2">
      <c r="A189" s="5">
        <v>6</v>
      </c>
      <c r="B189" s="5" t="s">
        <v>38</v>
      </c>
      <c r="C189" s="5">
        <v>5</v>
      </c>
      <c r="X189" s="5">
        <v>5</v>
      </c>
    </row>
    <row r="190" spans="1:33" ht="10.5" customHeight="1" x14ac:dyDescent="0.2">
      <c r="A190" s="5">
        <v>185</v>
      </c>
      <c r="B190" s="5" t="s">
        <v>46</v>
      </c>
      <c r="C190" s="5">
        <v>200</v>
      </c>
      <c r="D190" s="5">
        <v>176</v>
      </c>
      <c r="U190" s="5">
        <v>23.1</v>
      </c>
      <c r="AD190" s="5">
        <v>5</v>
      </c>
      <c r="AG190" s="5">
        <v>0.5</v>
      </c>
    </row>
    <row r="191" spans="1:33" ht="10.5" customHeight="1" x14ac:dyDescent="0.2">
      <c r="A191" s="17">
        <v>394</v>
      </c>
      <c r="B191" s="5" t="s">
        <v>171</v>
      </c>
      <c r="C191" s="5">
        <v>180</v>
      </c>
      <c r="D191" s="5">
        <v>90</v>
      </c>
      <c r="AA191" s="5">
        <v>0.84</v>
      </c>
      <c r="AD191" s="5">
        <v>5</v>
      </c>
    </row>
    <row r="192" spans="1:33" ht="10.5" customHeight="1" x14ac:dyDescent="0.2">
      <c r="A192" s="17"/>
      <c r="B192" s="5" t="s">
        <v>33</v>
      </c>
      <c r="C192" s="5">
        <v>40</v>
      </c>
      <c r="T192" s="5">
        <v>40</v>
      </c>
    </row>
    <row r="193" spans="1:33" ht="10.5" customHeight="1" x14ac:dyDescent="0.2">
      <c r="A193" s="17"/>
    </row>
    <row r="195" spans="1:33" ht="10.5" customHeight="1" x14ac:dyDescent="0.2">
      <c r="B195" s="5" t="s">
        <v>163</v>
      </c>
      <c r="C195" s="5">
        <v>200</v>
      </c>
      <c r="D195" s="5">
        <v>200</v>
      </c>
    </row>
    <row r="196" spans="1:33" s="5" customFormat="1" ht="10.5" customHeight="1" x14ac:dyDescent="0.2">
      <c r="A196" s="17"/>
      <c r="B196" s="5" t="s">
        <v>120</v>
      </c>
      <c r="C196" s="5">
        <v>20</v>
      </c>
      <c r="Z196" s="5">
        <v>20</v>
      </c>
    </row>
    <row r="197" spans="1:33" ht="10.5" customHeight="1" x14ac:dyDescent="0.2">
      <c r="A197" s="16"/>
      <c r="B197" s="37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</row>
    <row r="198" spans="1:33" ht="10.5" customHeight="1" x14ac:dyDescent="0.2">
      <c r="A198" s="5">
        <v>38</v>
      </c>
      <c r="B198" s="5" t="s">
        <v>185</v>
      </c>
      <c r="C198" s="61">
        <v>60</v>
      </c>
      <c r="N198" s="5">
        <v>53.2</v>
      </c>
      <c r="Y198" s="5">
        <v>3</v>
      </c>
      <c r="AD198" s="61">
        <v>2.25</v>
      </c>
      <c r="AG198" s="5">
        <v>0.24</v>
      </c>
    </row>
    <row r="199" spans="1:33" ht="10.5" customHeight="1" x14ac:dyDescent="0.2">
      <c r="A199" s="5">
        <v>83</v>
      </c>
      <c r="B199" s="5" t="s">
        <v>103</v>
      </c>
      <c r="C199" s="61">
        <v>250</v>
      </c>
      <c r="H199" s="61">
        <v>57</v>
      </c>
      <c r="I199" s="61"/>
      <c r="J199" s="61"/>
      <c r="K199" s="61"/>
      <c r="L199" s="61">
        <v>4</v>
      </c>
      <c r="M199" s="5">
        <v>80</v>
      </c>
      <c r="N199" s="5">
        <v>22.04</v>
      </c>
      <c r="Y199" s="5">
        <v>3</v>
      </c>
      <c r="AG199" s="5">
        <v>1.4</v>
      </c>
    </row>
    <row r="200" spans="1:33" ht="10.5" customHeight="1" x14ac:dyDescent="0.2">
      <c r="A200" s="5">
        <v>258</v>
      </c>
      <c r="B200" s="5" t="s">
        <v>135</v>
      </c>
      <c r="C200" s="5">
        <v>80</v>
      </c>
      <c r="D200" s="5">
        <v>6</v>
      </c>
      <c r="J200" s="5">
        <v>70</v>
      </c>
      <c r="L200" s="5">
        <v>2</v>
      </c>
      <c r="N200" s="5">
        <v>12</v>
      </c>
      <c r="S200" s="5">
        <v>10</v>
      </c>
      <c r="X200" s="5">
        <v>3</v>
      </c>
      <c r="Y200" s="5">
        <v>3</v>
      </c>
      <c r="AG200" s="5">
        <v>0.4</v>
      </c>
    </row>
    <row r="201" spans="1:33" ht="10.5" customHeight="1" x14ac:dyDescent="0.2">
      <c r="A201" s="5">
        <v>342</v>
      </c>
      <c r="B201" s="5" t="s">
        <v>137</v>
      </c>
      <c r="C201" s="61">
        <v>130</v>
      </c>
      <c r="F201" s="5">
        <v>15</v>
      </c>
      <c r="M201" s="5">
        <v>26</v>
      </c>
      <c r="N201" s="5">
        <v>67</v>
      </c>
      <c r="W201" s="5">
        <v>1.4</v>
      </c>
      <c r="X201" s="5">
        <v>6.7</v>
      </c>
      <c r="Y201" s="5">
        <v>2</v>
      </c>
      <c r="AG201" s="5">
        <v>1.2</v>
      </c>
    </row>
    <row r="202" spans="1:33" ht="10.5" customHeight="1" x14ac:dyDescent="0.2">
      <c r="A202" s="5">
        <v>378</v>
      </c>
      <c r="B202" s="61" t="s">
        <v>186</v>
      </c>
      <c r="C202" s="5">
        <v>180</v>
      </c>
      <c r="O202" s="5">
        <v>36</v>
      </c>
      <c r="AD202" s="5">
        <v>7</v>
      </c>
      <c r="AF202" s="5">
        <v>9</v>
      </c>
    </row>
    <row r="203" spans="1:33" ht="10.5" customHeight="1" x14ac:dyDescent="0.2">
      <c r="B203" s="5" t="s">
        <v>225</v>
      </c>
      <c r="C203" s="5">
        <v>50</v>
      </c>
      <c r="S203" s="5">
        <v>50</v>
      </c>
    </row>
    <row r="205" spans="1:33" ht="10.5" customHeight="1" x14ac:dyDescent="0.2">
      <c r="A205" s="11" t="s">
        <v>51</v>
      </c>
      <c r="B205" s="11" t="s">
        <v>142</v>
      </c>
      <c r="C205" s="60">
        <v>50</v>
      </c>
      <c r="N205" s="5">
        <v>50</v>
      </c>
    </row>
    <row r="206" spans="1:33" ht="10.5" customHeight="1" x14ac:dyDescent="0.2">
      <c r="A206" s="5">
        <v>287</v>
      </c>
      <c r="B206" s="5" t="s">
        <v>99</v>
      </c>
      <c r="C206" s="5">
        <v>80</v>
      </c>
      <c r="F206" s="5">
        <v>8.8000000000000007</v>
      </c>
      <c r="H206" s="61">
        <v>25.5</v>
      </c>
      <c r="N206" s="5">
        <v>8.9</v>
      </c>
      <c r="U206" s="5">
        <v>3.5</v>
      </c>
      <c r="W206" s="5">
        <v>5.0999999999999996</v>
      </c>
      <c r="X206" s="5">
        <v>3</v>
      </c>
      <c r="AG206" s="5">
        <v>1.3</v>
      </c>
    </row>
    <row r="207" spans="1:33" s="60" customFormat="1" ht="10.5" customHeight="1" x14ac:dyDescent="0.2">
      <c r="A207" s="61"/>
      <c r="B207" s="61" t="s">
        <v>197</v>
      </c>
      <c r="C207" s="61">
        <v>130</v>
      </c>
      <c r="D207" s="61"/>
      <c r="E207" s="61"/>
      <c r="F207" s="61"/>
      <c r="G207" s="61"/>
      <c r="H207" s="61"/>
      <c r="I207" s="61"/>
      <c r="J207" s="61"/>
      <c r="K207" s="61"/>
      <c r="L207" s="61"/>
      <c r="M207" s="61"/>
      <c r="N207" s="61">
        <v>129.22</v>
      </c>
      <c r="O207" s="61"/>
      <c r="P207" s="61"/>
      <c r="Q207" s="61"/>
      <c r="R207" s="61"/>
      <c r="S207" s="61"/>
      <c r="T207" s="61"/>
      <c r="U207" s="61"/>
      <c r="V207" s="61"/>
      <c r="W207" s="61"/>
      <c r="X207" s="61"/>
      <c r="Y207" s="61">
        <v>6.5</v>
      </c>
      <c r="Z207" s="61"/>
      <c r="AA207" s="61"/>
      <c r="AB207" s="61"/>
      <c r="AC207" s="61"/>
      <c r="AD207" s="61"/>
      <c r="AE207" s="61"/>
      <c r="AF207" s="61"/>
      <c r="AG207" s="61">
        <v>1.1000000000000001</v>
      </c>
    </row>
    <row r="208" spans="1:33" ht="10.5" customHeight="1" x14ac:dyDescent="0.2">
      <c r="A208" s="11" t="s">
        <v>51</v>
      </c>
      <c r="B208" s="5" t="s">
        <v>40</v>
      </c>
      <c r="C208" s="5">
        <v>165</v>
      </c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>
        <v>165</v>
      </c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</row>
    <row r="209" spans="1:33" ht="10.5" customHeight="1" x14ac:dyDescent="0.2">
      <c r="B209" s="5" t="s">
        <v>33</v>
      </c>
      <c r="C209" s="5">
        <v>40</v>
      </c>
      <c r="T209" s="5">
        <v>40</v>
      </c>
    </row>
    <row r="210" spans="1:33" s="60" customFormat="1" ht="10.5" customHeight="1" x14ac:dyDescent="0.2">
      <c r="A210" s="61" t="s">
        <v>187</v>
      </c>
      <c r="B210" s="61" t="s">
        <v>188</v>
      </c>
      <c r="C210" s="61">
        <v>30</v>
      </c>
      <c r="D210" s="61"/>
      <c r="E210" s="61"/>
      <c r="F210" s="61"/>
      <c r="G210" s="61"/>
      <c r="H210" s="61"/>
      <c r="I210" s="61"/>
      <c r="J210" s="61"/>
      <c r="K210" s="61"/>
      <c r="L210" s="61">
        <v>0.25</v>
      </c>
      <c r="M210" s="61"/>
      <c r="N210" s="61">
        <v>4</v>
      </c>
      <c r="O210" s="61"/>
      <c r="P210" s="61"/>
      <c r="Q210" s="61"/>
      <c r="R210" s="61"/>
      <c r="S210" s="61"/>
      <c r="T210" s="61"/>
      <c r="U210" s="61"/>
      <c r="V210" s="61"/>
      <c r="W210" s="61">
        <v>37.799999999999997</v>
      </c>
      <c r="X210" s="61"/>
      <c r="Y210" s="61">
        <v>1.0900000000000001</v>
      </c>
      <c r="Z210" s="61"/>
      <c r="AA210" s="61"/>
      <c r="AB210" s="61"/>
      <c r="AC210" s="61"/>
      <c r="AD210" s="61">
        <v>2</v>
      </c>
      <c r="AE210" s="61">
        <v>1</v>
      </c>
      <c r="AF210" s="61"/>
      <c r="AG210" s="61">
        <v>0.35</v>
      </c>
    </row>
    <row r="211" spans="1:33" ht="10.5" customHeight="1" x14ac:dyDescent="0.2">
      <c r="A211" s="5">
        <v>368</v>
      </c>
      <c r="B211" s="5" t="s">
        <v>41</v>
      </c>
      <c r="C211" s="5">
        <v>100</v>
      </c>
      <c r="O211" s="5">
        <v>100</v>
      </c>
    </row>
    <row r="212" spans="1:33" s="29" customFormat="1" ht="10.5" customHeight="1" x14ac:dyDescent="0.2">
      <c r="A212" s="7"/>
      <c r="B212" s="8" t="s">
        <v>88</v>
      </c>
      <c r="C212" s="7"/>
      <c r="D212" s="7">
        <f t="shared" ref="D212:AG212" si="9">SUM(D188:D211)</f>
        <v>472</v>
      </c>
      <c r="E212" s="7">
        <f t="shared" si="9"/>
        <v>0</v>
      </c>
      <c r="F212" s="7">
        <f t="shared" si="9"/>
        <v>23.8</v>
      </c>
      <c r="G212" s="7">
        <f t="shared" si="9"/>
        <v>15</v>
      </c>
      <c r="H212" s="7">
        <f t="shared" si="9"/>
        <v>82.5</v>
      </c>
      <c r="I212" s="7">
        <f t="shared" si="9"/>
        <v>0</v>
      </c>
      <c r="J212" s="7">
        <f t="shared" si="9"/>
        <v>70</v>
      </c>
      <c r="K212" s="7">
        <f t="shared" si="9"/>
        <v>0</v>
      </c>
      <c r="L212" s="7">
        <f t="shared" si="9"/>
        <v>6.25</v>
      </c>
      <c r="M212" s="7">
        <f t="shared" si="9"/>
        <v>106</v>
      </c>
      <c r="N212" s="7">
        <f t="shared" si="9"/>
        <v>346.36</v>
      </c>
      <c r="O212" s="7">
        <f t="shared" si="9"/>
        <v>136</v>
      </c>
      <c r="P212" s="7">
        <f t="shared" si="9"/>
        <v>0</v>
      </c>
      <c r="Q212" s="7">
        <f t="shared" si="9"/>
        <v>0</v>
      </c>
      <c r="R212" s="7">
        <f t="shared" si="9"/>
        <v>165</v>
      </c>
      <c r="S212" s="7">
        <f t="shared" si="9"/>
        <v>60</v>
      </c>
      <c r="T212" s="7">
        <f t="shared" si="9"/>
        <v>80</v>
      </c>
      <c r="U212" s="7">
        <f t="shared" si="9"/>
        <v>26.6</v>
      </c>
      <c r="V212" s="7">
        <f t="shared" si="9"/>
        <v>0</v>
      </c>
      <c r="W212" s="7">
        <f t="shared" si="9"/>
        <v>44.3</v>
      </c>
      <c r="X212" s="7">
        <f t="shared" si="9"/>
        <v>17.7</v>
      </c>
      <c r="Y212" s="7">
        <f t="shared" si="9"/>
        <v>18.59</v>
      </c>
      <c r="Z212" s="7">
        <f t="shared" si="9"/>
        <v>20</v>
      </c>
      <c r="AA212" s="7">
        <f t="shared" si="9"/>
        <v>0.84</v>
      </c>
      <c r="AB212" s="7">
        <f t="shared" si="9"/>
        <v>0</v>
      </c>
      <c r="AC212" s="7">
        <f t="shared" si="9"/>
        <v>0</v>
      </c>
      <c r="AD212" s="7">
        <f t="shared" si="9"/>
        <v>21.25</v>
      </c>
      <c r="AE212" s="7">
        <f t="shared" si="9"/>
        <v>1</v>
      </c>
      <c r="AF212" s="7">
        <f t="shared" si="9"/>
        <v>9</v>
      </c>
      <c r="AG212" s="7">
        <f t="shared" si="9"/>
        <v>6.4899999999999984</v>
      </c>
    </row>
    <row r="213" spans="1:33" s="34" customFormat="1" ht="10.5" customHeight="1" x14ac:dyDescent="0.2">
      <c r="A213" s="15"/>
      <c r="B213" s="33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5"/>
      <c r="AG213" s="15"/>
    </row>
    <row r="214" spans="1:33" s="35" customFormat="1" ht="10.5" customHeight="1" x14ac:dyDescent="0.2">
      <c r="A214" s="88" t="s">
        <v>91</v>
      </c>
      <c r="B214" s="89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  <c r="AA214" s="27"/>
      <c r="AB214" s="27"/>
      <c r="AC214" s="27"/>
      <c r="AD214" s="27"/>
      <c r="AE214" s="27"/>
      <c r="AF214" s="27"/>
      <c r="AG214" s="27"/>
    </row>
    <row r="215" spans="1:33" ht="10.5" customHeight="1" x14ac:dyDescent="0.2">
      <c r="A215" s="5">
        <v>185</v>
      </c>
      <c r="B215" s="5" t="s">
        <v>104</v>
      </c>
      <c r="C215" s="61">
        <v>150</v>
      </c>
      <c r="D215" s="5">
        <v>132</v>
      </c>
      <c r="U215" s="5">
        <v>23.1</v>
      </c>
      <c r="AD215" s="5">
        <v>5</v>
      </c>
      <c r="AG215" s="5">
        <v>0.2</v>
      </c>
    </row>
    <row r="216" spans="1:33" s="60" customFormat="1" ht="10.5" customHeight="1" x14ac:dyDescent="0.2">
      <c r="A216" s="60">
        <v>224</v>
      </c>
      <c r="B216" s="61" t="s">
        <v>190</v>
      </c>
      <c r="C216" s="61">
        <v>80</v>
      </c>
      <c r="D216" s="61">
        <v>28</v>
      </c>
      <c r="E216" s="61"/>
      <c r="F216" s="61"/>
      <c r="G216" s="61"/>
      <c r="H216" s="61">
        <v>28</v>
      </c>
      <c r="I216" s="61"/>
      <c r="J216" s="61"/>
      <c r="K216" s="61"/>
      <c r="L216" s="61">
        <v>42.6</v>
      </c>
      <c r="M216" s="61"/>
      <c r="N216" s="61"/>
      <c r="O216" s="61"/>
      <c r="P216" s="61"/>
      <c r="Q216" s="61"/>
      <c r="R216" s="61"/>
      <c r="S216" s="61"/>
      <c r="T216" s="61"/>
      <c r="U216" s="61"/>
      <c r="V216" s="61"/>
      <c r="W216" s="61"/>
      <c r="X216" s="61">
        <v>4</v>
      </c>
      <c r="Y216" s="61"/>
      <c r="Z216" s="61"/>
      <c r="AA216" s="61"/>
      <c r="AB216" s="61"/>
      <c r="AC216" s="61"/>
      <c r="AD216" s="61"/>
      <c r="AE216" s="61"/>
      <c r="AF216" s="61"/>
      <c r="AG216" s="61">
        <v>0.3</v>
      </c>
    </row>
    <row r="217" spans="1:33" ht="10.5" customHeight="1" x14ac:dyDescent="0.2">
      <c r="A217" s="17">
        <v>394</v>
      </c>
      <c r="B217" s="5" t="s">
        <v>236</v>
      </c>
      <c r="C217" s="5">
        <v>180</v>
      </c>
      <c r="D217" s="5">
        <v>90</v>
      </c>
      <c r="AA217" s="5">
        <v>0.84</v>
      </c>
      <c r="AD217" s="5">
        <v>5</v>
      </c>
    </row>
    <row r="218" spans="1:33" ht="10.5" customHeight="1" x14ac:dyDescent="0.2">
      <c r="B218" s="5" t="s">
        <v>33</v>
      </c>
      <c r="C218" s="5">
        <v>40</v>
      </c>
      <c r="T218" s="5">
        <v>40</v>
      </c>
    </row>
    <row r="220" spans="1:33" ht="10.5" customHeight="1" x14ac:dyDescent="0.2">
      <c r="A220" s="5">
        <v>401</v>
      </c>
      <c r="B220" s="5" t="s">
        <v>163</v>
      </c>
      <c r="C220" s="5">
        <v>200</v>
      </c>
      <c r="D220" s="5">
        <v>200</v>
      </c>
    </row>
    <row r="221" spans="1:33" ht="10.5" customHeight="1" x14ac:dyDescent="0.2">
      <c r="B221" s="5" t="s">
        <v>120</v>
      </c>
      <c r="C221" s="5">
        <v>20</v>
      </c>
      <c r="Z221" s="5">
        <v>20</v>
      </c>
    </row>
    <row r="223" spans="1:33" ht="10.5" customHeight="1" x14ac:dyDescent="0.2">
      <c r="A223" s="5" t="s">
        <v>51</v>
      </c>
      <c r="B223" s="5" t="s">
        <v>142</v>
      </c>
      <c r="C223" s="5">
        <v>50</v>
      </c>
      <c r="N223" s="5">
        <v>50</v>
      </c>
    </row>
    <row r="224" spans="1:33" ht="10.5" customHeight="1" x14ac:dyDescent="0.2">
      <c r="A224" s="5">
        <v>58</v>
      </c>
      <c r="B224" s="5" t="s">
        <v>129</v>
      </c>
      <c r="C224" s="61">
        <v>200</v>
      </c>
      <c r="M224" s="61">
        <v>16</v>
      </c>
      <c r="N224" s="61">
        <v>68.400000000000006</v>
      </c>
      <c r="O224" s="61"/>
      <c r="Y224" s="5">
        <v>4</v>
      </c>
      <c r="AD224" s="5">
        <v>1.5</v>
      </c>
      <c r="AG224" s="5">
        <v>1</v>
      </c>
    </row>
    <row r="225" spans="1:33" ht="10.5" customHeight="1" x14ac:dyDescent="0.2">
      <c r="A225" s="5">
        <v>304</v>
      </c>
      <c r="B225" s="5" t="s">
        <v>122</v>
      </c>
      <c r="C225" s="5">
        <v>160</v>
      </c>
      <c r="I225" s="5">
        <v>55.8</v>
      </c>
      <c r="N225" s="5">
        <v>23.8</v>
      </c>
      <c r="U225" s="5">
        <v>27</v>
      </c>
      <c r="X225" s="5">
        <v>3.6</v>
      </c>
      <c r="Y225" s="5">
        <v>2.2000000000000002</v>
      </c>
      <c r="AG225" s="5">
        <v>1</v>
      </c>
    </row>
    <row r="226" spans="1:33" ht="10.5" customHeight="1" x14ac:dyDescent="0.2">
      <c r="A226" s="5">
        <v>376</v>
      </c>
      <c r="B226" s="5" t="s">
        <v>189</v>
      </c>
      <c r="C226" s="5">
        <v>200</v>
      </c>
      <c r="P226" s="5">
        <v>20</v>
      </c>
      <c r="AD226" s="5">
        <v>7</v>
      </c>
    </row>
    <row r="227" spans="1:33" ht="10.5" customHeight="1" x14ac:dyDescent="0.2">
      <c r="B227" s="5" t="s">
        <v>33</v>
      </c>
      <c r="C227" s="5">
        <v>40</v>
      </c>
      <c r="T227" s="5">
        <v>40</v>
      </c>
    </row>
    <row r="228" spans="1:33" ht="10.5" customHeight="1" x14ac:dyDescent="0.2">
      <c r="B228" s="5" t="s">
        <v>225</v>
      </c>
      <c r="C228" s="5">
        <v>25</v>
      </c>
      <c r="S228" s="5">
        <v>25</v>
      </c>
    </row>
    <row r="230" spans="1:33" ht="10.5" customHeight="1" x14ac:dyDescent="0.2">
      <c r="A230" s="5">
        <v>229</v>
      </c>
      <c r="B230" s="5" t="s">
        <v>119</v>
      </c>
      <c r="C230" s="5">
        <v>180</v>
      </c>
      <c r="E230" s="5">
        <v>140</v>
      </c>
      <c r="L230" s="5">
        <v>10</v>
      </c>
      <c r="W230" s="5">
        <v>20</v>
      </c>
      <c r="X230" s="5">
        <v>4.8</v>
      </c>
      <c r="AG230" s="5">
        <v>0.5</v>
      </c>
    </row>
    <row r="231" spans="1:33" ht="10.5" customHeight="1" x14ac:dyDescent="0.2">
      <c r="A231" s="5">
        <v>351</v>
      </c>
      <c r="B231" s="5" t="s">
        <v>116</v>
      </c>
      <c r="C231" s="5">
        <v>30</v>
      </c>
      <c r="D231" s="5">
        <v>15</v>
      </c>
      <c r="W231" s="5">
        <v>1.35</v>
      </c>
      <c r="X231" s="5">
        <v>1.35</v>
      </c>
      <c r="AD231" s="5">
        <v>2.4</v>
      </c>
    </row>
    <row r="232" spans="1:33" ht="10.5" customHeight="1" x14ac:dyDescent="0.2">
      <c r="A232" s="5">
        <v>496</v>
      </c>
      <c r="B232" s="5" t="s">
        <v>35</v>
      </c>
      <c r="C232" s="5">
        <v>37</v>
      </c>
      <c r="D232" s="5">
        <v>3.7</v>
      </c>
      <c r="L232" s="5">
        <v>2.5</v>
      </c>
      <c r="W232" s="5">
        <v>21.7</v>
      </c>
      <c r="X232" s="5">
        <v>4.9000000000000004</v>
      </c>
      <c r="AD232" s="5">
        <v>10.4</v>
      </c>
      <c r="AG232" s="5">
        <v>0.5</v>
      </c>
    </row>
    <row r="233" spans="1:33" ht="10.5" customHeight="1" x14ac:dyDescent="0.2">
      <c r="A233" s="5">
        <v>395</v>
      </c>
      <c r="B233" s="5" t="s">
        <v>31</v>
      </c>
      <c r="C233" s="5">
        <v>180</v>
      </c>
      <c r="D233" s="5">
        <v>90</v>
      </c>
      <c r="AC233" s="5">
        <v>3</v>
      </c>
      <c r="AD233" s="5">
        <v>5</v>
      </c>
    </row>
    <row r="234" spans="1:33" ht="10.5" customHeight="1" x14ac:dyDescent="0.2">
      <c r="A234" s="5">
        <v>368</v>
      </c>
      <c r="B234" s="5" t="s">
        <v>41</v>
      </c>
      <c r="C234" s="5">
        <v>100</v>
      </c>
      <c r="O234" s="5">
        <v>100</v>
      </c>
    </row>
    <row r="236" spans="1:33" s="29" customFormat="1" ht="10.5" customHeight="1" x14ac:dyDescent="0.2">
      <c r="A236" s="7"/>
      <c r="B236" s="8" t="s">
        <v>88</v>
      </c>
      <c r="C236" s="7"/>
      <c r="D236" s="7">
        <f t="shared" ref="D236:AG236" si="10">SUM(D215:D235)</f>
        <v>558.70000000000005</v>
      </c>
      <c r="E236" s="7">
        <f t="shared" si="10"/>
        <v>140</v>
      </c>
      <c r="F236" s="7">
        <f t="shared" si="10"/>
        <v>0</v>
      </c>
      <c r="G236" s="7">
        <f t="shared" si="10"/>
        <v>0</v>
      </c>
      <c r="H236" s="7">
        <f t="shared" si="10"/>
        <v>28</v>
      </c>
      <c r="I236" s="7">
        <f t="shared" si="10"/>
        <v>55.8</v>
      </c>
      <c r="J236" s="7">
        <f t="shared" si="10"/>
        <v>0</v>
      </c>
      <c r="K236" s="7">
        <f t="shared" si="10"/>
        <v>0</v>
      </c>
      <c r="L236" s="7">
        <f t="shared" si="10"/>
        <v>55.1</v>
      </c>
      <c r="M236" s="7">
        <f t="shared" si="10"/>
        <v>16</v>
      </c>
      <c r="N236" s="7">
        <f t="shared" si="10"/>
        <v>142.20000000000002</v>
      </c>
      <c r="O236" s="7">
        <f t="shared" si="10"/>
        <v>100</v>
      </c>
      <c r="P236" s="7">
        <f t="shared" si="10"/>
        <v>20</v>
      </c>
      <c r="Q236" s="7">
        <f t="shared" si="10"/>
        <v>0</v>
      </c>
      <c r="R236" s="7">
        <f t="shared" si="10"/>
        <v>0</v>
      </c>
      <c r="S236" s="7">
        <f t="shared" si="10"/>
        <v>25</v>
      </c>
      <c r="T236" s="7">
        <f t="shared" si="10"/>
        <v>80</v>
      </c>
      <c r="U236" s="7">
        <f t="shared" si="10"/>
        <v>50.1</v>
      </c>
      <c r="V236" s="7">
        <f t="shared" si="10"/>
        <v>0</v>
      </c>
      <c r="W236" s="7">
        <f t="shared" si="10"/>
        <v>43.05</v>
      </c>
      <c r="X236" s="7">
        <f t="shared" si="10"/>
        <v>18.649999999999999</v>
      </c>
      <c r="Y236" s="7">
        <f t="shared" si="10"/>
        <v>6.2</v>
      </c>
      <c r="Z236" s="7">
        <f t="shared" si="10"/>
        <v>20</v>
      </c>
      <c r="AA236" s="7">
        <f t="shared" si="10"/>
        <v>0.84</v>
      </c>
      <c r="AB236" s="7">
        <f t="shared" si="10"/>
        <v>0</v>
      </c>
      <c r="AC236" s="7">
        <f t="shared" si="10"/>
        <v>3</v>
      </c>
      <c r="AD236" s="7">
        <f t="shared" si="10"/>
        <v>36.299999999999997</v>
      </c>
      <c r="AE236" s="7">
        <f t="shared" si="10"/>
        <v>0</v>
      </c>
      <c r="AF236" s="7">
        <f t="shared" si="10"/>
        <v>0</v>
      </c>
      <c r="AG236" s="7">
        <f t="shared" si="10"/>
        <v>3.5</v>
      </c>
    </row>
    <row r="237" spans="1:33" s="34" customFormat="1" ht="10.5" customHeight="1" x14ac:dyDescent="0.2">
      <c r="A237" s="15"/>
      <c r="B237" s="33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F237" s="15"/>
      <c r="AG237" s="15"/>
    </row>
    <row r="238" spans="1:33" s="35" customFormat="1" ht="10.5" customHeight="1" x14ac:dyDescent="0.2">
      <c r="A238" s="88" t="s">
        <v>92</v>
      </c>
      <c r="B238" s="89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  <c r="AA238" s="27"/>
      <c r="AB238" s="27"/>
      <c r="AC238" s="27"/>
      <c r="AD238" s="27"/>
      <c r="AE238" s="27"/>
      <c r="AF238" s="27"/>
      <c r="AG238" s="27"/>
    </row>
    <row r="239" spans="1:33" ht="10.5" customHeight="1" x14ac:dyDescent="0.2">
      <c r="A239" s="5">
        <v>2</v>
      </c>
      <c r="B239" s="5" t="s">
        <v>93</v>
      </c>
      <c r="C239" s="5">
        <v>55</v>
      </c>
      <c r="T239" s="5">
        <v>30</v>
      </c>
      <c r="X239" s="5">
        <v>5</v>
      </c>
      <c r="Z239" s="5">
        <v>20</v>
      </c>
    </row>
    <row r="240" spans="1:33" ht="10.5" customHeight="1" x14ac:dyDescent="0.2">
      <c r="A240" s="5">
        <v>94</v>
      </c>
      <c r="B240" s="5" t="s">
        <v>110</v>
      </c>
      <c r="C240" s="5">
        <v>150</v>
      </c>
      <c r="D240" s="5">
        <v>105</v>
      </c>
      <c r="U240" s="5">
        <v>13.2</v>
      </c>
      <c r="X240" s="5">
        <v>1.5</v>
      </c>
      <c r="AD240" s="5">
        <v>1.2</v>
      </c>
      <c r="AG240" s="5">
        <v>0.5</v>
      </c>
    </row>
    <row r="241" spans="1:33" s="66" customFormat="1" ht="10.5" customHeight="1" x14ac:dyDescent="0.2">
      <c r="A241" s="68">
        <v>279</v>
      </c>
      <c r="B241" s="68" t="s">
        <v>193</v>
      </c>
      <c r="C241" s="68">
        <v>80</v>
      </c>
      <c r="D241" s="68"/>
      <c r="E241" s="68"/>
      <c r="F241" s="68"/>
      <c r="G241" s="68"/>
      <c r="H241" s="68">
        <v>88</v>
      </c>
      <c r="I241" s="68"/>
      <c r="J241" s="68"/>
      <c r="K241" s="68"/>
      <c r="L241" s="68">
        <v>10</v>
      </c>
      <c r="M241" s="68"/>
      <c r="N241" s="68"/>
      <c r="O241" s="68"/>
      <c r="P241" s="68"/>
      <c r="Q241" s="68"/>
      <c r="R241" s="68"/>
      <c r="S241" s="68"/>
      <c r="T241" s="68"/>
      <c r="U241" s="68">
        <v>5</v>
      </c>
      <c r="V241" s="68"/>
      <c r="W241" s="68"/>
      <c r="X241" s="68">
        <v>8</v>
      </c>
      <c r="Y241" s="68"/>
      <c r="Z241" s="68"/>
      <c r="AA241" s="68"/>
      <c r="AB241" s="68"/>
      <c r="AC241" s="68"/>
      <c r="AD241" s="68"/>
      <c r="AE241" s="68"/>
      <c r="AF241" s="68"/>
      <c r="AG241" s="68">
        <v>0.5</v>
      </c>
    </row>
    <row r="242" spans="1:33" ht="10.5" customHeight="1" x14ac:dyDescent="0.2">
      <c r="A242" s="17">
        <v>394</v>
      </c>
      <c r="B242" s="5" t="s">
        <v>171</v>
      </c>
      <c r="C242" s="5">
        <v>180</v>
      </c>
      <c r="D242" s="5">
        <v>90</v>
      </c>
      <c r="AA242" s="5">
        <v>0.84</v>
      </c>
      <c r="AD242" s="5">
        <v>5</v>
      </c>
    </row>
    <row r="243" spans="1:33" ht="10.5" customHeight="1" x14ac:dyDescent="0.2">
      <c r="B243" s="5" t="s">
        <v>225</v>
      </c>
      <c r="C243" s="5">
        <v>20</v>
      </c>
      <c r="S243" s="5">
        <v>20</v>
      </c>
    </row>
    <row r="246" spans="1:33" ht="10.5" customHeight="1" x14ac:dyDescent="0.2">
      <c r="A246" s="5">
        <v>399</v>
      </c>
      <c r="B246" s="5" t="s">
        <v>179</v>
      </c>
      <c r="C246" s="5">
        <v>200</v>
      </c>
      <c r="Q246" s="5">
        <v>200</v>
      </c>
    </row>
    <row r="247" spans="1:33" ht="10.5" customHeight="1" x14ac:dyDescent="0.2">
      <c r="A247" s="5" t="s">
        <v>51</v>
      </c>
      <c r="B247" s="5" t="s">
        <v>120</v>
      </c>
      <c r="C247" s="5">
        <v>20</v>
      </c>
      <c r="Z247" s="5">
        <v>20</v>
      </c>
    </row>
    <row r="249" spans="1:33" ht="10.5" customHeight="1" x14ac:dyDescent="0.2">
      <c r="A249" s="5" t="s">
        <v>51</v>
      </c>
      <c r="B249" s="5" t="s">
        <v>147</v>
      </c>
      <c r="C249" s="61">
        <v>50</v>
      </c>
      <c r="N249" s="5">
        <v>50</v>
      </c>
    </row>
    <row r="250" spans="1:33" ht="10.5" customHeight="1" x14ac:dyDescent="0.2">
      <c r="A250" s="5">
        <v>75</v>
      </c>
      <c r="B250" s="5" t="s">
        <v>42</v>
      </c>
      <c r="C250" s="61">
        <v>200</v>
      </c>
      <c r="M250" s="5">
        <v>60</v>
      </c>
      <c r="N250" s="5">
        <v>44</v>
      </c>
      <c r="Y250" s="5">
        <v>4</v>
      </c>
      <c r="AG250" s="5">
        <v>1</v>
      </c>
    </row>
    <row r="251" spans="1:33" ht="10.5" customHeight="1" x14ac:dyDescent="0.2">
      <c r="A251" s="5">
        <v>298</v>
      </c>
      <c r="B251" s="5" t="s">
        <v>194</v>
      </c>
      <c r="C251" s="61">
        <v>140</v>
      </c>
      <c r="H251" s="5">
        <v>52.5</v>
      </c>
      <c r="L251" s="5">
        <v>4.5</v>
      </c>
      <c r="N251" s="5">
        <v>95.5</v>
      </c>
      <c r="U251" s="5">
        <v>7</v>
      </c>
      <c r="Y251" s="5">
        <v>3.5</v>
      </c>
      <c r="AG251" s="5">
        <v>1</v>
      </c>
    </row>
    <row r="252" spans="1:33" s="60" customFormat="1" ht="10.5" customHeight="1" x14ac:dyDescent="0.2">
      <c r="A252" s="61">
        <v>379</v>
      </c>
      <c r="B252" s="61" t="s">
        <v>156</v>
      </c>
      <c r="C252" s="61">
        <v>180</v>
      </c>
      <c r="D252" s="61"/>
      <c r="E252" s="61"/>
      <c r="F252" s="61"/>
      <c r="G252" s="61"/>
      <c r="H252" s="61"/>
      <c r="I252" s="61"/>
      <c r="J252" s="61"/>
      <c r="K252" s="61"/>
      <c r="L252" s="61"/>
      <c r="M252" s="61"/>
      <c r="N252" s="61"/>
      <c r="O252" s="61"/>
      <c r="P252" s="61">
        <v>18</v>
      </c>
      <c r="Q252" s="61"/>
      <c r="R252" s="61"/>
      <c r="S252" s="61"/>
      <c r="T252" s="61"/>
      <c r="U252" s="61"/>
      <c r="V252" s="61"/>
      <c r="W252" s="61"/>
      <c r="X252" s="61"/>
      <c r="Y252" s="61"/>
      <c r="Z252" s="61"/>
      <c r="AA252" s="61"/>
      <c r="AB252" s="61"/>
      <c r="AC252" s="61"/>
      <c r="AD252" s="61">
        <v>7</v>
      </c>
      <c r="AE252" s="61"/>
      <c r="AF252" s="61">
        <v>6</v>
      </c>
      <c r="AG252" s="61"/>
    </row>
    <row r="253" spans="1:33" ht="10.5" customHeight="1" x14ac:dyDescent="0.2">
      <c r="B253" s="5" t="s">
        <v>33</v>
      </c>
      <c r="C253" s="5">
        <v>20</v>
      </c>
      <c r="T253" s="5">
        <v>20</v>
      </c>
    </row>
    <row r="254" spans="1:33" ht="10.5" customHeight="1" x14ac:dyDescent="0.2">
      <c r="B254" s="5" t="s">
        <v>225</v>
      </c>
      <c r="C254" s="5">
        <v>30</v>
      </c>
      <c r="S254" s="5">
        <v>30</v>
      </c>
    </row>
    <row r="256" spans="1:33" ht="10.5" customHeight="1" x14ac:dyDescent="0.2">
      <c r="B256" s="5" t="s">
        <v>199</v>
      </c>
      <c r="C256" s="61">
        <v>70</v>
      </c>
      <c r="K256" s="5">
        <v>78.400000000000006</v>
      </c>
      <c r="L256" s="5">
        <v>7</v>
      </c>
      <c r="M256" s="5">
        <v>7</v>
      </c>
      <c r="N256" s="5">
        <v>16.3</v>
      </c>
      <c r="X256" s="5">
        <v>4.2</v>
      </c>
      <c r="Y256" s="5">
        <v>2.4</v>
      </c>
      <c r="AG256" s="5">
        <v>0.8</v>
      </c>
    </row>
    <row r="257" spans="1:33" ht="10.5" customHeight="1" x14ac:dyDescent="0.2">
      <c r="A257" s="5">
        <v>321</v>
      </c>
      <c r="B257" s="5" t="s">
        <v>43</v>
      </c>
      <c r="C257" s="61">
        <v>150</v>
      </c>
      <c r="D257" s="5">
        <v>22.5</v>
      </c>
      <c r="M257" s="5">
        <v>129</v>
      </c>
      <c r="X257" s="5">
        <v>5</v>
      </c>
      <c r="AG257" s="5">
        <v>0.8</v>
      </c>
    </row>
    <row r="258" spans="1:33" ht="10.5" customHeight="1" x14ac:dyDescent="0.2">
      <c r="A258" s="5">
        <v>400</v>
      </c>
      <c r="B258" s="5" t="s">
        <v>163</v>
      </c>
      <c r="C258" s="18">
        <v>200</v>
      </c>
      <c r="D258" s="5">
        <v>200</v>
      </c>
    </row>
    <row r="259" spans="1:33" s="60" customFormat="1" ht="10.5" customHeight="1" x14ac:dyDescent="0.2">
      <c r="A259" s="61">
        <v>460</v>
      </c>
      <c r="B259" s="61" t="s">
        <v>204</v>
      </c>
      <c r="C259" s="61">
        <v>50</v>
      </c>
      <c r="D259" s="61">
        <v>8.6</v>
      </c>
      <c r="E259" s="61">
        <v>13.27</v>
      </c>
      <c r="F259" s="61"/>
      <c r="G259" s="61"/>
      <c r="H259" s="61"/>
      <c r="I259" s="61"/>
      <c r="J259" s="61"/>
      <c r="K259" s="61"/>
      <c r="L259" s="61">
        <v>5.5</v>
      </c>
      <c r="M259" s="61"/>
      <c r="N259" s="61"/>
      <c r="O259" s="61"/>
      <c r="P259" s="61"/>
      <c r="Q259" s="61"/>
      <c r="R259" s="61"/>
      <c r="S259" s="61"/>
      <c r="T259" s="61"/>
      <c r="U259" s="61"/>
      <c r="V259" s="61"/>
      <c r="W259" s="61">
        <v>29.3</v>
      </c>
      <c r="X259" s="61">
        <v>1</v>
      </c>
      <c r="Y259" s="61">
        <v>0.5</v>
      </c>
      <c r="Z259" s="61"/>
      <c r="AA259" s="61"/>
      <c r="AB259" s="61"/>
      <c r="AC259" s="61"/>
      <c r="AD259" s="61">
        <v>4.2</v>
      </c>
      <c r="AE259" s="61">
        <v>1.5</v>
      </c>
      <c r="AF259" s="61"/>
      <c r="AG259" s="61">
        <v>0.3</v>
      </c>
    </row>
    <row r="260" spans="1:33" ht="10.5" customHeight="1" x14ac:dyDescent="0.2">
      <c r="B260" s="5" t="s">
        <v>33</v>
      </c>
      <c r="C260" s="5">
        <v>30</v>
      </c>
      <c r="T260" s="5">
        <v>30</v>
      </c>
    </row>
    <row r="261" spans="1:33" ht="10.5" customHeight="1" x14ac:dyDescent="0.2">
      <c r="B261" s="5" t="s">
        <v>41</v>
      </c>
      <c r="C261" s="5">
        <v>95</v>
      </c>
      <c r="O261" s="5">
        <v>95</v>
      </c>
    </row>
    <row r="262" spans="1:33" s="29" customFormat="1" ht="10.5" customHeight="1" x14ac:dyDescent="0.2">
      <c r="A262" s="7"/>
      <c r="B262" s="9" t="s">
        <v>88</v>
      </c>
      <c r="C262" s="7"/>
      <c r="D262" s="7">
        <f t="shared" ref="D262:AG262" si="11">SUM(D239:D261)</f>
        <v>426.1</v>
      </c>
      <c r="E262" s="7">
        <f t="shared" si="11"/>
        <v>13.27</v>
      </c>
      <c r="F262" s="7">
        <f t="shared" si="11"/>
        <v>0</v>
      </c>
      <c r="G262" s="7">
        <f t="shared" si="11"/>
        <v>0</v>
      </c>
      <c r="H262" s="7">
        <f t="shared" si="11"/>
        <v>140.5</v>
      </c>
      <c r="I262" s="7">
        <f t="shared" si="11"/>
        <v>0</v>
      </c>
      <c r="J262" s="7">
        <f t="shared" si="11"/>
        <v>0</v>
      </c>
      <c r="K262" s="7">
        <f t="shared" si="11"/>
        <v>78.400000000000006</v>
      </c>
      <c r="L262" s="7">
        <f t="shared" si="11"/>
        <v>27</v>
      </c>
      <c r="M262" s="7">
        <f t="shared" si="11"/>
        <v>196</v>
      </c>
      <c r="N262" s="7">
        <f t="shared" si="11"/>
        <v>205.8</v>
      </c>
      <c r="O262" s="7">
        <f t="shared" si="11"/>
        <v>95</v>
      </c>
      <c r="P262" s="7">
        <f t="shared" si="11"/>
        <v>18</v>
      </c>
      <c r="Q262" s="7">
        <f t="shared" si="11"/>
        <v>200</v>
      </c>
      <c r="R262" s="7">
        <f t="shared" si="11"/>
        <v>0</v>
      </c>
      <c r="S262" s="7">
        <f t="shared" si="11"/>
        <v>50</v>
      </c>
      <c r="T262" s="7">
        <f t="shared" si="11"/>
        <v>80</v>
      </c>
      <c r="U262" s="7">
        <f t="shared" si="11"/>
        <v>25.2</v>
      </c>
      <c r="V262" s="7">
        <f t="shared" si="11"/>
        <v>0</v>
      </c>
      <c r="W262" s="7">
        <f t="shared" si="11"/>
        <v>29.3</v>
      </c>
      <c r="X262" s="7">
        <f t="shared" si="11"/>
        <v>24.7</v>
      </c>
      <c r="Y262" s="7">
        <f t="shared" si="11"/>
        <v>10.4</v>
      </c>
      <c r="Z262" s="7">
        <f t="shared" si="11"/>
        <v>40</v>
      </c>
      <c r="AA262" s="7">
        <f t="shared" si="11"/>
        <v>0.84</v>
      </c>
      <c r="AB262" s="7">
        <f t="shared" si="11"/>
        <v>0</v>
      </c>
      <c r="AC262" s="7">
        <f t="shared" si="11"/>
        <v>0</v>
      </c>
      <c r="AD262" s="7">
        <f t="shared" si="11"/>
        <v>17.399999999999999</v>
      </c>
      <c r="AE262" s="7">
        <f t="shared" si="11"/>
        <v>1.5</v>
      </c>
      <c r="AF262" s="7">
        <f t="shared" si="11"/>
        <v>6</v>
      </c>
      <c r="AG262" s="7">
        <f t="shared" si="11"/>
        <v>4.8999999999999995</v>
      </c>
    </row>
    <row r="263" spans="1:33" s="34" customFormat="1" ht="10.5" customHeight="1" x14ac:dyDescent="0.2">
      <c r="A263" s="13"/>
      <c r="B263" s="14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F263" s="15"/>
      <c r="AG263" s="15"/>
    </row>
    <row r="264" spans="1:33" s="38" customFormat="1" ht="16.5" customHeight="1" x14ac:dyDescent="0.2">
      <c r="A264" s="21"/>
      <c r="B264" s="22" t="s">
        <v>125</v>
      </c>
      <c r="C264" s="23"/>
      <c r="D264" s="23">
        <f t="shared" ref="D264:AG264" si="12">D262+D236+D212+D185+D160+D133+D106+D80+D53+D27</f>
        <v>4420.5200000000004</v>
      </c>
      <c r="E264" s="23">
        <f t="shared" si="12"/>
        <v>394.65461538461534</v>
      </c>
      <c r="F264" s="23">
        <f t="shared" si="12"/>
        <v>109.6</v>
      </c>
      <c r="G264" s="23">
        <f t="shared" si="12"/>
        <v>60</v>
      </c>
      <c r="H264" s="23">
        <f t="shared" si="12"/>
        <v>538.73</v>
      </c>
      <c r="I264" s="23">
        <f t="shared" si="12"/>
        <v>239.77</v>
      </c>
      <c r="J264" s="23">
        <f t="shared" si="12"/>
        <v>365.5</v>
      </c>
      <c r="K264" s="23">
        <f t="shared" si="12"/>
        <v>247.5</v>
      </c>
      <c r="L264" s="23">
        <f t="shared" si="12"/>
        <v>403.45</v>
      </c>
      <c r="M264" s="23">
        <f t="shared" si="12"/>
        <v>1369.89</v>
      </c>
      <c r="N264" s="23">
        <f t="shared" si="12"/>
        <v>2183.16</v>
      </c>
      <c r="O264" s="23">
        <f t="shared" si="12"/>
        <v>1004.4</v>
      </c>
      <c r="P264" s="23">
        <f t="shared" si="12"/>
        <v>109.05</v>
      </c>
      <c r="Q264" s="23">
        <f t="shared" si="12"/>
        <v>1000</v>
      </c>
      <c r="R264" s="23">
        <f t="shared" si="12"/>
        <v>495</v>
      </c>
      <c r="S264" s="23">
        <f t="shared" si="12"/>
        <v>500.8</v>
      </c>
      <c r="T264" s="23">
        <f t="shared" si="12"/>
        <v>793.3</v>
      </c>
      <c r="U264" s="23">
        <f t="shared" si="12"/>
        <v>429.79999999999995</v>
      </c>
      <c r="V264" s="23">
        <f t="shared" si="12"/>
        <v>116.5</v>
      </c>
      <c r="W264" s="23">
        <f t="shared" si="12"/>
        <v>301.76000000000005</v>
      </c>
      <c r="X264" s="23">
        <f t="shared" si="12"/>
        <v>213.63000000000002</v>
      </c>
      <c r="Y264" s="23">
        <f t="shared" si="12"/>
        <v>110.63400000000001</v>
      </c>
      <c r="Z264" s="23">
        <f t="shared" si="12"/>
        <v>200</v>
      </c>
      <c r="AA264" s="23">
        <f t="shared" si="12"/>
        <v>5.88</v>
      </c>
      <c r="AB264" s="23">
        <f t="shared" si="12"/>
        <v>6</v>
      </c>
      <c r="AC264" s="23">
        <f t="shared" si="12"/>
        <v>12</v>
      </c>
      <c r="AD264" s="23">
        <f t="shared" si="12"/>
        <v>302.28999999999996</v>
      </c>
      <c r="AE264" s="23">
        <f t="shared" si="12"/>
        <v>4.9000000000000004</v>
      </c>
      <c r="AF264" s="23">
        <f t="shared" si="12"/>
        <v>30.1</v>
      </c>
      <c r="AG264" s="23">
        <f t="shared" si="12"/>
        <v>49.05</v>
      </c>
    </row>
    <row r="265" spans="1:33" s="38" customFormat="1" ht="17.25" customHeight="1" x14ac:dyDescent="0.2">
      <c r="A265" s="23"/>
      <c r="B265" s="39" t="s">
        <v>126</v>
      </c>
      <c r="C265" s="23"/>
      <c r="D265" s="23">
        <f>D266*10</f>
        <v>4500</v>
      </c>
      <c r="E265" s="23">
        <f>E266*10</f>
        <v>400</v>
      </c>
      <c r="F265" s="23">
        <f t="shared" ref="F265:AF265" si="13">F266*10</f>
        <v>110</v>
      </c>
      <c r="G265" s="23">
        <f t="shared" si="13"/>
        <v>60</v>
      </c>
      <c r="H265" s="23">
        <f t="shared" si="13"/>
        <v>550</v>
      </c>
      <c r="I265" s="23">
        <f t="shared" si="13"/>
        <v>240</v>
      </c>
      <c r="J265" s="23">
        <f t="shared" si="13"/>
        <v>370</v>
      </c>
      <c r="K265" s="23">
        <v>250</v>
      </c>
      <c r="L265" s="23">
        <v>400</v>
      </c>
      <c r="M265" s="23">
        <f t="shared" si="13"/>
        <v>1400</v>
      </c>
      <c r="N265" s="23">
        <v>2200</v>
      </c>
      <c r="O265" s="23">
        <f t="shared" si="13"/>
        <v>1000</v>
      </c>
      <c r="P265" s="23">
        <f t="shared" si="13"/>
        <v>110</v>
      </c>
      <c r="Q265" s="23">
        <f t="shared" si="13"/>
        <v>1000</v>
      </c>
      <c r="R265" s="23">
        <f t="shared" si="13"/>
        <v>500</v>
      </c>
      <c r="S265" s="23">
        <f t="shared" si="13"/>
        <v>500</v>
      </c>
      <c r="T265" s="23">
        <f t="shared" si="13"/>
        <v>800</v>
      </c>
      <c r="U265" s="23">
        <f t="shared" si="13"/>
        <v>430</v>
      </c>
      <c r="V265" s="23">
        <f t="shared" si="13"/>
        <v>120</v>
      </c>
      <c r="W265" s="23">
        <f t="shared" si="13"/>
        <v>290</v>
      </c>
      <c r="X265" s="23">
        <f t="shared" si="13"/>
        <v>210</v>
      </c>
      <c r="Y265" s="23">
        <f t="shared" si="13"/>
        <v>110</v>
      </c>
      <c r="Z265" s="23">
        <f t="shared" si="13"/>
        <v>200</v>
      </c>
      <c r="AA265" s="23">
        <f t="shared" si="13"/>
        <v>6</v>
      </c>
      <c r="AB265" s="23">
        <f t="shared" si="13"/>
        <v>6</v>
      </c>
      <c r="AC265" s="23">
        <f t="shared" si="13"/>
        <v>12</v>
      </c>
      <c r="AD265" s="23">
        <v>300</v>
      </c>
      <c r="AE265" s="23">
        <f t="shared" si="13"/>
        <v>5</v>
      </c>
      <c r="AF265" s="23">
        <f t="shared" si="13"/>
        <v>30</v>
      </c>
      <c r="AG265" s="23">
        <v>50</v>
      </c>
    </row>
    <row r="266" spans="1:33" ht="16.5" customHeight="1" x14ac:dyDescent="0.2">
      <c r="A266" s="90" t="s">
        <v>136</v>
      </c>
      <c r="B266" s="91"/>
      <c r="D266" s="5">
        <v>450</v>
      </c>
      <c r="E266" s="5">
        <v>40</v>
      </c>
      <c r="F266" s="5">
        <v>11</v>
      </c>
      <c r="G266" s="5">
        <v>6</v>
      </c>
      <c r="H266" s="5">
        <v>55</v>
      </c>
      <c r="I266" s="5">
        <v>24</v>
      </c>
      <c r="J266" s="5">
        <v>37</v>
      </c>
      <c r="K266" s="5">
        <v>25</v>
      </c>
      <c r="L266" s="5">
        <v>24</v>
      </c>
      <c r="M266" s="5">
        <v>140</v>
      </c>
      <c r="N266" s="5">
        <v>220</v>
      </c>
      <c r="O266" s="5">
        <v>100</v>
      </c>
      <c r="P266" s="5">
        <v>11</v>
      </c>
      <c r="Q266" s="5">
        <v>100</v>
      </c>
      <c r="R266" s="5">
        <v>50</v>
      </c>
      <c r="S266" s="5">
        <v>50</v>
      </c>
      <c r="T266" s="5">
        <v>80</v>
      </c>
      <c r="U266" s="5">
        <v>43</v>
      </c>
      <c r="V266" s="5">
        <v>12</v>
      </c>
      <c r="W266" s="5">
        <v>29</v>
      </c>
      <c r="X266" s="5">
        <v>21</v>
      </c>
      <c r="Y266" s="5">
        <v>11</v>
      </c>
      <c r="Z266" s="5">
        <v>20</v>
      </c>
      <c r="AA266" s="5">
        <v>0.6</v>
      </c>
      <c r="AB266" s="5">
        <v>0.6</v>
      </c>
      <c r="AC266" s="5">
        <v>1.2</v>
      </c>
      <c r="AD266" s="5">
        <v>30</v>
      </c>
      <c r="AE266" s="5">
        <v>0.5</v>
      </c>
      <c r="AF266" s="5">
        <v>3</v>
      </c>
      <c r="AG266" s="5">
        <v>5</v>
      </c>
    </row>
    <row r="267" spans="1:33" s="42" customFormat="1" ht="18" customHeight="1" x14ac:dyDescent="0.2">
      <c r="A267" s="40"/>
      <c r="B267" s="40" t="s">
        <v>145</v>
      </c>
      <c r="C267" s="40"/>
      <c r="D267" s="41">
        <f>-(100-(D264*100/D265))</f>
        <v>-1.7662222222222113</v>
      </c>
      <c r="E267" s="41">
        <f t="shared" ref="E267:AG267" si="14">-(100-(E264*100/E265))</f>
        <v>-1.336346153846165</v>
      </c>
      <c r="F267" s="41">
        <f t="shared" si="14"/>
        <v>-0.36363636363635976</v>
      </c>
      <c r="G267" s="41">
        <f t="shared" si="14"/>
        <v>0</v>
      </c>
      <c r="H267" s="41">
        <f t="shared" si="14"/>
        <v>-2.0490909090909071</v>
      </c>
      <c r="I267" s="41">
        <f t="shared" si="14"/>
        <v>-9.5833333333331439E-2</v>
      </c>
      <c r="J267" s="41">
        <f t="shared" si="14"/>
        <v>-1.2162162162162105</v>
      </c>
      <c r="K267" s="41">
        <f t="shared" si="14"/>
        <v>-1</v>
      </c>
      <c r="L267" s="41">
        <f t="shared" si="14"/>
        <v>0.86249999999999716</v>
      </c>
      <c r="M267" s="41">
        <f t="shared" si="14"/>
        <v>-2.1507142857142867</v>
      </c>
      <c r="N267" s="41">
        <f t="shared" si="14"/>
        <v>-0.76545454545454561</v>
      </c>
      <c r="O267" s="41">
        <f t="shared" si="14"/>
        <v>0.43999999999999773</v>
      </c>
      <c r="P267" s="41">
        <f t="shared" si="14"/>
        <v>-0.86363636363635976</v>
      </c>
      <c r="Q267" s="41">
        <f t="shared" si="14"/>
        <v>0</v>
      </c>
      <c r="R267" s="41">
        <f t="shared" si="14"/>
        <v>-1</v>
      </c>
      <c r="S267" s="41">
        <f t="shared" si="14"/>
        <v>0.15999999999999659</v>
      </c>
      <c r="T267" s="41">
        <f t="shared" si="14"/>
        <v>-0.83750000000000568</v>
      </c>
      <c r="U267" s="41">
        <f t="shared" si="14"/>
        <v>-4.651162790699459E-2</v>
      </c>
      <c r="V267" s="41">
        <f t="shared" si="14"/>
        <v>-2.9166666666666714</v>
      </c>
      <c r="W267" s="41">
        <f t="shared" si="14"/>
        <v>4.055172413793116</v>
      </c>
      <c r="X267" s="41">
        <f t="shared" si="14"/>
        <v>1.728571428571442</v>
      </c>
      <c r="Y267" s="41">
        <f t="shared" si="14"/>
        <v>0.57636363636365218</v>
      </c>
      <c r="Z267" s="41">
        <f t="shared" si="14"/>
        <v>0</v>
      </c>
      <c r="AA267" s="41">
        <f t="shared" si="14"/>
        <v>-2</v>
      </c>
      <c r="AB267" s="41">
        <f t="shared" si="14"/>
        <v>0</v>
      </c>
      <c r="AC267" s="41">
        <f t="shared" si="14"/>
        <v>0</v>
      </c>
      <c r="AD267" s="41">
        <f t="shared" si="14"/>
        <v>0.76333333333332121</v>
      </c>
      <c r="AE267" s="41">
        <f t="shared" si="14"/>
        <v>-1.9999999999999858</v>
      </c>
      <c r="AF267" s="41">
        <f t="shared" si="14"/>
        <v>0.3333333333333286</v>
      </c>
      <c r="AG267" s="41">
        <f t="shared" si="14"/>
        <v>-1.9000000000000057</v>
      </c>
    </row>
  </sheetData>
  <mergeCells count="11">
    <mergeCell ref="A135:B135"/>
    <mergeCell ref="A266:B266"/>
    <mergeCell ref="A2:B2"/>
    <mergeCell ref="A29:B29"/>
    <mergeCell ref="A55:B55"/>
    <mergeCell ref="A81:B81"/>
    <mergeCell ref="A108:B108"/>
    <mergeCell ref="A162:B162"/>
    <mergeCell ref="A187:B187"/>
    <mergeCell ref="A214:B214"/>
    <mergeCell ref="A238:B238"/>
  </mergeCells>
  <pageMargins left="0.25" right="0.25" top="0.75" bottom="0.75" header="0.3" footer="0.3"/>
  <pageSetup paperSize="9" scale="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Энерг.Ц.</vt:lpstr>
      <vt:lpstr>Меню лето</vt:lpstr>
      <vt:lpstr>Сырьё лето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2022-12-06T08:46:25Z</dcterms:modified>
</cp:coreProperties>
</file>