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3855" yWindow="1290" windowWidth="18000" windowHeight="9045" activeTab="3"/>
  </bookViews>
  <sheets>
    <sheet name="Титульник 7-10" sheetId="6" r:id="rId1"/>
    <sheet name="7-10" sheetId="1" r:id="rId2"/>
    <sheet name="Набор продуктов 7-10" sheetId="2" r:id="rId3"/>
    <sheet name="Титульник 11-17" sheetId="7" r:id="rId4"/>
    <sheet name="11-17" sheetId="3" r:id="rId5"/>
    <sheet name="Набор продуктов 11-17" sheetId="4" r:id="rId6"/>
    <sheet name="тех.кар." sheetId="5" r:id="rId7"/>
  </sheets>
  <calcPr calcId="191029"/>
</workbook>
</file>

<file path=xl/calcChain.xml><?xml version="1.0" encoding="utf-8"?>
<calcChain xmlns="http://schemas.openxmlformats.org/spreadsheetml/2006/main">
  <c r="R339" i="3" l="1"/>
  <c r="Q339" i="3"/>
  <c r="P339" i="3"/>
  <c r="O339" i="3"/>
  <c r="N339" i="3"/>
  <c r="M339" i="3"/>
  <c r="L339" i="3"/>
  <c r="K339" i="3"/>
  <c r="J339" i="3"/>
  <c r="I339" i="3"/>
  <c r="H339" i="3"/>
  <c r="G339" i="3"/>
  <c r="F339" i="3"/>
  <c r="E339" i="3"/>
  <c r="D339" i="3"/>
  <c r="R330" i="3"/>
  <c r="Q330" i="3"/>
  <c r="P330" i="3"/>
  <c r="O330" i="3"/>
  <c r="N330" i="3"/>
  <c r="M330" i="3"/>
  <c r="L330" i="3"/>
  <c r="K330" i="3"/>
  <c r="J330" i="3"/>
  <c r="I330" i="3"/>
  <c r="H330" i="3"/>
  <c r="G330" i="3"/>
  <c r="F330" i="3"/>
  <c r="E330" i="3"/>
  <c r="D330" i="3"/>
  <c r="R309" i="3"/>
  <c r="Q309" i="3"/>
  <c r="P309" i="3"/>
  <c r="O309" i="3"/>
  <c r="N309" i="3"/>
  <c r="M309" i="3"/>
  <c r="L309" i="3"/>
  <c r="K309" i="3"/>
  <c r="J309" i="3"/>
  <c r="I309" i="3"/>
  <c r="H309" i="3"/>
  <c r="G309" i="3"/>
  <c r="F309" i="3"/>
  <c r="E309" i="3"/>
  <c r="D309" i="3"/>
  <c r="R303" i="3"/>
  <c r="Q303" i="3"/>
  <c r="P303" i="3"/>
  <c r="O303" i="3"/>
  <c r="N303" i="3"/>
  <c r="M303" i="3"/>
  <c r="L303" i="3"/>
  <c r="K303" i="3"/>
  <c r="J303" i="3"/>
  <c r="I303" i="3"/>
  <c r="H303" i="3"/>
  <c r="G303" i="3"/>
  <c r="F303" i="3"/>
  <c r="E303" i="3"/>
  <c r="D303" i="3"/>
  <c r="D19" i="3"/>
  <c r="E19" i="3"/>
  <c r="F19" i="3"/>
  <c r="G19" i="3"/>
  <c r="H19" i="3"/>
  <c r="I19" i="3"/>
  <c r="J19" i="3"/>
  <c r="K19" i="3"/>
  <c r="L19" i="3"/>
  <c r="M19" i="3"/>
  <c r="N19" i="3"/>
  <c r="O19" i="3"/>
  <c r="P19" i="3"/>
  <c r="Q19" i="3"/>
  <c r="R19" i="3"/>
  <c r="R288" i="3"/>
  <c r="Q288" i="3"/>
  <c r="P288" i="3"/>
  <c r="O288" i="3"/>
  <c r="N288" i="3"/>
  <c r="M288" i="3"/>
  <c r="L288" i="3"/>
  <c r="K288" i="3"/>
  <c r="J288" i="3"/>
  <c r="I288" i="3"/>
  <c r="H288" i="3"/>
  <c r="G288" i="3"/>
  <c r="F288" i="3"/>
  <c r="E288" i="3"/>
  <c r="D288" i="3"/>
  <c r="R277" i="3"/>
  <c r="Q277" i="3"/>
  <c r="P277" i="3"/>
  <c r="O277" i="3"/>
  <c r="N277" i="3"/>
  <c r="M277" i="3"/>
  <c r="L277" i="3"/>
  <c r="K277" i="3"/>
  <c r="J277" i="3"/>
  <c r="I277" i="3"/>
  <c r="H277" i="3"/>
  <c r="G277" i="3"/>
  <c r="F277" i="3"/>
  <c r="E277" i="3"/>
  <c r="D277" i="3"/>
  <c r="R272" i="3"/>
  <c r="Q272" i="3"/>
  <c r="P272" i="3"/>
  <c r="O272" i="3"/>
  <c r="N272" i="3"/>
  <c r="M272" i="3"/>
  <c r="L272" i="3"/>
  <c r="K272" i="3"/>
  <c r="J272" i="3"/>
  <c r="I272" i="3"/>
  <c r="H272" i="3"/>
  <c r="G272" i="3"/>
  <c r="F272" i="3"/>
  <c r="E272" i="3"/>
  <c r="D272" i="3"/>
  <c r="R263" i="3"/>
  <c r="Q263" i="3"/>
  <c r="P263" i="3"/>
  <c r="O263" i="3"/>
  <c r="N263" i="3"/>
  <c r="M263" i="3"/>
  <c r="L263" i="3"/>
  <c r="K263" i="3"/>
  <c r="J263" i="3"/>
  <c r="I263" i="3"/>
  <c r="H263" i="3"/>
  <c r="G263" i="3"/>
  <c r="F263" i="3"/>
  <c r="E263" i="3"/>
  <c r="D263" i="3"/>
  <c r="R255" i="3"/>
  <c r="Q255" i="3"/>
  <c r="P255" i="3"/>
  <c r="O255" i="3"/>
  <c r="N255" i="3"/>
  <c r="M255" i="3"/>
  <c r="L255" i="3"/>
  <c r="K255" i="3"/>
  <c r="J255" i="3"/>
  <c r="I255" i="3"/>
  <c r="H255" i="3"/>
  <c r="G255" i="3"/>
  <c r="F255" i="3"/>
  <c r="E255" i="3"/>
  <c r="D255" i="3"/>
  <c r="R253" i="3"/>
  <c r="Q253" i="3"/>
  <c r="P253" i="3"/>
  <c r="O253" i="3"/>
  <c r="N253" i="3"/>
  <c r="M253" i="3"/>
  <c r="L253" i="3"/>
  <c r="K253" i="3"/>
  <c r="J253" i="3"/>
  <c r="I253" i="3"/>
  <c r="H253" i="3"/>
  <c r="G253" i="3"/>
  <c r="F253" i="3"/>
  <c r="E253" i="3"/>
  <c r="D253" i="3"/>
  <c r="R232" i="3"/>
  <c r="Q232" i="3"/>
  <c r="P232" i="3"/>
  <c r="O232" i="3"/>
  <c r="N232" i="3"/>
  <c r="M232" i="3"/>
  <c r="L232" i="3"/>
  <c r="K232" i="3"/>
  <c r="J232" i="3"/>
  <c r="I232" i="3"/>
  <c r="H232" i="3"/>
  <c r="G232" i="3"/>
  <c r="F232" i="3"/>
  <c r="E232" i="3"/>
  <c r="D232" i="3"/>
  <c r="R221" i="3"/>
  <c r="Q221" i="3"/>
  <c r="P221" i="3"/>
  <c r="O221" i="3"/>
  <c r="N221" i="3"/>
  <c r="M221" i="3"/>
  <c r="L221" i="3"/>
  <c r="K221" i="3"/>
  <c r="J221" i="3"/>
  <c r="I221" i="3"/>
  <c r="H221" i="3"/>
  <c r="G221" i="3"/>
  <c r="F221" i="3"/>
  <c r="E221" i="3"/>
  <c r="D221" i="3"/>
  <c r="R201" i="3"/>
  <c r="Q201" i="3"/>
  <c r="P201" i="3"/>
  <c r="O201" i="3"/>
  <c r="N201" i="3"/>
  <c r="M201" i="3"/>
  <c r="L201" i="3"/>
  <c r="K201" i="3"/>
  <c r="J201" i="3"/>
  <c r="I201" i="3"/>
  <c r="H201" i="3"/>
  <c r="G201" i="3"/>
  <c r="F201" i="3"/>
  <c r="E201" i="3"/>
  <c r="D201" i="3"/>
  <c r="R196" i="3"/>
  <c r="Q196" i="3"/>
  <c r="P196" i="3"/>
  <c r="O196" i="3"/>
  <c r="N196" i="3"/>
  <c r="M196" i="3"/>
  <c r="L196" i="3"/>
  <c r="K196" i="3"/>
  <c r="J196" i="3"/>
  <c r="I196" i="3"/>
  <c r="H196" i="3"/>
  <c r="G196" i="3"/>
  <c r="F196" i="3"/>
  <c r="E196" i="3"/>
  <c r="D196" i="3"/>
  <c r="R188" i="3"/>
  <c r="Q188" i="3"/>
  <c r="P188" i="3"/>
  <c r="O188" i="3"/>
  <c r="N188" i="3"/>
  <c r="M188" i="3"/>
  <c r="L188" i="3"/>
  <c r="K188" i="3"/>
  <c r="J188" i="3"/>
  <c r="I188" i="3"/>
  <c r="H188" i="3"/>
  <c r="G188" i="3"/>
  <c r="F188" i="3"/>
  <c r="E188" i="3"/>
  <c r="D188" i="3"/>
  <c r="R165" i="3"/>
  <c r="Q165" i="3"/>
  <c r="P165" i="3"/>
  <c r="O165" i="3"/>
  <c r="N165" i="3"/>
  <c r="M165" i="3"/>
  <c r="L165" i="3"/>
  <c r="K165" i="3"/>
  <c r="J165" i="3"/>
  <c r="I165" i="3"/>
  <c r="H165" i="3"/>
  <c r="G165" i="3"/>
  <c r="F165" i="3"/>
  <c r="E165" i="3"/>
  <c r="D165" i="3"/>
  <c r="R131" i="3"/>
  <c r="Q131" i="3"/>
  <c r="P131" i="3"/>
  <c r="O131" i="3"/>
  <c r="N131" i="3"/>
  <c r="M131" i="3"/>
  <c r="L131" i="3"/>
  <c r="K131" i="3"/>
  <c r="J131" i="3"/>
  <c r="I131" i="3"/>
  <c r="H131" i="3"/>
  <c r="G131" i="3"/>
  <c r="F131" i="3"/>
  <c r="E131" i="3"/>
  <c r="D131" i="3"/>
  <c r="R122" i="3"/>
  <c r="Q122" i="3"/>
  <c r="P122" i="3"/>
  <c r="O122" i="3"/>
  <c r="N122" i="3"/>
  <c r="M122" i="3"/>
  <c r="L122" i="3"/>
  <c r="K122" i="3"/>
  <c r="J122" i="3"/>
  <c r="I122" i="3"/>
  <c r="H122" i="3"/>
  <c r="G122" i="3"/>
  <c r="F122" i="3"/>
  <c r="E122" i="3"/>
  <c r="D122" i="3"/>
  <c r="R114" i="3"/>
  <c r="R110" i="3" s="1"/>
  <c r="P114" i="3"/>
  <c r="P110" i="3" s="1"/>
  <c r="N114" i="3"/>
  <c r="N110" i="3" s="1"/>
  <c r="L114" i="3"/>
  <c r="L110" i="3" s="1"/>
  <c r="J114" i="3"/>
  <c r="J110" i="3" s="1"/>
  <c r="H114" i="3"/>
  <c r="H110" i="3" s="1"/>
  <c r="F114" i="3"/>
  <c r="F110" i="3" s="1"/>
  <c r="D114" i="3"/>
  <c r="D110" i="3" s="1"/>
  <c r="Q114" i="3"/>
  <c r="Q110" i="3" s="1"/>
  <c r="O114" i="3"/>
  <c r="O110" i="3" s="1"/>
  <c r="M114" i="3"/>
  <c r="K114" i="3"/>
  <c r="K110" i="3" s="1"/>
  <c r="I114" i="3"/>
  <c r="I110" i="3" s="1"/>
  <c r="G114" i="3"/>
  <c r="G110" i="3" s="1"/>
  <c r="E114" i="3"/>
  <c r="M110" i="3"/>
  <c r="E110" i="3"/>
  <c r="R79" i="3"/>
  <c r="Q79" i="3"/>
  <c r="P79" i="3"/>
  <c r="O79" i="3"/>
  <c r="N79" i="3"/>
  <c r="M79" i="3"/>
  <c r="L79" i="3"/>
  <c r="K79" i="3"/>
  <c r="J79" i="3"/>
  <c r="I79" i="3"/>
  <c r="H79" i="3"/>
  <c r="G79" i="3"/>
  <c r="F79" i="3"/>
  <c r="E79" i="3"/>
  <c r="D79" i="3"/>
  <c r="R66" i="3"/>
  <c r="Q66" i="3"/>
  <c r="P66" i="3"/>
  <c r="O66" i="3"/>
  <c r="N66" i="3"/>
  <c r="M66" i="3"/>
  <c r="L66" i="3"/>
  <c r="K66" i="3"/>
  <c r="J66" i="3"/>
  <c r="I66" i="3"/>
  <c r="H66" i="3"/>
  <c r="G66" i="3"/>
  <c r="F66" i="3"/>
  <c r="E66" i="3"/>
  <c r="D66" i="3"/>
  <c r="R57" i="3"/>
  <c r="Q57" i="3"/>
  <c r="P57" i="3"/>
  <c r="O57" i="3"/>
  <c r="N57" i="3"/>
  <c r="M57" i="3"/>
  <c r="L57" i="3"/>
  <c r="K57" i="3"/>
  <c r="J57" i="3"/>
  <c r="I57" i="3"/>
  <c r="H57" i="3"/>
  <c r="G57" i="3"/>
  <c r="F57" i="3"/>
  <c r="E57" i="3"/>
  <c r="D57" i="3"/>
  <c r="R29" i="3"/>
  <c r="Q29" i="3"/>
  <c r="P29" i="3"/>
  <c r="O29" i="3"/>
  <c r="N29" i="3"/>
  <c r="M29" i="3"/>
  <c r="L29" i="3"/>
  <c r="K29" i="3"/>
  <c r="J29" i="3"/>
  <c r="I29" i="3"/>
  <c r="H29" i="3"/>
  <c r="G29" i="3"/>
  <c r="F29" i="3"/>
  <c r="E29" i="3"/>
  <c r="D29" i="3"/>
  <c r="R340" i="1" l="1"/>
  <c r="Q340" i="1"/>
  <c r="P340" i="1"/>
  <c r="O340" i="1"/>
  <c r="N340" i="1"/>
  <c r="M340" i="1"/>
  <c r="L340" i="1"/>
  <c r="K340" i="1"/>
  <c r="J340" i="1"/>
  <c r="I340" i="1"/>
  <c r="H340" i="1"/>
  <c r="G340" i="1"/>
  <c r="F340" i="1"/>
  <c r="E340" i="1"/>
  <c r="D340" i="1"/>
  <c r="R331" i="1" l="1"/>
  <c r="Q331" i="1"/>
  <c r="P331" i="1"/>
  <c r="O331" i="1"/>
  <c r="N331" i="1"/>
  <c r="M331" i="1"/>
  <c r="L331" i="1"/>
  <c r="K331" i="1"/>
  <c r="J331" i="1"/>
  <c r="I331" i="1"/>
  <c r="H331" i="1"/>
  <c r="G331" i="1"/>
  <c r="F331" i="1"/>
  <c r="E331" i="1"/>
  <c r="D331" i="1"/>
  <c r="R310" i="1"/>
  <c r="Q310" i="1"/>
  <c r="P310" i="1"/>
  <c r="O310" i="1"/>
  <c r="N310" i="1"/>
  <c r="M310" i="1"/>
  <c r="L310" i="1"/>
  <c r="K310" i="1"/>
  <c r="J310" i="1"/>
  <c r="I310" i="1"/>
  <c r="H310" i="1"/>
  <c r="G310" i="1"/>
  <c r="F310" i="1"/>
  <c r="E310" i="1"/>
  <c r="D310" i="1"/>
  <c r="R304" i="1"/>
  <c r="Q304" i="1"/>
  <c r="P304" i="1"/>
  <c r="O304" i="1"/>
  <c r="N304" i="1"/>
  <c r="M304" i="1"/>
  <c r="L304" i="1"/>
  <c r="K304" i="1"/>
  <c r="J304" i="1"/>
  <c r="I304" i="1"/>
  <c r="H304" i="1"/>
  <c r="G304" i="1"/>
  <c r="F304" i="1"/>
  <c r="E304" i="1"/>
  <c r="D304" i="1"/>
  <c r="D256" i="1" l="1"/>
  <c r="E256" i="1"/>
  <c r="F256" i="1"/>
  <c r="G256" i="1"/>
  <c r="H256" i="1"/>
  <c r="I256" i="1"/>
  <c r="J256" i="1"/>
  <c r="K256" i="1"/>
  <c r="L256" i="1"/>
  <c r="M256" i="1"/>
  <c r="N256" i="1"/>
  <c r="O256" i="1"/>
  <c r="P256" i="1"/>
  <c r="Q256" i="1"/>
  <c r="R256" i="1"/>
  <c r="R289" i="1"/>
  <c r="Q289" i="1"/>
  <c r="P289" i="1"/>
  <c r="O289" i="1"/>
  <c r="N289" i="1"/>
  <c r="M289" i="1"/>
  <c r="L289" i="1"/>
  <c r="K289" i="1"/>
  <c r="J289" i="1"/>
  <c r="I289" i="1"/>
  <c r="H289" i="1"/>
  <c r="G289" i="1"/>
  <c r="F289" i="1"/>
  <c r="E289" i="1"/>
  <c r="D289" i="1"/>
  <c r="R278" i="1"/>
  <c r="Q278" i="1"/>
  <c r="P278" i="1"/>
  <c r="O278" i="1"/>
  <c r="N278" i="1"/>
  <c r="M278" i="1"/>
  <c r="L278" i="1"/>
  <c r="K278" i="1"/>
  <c r="J278" i="1"/>
  <c r="I278" i="1"/>
  <c r="H278" i="1"/>
  <c r="G278" i="1"/>
  <c r="F278" i="1"/>
  <c r="E278" i="1"/>
  <c r="D278" i="1"/>
  <c r="R273" i="1"/>
  <c r="Q273" i="1"/>
  <c r="P273" i="1"/>
  <c r="O273" i="1"/>
  <c r="N273" i="1"/>
  <c r="M273" i="1"/>
  <c r="L273" i="1"/>
  <c r="K273" i="1"/>
  <c r="J273" i="1"/>
  <c r="I273" i="1"/>
  <c r="H273" i="1"/>
  <c r="G273" i="1"/>
  <c r="F273" i="1"/>
  <c r="E273" i="1"/>
  <c r="D273" i="1"/>
  <c r="R254" i="1"/>
  <c r="Q254" i="1"/>
  <c r="P254" i="1"/>
  <c r="O254" i="1"/>
  <c r="N254" i="1"/>
  <c r="M254" i="1"/>
  <c r="L254" i="1"/>
  <c r="K254" i="1"/>
  <c r="J254" i="1"/>
  <c r="I254" i="1"/>
  <c r="H254" i="1"/>
  <c r="G254" i="1"/>
  <c r="F254" i="1"/>
  <c r="E254" i="1"/>
  <c r="D254" i="1"/>
  <c r="R197" i="1"/>
  <c r="Q197" i="1"/>
  <c r="P197" i="1"/>
  <c r="O197" i="1"/>
  <c r="N197" i="1"/>
  <c r="M197" i="1"/>
  <c r="L197" i="1"/>
  <c r="K197" i="1"/>
  <c r="J197" i="1"/>
  <c r="I197" i="1"/>
  <c r="H197" i="1"/>
  <c r="G197" i="1"/>
  <c r="F197" i="1"/>
  <c r="E197" i="1"/>
  <c r="D197" i="1"/>
  <c r="R264" i="1"/>
  <c r="Q264" i="1"/>
  <c r="P264" i="1"/>
  <c r="O264" i="1"/>
  <c r="N264" i="1"/>
  <c r="M264" i="1"/>
  <c r="L264" i="1"/>
  <c r="K264" i="1"/>
  <c r="J264" i="1"/>
  <c r="I264" i="1"/>
  <c r="H264" i="1"/>
  <c r="G264" i="1"/>
  <c r="F264" i="1"/>
  <c r="E264" i="1"/>
  <c r="D264" i="1"/>
  <c r="R233" i="1"/>
  <c r="Q233" i="1"/>
  <c r="P233" i="1"/>
  <c r="O233" i="1"/>
  <c r="N233" i="1"/>
  <c r="M233" i="1"/>
  <c r="L233" i="1"/>
  <c r="K233" i="1"/>
  <c r="J233" i="1"/>
  <c r="I233" i="1"/>
  <c r="H233" i="1"/>
  <c r="G233" i="1"/>
  <c r="F233" i="1"/>
  <c r="E233" i="1"/>
  <c r="D233" i="1"/>
  <c r="R222" i="1"/>
  <c r="Q222" i="1"/>
  <c r="P222" i="1"/>
  <c r="O222" i="1"/>
  <c r="N222" i="1"/>
  <c r="M222" i="1"/>
  <c r="L222" i="1"/>
  <c r="K222" i="1"/>
  <c r="J222" i="1"/>
  <c r="I222" i="1"/>
  <c r="H222" i="1"/>
  <c r="G222" i="1"/>
  <c r="F222" i="1"/>
  <c r="E222" i="1"/>
  <c r="D222" i="1"/>
  <c r="R189" i="1"/>
  <c r="Q189" i="1"/>
  <c r="P189" i="1"/>
  <c r="O189" i="1"/>
  <c r="N189" i="1"/>
  <c r="M189" i="1"/>
  <c r="L189" i="1"/>
  <c r="K189" i="1"/>
  <c r="J189" i="1"/>
  <c r="I189" i="1"/>
  <c r="H189" i="1"/>
  <c r="G189" i="1"/>
  <c r="F189" i="1"/>
  <c r="E189" i="1"/>
  <c r="D189" i="1"/>
  <c r="R132" i="1"/>
  <c r="Q132" i="1"/>
  <c r="P132" i="1"/>
  <c r="O132" i="1"/>
  <c r="N132" i="1"/>
  <c r="M132" i="1"/>
  <c r="L132" i="1"/>
  <c r="K132" i="1"/>
  <c r="J132" i="1"/>
  <c r="I132" i="1"/>
  <c r="H132" i="1"/>
  <c r="G132" i="1"/>
  <c r="F132" i="1"/>
  <c r="E132" i="1"/>
  <c r="D132" i="1"/>
  <c r="R123" i="1"/>
  <c r="Q123" i="1"/>
  <c r="P123" i="1"/>
  <c r="O123" i="1"/>
  <c r="N123" i="1"/>
  <c r="M123" i="1"/>
  <c r="L123" i="1"/>
  <c r="K123" i="1"/>
  <c r="J123" i="1"/>
  <c r="I123" i="1"/>
  <c r="H123" i="1"/>
  <c r="G123" i="1"/>
  <c r="F123" i="1"/>
  <c r="E123" i="1"/>
  <c r="D123" i="1"/>
  <c r="R115" i="1"/>
  <c r="Q115" i="1"/>
  <c r="P115" i="1"/>
  <c r="O115" i="1"/>
  <c r="N115" i="1"/>
  <c r="M115" i="1"/>
  <c r="L115" i="1"/>
  <c r="K115" i="1"/>
  <c r="J115" i="1"/>
  <c r="I115" i="1"/>
  <c r="H115" i="1"/>
  <c r="G115" i="1"/>
  <c r="F115" i="1"/>
  <c r="E115" i="1"/>
  <c r="D115" i="1"/>
  <c r="D79" i="1"/>
  <c r="E79" i="1"/>
  <c r="F79" i="1"/>
  <c r="G79" i="1"/>
  <c r="H79" i="1"/>
  <c r="I79" i="1"/>
  <c r="J79" i="1"/>
  <c r="K79" i="1"/>
  <c r="L79" i="1"/>
  <c r="M79" i="1"/>
  <c r="N79" i="1"/>
  <c r="O79" i="1"/>
  <c r="P79" i="1"/>
  <c r="Q79" i="1"/>
  <c r="R79" i="1"/>
  <c r="R110" i="1"/>
  <c r="Q110" i="1"/>
  <c r="P110" i="1"/>
  <c r="O110" i="1"/>
  <c r="N110" i="1"/>
  <c r="M110" i="1"/>
  <c r="L110" i="1"/>
  <c r="K110" i="1"/>
  <c r="J110" i="1"/>
  <c r="I110" i="1"/>
  <c r="H110" i="1"/>
  <c r="G110" i="1"/>
  <c r="F110" i="1"/>
  <c r="E110" i="1"/>
  <c r="D110" i="1"/>
  <c r="R66" i="1" l="1"/>
  <c r="Q66" i="1"/>
  <c r="P66" i="1"/>
  <c r="O66" i="1"/>
  <c r="N66" i="1"/>
  <c r="M66" i="1"/>
  <c r="L66" i="1"/>
  <c r="K66" i="1"/>
  <c r="J66" i="1"/>
  <c r="I66" i="1"/>
  <c r="H66" i="1"/>
  <c r="G66" i="1"/>
  <c r="F66" i="1"/>
  <c r="E66" i="1"/>
  <c r="D66" i="1"/>
  <c r="R57" i="1"/>
  <c r="Q57" i="1"/>
  <c r="P57" i="1"/>
  <c r="O57" i="1"/>
  <c r="N57" i="1"/>
  <c r="M57" i="1"/>
  <c r="L57" i="1"/>
  <c r="K57" i="1"/>
  <c r="J57" i="1"/>
  <c r="I57" i="1"/>
  <c r="H57" i="1"/>
  <c r="G57" i="1"/>
  <c r="F57" i="1"/>
  <c r="E57" i="1"/>
  <c r="D57" i="1"/>
  <c r="R29" i="1"/>
  <c r="Q29" i="1"/>
  <c r="P29" i="1"/>
  <c r="O29" i="1"/>
  <c r="N29" i="1"/>
  <c r="M29" i="1"/>
  <c r="L29" i="1"/>
  <c r="K29" i="1"/>
  <c r="J29" i="1"/>
  <c r="I29" i="1"/>
  <c r="H29" i="1"/>
  <c r="G29" i="1"/>
  <c r="F29" i="1"/>
  <c r="E29" i="1"/>
  <c r="D29" i="1"/>
  <c r="R328" i="3" l="1"/>
  <c r="Q328" i="3"/>
  <c r="P328" i="3"/>
  <c r="O328" i="3"/>
  <c r="N328" i="3"/>
  <c r="M328" i="3"/>
  <c r="L328" i="3"/>
  <c r="K328" i="3"/>
  <c r="J328" i="3"/>
  <c r="I328" i="3"/>
  <c r="H328" i="3"/>
  <c r="G328" i="3"/>
  <c r="F328" i="3"/>
  <c r="E328" i="3"/>
  <c r="D328" i="3"/>
  <c r="R206" i="3"/>
  <c r="Q206" i="3"/>
  <c r="P206" i="3"/>
  <c r="O206" i="3"/>
  <c r="N206" i="3"/>
  <c r="M206" i="3"/>
  <c r="L206" i="3"/>
  <c r="K206" i="3"/>
  <c r="J206" i="3"/>
  <c r="I206" i="3"/>
  <c r="H206" i="3"/>
  <c r="G206" i="3"/>
  <c r="F206" i="3"/>
  <c r="E206" i="3"/>
  <c r="D206" i="3"/>
  <c r="R170" i="3"/>
  <c r="Q170" i="3"/>
  <c r="P170" i="3"/>
  <c r="O170" i="3"/>
  <c r="N170" i="3"/>
  <c r="M170" i="3"/>
  <c r="L170" i="3"/>
  <c r="K170" i="3"/>
  <c r="J170" i="3"/>
  <c r="I170" i="3"/>
  <c r="H170" i="3"/>
  <c r="G170" i="3"/>
  <c r="F170" i="3"/>
  <c r="E170" i="3"/>
  <c r="D170" i="3"/>
  <c r="R149" i="3"/>
  <c r="Q149" i="3"/>
  <c r="P149" i="3"/>
  <c r="O149" i="3"/>
  <c r="N149" i="3"/>
  <c r="M149" i="3"/>
  <c r="L149" i="3"/>
  <c r="K149" i="3"/>
  <c r="J149" i="3"/>
  <c r="I149" i="3"/>
  <c r="H149" i="3"/>
  <c r="G149" i="3"/>
  <c r="F149" i="3"/>
  <c r="E149" i="3"/>
  <c r="D149" i="3"/>
  <c r="R77" i="3"/>
  <c r="Q77" i="3"/>
  <c r="P77" i="3"/>
  <c r="O77" i="3"/>
  <c r="N77" i="3"/>
  <c r="M77" i="3"/>
  <c r="L77" i="3"/>
  <c r="K77" i="3"/>
  <c r="J77" i="3"/>
  <c r="I77" i="3"/>
  <c r="H77" i="3"/>
  <c r="G77" i="3"/>
  <c r="F77" i="3"/>
  <c r="E77" i="3"/>
  <c r="D77" i="3"/>
  <c r="R329" i="1" l="1"/>
  <c r="Q329" i="1"/>
  <c r="P329" i="1"/>
  <c r="O329" i="1"/>
  <c r="N329" i="1"/>
  <c r="M329" i="1"/>
  <c r="L329" i="1"/>
  <c r="K329" i="1"/>
  <c r="J329" i="1"/>
  <c r="I329" i="1"/>
  <c r="H329" i="1"/>
  <c r="G329" i="1"/>
  <c r="F329" i="1"/>
  <c r="E329" i="1"/>
  <c r="D329" i="1"/>
  <c r="D240" i="1" l="1"/>
  <c r="E240" i="1"/>
  <c r="F240" i="1"/>
  <c r="G240" i="1"/>
  <c r="H240" i="1"/>
  <c r="I240" i="1"/>
  <c r="J240" i="1"/>
  <c r="K240" i="1"/>
  <c r="L240" i="1"/>
  <c r="M240" i="1"/>
  <c r="N240" i="1"/>
  <c r="O240" i="1"/>
  <c r="P240" i="1"/>
  <c r="Q240" i="1"/>
  <c r="R240" i="1"/>
  <c r="R207" i="1" l="1"/>
  <c r="Q207" i="1"/>
  <c r="P207" i="1"/>
  <c r="O207" i="1"/>
  <c r="N207" i="1"/>
  <c r="M207" i="1"/>
  <c r="L207" i="1"/>
  <c r="K207" i="1"/>
  <c r="J207" i="1"/>
  <c r="I207" i="1"/>
  <c r="H207" i="1"/>
  <c r="G207" i="1"/>
  <c r="F207" i="1"/>
  <c r="E207" i="1"/>
  <c r="D207" i="1"/>
  <c r="R202" i="1"/>
  <c r="Q202" i="1"/>
  <c r="P202" i="1"/>
  <c r="O202" i="1"/>
  <c r="N202" i="1"/>
  <c r="M202" i="1"/>
  <c r="L202" i="1"/>
  <c r="K202" i="1"/>
  <c r="J202" i="1"/>
  <c r="I202" i="1"/>
  <c r="H202" i="1"/>
  <c r="G202" i="1"/>
  <c r="F202" i="1"/>
  <c r="E202" i="1"/>
  <c r="D202" i="1"/>
  <c r="R171" i="1" l="1"/>
  <c r="Q171" i="1"/>
  <c r="P171" i="1"/>
  <c r="O171" i="1"/>
  <c r="N171" i="1"/>
  <c r="M171" i="1"/>
  <c r="L171" i="1"/>
  <c r="K171" i="1"/>
  <c r="J171" i="1"/>
  <c r="I171" i="1"/>
  <c r="H171" i="1"/>
  <c r="G171" i="1"/>
  <c r="F171" i="1"/>
  <c r="E171" i="1"/>
  <c r="D171" i="1"/>
  <c r="R166" i="1"/>
  <c r="Q166" i="1"/>
  <c r="P166" i="1"/>
  <c r="O166" i="1"/>
  <c r="N166" i="1"/>
  <c r="M166" i="1"/>
  <c r="L166" i="1"/>
  <c r="K166" i="1"/>
  <c r="J166" i="1"/>
  <c r="I166" i="1"/>
  <c r="H166" i="1"/>
  <c r="G166" i="1"/>
  <c r="F166" i="1"/>
  <c r="E166" i="1"/>
  <c r="D166" i="1"/>
  <c r="R150" i="1"/>
  <c r="Q150" i="1"/>
  <c r="P150" i="1"/>
  <c r="O150" i="1"/>
  <c r="N150" i="1"/>
  <c r="M150" i="1"/>
  <c r="L150" i="1"/>
  <c r="K150" i="1"/>
  <c r="J150" i="1"/>
  <c r="I150" i="1"/>
  <c r="H150" i="1"/>
  <c r="G150" i="1"/>
  <c r="F150" i="1"/>
  <c r="E150" i="1"/>
  <c r="D150" i="1"/>
  <c r="R77" i="1" l="1"/>
  <c r="Q77" i="1"/>
  <c r="P77" i="1"/>
  <c r="O77" i="1"/>
  <c r="N77" i="1"/>
  <c r="M77" i="1"/>
  <c r="L77" i="1"/>
  <c r="K77" i="1"/>
  <c r="J77" i="1"/>
  <c r="I77" i="1"/>
  <c r="H77" i="1"/>
  <c r="G77" i="1"/>
  <c r="F77" i="1"/>
  <c r="E77" i="1"/>
  <c r="D77" i="1"/>
  <c r="D68" i="1"/>
  <c r="E68" i="1"/>
  <c r="F68" i="1"/>
  <c r="G68" i="1"/>
  <c r="H68" i="1"/>
  <c r="I68" i="1"/>
  <c r="J68" i="1"/>
  <c r="K68" i="1"/>
  <c r="L68" i="1"/>
  <c r="M68" i="1"/>
  <c r="N68" i="1"/>
  <c r="O68" i="1"/>
  <c r="P68" i="1"/>
  <c r="Q68" i="1"/>
  <c r="R68" i="1"/>
  <c r="R19" i="1"/>
  <c r="Q19" i="1"/>
  <c r="P19" i="1"/>
  <c r="O19" i="1"/>
  <c r="N19" i="1"/>
  <c r="M19" i="1"/>
  <c r="L19" i="1"/>
  <c r="K19" i="1"/>
  <c r="J19" i="1"/>
  <c r="I19" i="1"/>
  <c r="H19" i="1"/>
  <c r="G19" i="1"/>
  <c r="F19" i="1"/>
  <c r="E19" i="1"/>
  <c r="D19" i="1"/>
  <c r="R90" i="3"/>
  <c r="Q90" i="3"/>
  <c r="P90" i="3"/>
  <c r="O90" i="3"/>
  <c r="N90" i="3"/>
  <c r="M90" i="3"/>
  <c r="L90" i="3"/>
  <c r="K90" i="3"/>
  <c r="J90" i="3"/>
  <c r="I90" i="3"/>
  <c r="H90" i="3"/>
  <c r="G90" i="3"/>
  <c r="F90" i="3"/>
  <c r="E90" i="3"/>
  <c r="D90" i="3"/>
  <c r="R219" i="3"/>
  <c r="Q219" i="3"/>
  <c r="P219" i="3"/>
  <c r="O219" i="3"/>
  <c r="N219" i="3"/>
  <c r="M219" i="3"/>
  <c r="L219" i="3"/>
  <c r="K219" i="3"/>
  <c r="J219" i="3"/>
  <c r="I219" i="3"/>
  <c r="H219" i="3"/>
  <c r="G219" i="3"/>
  <c r="F219" i="3"/>
  <c r="E219" i="3"/>
  <c r="D219" i="3"/>
  <c r="F41" i="4" l="1"/>
  <c r="F40" i="4"/>
  <c r="F39" i="4"/>
  <c r="F38" i="4"/>
  <c r="F37" i="4"/>
  <c r="F36" i="4"/>
  <c r="F35" i="4"/>
  <c r="F34" i="4"/>
  <c r="F33" i="4"/>
  <c r="F32" i="4"/>
  <c r="F31" i="4"/>
  <c r="F30" i="4"/>
  <c r="F29" i="4"/>
  <c r="F28" i="4"/>
  <c r="F27" i="4"/>
  <c r="F26" i="4"/>
  <c r="F25" i="4"/>
  <c r="F24" i="4"/>
  <c r="F23" i="4"/>
  <c r="F22" i="4"/>
  <c r="F21" i="4"/>
  <c r="F20" i="4"/>
  <c r="F19" i="4"/>
  <c r="F18" i="4"/>
  <c r="F17" i="4"/>
  <c r="F16" i="4"/>
  <c r="F15" i="4"/>
  <c r="F14" i="4"/>
  <c r="F13" i="4"/>
  <c r="F12" i="4"/>
  <c r="F11" i="4"/>
  <c r="F10" i="4"/>
  <c r="F9" i="4"/>
  <c r="F8" i="4"/>
  <c r="F7" i="4"/>
  <c r="F6" i="4"/>
  <c r="F5" i="4"/>
  <c r="F41" i="2"/>
  <c r="F40" i="2"/>
  <c r="F38" i="2"/>
  <c r="F37" i="2"/>
  <c r="F36" i="2"/>
  <c r="F35" i="2"/>
  <c r="F33" i="2"/>
  <c r="F32" i="2"/>
  <c r="F31" i="2"/>
  <c r="F30" i="2"/>
  <c r="F29" i="2"/>
  <c r="F28" i="2"/>
  <c r="F27" i="2"/>
  <c r="F26" i="2"/>
  <c r="F25" i="2"/>
  <c r="F24" i="2"/>
  <c r="F23" i="2"/>
  <c r="F22" i="2"/>
  <c r="F21" i="2"/>
  <c r="F20" i="2"/>
  <c r="F19" i="2"/>
  <c r="F18" i="2"/>
  <c r="F17" i="2"/>
  <c r="F16" i="2"/>
  <c r="F14" i="2"/>
  <c r="F13" i="2"/>
  <c r="F12" i="2"/>
  <c r="F11" i="2"/>
  <c r="F10" i="2"/>
  <c r="F9" i="2"/>
  <c r="F8" i="2"/>
  <c r="F7" i="2"/>
  <c r="F6" i="2"/>
  <c r="F5" i="2"/>
  <c r="F15" i="2"/>
  <c r="F39" i="2"/>
  <c r="F34" i="2"/>
  <c r="F42" i="4" l="1"/>
  <c r="F43" i="4" s="1"/>
  <c r="R350" i="3" l="1"/>
  <c r="Q350" i="3"/>
  <c r="P350" i="3"/>
  <c r="O350" i="3"/>
  <c r="N350" i="3"/>
  <c r="M350" i="3"/>
  <c r="L350" i="3"/>
  <c r="K350" i="3"/>
  <c r="J350" i="3"/>
  <c r="I350" i="3"/>
  <c r="H350" i="3"/>
  <c r="G350" i="3"/>
  <c r="F350" i="3"/>
  <c r="E350" i="3"/>
  <c r="D350" i="3"/>
  <c r="R348" i="3"/>
  <c r="R352" i="3" s="1"/>
  <c r="Q348" i="3"/>
  <c r="Q352" i="3" s="1"/>
  <c r="P348" i="3"/>
  <c r="P352" i="3" s="1"/>
  <c r="O348" i="3"/>
  <c r="O352" i="3" s="1"/>
  <c r="N348" i="3"/>
  <c r="N352" i="3" s="1"/>
  <c r="M348" i="3"/>
  <c r="M352" i="3" s="1"/>
  <c r="L348" i="3"/>
  <c r="L352" i="3" s="1"/>
  <c r="K348" i="3"/>
  <c r="K352" i="3" s="1"/>
  <c r="J348" i="3"/>
  <c r="J352" i="3" s="1"/>
  <c r="I348" i="3"/>
  <c r="I352" i="3" s="1"/>
  <c r="H348" i="3"/>
  <c r="H352" i="3" s="1"/>
  <c r="G348" i="3"/>
  <c r="G352" i="3" s="1"/>
  <c r="F348" i="3"/>
  <c r="F352" i="3" s="1"/>
  <c r="E348" i="3"/>
  <c r="E352" i="3" s="1"/>
  <c r="D348" i="3"/>
  <c r="D352" i="3" s="1"/>
  <c r="R319" i="3"/>
  <c r="R314" i="3" s="1"/>
  <c r="Q319" i="3"/>
  <c r="Q314" i="3" s="1"/>
  <c r="P319" i="3"/>
  <c r="P314" i="3" s="1"/>
  <c r="O319" i="3"/>
  <c r="O314" i="3" s="1"/>
  <c r="N319" i="3"/>
  <c r="N314" i="3" s="1"/>
  <c r="M319" i="3"/>
  <c r="M314" i="3" s="1"/>
  <c r="L319" i="3"/>
  <c r="L314" i="3" s="1"/>
  <c r="K319" i="3"/>
  <c r="K314" i="3" s="1"/>
  <c r="J319" i="3"/>
  <c r="J314" i="3" s="1"/>
  <c r="I319" i="3"/>
  <c r="I314" i="3" s="1"/>
  <c r="H319" i="3"/>
  <c r="H314" i="3" s="1"/>
  <c r="G319" i="3"/>
  <c r="G314" i="3" s="1"/>
  <c r="F319" i="3"/>
  <c r="F314" i="3" s="1"/>
  <c r="E319" i="3"/>
  <c r="E314" i="3" s="1"/>
  <c r="D319" i="3"/>
  <c r="D314" i="3" s="1"/>
  <c r="R279" i="3"/>
  <c r="Q279" i="3"/>
  <c r="P279" i="3"/>
  <c r="O279" i="3"/>
  <c r="N279" i="3"/>
  <c r="M279" i="3"/>
  <c r="L279" i="3"/>
  <c r="K279" i="3"/>
  <c r="J279" i="3"/>
  <c r="I279" i="3"/>
  <c r="H279" i="3"/>
  <c r="G279" i="3"/>
  <c r="F279" i="3"/>
  <c r="E279" i="3"/>
  <c r="D279" i="3"/>
  <c r="D281" i="3" s="1"/>
  <c r="R244" i="3"/>
  <c r="Q244" i="3"/>
  <c r="P244" i="3"/>
  <c r="O244" i="3"/>
  <c r="N244" i="3"/>
  <c r="M244" i="3"/>
  <c r="L244" i="3"/>
  <c r="K244" i="3"/>
  <c r="J244" i="3"/>
  <c r="I244" i="3"/>
  <c r="H244" i="3"/>
  <c r="G244" i="3"/>
  <c r="F244" i="3"/>
  <c r="E244" i="3"/>
  <c r="D244" i="3"/>
  <c r="R239" i="3"/>
  <c r="Q239" i="3"/>
  <c r="P239" i="3"/>
  <c r="O239" i="3"/>
  <c r="N239" i="3"/>
  <c r="M239" i="3"/>
  <c r="L239" i="3"/>
  <c r="K239" i="3"/>
  <c r="J239" i="3"/>
  <c r="I239" i="3"/>
  <c r="H239" i="3"/>
  <c r="G239" i="3"/>
  <c r="F239" i="3"/>
  <c r="E239" i="3"/>
  <c r="D239" i="3"/>
  <c r="R210" i="3"/>
  <c r="Q210" i="3"/>
  <c r="P210" i="3"/>
  <c r="O210" i="3"/>
  <c r="N210" i="3"/>
  <c r="M210" i="3"/>
  <c r="L210" i="3"/>
  <c r="K210" i="3"/>
  <c r="J210" i="3"/>
  <c r="I210" i="3"/>
  <c r="H210" i="3"/>
  <c r="G210" i="3"/>
  <c r="F210" i="3"/>
  <c r="E210" i="3"/>
  <c r="D210" i="3"/>
  <c r="R174" i="3"/>
  <c r="Q174" i="3"/>
  <c r="P174" i="3"/>
  <c r="O174" i="3"/>
  <c r="N174" i="3"/>
  <c r="M174" i="3"/>
  <c r="L174" i="3"/>
  <c r="K174" i="3"/>
  <c r="J174" i="3"/>
  <c r="I174" i="3"/>
  <c r="H174" i="3"/>
  <c r="G174" i="3"/>
  <c r="F174" i="3"/>
  <c r="E174" i="3"/>
  <c r="D174" i="3"/>
  <c r="R159" i="3"/>
  <c r="Q159" i="3"/>
  <c r="P159" i="3"/>
  <c r="O159" i="3"/>
  <c r="N159" i="3"/>
  <c r="M159" i="3"/>
  <c r="L159" i="3"/>
  <c r="K159" i="3"/>
  <c r="J159" i="3"/>
  <c r="I159" i="3"/>
  <c r="H159" i="3"/>
  <c r="G159" i="3"/>
  <c r="F159" i="3"/>
  <c r="E159" i="3"/>
  <c r="D159" i="3"/>
  <c r="D321" i="3" l="1"/>
  <c r="F281" i="3"/>
  <c r="H281" i="3"/>
  <c r="J281" i="3"/>
  <c r="L281" i="3"/>
  <c r="N281" i="3"/>
  <c r="P281" i="3"/>
  <c r="R281" i="3"/>
  <c r="E281" i="3"/>
  <c r="G281" i="3"/>
  <c r="I281" i="3"/>
  <c r="K281" i="3"/>
  <c r="M281" i="3"/>
  <c r="O281" i="3"/>
  <c r="Q281" i="3"/>
  <c r="R140" i="3" l="1"/>
  <c r="Q140" i="3"/>
  <c r="P140" i="3"/>
  <c r="O140" i="3"/>
  <c r="N140" i="3"/>
  <c r="M140" i="3"/>
  <c r="L140" i="3"/>
  <c r="K140" i="3"/>
  <c r="J140" i="3"/>
  <c r="I140" i="3"/>
  <c r="H140" i="3"/>
  <c r="G140" i="3"/>
  <c r="F140" i="3"/>
  <c r="E140" i="3"/>
  <c r="D140" i="3"/>
  <c r="R136" i="3"/>
  <c r="Q136" i="3"/>
  <c r="P136" i="3"/>
  <c r="O136" i="3"/>
  <c r="N136" i="3"/>
  <c r="M136" i="3"/>
  <c r="L136" i="3"/>
  <c r="K136" i="3"/>
  <c r="J136" i="3"/>
  <c r="I136" i="3"/>
  <c r="H136" i="3"/>
  <c r="G136" i="3"/>
  <c r="F136" i="3"/>
  <c r="E136" i="3"/>
  <c r="D136" i="3"/>
  <c r="D142" i="3" l="1"/>
  <c r="F142" i="3"/>
  <c r="H142" i="3"/>
  <c r="J142" i="3"/>
  <c r="L142" i="3"/>
  <c r="N142" i="3"/>
  <c r="P142" i="3"/>
  <c r="R142" i="3"/>
  <c r="E142" i="3"/>
  <c r="G142" i="3"/>
  <c r="I142" i="3"/>
  <c r="K142" i="3"/>
  <c r="M142" i="3"/>
  <c r="O142" i="3"/>
  <c r="Q142" i="3"/>
  <c r="R101" i="3"/>
  <c r="Q101" i="3"/>
  <c r="P101" i="3"/>
  <c r="O101" i="3"/>
  <c r="N101" i="3"/>
  <c r="M101" i="3"/>
  <c r="L101" i="3"/>
  <c r="K101" i="3"/>
  <c r="J101" i="3"/>
  <c r="I101" i="3"/>
  <c r="H101" i="3"/>
  <c r="G101" i="3"/>
  <c r="F101" i="3"/>
  <c r="E101" i="3"/>
  <c r="D101" i="3"/>
  <c r="R68" i="3" l="1"/>
  <c r="Q68" i="3"/>
  <c r="P68" i="3"/>
  <c r="O68" i="3"/>
  <c r="N68" i="3"/>
  <c r="M68" i="3"/>
  <c r="L68" i="3"/>
  <c r="K68" i="3"/>
  <c r="J68" i="3"/>
  <c r="I68" i="3"/>
  <c r="H68" i="3"/>
  <c r="G68" i="3"/>
  <c r="F68" i="3"/>
  <c r="E68" i="3"/>
  <c r="D68" i="3"/>
  <c r="R33" i="3" l="1"/>
  <c r="Q33" i="3"/>
  <c r="P33" i="3"/>
  <c r="O33" i="3"/>
  <c r="N33" i="3"/>
  <c r="M33" i="3"/>
  <c r="L33" i="3"/>
  <c r="K33" i="3"/>
  <c r="J33" i="3"/>
  <c r="I33" i="3"/>
  <c r="H33" i="3"/>
  <c r="G33" i="3"/>
  <c r="F33" i="3"/>
  <c r="E33" i="3"/>
  <c r="D33" i="3"/>
  <c r="R351" i="1" l="1"/>
  <c r="Q351" i="1"/>
  <c r="P351" i="1"/>
  <c r="O351" i="1"/>
  <c r="N351" i="1"/>
  <c r="M351" i="1"/>
  <c r="L351" i="1"/>
  <c r="K351" i="1"/>
  <c r="J351" i="1"/>
  <c r="I351" i="1"/>
  <c r="H351" i="1"/>
  <c r="G351" i="1"/>
  <c r="F351" i="1"/>
  <c r="E351" i="1"/>
  <c r="D351" i="1"/>
  <c r="R349" i="1"/>
  <c r="R353" i="1" s="1"/>
  <c r="Q349" i="1"/>
  <c r="Q353" i="1" s="1"/>
  <c r="P349" i="1"/>
  <c r="P353" i="1" s="1"/>
  <c r="O349" i="1"/>
  <c r="O353" i="1" s="1"/>
  <c r="N349" i="1"/>
  <c r="N353" i="1" s="1"/>
  <c r="M349" i="1"/>
  <c r="M353" i="1" s="1"/>
  <c r="L349" i="1"/>
  <c r="L353" i="1" s="1"/>
  <c r="K349" i="1"/>
  <c r="K353" i="1" s="1"/>
  <c r="J349" i="1"/>
  <c r="J353" i="1" s="1"/>
  <c r="I349" i="1"/>
  <c r="I353" i="1" s="1"/>
  <c r="H349" i="1"/>
  <c r="H353" i="1" s="1"/>
  <c r="G349" i="1"/>
  <c r="G353" i="1" s="1"/>
  <c r="F349" i="1"/>
  <c r="F353" i="1" s="1"/>
  <c r="E349" i="1"/>
  <c r="E353" i="1" s="1"/>
  <c r="D349" i="1"/>
  <c r="D353" i="1" s="1"/>
  <c r="R320" i="1"/>
  <c r="R315" i="1" s="1"/>
  <c r="Q320" i="1"/>
  <c r="Q315" i="1" s="1"/>
  <c r="P320" i="1"/>
  <c r="P315" i="1" s="1"/>
  <c r="O320" i="1"/>
  <c r="O315" i="1" s="1"/>
  <c r="N320" i="1"/>
  <c r="N315" i="1" s="1"/>
  <c r="M320" i="1"/>
  <c r="M315" i="1" s="1"/>
  <c r="L320" i="1"/>
  <c r="L315" i="1" s="1"/>
  <c r="K320" i="1"/>
  <c r="K315" i="1" s="1"/>
  <c r="J320" i="1"/>
  <c r="J315" i="1" s="1"/>
  <c r="I320" i="1"/>
  <c r="I315" i="1" s="1"/>
  <c r="H320" i="1"/>
  <c r="H315" i="1" s="1"/>
  <c r="G320" i="1"/>
  <c r="G315" i="1" s="1"/>
  <c r="F320" i="1"/>
  <c r="F315" i="1" s="1"/>
  <c r="E320" i="1"/>
  <c r="E315" i="1" s="1"/>
  <c r="D320" i="1"/>
  <c r="D315" i="1" s="1"/>
  <c r="D322" i="1" s="1"/>
  <c r="R280" i="1"/>
  <c r="Q280" i="1"/>
  <c r="P280" i="1"/>
  <c r="O280" i="1"/>
  <c r="N280" i="1"/>
  <c r="M280" i="1"/>
  <c r="L280" i="1"/>
  <c r="K280" i="1"/>
  <c r="J280" i="1"/>
  <c r="I280" i="1"/>
  <c r="H280" i="1"/>
  <c r="G280" i="1"/>
  <c r="F280" i="1"/>
  <c r="E280" i="1"/>
  <c r="D280" i="1"/>
  <c r="D282" i="1" s="1"/>
  <c r="R245" i="1"/>
  <c r="Q245" i="1"/>
  <c r="P245" i="1"/>
  <c r="O245" i="1"/>
  <c r="N245" i="1"/>
  <c r="M245" i="1"/>
  <c r="L245" i="1"/>
  <c r="L247" i="1" s="1"/>
  <c r="K245" i="1"/>
  <c r="K247" i="1" s="1"/>
  <c r="J245" i="1"/>
  <c r="J247" i="1" s="1"/>
  <c r="I245" i="1"/>
  <c r="I247" i="1" s="1"/>
  <c r="H245" i="1"/>
  <c r="H247" i="1" s="1"/>
  <c r="G245" i="1"/>
  <c r="F245" i="1"/>
  <c r="E245" i="1"/>
  <c r="D245" i="1"/>
  <c r="R220" i="1"/>
  <c r="Q220" i="1"/>
  <c r="P220" i="1"/>
  <c r="O220" i="1"/>
  <c r="N220" i="1"/>
  <c r="M220" i="1"/>
  <c r="G220" i="1"/>
  <c r="G247" i="1" s="1"/>
  <c r="F220" i="1"/>
  <c r="F247" i="1" s="1"/>
  <c r="E220" i="1"/>
  <c r="E247" i="1" s="1"/>
  <c r="D220" i="1"/>
  <c r="D247" i="1" s="1"/>
  <c r="R211" i="1"/>
  <c r="Q211" i="1"/>
  <c r="P211" i="1"/>
  <c r="O211" i="1"/>
  <c r="N211" i="1"/>
  <c r="M211" i="1"/>
  <c r="L211" i="1"/>
  <c r="K211" i="1"/>
  <c r="J211" i="1"/>
  <c r="I211" i="1"/>
  <c r="H211" i="1"/>
  <c r="G211" i="1"/>
  <c r="F211" i="1"/>
  <c r="E211" i="1"/>
  <c r="D211" i="1"/>
  <c r="R175" i="1"/>
  <c r="Q175" i="1"/>
  <c r="P175" i="1"/>
  <c r="O175" i="1"/>
  <c r="N175" i="1"/>
  <c r="M175" i="1"/>
  <c r="L175" i="1"/>
  <c r="K175" i="1"/>
  <c r="J175" i="1"/>
  <c r="I175" i="1"/>
  <c r="H175" i="1"/>
  <c r="G175" i="1"/>
  <c r="F175" i="1"/>
  <c r="E175" i="1"/>
  <c r="D175" i="1"/>
  <c r="R160" i="1"/>
  <c r="Q160" i="1"/>
  <c r="P160" i="1"/>
  <c r="O160" i="1"/>
  <c r="N160" i="1"/>
  <c r="M160" i="1"/>
  <c r="L160" i="1"/>
  <c r="K160" i="1"/>
  <c r="J160" i="1"/>
  <c r="I160" i="1"/>
  <c r="H160" i="1"/>
  <c r="G160" i="1"/>
  <c r="F160" i="1"/>
  <c r="E160" i="1"/>
  <c r="D160" i="1"/>
  <c r="R141" i="1"/>
  <c r="Q141" i="1"/>
  <c r="P141" i="1"/>
  <c r="O141" i="1"/>
  <c r="N141" i="1"/>
  <c r="M141" i="1"/>
  <c r="L141" i="1"/>
  <c r="K141" i="1"/>
  <c r="J141" i="1"/>
  <c r="I141" i="1"/>
  <c r="H141" i="1"/>
  <c r="G141" i="1"/>
  <c r="F141" i="1"/>
  <c r="E141" i="1"/>
  <c r="D141" i="1"/>
  <c r="I322" i="1" l="1"/>
  <c r="N247" i="1"/>
  <c r="P247" i="1"/>
  <c r="R247" i="1"/>
  <c r="J282" i="1"/>
  <c r="M247" i="1"/>
  <c r="O247" i="1"/>
  <c r="Q247" i="1"/>
  <c r="E282" i="1"/>
  <c r="G282" i="1"/>
  <c r="I282" i="1"/>
  <c r="K282" i="1"/>
  <c r="M282" i="1"/>
  <c r="O282" i="1"/>
  <c r="Q282" i="1"/>
  <c r="F282" i="1"/>
  <c r="H282" i="1"/>
  <c r="L282" i="1"/>
  <c r="N282" i="1"/>
  <c r="P282" i="1"/>
  <c r="R282" i="1"/>
  <c r="R101" i="1" l="1"/>
  <c r="Q101" i="1"/>
  <c r="P101" i="1"/>
  <c r="O101" i="1"/>
  <c r="N101" i="1"/>
  <c r="M101" i="1"/>
  <c r="L101" i="1"/>
  <c r="K101" i="1"/>
  <c r="J101" i="1"/>
  <c r="I101" i="1"/>
  <c r="H101" i="1"/>
  <c r="G101" i="1"/>
  <c r="F101" i="1"/>
  <c r="E101" i="1"/>
  <c r="D101" i="1"/>
  <c r="R90" i="1"/>
  <c r="Q90" i="1"/>
  <c r="P90" i="1"/>
  <c r="O90" i="1"/>
  <c r="N90" i="1"/>
  <c r="M90" i="1"/>
  <c r="L90" i="1"/>
  <c r="K90" i="1"/>
  <c r="J90" i="1"/>
  <c r="I90" i="1"/>
  <c r="H90" i="1"/>
  <c r="G90" i="1"/>
  <c r="F90" i="1"/>
  <c r="E90" i="1"/>
  <c r="D90" i="1"/>
  <c r="R33" i="1" l="1"/>
  <c r="Q33" i="1"/>
  <c r="P33" i="1"/>
  <c r="O33" i="1"/>
  <c r="N33" i="1"/>
  <c r="M33" i="1"/>
  <c r="L33" i="1"/>
  <c r="K33" i="1"/>
  <c r="J33" i="1"/>
  <c r="I33" i="1"/>
  <c r="H33" i="1"/>
  <c r="G33" i="1"/>
  <c r="F33" i="1"/>
  <c r="E33" i="1"/>
  <c r="D33" i="1"/>
  <c r="D151" i="3" l="1"/>
  <c r="E151" i="3"/>
  <c r="F151" i="3"/>
  <c r="G151" i="3"/>
  <c r="H151" i="3"/>
  <c r="I151" i="3"/>
  <c r="J151" i="3"/>
  <c r="K151" i="3"/>
  <c r="L151" i="3"/>
  <c r="M151" i="3"/>
  <c r="N151" i="3"/>
  <c r="O151" i="3"/>
  <c r="P151" i="3"/>
  <c r="Q151" i="3"/>
  <c r="R151" i="3"/>
  <c r="D24" i="3"/>
  <c r="E24" i="3"/>
  <c r="F24" i="3"/>
  <c r="G24" i="3"/>
  <c r="H24" i="3"/>
  <c r="I24" i="3"/>
  <c r="J24" i="3"/>
  <c r="K24" i="3"/>
  <c r="L24" i="3"/>
  <c r="M24" i="3"/>
  <c r="N24" i="3"/>
  <c r="O24" i="3"/>
  <c r="P24" i="3"/>
  <c r="Q24" i="3"/>
  <c r="R24" i="3"/>
  <c r="D98" i="3"/>
  <c r="E98" i="3"/>
  <c r="F98" i="3"/>
  <c r="G98" i="3"/>
  <c r="H98" i="3"/>
  <c r="I98" i="3"/>
  <c r="J98" i="3"/>
  <c r="K98" i="3"/>
  <c r="L98" i="3"/>
  <c r="M98" i="3"/>
  <c r="N98" i="3"/>
  <c r="O98" i="3"/>
  <c r="P98" i="3"/>
  <c r="Q98" i="3"/>
  <c r="R98" i="3"/>
  <c r="D246" i="3"/>
  <c r="E246" i="3"/>
  <c r="F246" i="3"/>
  <c r="G246" i="3"/>
  <c r="H246" i="3"/>
  <c r="I246" i="3"/>
  <c r="J246" i="3"/>
  <c r="K246" i="3"/>
  <c r="L246" i="3"/>
  <c r="M246" i="3"/>
  <c r="N246" i="3"/>
  <c r="O246" i="3"/>
  <c r="P246" i="3"/>
  <c r="Q246" i="3"/>
  <c r="R246" i="3"/>
  <c r="E321" i="3"/>
  <c r="F321" i="3"/>
  <c r="G321" i="3"/>
  <c r="H321" i="3"/>
  <c r="I321" i="3"/>
  <c r="J321" i="3"/>
  <c r="K321" i="3"/>
  <c r="L321" i="3"/>
  <c r="M321" i="3"/>
  <c r="N321" i="3"/>
  <c r="O321" i="3"/>
  <c r="P321" i="3"/>
  <c r="Q321" i="3"/>
  <c r="R321" i="3"/>
  <c r="D49" i="3"/>
  <c r="D70" i="3" s="1"/>
  <c r="E49" i="3"/>
  <c r="E70" i="3" s="1"/>
  <c r="F49" i="3"/>
  <c r="F70" i="3" s="1"/>
  <c r="G49" i="3"/>
  <c r="G70" i="3" s="1"/>
  <c r="H49" i="3"/>
  <c r="H70" i="3" s="1"/>
  <c r="I49" i="3"/>
  <c r="I70" i="3" s="1"/>
  <c r="J49" i="3"/>
  <c r="J70" i="3" s="1"/>
  <c r="K49" i="3"/>
  <c r="K70" i="3" s="1"/>
  <c r="L49" i="3"/>
  <c r="L70" i="3" s="1"/>
  <c r="M49" i="3"/>
  <c r="M70" i="3" s="1"/>
  <c r="N49" i="3"/>
  <c r="N70" i="3" s="1"/>
  <c r="O49" i="3"/>
  <c r="O70" i="3" s="1"/>
  <c r="P49" i="3"/>
  <c r="P70" i="3" s="1"/>
  <c r="Q49" i="3"/>
  <c r="Q70" i="3" s="1"/>
  <c r="R49" i="3"/>
  <c r="R70" i="3" s="1"/>
  <c r="D4" i="3"/>
  <c r="E4" i="3"/>
  <c r="F4" i="3"/>
  <c r="G4" i="3"/>
  <c r="H4" i="3"/>
  <c r="I4" i="3"/>
  <c r="J4" i="3"/>
  <c r="K4" i="3"/>
  <c r="L4" i="3"/>
  <c r="M4" i="3"/>
  <c r="N4" i="3"/>
  <c r="O4" i="3"/>
  <c r="P4" i="3"/>
  <c r="Q4" i="3"/>
  <c r="R4" i="3"/>
  <c r="D103" i="3"/>
  <c r="D183" i="3"/>
  <c r="D212" i="3" s="1"/>
  <c r="E183" i="3"/>
  <c r="E212" i="3" s="1"/>
  <c r="F183" i="3"/>
  <c r="F212" i="3" s="1"/>
  <c r="G183" i="3"/>
  <c r="G212" i="3" s="1"/>
  <c r="H183" i="3"/>
  <c r="H212" i="3" s="1"/>
  <c r="I183" i="3"/>
  <c r="I212" i="3" s="1"/>
  <c r="J183" i="3"/>
  <c r="J212" i="3" s="1"/>
  <c r="K183" i="3"/>
  <c r="K212" i="3" s="1"/>
  <c r="L183" i="3"/>
  <c r="L212" i="3" s="1"/>
  <c r="M183" i="3"/>
  <c r="M212" i="3" s="1"/>
  <c r="N183" i="3"/>
  <c r="N212" i="3" s="1"/>
  <c r="O183" i="3"/>
  <c r="O212" i="3" s="1"/>
  <c r="P183" i="3"/>
  <c r="P212" i="3" s="1"/>
  <c r="Q183" i="3"/>
  <c r="Q212" i="3" s="1"/>
  <c r="R183" i="3"/>
  <c r="R212" i="3" s="1"/>
  <c r="D152" i="1"/>
  <c r="D177" i="1" s="1"/>
  <c r="E152" i="1"/>
  <c r="F152" i="1"/>
  <c r="G152" i="1"/>
  <c r="H152" i="1"/>
  <c r="I152" i="1"/>
  <c r="J152" i="1"/>
  <c r="K152" i="1"/>
  <c r="L152" i="1"/>
  <c r="M152" i="1"/>
  <c r="N152" i="1"/>
  <c r="N177" i="1" s="1"/>
  <c r="O152" i="1"/>
  <c r="P152" i="1"/>
  <c r="Q152" i="1"/>
  <c r="R152" i="1"/>
  <c r="D137" i="1"/>
  <c r="D143" i="1" s="1"/>
  <c r="E137" i="1"/>
  <c r="E143" i="1" s="1"/>
  <c r="F137" i="1"/>
  <c r="F143" i="1" s="1"/>
  <c r="G137" i="1"/>
  <c r="G143" i="1" s="1"/>
  <c r="H137" i="1"/>
  <c r="H143" i="1" s="1"/>
  <c r="I137" i="1"/>
  <c r="I143" i="1" s="1"/>
  <c r="J137" i="1"/>
  <c r="J143" i="1" s="1"/>
  <c r="K137" i="1"/>
  <c r="K143" i="1" s="1"/>
  <c r="L137" i="1"/>
  <c r="L143" i="1" s="1"/>
  <c r="M137" i="1"/>
  <c r="M143" i="1" s="1"/>
  <c r="N137" i="1"/>
  <c r="N143" i="1" s="1"/>
  <c r="O137" i="1"/>
  <c r="O143" i="1" s="1"/>
  <c r="P137" i="1"/>
  <c r="P143" i="1" s="1"/>
  <c r="Q137" i="1"/>
  <c r="Q143" i="1" s="1"/>
  <c r="R137" i="1"/>
  <c r="R143" i="1" s="1"/>
  <c r="D24" i="1"/>
  <c r="E24" i="1"/>
  <c r="F24" i="1"/>
  <c r="G24" i="1"/>
  <c r="H24" i="1"/>
  <c r="I24" i="1"/>
  <c r="J24" i="1"/>
  <c r="K24" i="1"/>
  <c r="L24" i="1"/>
  <c r="M24" i="1"/>
  <c r="N24" i="1"/>
  <c r="O24" i="1"/>
  <c r="P24" i="1"/>
  <c r="Q24" i="1"/>
  <c r="R24" i="1"/>
  <c r="D98" i="1"/>
  <c r="D103" i="1" s="1"/>
  <c r="E98" i="1"/>
  <c r="F98" i="1"/>
  <c r="G98" i="1"/>
  <c r="H98" i="1"/>
  <c r="I98" i="1"/>
  <c r="J98" i="1"/>
  <c r="K98" i="1"/>
  <c r="L98" i="1"/>
  <c r="M98" i="1"/>
  <c r="N98" i="1"/>
  <c r="O98" i="1"/>
  <c r="P98" i="1"/>
  <c r="Q98" i="1"/>
  <c r="R98" i="1"/>
  <c r="D49" i="1"/>
  <c r="D70" i="1" s="1"/>
  <c r="E49" i="1"/>
  <c r="E70" i="1" s="1"/>
  <c r="F49" i="1"/>
  <c r="F70" i="1" s="1"/>
  <c r="G49" i="1"/>
  <c r="G70" i="1" s="1"/>
  <c r="H49" i="1"/>
  <c r="H70" i="1" s="1"/>
  <c r="I49" i="1"/>
  <c r="I70" i="1" s="1"/>
  <c r="J49" i="1"/>
  <c r="J70" i="1" s="1"/>
  <c r="K49" i="1"/>
  <c r="K70" i="1" s="1"/>
  <c r="L49" i="1"/>
  <c r="L70" i="1" s="1"/>
  <c r="M49" i="1"/>
  <c r="M70" i="1" s="1"/>
  <c r="N49" i="1"/>
  <c r="N70" i="1" s="1"/>
  <c r="O49" i="1"/>
  <c r="O70" i="1" s="1"/>
  <c r="P49" i="1"/>
  <c r="P70" i="1" s="1"/>
  <c r="Q49" i="1"/>
  <c r="Q70" i="1" s="1"/>
  <c r="R49" i="1"/>
  <c r="R70" i="1" s="1"/>
  <c r="D4" i="1"/>
  <c r="E4" i="1"/>
  <c r="F4" i="1"/>
  <c r="G4" i="1"/>
  <c r="H4" i="1"/>
  <c r="I4" i="1"/>
  <c r="J4" i="1"/>
  <c r="K4" i="1"/>
  <c r="L4" i="1"/>
  <c r="M4" i="1"/>
  <c r="N4" i="1"/>
  <c r="O4" i="1"/>
  <c r="P4" i="1"/>
  <c r="Q4" i="1"/>
  <c r="R4" i="1"/>
  <c r="D184" i="1"/>
  <c r="D213" i="1" s="1"/>
  <c r="E184" i="1"/>
  <c r="E213" i="1" s="1"/>
  <c r="F184" i="1"/>
  <c r="F213" i="1" s="1"/>
  <c r="G184" i="1"/>
  <c r="G213" i="1" s="1"/>
  <c r="H184" i="1"/>
  <c r="H213" i="1" s="1"/>
  <c r="I184" i="1"/>
  <c r="I213" i="1" s="1"/>
  <c r="J184" i="1"/>
  <c r="J213" i="1" s="1"/>
  <c r="K184" i="1"/>
  <c r="K213" i="1" s="1"/>
  <c r="L184" i="1"/>
  <c r="L213" i="1" s="1"/>
  <c r="M184" i="1"/>
  <c r="M213" i="1" s="1"/>
  <c r="N184" i="1"/>
  <c r="N213" i="1" s="1"/>
  <c r="O184" i="1"/>
  <c r="O213" i="1" s="1"/>
  <c r="P184" i="1"/>
  <c r="P213" i="1" s="1"/>
  <c r="Q184" i="1"/>
  <c r="Q213" i="1" s="1"/>
  <c r="R184" i="1"/>
  <c r="R213" i="1" s="1"/>
  <c r="D35" i="3" l="1"/>
  <c r="D176" i="3"/>
  <c r="D35" i="1"/>
  <c r="R176" i="3"/>
  <c r="P176" i="3"/>
  <c r="N176" i="3"/>
  <c r="L176" i="3"/>
  <c r="J176" i="3"/>
  <c r="H176" i="3"/>
  <c r="F176" i="3"/>
  <c r="Q176" i="3"/>
  <c r="O176" i="3"/>
  <c r="M176" i="3"/>
  <c r="K176" i="3"/>
  <c r="I176" i="3"/>
  <c r="G176" i="3"/>
  <c r="E176" i="3"/>
  <c r="F42" i="2"/>
  <c r="F43" i="2" s="1"/>
  <c r="Q103" i="3"/>
  <c r="O103" i="3"/>
  <c r="M103" i="3"/>
  <c r="K103" i="3"/>
  <c r="I103" i="3"/>
  <c r="G103" i="3"/>
  <c r="E103" i="3"/>
  <c r="R103" i="3"/>
  <c r="P103" i="3"/>
  <c r="N103" i="3"/>
  <c r="L103" i="3"/>
  <c r="J103" i="3"/>
  <c r="H103" i="3"/>
  <c r="F103" i="3"/>
  <c r="Q35" i="3"/>
  <c r="O35" i="3"/>
  <c r="M35" i="3"/>
  <c r="K35" i="3"/>
  <c r="I35" i="3"/>
  <c r="G35" i="3"/>
  <c r="E35" i="3"/>
  <c r="R35" i="3"/>
  <c r="P35" i="3"/>
  <c r="N35" i="3"/>
  <c r="L35" i="3"/>
  <c r="J35" i="3"/>
  <c r="H35" i="3"/>
  <c r="F35" i="3"/>
  <c r="F363" i="3" s="1"/>
  <c r="Q103" i="1"/>
  <c r="O103" i="1"/>
  <c r="M103" i="1"/>
  <c r="K103" i="1"/>
  <c r="I103" i="1"/>
  <c r="G103" i="1"/>
  <c r="E103" i="1"/>
  <c r="R322" i="1"/>
  <c r="P322" i="1"/>
  <c r="N322" i="1"/>
  <c r="L322" i="1"/>
  <c r="J322" i="1"/>
  <c r="H322" i="1"/>
  <c r="F322" i="1"/>
  <c r="Q322" i="1"/>
  <c r="O322" i="1"/>
  <c r="M322" i="1"/>
  <c r="K322" i="1"/>
  <c r="G322" i="1"/>
  <c r="E322" i="1"/>
  <c r="R177" i="1"/>
  <c r="P177" i="1"/>
  <c r="L177" i="1"/>
  <c r="J177" i="1"/>
  <c r="H177" i="1"/>
  <c r="F177" i="1"/>
  <c r="Q177" i="1"/>
  <c r="O177" i="1"/>
  <c r="M177" i="1"/>
  <c r="K177" i="1"/>
  <c r="I177" i="1"/>
  <c r="G177" i="1"/>
  <c r="E177" i="1"/>
  <c r="R103" i="1"/>
  <c r="P103" i="1"/>
  <c r="N103" i="1"/>
  <c r="L103" i="1"/>
  <c r="J103" i="1"/>
  <c r="H103" i="1"/>
  <c r="F103" i="1"/>
  <c r="R35" i="1"/>
  <c r="P35" i="1"/>
  <c r="N35" i="1"/>
  <c r="L35" i="1"/>
  <c r="J35" i="1"/>
  <c r="H35" i="1"/>
  <c r="F35" i="1"/>
  <c r="Q35" i="1"/>
  <c r="O35" i="1"/>
  <c r="M35" i="1"/>
  <c r="K35" i="1"/>
  <c r="I35" i="1"/>
  <c r="G35" i="1"/>
  <c r="E35" i="1"/>
  <c r="H363" i="3" l="1"/>
  <c r="H364" i="3" s="1"/>
  <c r="L363" i="3"/>
  <c r="P363" i="3"/>
  <c r="P369" i="3" s="1"/>
  <c r="P370" i="3" s="1"/>
  <c r="J363" i="3"/>
  <c r="J364" i="3" s="1"/>
  <c r="N363" i="3"/>
  <c r="N364" i="3" s="1"/>
  <c r="R363" i="3"/>
  <c r="R369" i="3" s="1"/>
  <c r="R370" i="3" s="1"/>
  <c r="D363" i="3"/>
  <c r="D369" i="3" s="1"/>
  <c r="E364" i="1"/>
  <c r="I364" i="1"/>
  <c r="I365" i="1" s="1"/>
  <c r="M364" i="1"/>
  <c r="Q364" i="1"/>
  <c r="Q365" i="1" s="1"/>
  <c r="H364" i="1"/>
  <c r="H370" i="1" s="1"/>
  <c r="H371" i="1" s="1"/>
  <c r="L364" i="1"/>
  <c r="L370" i="1" s="1"/>
  <c r="L371" i="1" s="1"/>
  <c r="P364" i="1"/>
  <c r="P370" i="1" s="1"/>
  <c r="P371" i="1" s="1"/>
  <c r="G364" i="1"/>
  <c r="G365" i="1" s="1"/>
  <c r="K364" i="1"/>
  <c r="K370" i="1" s="1"/>
  <c r="K371" i="1" s="1"/>
  <c r="O364" i="1"/>
  <c r="O370" i="1" s="1"/>
  <c r="O371" i="1" s="1"/>
  <c r="F364" i="1"/>
  <c r="F370" i="1" s="1"/>
  <c r="F371" i="1" s="1"/>
  <c r="J364" i="1"/>
  <c r="J370" i="1" s="1"/>
  <c r="J371" i="1" s="1"/>
  <c r="N364" i="1"/>
  <c r="R364" i="1"/>
  <c r="R365" i="1" s="1"/>
  <c r="F369" i="3"/>
  <c r="F370" i="3" s="1"/>
  <c r="E363" i="3"/>
  <c r="E369" i="3" s="1"/>
  <c r="E370" i="3" s="1"/>
  <c r="I363" i="3"/>
  <c r="I364" i="3" s="1"/>
  <c r="Q363" i="3"/>
  <c r="Q364" i="3" s="1"/>
  <c r="D364" i="1"/>
  <c r="D370" i="1" s="1"/>
  <c r="D371" i="1" s="1"/>
  <c r="E370" i="1"/>
  <c r="E371" i="1" s="1"/>
  <c r="M365" i="1"/>
  <c r="N365" i="1"/>
  <c r="M363" i="3"/>
  <c r="M364" i="3" s="1"/>
  <c r="G363" i="3"/>
  <c r="G364" i="3" s="1"/>
  <c r="K363" i="3"/>
  <c r="K369" i="3" s="1"/>
  <c r="K370" i="3" s="1"/>
  <c r="O363" i="3"/>
  <c r="O364" i="3" s="1"/>
  <c r="L369" i="3"/>
  <c r="L370" i="3" s="1"/>
  <c r="H369" i="3" l="1"/>
  <c r="H370" i="3" s="1"/>
  <c r="D364" i="3"/>
  <c r="O365" i="1"/>
  <c r="K365" i="1"/>
  <c r="G369" i="3"/>
  <c r="G370" i="3" s="1"/>
  <c r="E364" i="3"/>
  <c r="P364" i="3"/>
  <c r="K364" i="3"/>
  <c r="D370" i="3"/>
  <c r="J369" i="3"/>
  <c r="J370" i="3" s="1"/>
  <c r="N369" i="3"/>
  <c r="N370" i="3" s="1"/>
  <c r="L364" i="3"/>
  <c r="M369" i="3"/>
  <c r="M370" i="3" s="1"/>
  <c r="R364" i="3"/>
  <c r="Q369" i="3"/>
  <c r="Q370" i="3" s="1"/>
  <c r="I369" i="3"/>
  <c r="I370" i="3" s="1"/>
  <c r="F364" i="3"/>
  <c r="O369" i="3"/>
  <c r="O370" i="3" s="1"/>
  <c r="E365" i="1"/>
  <c r="Q370" i="1"/>
  <c r="Q371" i="1" s="1"/>
  <c r="D365" i="1"/>
  <c r="R370" i="1"/>
  <c r="R371" i="1" s="1"/>
  <c r="J365" i="1"/>
  <c r="M370" i="1"/>
  <c r="M371" i="1" s="1"/>
  <c r="I370" i="1"/>
  <c r="I371" i="1" s="1"/>
  <c r="N370" i="1"/>
  <c r="N371" i="1" s="1"/>
  <c r="F365" i="1"/>
  <c r="L365" i="1"/>
  <c r="P365" i="1"/>
  <c r="H365" i="1"/>
  <c r="G370" i="1"/>
  <c r="G371" i="1" s="1"/>
</calcChain>
</file>

<file path=xl/sharedStrings.xml><?xml version="1.0" encoding="utf-8"?>
<sst xmlns="http://schemas.openxmlformats.org/spreadsheetml/2006/main" count="3618" uniqueCount="767">
  <si>
    <t xml:space="preserve">Итого                                </t>
  </si>
  <si>
    <t>Fe</t>
  </si>
  <si>
    <t>P</t>
  </si>
  <si>
    <t>Se</t>
  </si>
  <si>
    <t>Mg</t>
  </si>
  <si>
    <t>I</t>
  </si>
  <si>
    <t>Ca</t>
  </si>
  <si>
    <t>E</t>
  </si>
  <si>
    <t>А</t>
  </si>
  <si>
    <t>С</t>
  </si>
  <si>
    <t>В2</t>
  </si>
  <si>
    <t>В1</t>
  </si>
  <si>
    <t>углеводы</t>
  </si>
  <si>
    <t>жиры</t>
  </si>
  <si>
    <t>белки</t>
  </si>
  <si>
    <t>Минеральные вещества</t>
  </si>
  <si>
    <t>Витамины</t>
  </si>
  <si>
    <t>Энергетическая ценночть</t>
  </si>
  <si>
    <t>Пищевые вещества, г</t>
  </si>
  <si>
    <t>Прием пищи</t>
  </si>
  <si>
    <t>№ п/п</t>
  </si>
  <si>
    <t>Химический состав за период (в среднем за день)</t>
  </si>
  <si>
    <t>Итого</t>
  </si>
  <si>
    <t>Химический состав за период (всего)</t>
  </si>
  <si>
    <t>итого за приём:</t>
  </si>
  <si>
    <t>Ржаной хлеб</t>
  </si>
  <si>
    <t>Хлеб ржаной</t>
  </si>
  <si>
    <t>15/15</t>
  </si>
  <si>
    <t>Сахар</t>
  </si>
  <si>
    <t>190/190</t>
  </si>
  <si>
    <t>Вода питьевая</t>
  </si>
  <si>
    <t>25/30,5</t>
  </si>
  <si>
    <t>Сухофрукты (смесь)</t>
  </si>
  <si>
    <t>200</t>
  </si>
  <si>
    <t>Компот из смеси сухофруктов</t>
  </si>
  <si>
    <t>508</t>
  </si>
  <si>
    <t>52,5/52,5</t>
  </si>
  <si>
    <t>Макаронные изделия, высшего сорта, яичные</t>
  </si>
  <si>
    <t>1,7/1,7</t>
  </si>
  <si>
    <t>Соль поваренная пищевая</t>
  </si>
  <si>
    <t>315/315</t>
  </si>
  <si>
    <t>Вода</t>
  </si>
  <si>
    <t>5,2/5,2</t>
  </si>
  <si>
    <t>Масло сливочное</t>
  </si>
  <si>
    <t>Макаронные изделия отварные</t>
  </si>
  <si>
    <t>Масло подсолнечное</t>
  </si>
  <si>
    <t>0,6/0,6</t>
  </si>
  <si>
    <t>Соль пищевая йодированная</t>
  </si>
  <si>
    <t>Сухари панировочные</t>
  </si>
  <si>
    <t>Хлеб пшеничный, формовой из муки 1 сорта</t>
  </si>
  <si>
    <t>Говядина 1 кат.</t>
  </si>
  <si>
    <t>Котлеты, биточки, шницели рубленые</t>
  </si>
  <si>
    <t>13,6/10</t>
  </si>
  <si>
    <t>Говядина (I категории)</t>
  </si>
  <si>
    <t>16,2/16</t>
  </si>
  <si>
    <t>Горох шлифованный</t>
  </si>
  <si>
    <t>2/2</t>
  </si>
  <si>
    <t>240/240</t>
  </si>
  <si>
    <t>Мясной бульон</t>
  </si>
  <si>
    <t>10/8</t>
  </si>
  <si>
    <t>Морковь</t>
  </si>
  <si>
    <t>9,6/8</t>
  </si>
  <si>
    <t>Лук</t>
  </si>
  <si>
    <t>53,4/40</t>
  </si>
  <si>
    <t>Картофель</t>
  </si>
  <si>
    <t>Суп картофельный с бобовыми</t>
  </si>
  <si>
    <t>144</t>
  </si>
  <si>
    <t>0,15/0,15</t>
  </si>
  <si>
    <t>4,2/4,2</t>
  </si>
  <si>
    <t>Масло растительное</t>
  </si>
  <si>
    <t>12/9,6</t>
  </si>
  <si>
    <t>Морковь, красная</t>
  </si>
  <si>
    <t>60/48</t>
  </si>
  <si>
    <t>Капуста белокочанная</t>
  </si>
  <si>
    <t>60</t>
  </si>
  <si>
    <t>Салат из капусты и моркови с растительным маслом</t>
  </si>
  <si>
    <t>A</t>
  </si>
  <si>
    <t>Углеводы</t>
  </si>
  <si>
    <t>Жиры</t>
  </si>
  <si>
    <t>Белки</t>
  </si>
  <si>
    <t>Масса порции, г</t>
  </si>
  <si>
    <t>Приём пищи, наименование блюда</t>
  </si>
  <si>
    <t>№ рец</t>
  </si>
  <si>
    <t>День 10</t>
  </si>
  <si>
    <t>200/200</t>
  </si>
  <si>
    <t>Сок яблочный</t>
  </si>
  <si>
    <t>Сок фруктовый или овощной в ассортименте</t>
  </si>
  <si>
    <t>Молоко</t>
  </si>
  <si>
    <t>Рагу овощное</t>
  </si>
  <si>
    <t>Курица, 1 категории</t>
  </si>
  <si>
    <t>Фрикадельки из птицы или кролика</t>
  </si>
  <si>
    <t>Яйцо</t>
  </si>
  <si>
    <t>Лук репчатый</t>
  </si>
  <si>
    <t>Томатная паста. Консервы</t>
  </si>
  <si>
    <t>Суп картофельный с мясными фрикадельками</t>
  </si>
  <si>
    <t>15/12</t>
  </si>
  <si>
    <t>Огурцы соленые</t>
  </si>
  <si>
    <t>6/6</t>
  </si>
  <si>
    <t>Свекла</t>
  </si>
  <si>
    <t>Салат из свеклы с солеными огурцами</t>
  </si>
  <si>
    <t>53</t>
  </si>
  <si>
    <t>День 9</t>
  </si>
  <si>
    <t>Сахарный песок</t>
  </si>
  <si>
    <t>Апельсин</t>
  </si>
  <si>
    <t>Напиток апельсиновый или лимонный</t>
  </si>
  <si>
    <t>545</t>
  </si>
  <si>
    <t>1,2/1,2</t>
  </si>
  <si>
    <t>8/8</t>
  </si>
  <si>
    <t>Томат-пюре</t>
  </si>
  <si>
    <t>16/13,34</t>
  </si>
  <si>
    <t>178/133,34</t>
  </si>
  <si>
    <t>6,66/6,66</t>
  </si>
  <si>
    <t>71,34/52,66</t>
  </si>
  <si>
    <t>Жаркое по-домашнему</t>
  </si>
  <si>
    <t>Консервы из рыбы</t>
  </si>
  <si>
    <t>Рис</t>
  </si>
  <si>
    <t>0,4/0,4</t>
  </si>
  <si>
    <t>16/12,8</t>
  </si>
  <si>
    <t>80/56</t>
  </si>
  <si>
    <t>Суп рыбный из консервов</t>
  </si>
  <si>
    <t>7/7</t>
  </si>
  <si>
    <t>19,2/15,6</t>
  </si>
  <si>
    <t>13,6/12</t>
  </si>
  <si>
    <t>Яблоко</t>
  </si>
  <si>
    <t>30/24</t>
  </si>
  <si>
    <t>Капуста белокачанная</t>
  </si>
  <si>
    <t>Салат витаминный</t>
  </si>
  <si>
    <t>День 8</t>
  </si>
  <si>
    <t>Плоды и ягоды свежие</t>
  </si>
  <si>
    <t>13/13</t>
  </si>
  <si>
    <t>Чай</t>
  </si>
  <si>
    <t>Чай с сахаром</t>
  </si>
  <si>
    <t>Томат-паста</t>
  </si>
  <si>
    <t>Мука пшеничная</t>
  </si>
  <si>
    <t>Капуста тушеная</t>
  </si>
  <si>
    <t>14/14</t>
  </si>
  <si>
    <t>Пшеничный хлеб</t>
  </si>
  <si>
    <t>1/1</t>
  </si>
  <si>
    <t>100</t>
  </si>
  <si>
    <t>Котлета мясная рубленная паровая</t>
  </si>
  <si>
    <t>42,8/38</t>
  </si>
  <si>
    <t>Курица</t>
  </si>
  <si>
    <t>Бульон куриный</t>
  </si>
  <si>
    <t>2,4/1,92</t>
  </si>
  <si>
    <t>16/16</t>
  </si>
  <si>
    <t>Макаронные изделия</t>
  </si>
  <si>
    <t>40/28</t>
  </si>
  <si>
    <t>Суп  с макаронными изделиями и картофелем</t>
  </si>
  <si>
    <t>День 7</t>
  </si>
  <si>
    <t>20/20</t>
  </si>
  <si>
    <t>Концентрат киселя</t>
  </si>
  <si>
    <t>Кисель витаминизированный</t>
  </si>
  <si>
    <t>0,5/0,5</t>
  </si>
  <si>
    <t>1,8/1,8</t>
  </si>
  <si>
    <t>27/21,5</t>
  </si>
  <si>
    <t>14,8/12,3</t>
  </si>
  <si>
    <t>131/98</t>
  </si>
  <si>
    <t>Рагу из птицы</t>
  </si>
  <si>
    <t>Сметана</t>
  </si>
  <si>
    <t>Крупа перловая</t>
  </si>
  <si>
    <t>Рассольник на мясном бульоне со сметаной</t>
  </si>
  <si>
    <t>Томат</t>
  </si>
  <si>
    <t>Огурцы</t>
  </si>
  <si>
    <t>Салат из помидоров и огурцов с репчатым луком и растительным маслом</t>
  </si>
  <si>
    <t>День 6</t>
  </si>
  <si>
    <t>3,6/3,6</t>
  </si>
  <si>
    <t>51,9/51,9</t>
  </si>
  <si>
    <t>Крупа рисовая</t>
  </si>
  <si>
    <t>109,7/109,7</t>
  </si>
  <si>
    <t>Каша рассыпчатая рисовая</t>
  </si>
  <si>
    <t>165.2</t>
  </si>
  <si>
    <t>0,9/0,9</t>
  </si>
  <si>
    <t>Пшеничная мука, первого сорта</t>
  </si>
  <si>
    <t>90</t>
  </si>
  <si>
    <t>Гуляш из отварного мяса</t>
  </si>
  <si>
    <t>20/16</t>
  </si>
  <si>
    <t>Горошек зеленый консервированный</t>
  </si>
  <si>
    <t xml:space="preserve">Суп овощной </t>
  </si>
  <si>
    <t>5/5</t>
  </si>
  <si>
    <t>Яблоки</t>
  </si>
  <si>
    <t>День 5</t>
  </si>
  <si>
    <t>22/19,4</t>
  </si>
  <si>
    <t>Компот из свежих фруктов</t>
  </si>
  <si>
    <t>12/12</t>
  </si>
  <si>
    <t>Яйцо 1С</t>
  </si>
  <si>
    <t>Тефтели мясо-крупяные</t>
  </si>
  <si>
    <t>Пшено</t>
  </si>
  <si>
    <t>Суп крестьянский со сметаной</t>
  </si>
  <si>
    <t>Перец сладкий свежий</t>
  </si>
  <si>
    <t>Салат из капусты белокочанной, огурцов и сладкого перца с растительным маслом</t>
  </si>
  <si>
    <t>День 4</t>
  </si>
  <si>
    <t>0,35/0,35</t>
  </si>
  <si>
    <t>69,6/69,6</t>
  </si>
  <si>
    <t>Гречневая крупа ядрица</t>
  </si>
  <si>
    <t>103,9/103,9</t>
  </si>
  <si>
    <t>Каша гречневая рассыпчатая</t>
  </si>
  <si>
    <t>Сметана 10,0% жирности</t>
  </si>
  <si>
    <t>0,36/0,36</t>
  </si>
  <si>
    <t>Птица тушеная</t>
  </si>
  <si>
    <t>День 3</t>
  </si>
  <si>
    <t>Говядина, тазобедренная часть (боковой кусок)</t>
  </si>
  <si>
    <t>Плов из отварной говядины</t>
  </si>
  <si>
    <t>0,25/0,25</t>
  </si>
  <si>
    <t>День 2</t>
  </si>
  <si>
    <t>3,75/3,75</t>
  </si>
  <si>
    <t>Пюре картофельное</t>
  </si>
  <si>
    <t>2,5/2,5</t>
  </si>
  <si>
    <t>10,8/10,8</t>
  </si>
  <si>
    <t>Треска</t>
  </si>
  <si>
    <t>50/40</t>
  </si>
  <si>
    <t>Щи со сметаной</t>
  </si>
  <si>
    <t>Огурцы грунтовые</t>
  </si>
  <si>
    <t>Салат из огурцов с растительным маслом</t>
  </si>
  <si>
    <t>День 1</t>
  </si>
  <si>
    <t>Стоимость одного дето - дня</t>
  </si>
  <si>
    <t>итого за 10 дней</t>
  </si>
  <si>
    <t>шт (яйца)</t>
  </si>
  <si>
    <t>кг</t>
  </si>
  <si>
    <t>Хлеб пшеничный</t>
  </si>
  <si>
    <t>Томат - паста</t>
  </si>
  <si>
    <t>Сухофрукты ( смесь )</t>
  </si>
  <si>
    <t>л</t>
  </si>
  <si>
    <t>Сок фруктовый</t>
  </si>
  <si>
    <t>Помидоры свежие</t>
  </si>
  <si>
    <t>Огурцы солёные</t>
  </si>
  <si>
    <t>Консервы рыбные</t>
  </si>
  <si>
    <t>Гречневая крупа</t>
  </si>
  <si>
    <t>Горошек зелёный консервированный</t>
  </si>
  <si>
    <t>Стоимость руб</t>
  </si>
  <si>
    <t>Нетто за весь период</t>
  </si>
  <si>
    <t>Брутто за весь период</t>
  </si>
  <si>
    <t>Ед.изм.</t>
  </si>
  <si>
    <t>Выборка продуктов по меню для категории 7-10 лет</t>
  </si>
  <si>
    <t>Набор продуктов за период 7-10 лет</t>
  </si>
  <si>
    <t>Обед</t>
  </si>
  <si>
    <t>63/63</t>
  </si>
  <si>
    <t>2,1/2,1</t>
  </si>
  <si>
    <t>378/378</t>
  </si>
  <si>
    <t>6,3/6,3</t>
  </si>
  <si>
    <t>10/10</t>
  </si>
  <si>
    <t>17/12,5</t>
  </si>
  <si>
    <t>300/300</t>
  </si>
  <si>
    <t>Бульон мясной</t>
  </si>
  <si>
    <t>20,25/20</t>
  </si>
  <si>
    <t>12,5/10</t>
  </si>
  <si>
    <t>12/10</t>
  </si>
  <si>
    <t>66,75/50</t>
  </si>
  <si>
    <t>250</t>
  </si>
  <si>
    <t>Суп картофельный с бобовыми (1-й вариант)</t>
  </si>
  <si>
    <t>100/80</t>
  </si>
  <si>
    <t>60/60</t>
  </si>
  <si>
    <t>40/40</t>
  </si>
  <si>
    <t>12,5/10,5</t>
  </si>
  <si>
    <t>100/75</t>
  </si>
  <si>
    <t>32/26</t>
  </si>
  <si>
    <t>22,7/20</t>
  </si>
  <si>
    <t>53,5/47,5</t>
  </si>
  <si>
    <t>3/2,4</t>
  </si>
  <si>
    <t>20/15,4</t>
  </si>
  <si>
    <t>50/35</t>
  </si>
  <si>
    <t>4,39/4,39</t>
  </si>
  <si>
    <t>0,43/0,43</t>
  </si>
  <si>
    <t>180</t>
  </si>
  <si>
    <t>3,12/3,12</t>
  </si>
  <si>
    <t>33,12/33,12</t>
  </si>
  <si>
    <t>11,88/9,38</t>
  </si>
  <si>
    <t>10,62/8,75</t>
  </si>
  <si>
    <t>109,38/80,62</t>
  </si>
  <si>
    <t>Салат из моркови и яблок</t>
  </si>
  <si>
    <t>83,59/83,59</t>
  </si>
  <si>
    <t>124,69/124,69</t>
  </si>
  <si>
    <t>35/28</t>
  </si>
  <si>
    <t>35/24,5</t>
  </si>
  <si>
    <t>Борщ на мясном бульоне со сметаной</t>
  </si>
  <si>
    <t>37,5/26,2</t>
  </si>
  <si>
    <t>62,5/50</t>
  </si>
  <si>
    <t>Набор продуктов за период 11-17 лет</t>
  </si>
  <si>
    <t>Варка</t>
  </si>
  <si>
    <t>Вид обработки:</t>
  </si>
  <si>
    <t>Подготовленное мясо котлетное нарезают на куски, пропускают через мясорубку дважды, смешивают с размоченным в воде хлебом пшеничным, снова пропускают через мясорубку, добавляют соль поваренную йодированную, хорошо выбивают. Из приготовленной котлетной массы формуют котлеты или биточки, варят на пару или в воде до готовности в течение 15-20 мин.</t>
  </si>
  <si>
    <t>Технология приготовления:</t>
  </si>
  <si>
    <t>125,05</t>
  </si>
  <si>
    <t>5,44</t>
  </si>
  <si>
    <t>5,91</t>
  </si>
  <si>
    <t>14,71</t>
  </si>
  <si>
    <t>Энерг. ценность, ккал</t>
  </si>
  <si>
    <t>Углеводы, г</t>
  </si>
  <si>
    <t>Жиры, г</t>
  </si>
  <si>
    <t>Белки, г</t>
  </si>
  <si>
    <t>Витамин С, мг</t>
  </si>
  <si>
    <t>Пищевые вещества</t>
  </si>
  <si>
    <t>Химический состав данного блюда:</t>
  </si>
  <si>
    <t>Выход:</t>
  </si>
  <si>
    <t>Масса полуфабриката</t>
  </si>
  <si>
    <t>нетто, г</t>
  </si>
  <si>
    <t>брутто, г</t>
  </si>
  <si>
    <t>1 порция</t>
  </si>
  <si>
    <t>Расход сырья и полуфабрикатов</t>
  </si>
  <si>
    <t>Наименование сырья</t>
  </si>
  <si>
    <t>Методические указания города Москвы: Организация питания в дошкольных образовательных учреждениях. 2007.</t>
  </si>
  <si>
    <t>Наименование сборника рецептур:</t>
  </si>
  <si>
    <t>99</t>
  </si>
  <si>
    <t>Номер рецептуры:</t>
  </si>
  <si>
    <t>Наименование изделия:</t>
  </si>
  <si>
    <t>Технологическая карта №</t>
  </si>
  <si>
    <t>Без обработки</t>
  </si>
  <si>
    <t>Белокочанную капусту очистить, промыть, мелко нашинковать соломкой. Огурцы промыть, нарезать тонкими ломтиками. Сладкий перец очистить от плодоножек и семян, промыть и нарезать мелкой соломкой. Все овощи соединить, добавить соль, перемешать, заправить растительным маслом и посыпать мелко нарезанным укропом.</t>
  </si>
  <si>
    <t>85,55</t>
  </si>
  <si>
    <t>4,03</t>
  </si>
  <si>
    <t>7,07</t>
  </si>
  <si>
    <t>1,33</t>
  </si>
  <si>
    <t>9</t>
  </si>
  <si>
    <t>В кипящий бульон или воду кладут картофель, нарезанный кубиками, доводят до кипения, добавляют нарезанные кубиками припущенные овощи и варят до готовности. За 5-10 мин до окончания варки добавляют припущенное томатное пюре, соль.
Фрикадельки припускают отдельно в небольшом количестве бульона или воды до готовности и кладут в суп при отпуске. Бульон после припускания фрикаделек добавляют в суп. Суп для первой возрастной группы готовят без томатного пюре.
Выход порции определяется возрастной группой.</t>
  </si>
  <si>
    <t>54,00</t>
  </si>
  <si>
    <t>6,18</t>
  </si>
  <si>
    <t>2,07</t>
  </si>
  <si>
    <t>2,65</t>
  </si>
  <si>
    <t xml:space="preserve">   или Фрикадельки из говядины (паровые)</t>
  </si>
  <si>
    <t>Фрикадельки мясные №121</t>
  </si>
  <si>
    <t>Масса супа</t>
  </si>
  <si>
    <t xml:space="preserve">   или Вода</t>
  </si>
  <si>
    <t>Бульон мясной №511</t>
  </si>
  <si>
    <t>Сборник рецептур блюд и кулинарных изделий для питания детей в дошкольных организациях/М.П. Могильный, В.А. Тутельян</t>
  </si>
  <si>
    <t>83</t>
  </si>
  <si>
    <t>Тушение</t>
  </si>
  <si>
    <t>Картофель, морковь очистить, промыть, нарезать дольками или кубиками и припустить в небольшом количестве воды со сливочным маслом до полуготовности. Белокочанную капусту нарезать шашечками и припустить в воде. Затем картофель и овощи соединить, залить горячим молоком, добавить соль и продолжать тушить до готовности.</t>
  </si>
  <si>
    <t>84,21</t>
  </si>
  <si>
    <t>9,63</t>
  </si>
  <si>
    <t>3,39</t>
  </si>
  <si>
    <t>2,50</t>
  </si>
  <si>
    <t>57</t>
  </si>
  <si>
    <t>Очищенный картофель заливают кипящей, подсоленной водой и варят до готовности. Отвар сливают, картофель протирают в горячем состоянии через протирочную машину. В протертый картофель добавляют горячее кипяченое молоко, прокипяченное сливочное масло и тщательно перемешивают до получения пышной однородной массы.</t>
  </si>
  <si>
    <t>82,60</t>
  </si>
  <si>
    <t>5,36</t>
  </si>
  <si>
    <t>3,12</t>
  </si>
  <si>
    <t>2,17</t>
  </si>
  <si>
    <t>Масса отварного картофеля</t>
  </si>
  <si>
    <t>56</t>
  </si>
  <si>
    <t>Цедру, снятую с лимона или апельсина, мелко нарезают, заливают горячей водой, кипятят в течение 5 мин, а затем оставляют на 3-4 ч для настаивания. После процеживания в отвар добавляют сахар, доводят до кипения, вливают отжатый лимонный или апельсиновый сок и охлаждают.</t>
  </si>
  <si>
    <t>48,79</t>
  </si>
  <si>
    <t>12,60</t>
  </si>
  <si>
    <t>0,02</t>
  </si>
  <si>
    <t>0,07</t>
  </si>
  <si>
    <t xml:space="preserve">   или Лимон</t>
  </si>
  <si>
    <t>Сборник рецептур блюд и кулинарных изделий: Для предприятий общественного питания/Авт.-сост.: А.И. Здобнов, В.А. Цыганенко.</t>
  </si>
  <si>
    <t>Отварную, очищенную свеклу нарезают мелкой тонкой соломкой, заправляют растительным маслом. Огурцы очищают от кожицы, нарезают вдоль на дольки, затем на ромбики, смешивают с заправленной свеклой и перемешивают.
Температура подачи: 14 °С.
Срок реализации: не более одного часа с момента приготовления.</t>
  </si>
  <si>
    <t>124,00</t>
  </si>
  <si>
    <t>6,50</t>
  </si>
  <si>
    <t>10,40</t>
  </si>
  <si>
    <t>1,20</t>
  </si>
  <si>
    <t>Сборник технологических нормативов, рецептур блюд и кулинарных изделий для школ, школ-интернатов, детских домов, детских оздоровительных учреждений профессионального  образования, специализир.учреждений д/несовершеннолетних, нуждающихся в соц.реабилитации</t>
  </si>
  <si>
    <t>Мясо нарезают по 2-4 куска на порцию массой по 30-40 г, картофель и лук - дольками, затем мясо и овощи обжаривают по отдельности. Обжаренное мясо и овощи кладут в посуду слоями, чтобы сверху и снизу мяса были овощи, добавляют томатное пюре, соль, перец и бульон (продукты должны быть только покрыты жидкостью), закрывают крышкой и тушат до готовности. За 5-10 мин до окончания тушения кладут лавровый лист. Отпускают жаркое вместе с бульоном и гарниром в горшочках. Блюдо можно готовить без томатного пюре.</t>
  </si>
  <si>
    <t>107,72</t>
  </si>
  <si>
    <t>9,94</t>
  </si>
  <si>
    <t>5,04</t>
  </si>
  <si>
    <t>4,89</t>
  </si>
  <si>
    <t>Масса готовых овощей</t>
  </si>
  <si>
    <t>Масса тушеного мяса</t>
  </si>
  <si>
    <t xml:space="preserve">   или Свинина мясная</t>
  </si>
  <si>
    <t>522</t>
  </si>
  <si>
    <t>Сушеные фрукты перебирают, сортируют по видам, несколько раз промывают в теплой воде, затем закладывают в кипящую воду с сахаром в следующей последовательности: груши варят 1,5-2 часа; яблоки - 20-30 минут; урюк - 18-20 минут; изюм - 5-10 минут. Охлаждают. Фрукты раскладывают в стаканы, заливают отваром.
Температура подачи: 14 °С.
Срок реализации: не более одного часа с момента приготовления.</t>
  </si>
  <si>
    <t>55,00</t>
  </si>
  <si>
    <t>13,50</t>
  </si>
  <si>
    <t>0,00</t>
  </si>
  <si>
    <t>0,25</t>
  </si>
  <si>
    <t>Смесь сухофруктов</t>
  </si>
  <si>
    <t>Запечение</t>
  </si>
  <si>
    <t>Приготовляют булочку домашнюю из дрожжевого теста и выпекают так же, как булочку ванильную (рец. №467), но поверхность перед выпечкой посыпают сахаром.</t>
  </si>
  <si>
    <t>358,00</t>
  </si>
  <si>
    <t>53,92</t>
  </si>
  <si>
    <t>12,52</t>
  </si>
  <si>
    <t>7,28</t>
  </si>
  <si>
    <t>Дрожжи прессованные (*эргостерин)</t>
  </si>
  <si>
    <t>Итого сырья</t>
  </si>
  <si>
    <t>для смазки</t>
  </si>
  <si>
    <t>Меланж</t>
  </si>
  <si>
    <t>Маргарин "Здоровье"</t>
  </si>
  <si>
    <t>для отделки</t>
  </si>
  <si>
    <t>Пшеничная мука, высшего сорта</t>
  </si>
  <si>
    <t>на подпыл</t>
  </si>
  <si>
    <t>469</t>
  </si>
  <si>
    <t>Булочка домашняя</t>
  </si>
  <si>
    <t>Из дрожжевого теста (рец. №453) формуют шарики, кладут их швом вниз на смазанные жиром листы и ставят в теплое место для расстойки на 30-40 мин. Поверхность шариков смазывают меланжем и выпекают 12-15 мин при температуре 230-240 °С. Булочку ванильную можно выпекать массой 100 г.</t>
  </si>
  <si>
    <t>322,00</t>
  </si>
  <si>
    <t>54,48</t>
  </si>
  <si>
    <t>8,12</t>
  </si>
  <si>
    <t>7,90</t>
  </si>
  <si>
    <t>Ванилин</t>
  </si>
  <si>
    <t>467</t>
  </si>
  <si>
    <t>Булочка ванильная</t>
  </si>
  <si>
    <t>Капусту нарезают шашками или соломкой, варят в кипящей подсоленной воде 5-10 минут, затем отвар сливают. Морковь и лук припускают в воде с добавлением сливочного масла и томат-пасты. Муку подсушивают на раскаленной сковороде. В отваренную капусту добавляют припущенные овощи, растительное масло и тушат 5-10 минут. Затем добавляют подсушенную муку, разведенную водой (в соотношении 1 к 2), соль и тушат до готовности. Перед подачей посыпают зеленью.</t>
  </si>
  <si>
    <t>79,80</t>
  </si>
  <si>
    <t>4,65</t>
  </si>
  <si>
    <t>4,48</t>
  </si>
  <si>
    <t>2,12</t>
  </si>
  <si>
    <t>Масса припущенного лука</t>
  </si>
  <si>
    <t>Масса припущенной моркови</t>
  </si>
  <si>
    <t>Масса отварной капусты</t>
  </si>
  <si>
    <t>48</t>
  </si>
  <si>
    <t>Очищенный картофель нарезают кубиками, крупу перебирают, промывают, морковь и лук мелко шинкуют. В кипящую воду закладывают подготовленную крупу (рис или пшено), варят 15 минут, вводят картофель, овощи (замороженные картофель и овощи - не размораживая), корень петрушки и варят еще 10-15 минут, затем в кипящий бульон добавляют подготовленные консервы "Лосось", солят и продолжают варить 10-15 минут.</t>
  </si>
  <si>
    <t>60,34</t>
  </si>
  <si>
    <t>6,66</t>
  </si>
  <si>
    <t>1,04</t>
  </si>
  <si>
    <t>4,07</t>
  </si>
  <si>
    <t>42</t>
  </si>
  <si>
    <t>Подготовленную морковь нарезают мелкой соломкой, яблоки свежие с удаленным семенным гнездом нарезают мелкой соломкой. Подготовленные морковь и яблоки соединяют, прогревают при температуре 85 °С не менее 3 минут, заправляют растительным маслом.
Выход порции определяется возрастной группой.</t>
  </si>
  <si>
    <t>81,90</t>
  </si>
  <si>
    <t>7,87</t>
  </si>
  <si>
    <t>5,22</t>
  </si>
  <si>
    <t>0,86</t>
  </si>
  <si>
    <t>40</t>
  </si>
  <si>
    <t>Очищенный промытый картофель нарезают кубиками, морковь шинкуют. В процеженный подсоленный мясной бульон закладывают нарезанный картофель  и варят до полуготовности (7-10 минут), затем закладывают  капусту, морковь, зеленый горошек . Варят до готовности (10-15 минут). В готовый суп добавляют зелень и доводят до кипения.</t>
  </si>
  <si>
    <t>30,60</t>
  </si>
  <si>
    <t>4,18</t>
  </si>
  <si>
    <t>1,72</t>
  </si>
  <si>
    <t>39</t>
  </si>
  <si>
    <t>Мясо зачищают и варят крупным куском 1-1,5 кг до полуготовности, охлаждают и нарезают кубиками массой 10-15 г. Добавляют пассерованную на сливочном масле с добавлением бульона морковь, бланшированный и слегка пассерованный лук, добавляют горячий бульон согласно расчета по рецептуре с учетом того, что в крупе остается вода при промывании в количестве 15% от массы крупы, соль. Мясо и овощи варят при слабом кипении 5-10 мин, всыпают подготовленную крупу, варят до загустения, затем закрывают крышкой и доводят до готовности в жарочном шкафу при температуре 160 °С в течение 30-40 мин.</t>
  </si>
  <si>
    <t>176,00</t>
  </si>
  <si>
    <t>19,68</t>
  </si>
  <si>
    <t>7,44</t>
  </si>
  <si>
    <t>7,56</t>
  </si>
  <si>
    <t>Масса вареного мяса</t>
  </si>
  <si>
    <t xml:space="preserve">   или Говядина, тазобедренная часть(наружный кусок)</t>
  </si>
  <si>
    <t>370</t>
  </si>
  <si>
    <t>Крупу пшенную перебрать и тщательно промыть. Заложить в кипящую воду (3 л на 1 кг крупы) и сварить до полуготовности, воду слить. Очищенный картофель нарезать кубиками или брусочками. Морковь и репчатый лук мелко нашинковать. В кипящую воду положить подготовленную крупу, нарезанный картофель (быстрозамороженный картофель - не размораживая), варить 7-10 минут, добавить овощи (замороженные овощи - не размораживая), соль и варить до готовности. В готовый суп добавить сметану, зелень и прокипятить.</t>
  </si>
  <si>
    <t>46,04</t>
  </si>
  <si>
    <t>6,60</t>
  </si>
  <si>
    <t>0,81</t>
  </si>
  <si>
    <t>1,21</t>
  </si>
  <si>
    <t>37</t>
  </si>
  <si>
    <t>Просеянную муку подсушивают в жарочном шкафу до слегка кремового цвета, не допуская пригорания. В подготовленную муку, охлажденную до 60-70 °С выливают 1/4 часть горячей воды или отвара и вымешивают. 
Для приготовления соуса сметанного в горячий белый соус кладут прокипяченную сметану, соль и кипятят 3-5 мин, процеживают и снова доводят до кипения.
Подают соус к мясным, овощным и рыбным блюдам или используют для запекания рыбы, мяса, овощей.</t>
  </si>
  <si>
    <t>74,10</t>
  </si>
  <si>
    <t>5,87</t>
  </si>
  <si>
    <t>5,00</t>
  </si>
  <si>
    <t>1,41</t>
  </si>
  <si>
    <t>Масса белого соуса</t>
  </si>
  <si>
    <t xml:space="preserve">   или Отвар</t>
  </si>
  <si>
    <t>354</t>
  </si>
  <si>
    <t>Соус сметанный</t>
  </si>
  <si>
    <t>Приготовить бульон из курицы. Процедить. В кипящий бульон положить нарезанный тонкими брусочками картофель (замороженный картофель - не размораживая), варить 7-10 минут. Добавить морковь (замороженную морковь - не размораживая), всыпать вермишель и помешивая довести до кипения; варить 10-15 мин.</t>
  </si>
  <si>
    <t>42,82</t>
  </si>
  <si>
    <t>7,26</t>
  </si>
  <si>
    <t>0,27</t>
  </si>
  <si>
    <t>1,74</t>
  </si>
  <si>
    <t>Бульон из кур  прозрачный №8</t>
  </si>
  <si>
    <t xml:space="preserve">   или Морковь красная быстрозамороженная</t>
  </si>
  <si>
    <t xml:space="preserve">   или Картофель быстрозамороженный</t>
  </si>
  <si>
    <t>34</t>
  </si>
  <si>
    <t>Подготовленные овощи нарезают кубиками или дольками, белокочанную капусту - квадратиками. 
Припущенные с маслом по отдельности овощи, прогретый консервированный зеленый горошек соединяют с соусом молочным, добавляют соль и проваривают 1-2 мин. 
При отсутствии того или другого вида овощей, указанных в рецептуре, можно приготовить блюдо из других овощей, соответственно изменив их закладку. 
Выход порции определяется возрастной группой.</t>
  </si>
  <si>
    <t>60,60</t>
  </si>
  <si>
    <t>8,83</t>
  </si>
  <si>
    <t>1,89</t>
  </si>
  <si>
    <t>2,06</t>
  </si>
  <si>
    <t>Горошек зеленый. Консервы</t>
  </si>
  <si>
    <t xml:space="preserve">   или Соус молочный жидкий</t>
  </si>
  <si>
    <t>Соус молочный (для подачи к блюду) №350</t>
  </si>
  <si>
    <t>Масса припущенной или вареной капусты</t>
  </si>
  <si>
    <t>Масса припущенного или вареного горошка или кукурузы</t>
  </si>
  <si>
    <t xml:space="preserve">   или Кукуруза свежая в початках молочно-восковой спелости</t>
  </si>
  <si>
    <t xml:space="preserve">   или Горошек зеленый быстрозамороженный</t>
  </si>
  <si>
    <t>Масса припущенного или вареного картофеля</t>
  </si>
  <si>
    <t>Масса припущенной или вареной моркови</t>
  </si>
  <si>
    <t>332</t>
  </si>
  <si>
    <t>Овощи в молочном соусе (1-й вариант)</t>
  </si>
  <si>
    <t>Овощи предварительно промывают, тщательно перебирают и очищают. Повторно промывают в проточной питьевой воде. Крупу перебирают, промывают. Перловую крупу кладут в кипящую воду, варят до полуготовности, отвар сливают, крупу промывают. Соленые огурцы зачищают от кожицы, удаляют крупные зерна, нарезают соломкой или ромбиками, припускают в небольшом количестве воды 15 мин. В кипящий бульон кладут подготовленную крупу, картофель, нарезанный брусочками (быстрозамороженный картофель кладут не размораживая), варят 7-10 минут, добавляют нарезанные соломкой морковь, лук (замороженные овощи - не размораживая), а через 5-10 минут вводят припущенные огурцы, в конце варки солят, добавляют сметану и вновь доводят до кипения. Температура подачи первого блюда +75  С. Срок реализации 2-3 часа с момента приготовления.</t>
  </si>
  <si>
    <t>47,37</t>
  </si>
  <si>
    <t>6,12</t>
  </si>
  <si>
    <t>0,95</t>
  </si>
  <si>
    <t>1,69</t>
  </si>
  <si>
    <t>Бульон мясной прозрачный №7</t>
  </si>
  <si>
    <t>32</t>
  </si>
  <si>
    <t>Мякоть птицы или кролика нарезают на куски и пропускают через мясорубку, соединяют с замоченным в молоке или воде с хлебом, кладут соль, хорошо перемешивают, пропускают второй раз через мясорубку и выбивают. Готовую котлетную массу порционируют, разделывают на шарики (по 2-3 шт. на порцию), отваривают на пару или в воде.
Отпускают с прокипяченным сливочным маслом.
Гарниры — пюре картофельное, пюре картофельное с морковью, пюре морковное, пюре из моркови или свеклы.</t>
  </si>
  <si>
    <t>216,25</t>
  </si>
  <si>
    <t>9,62</t>
  </si>
  <si>
    <t>13,19</t>
  </si>
  <si>
    <t>14,78</t>
  </si>
  <si>
    <t>Молоко стерилизованное 3,5% жирности</t>
  </si>
  <si>
    <t xml:space="preserve">   или Филе птицы (полуфабрикат)</t>
  </si>
  <si>
    <t xml:space="preserve">   или Мясо кролика</t>
  </si>
  <si>
    <t xml:space="preserve">   или Индейки 1 кат.</t>
  </si>
  <si>
    <t>Мякоть без кожи и жира</t>
  </si>
  <si>
    <t xml:space="preserve">   или Куриный окорочок</t>
  </si>
  <si>
    <t xml:space="preserve">   или Бройлеры (цыплята) 1 кат.</t>
  </si>
  <si>
    <t>308</t>
  </si>
  <si>
    <t>Подготовленные тушки птицы варят до готовности, охлаждают, отделяют мякоть от кожи и костей, нарезают на порционные куски, складывают в глубокую посуду, добавляют бульон куриный (10% к массе соуса), соединяют с соусом, доводят до кипения и тушат в посуде с закрытой крышкой 15-20 мин при слабом кипении.
Филе птицы (полуфабрикат) нарезают на порционные куски, припускают до готовности. Бульон от припускания используют для приготовления соуса. Соус соединяют с припущенным филе, доводят до кипения и тушат в посуде с закрытой крышкой 15-20 мин при слабом кипении.
Отпускают с соусом, в котором тушилась птица.
Гарниры - рис отварной или припущенный, картофель отварной, картофельное пюре.</t>
  </si>
  <si>
    <t>155,62</t>
  </si>
  <si>
    <t>2,94</t>
  </si>
  <si>
    <t>10,78</t>
  </si>
  <si>
    <t>11,76</t>
  </si>
  <si>
    <t xml:space="preserve">   или Соус сметанный с томатом</t>
  </si>
  <si>
    <t xml:space="preserve">   или Соус сметанный</t>
  </si>
  <si>
    <t>Соус сметанный №354</t>
  </si>
  <si>
    <t>Масса отварной птицы</t>
  </si>
  <si>
    <t>301</t>
  </si>
  <si>
    <t>Овощи предварительно промывают, тщательно перебирают и очищают. Повторно промывают в проточной питьевой воде. Белокочанную капусту нарезают соломкой, очищенный картофель - кубиками или брусочками, репчатый лук и морковь шинкуют. В кипящую воду закладывают картофель (быстрозамороженный картофель - не размораживая) и варят до полуготовности 7-10 минут. Затем добавляют капусту, лук, морковь (замороженные овощи - не размораживая), соль и варят до готовности 10-15 минут. В готовые щи добавляют сметану, зелень и доводят до кипения.</t>
  </si>
  <si>
    <t>24,66</t>
  </si>
  <si>
    <t>3,69</t>
  </si>
  <si>
    <t>0,67</t>
  </si>
  <si>
    <t>0,84</t>
  </si>
  <si>
    <t>30</t>
  </si>
  <si>
    <t>Капусту шинкуют тонкой соломкой (1,5 х 1,5мм), кладут в эмалированную кастрюлю, добавляют соль и перетирают деревянным пестиком. Морковь моют, чистят, ошпаривают, натирают на терке тонкой соломкой. Яблоки моют, ошпаривают, очищают от кожицы, удаляют сердцевину, шинкуют соломкой (2х 15 мм), сбрызгивают раствором лимонной кислоты, чтобы не потемнели.
Овощи и яблоки соединяют в эмалированной посуде, заправляют растительным маслом, хорошо перемешивают и выносят на раздачу.
Температура подачи: 14 °С.
Срок реализации: не более одного часа с момента приготовления.</t>
  </si>
  <si>
    <t>120,00</t>
  </si>
  <si>
    <t>6,00</t>
  </si>
  <si>
    <t>10,10</t>
  </si>
  <si>
    <t>1,40</t>
  </si>
  <si>
    <t>Для разведения лимонной кислоты</t>
  </si>
  <si>
    <t>Кислота лимонная пищевая</t>
  </si>
  <si>
    <t>3</t>
  </si>
  <si>
    <t>Салат из белокочанной капусты с морковью и яблоками</t>
  </si>
  <si>
    <t>В котлетную массу добавляют масло сливочное, формуют биточки, варят на пару 20-25 мин или припускают в сотейнике под крышкой 15-20 мин.
Отпускают с соусом молочным или сметанным.
Гарниры - рис припущенный, пюре картофельное, овощи в молочном соусе.</t>
  </si>
  <si>
    <t>186,25</t>
  </si>
  <si>
    <t>9,69</t>
  </si>
  <si>
    <t>9,96</t>
  </si>
  <si>
    <t>14,49</t>
  </si>
  <si>
    <t>Говядина (котлетное мясо)</t>
  </si>
  <si>
    <t>289</t>
  </si>
  <si>
    <t>Биточки паровые</t>
  </si>
  <si>
    <t>Котлетную массу дважды пропускают через мясорубку, добавляют измельченный припущенный репчатый лук, перемешивают и формуют в виде шариков по 3-4 шт. на порцию, панируют в муке, запекают 6-8 мин до полуготовности, заливают соусом сметанным с луком с добавлением воды (12-16 г на порцию) и тушат 8-10 мин до готовности.
Отпускают с соусом, в котором тушились тефтели.
Гарниры - картофель отварной, овощи отварные с маслом, картофельное пюре.</t>
  </si>
  <si>
    <t>139,38</t>
  </si>
  <si>
    <t>9,31</t>
  </si>
  <si>
    <t>8,07</t>
  </si>
  <si>
    <t>7,36</t>
  </si>
  <si>
    <t>Соус сметанный с луком №356</t>
  </si>
  <si>
    <t>Масса готовых тефтелей</t>
  </si>
  <si>
    <t>Мясо-котлетное</t>
  </si>
  <si>
    <t xml:space="preserve">   или Телятина 1 кат.</t>
  </si>
  <si>
    <t>286</t>
  </si>
  <si>
    <t>Тефтели мясные (1-й вариант)</t>
  </si>
  <si>
    <t>Из котлетной массы формуют изделия овально-приплюснутой формы с заостренным концом (котлеты), или кругло-приплюснутой формы толщиной 2,0-2,5 мм (биточки), или плоскоовальной формы толщиной 1 см (шницели).
Котлеты, биточки и шницели можно приготовить с добавлением репчатого лука (5 г нетто) и чеснока (0,5 г нетто). Выход изделий при этом не изменяется, так как соответственно уменьшается норма молока или воды. Подготовленные изделия кладут на противень, смазанный маслом, и запекают при температуре 180-200 °С до готовности (12-15 мин).
Отпускают с прокипяченным маслом или соусом сметанным.
Гарниры - каши рассыпчатые, макаронные изделия отварные, картофель отварной, овощи отварные, капуста тушенная.</t>
  </si>
  <si>
    <t>228,75</t>
  </si>
  <si>
    <t>15,70</t>
  </si>
  <si>
    <t>11,55</t>
  </si>
  <si>
    <t>15,55</t>
  </si>
  <si>
    <t>Мясо - котлетное</t>
  </si>
  <si>
    <t>282</t>
  </si>
  <si>
    <t>Приготовить мясной бульон, вареное мясо вынуть из бульона, бульон процедить. В кипящий мясной бульон положить картофель, нарезанный брусками (быстрозамороженный картофель кладут не размораживая), варить минут 7-10. Свеклу очистить, промыть, мелко нарезать или натереть на крупной терке. Тушить (замороженную свеклу - не размораживая) в небольшом количестве бульона с добавлением лимонной кислоты в закрытой посуде в течение 30 минут, сначала на сильном огне, затем на тихом. Подготовленные мелко нарезанные овощи (замороженные овощи - не размораживая): белокочанную капусту, морковь, нашинкованные соломкой, мелко нарезанный репчатый лук, корень петрушки, соль, сахар положить в кипящий мясной бульон с картофелем и варить до готовности. За 10 мин до готовности добавить тушеную свеклу. Готовый суп заправить сметаной и прокипятить.</t>
  </si>
  <si>
    <t>32,49</t>
  </si>
  <si>
    <t>2,71</t>
  </si>
  <si>
    <t>0,87</t>
  </si>
  <si>
    <t>1,54</t>
  </si>
  <si>
    <t>28</t>
  </si>
  <si>
    <t>Борщ  со сметаной</t>
  </si>
  <si>
    <t>Отварное мясо нарезают кубиками, соединяют с припущенной морковью, мелко нашинкованным бланшированным репчатым луком, с томатным пюре (для второй возрастной группы), заливают водой, добавляют соль и тушат 10-15 минут. На отваре или воде готовят соус, которым заливают мясо и доводят до кипения.
Отпускают с соусом, в котором тушилось мясо.
Гарниры - каши рассыпчатые, картофель отварной, овощи отварные, пюре картофельное.</t>
  </si>
  <si>
    <t>156,25</t>
  </si>
  <si>
    <t>3,28</t>
  </si>
  <si>
    <t>10,19</t>
  </si>
  <si>
    <t>12,89</t>
  </si>
  <si>
    <t>Масса соуса</t>
  </si>
  <si>
    <t>Отвар овощной</t>
  </si>
  <si>
    <t>Масса отварного мяса</t>
  </si>
  <si>
    <t>Говядина (покромка, лопаточная часть, грудинка)</t>
  </si>
  <si>
    <t>277</t>
  </si>
  <si>
    <t>Филе рыбы измельчают вместе с замоченным в молоке или воде хлебом. Фарш хорошо перемешивают, формуют тефтели, панируют в муке, выкладывают на противень, смазанный растительным маслом, и запекают в жарочном шкафу (5-8 минут). Затем заливают соусом с добавлением 10% воды и тушат до готовности (10-15 минут).
Отпускают с соусом сметанным.
Гарниры - овощи отварные, пюре картофельное, пюре из тыквы, капуста, тушенная в молоке.</t>
  </si>
  <si>
    <t>151,25</t>
  </si>
  <si>
    <t>13,34</t>
  </si>
  <si>
    <t>5,26</t>
  </si>
  <si>
    <t>12,69</t>
  </si>
  <si>
    <t>Рыба - филе, выпускаемое промышленностью</t>
  </si>
  <si>
    <t xml:space="preserve">   или Треска</t>
  </si>
  <si>
    <t>Хек</t>
  </si>
  <si>
    <t>261</t>
  </si>
  <si>
    <t>Тефтели рыбные тушеные</t>
  </si>
  <si>
    <t>Макаронные изделия (макароны, лапшу, вермишель и др.) варят в большом количестве кипящей подсоленной воды (на 1 кг макаронных изделий берут 6 л воды, 30 г соли). Макароны варят 20-30 мин, лапшу - 20-25 мин, вермишель - 10-12 мин. В процессе варки макаронные изделия набухают, впитывая воду, в результате чего масса их увеличивается примерно в 3 раза (в зависимости от сорта).
Сваренные макаронные изделия откидывают и перемешивают с растопленным сливочным маслом (1/3-1/2 часть от указанного в рецептуре количества), чтобы они не склеивались и не образовывали комков. Остальной частью масла макароны заправляют непосредственно перед отпуском. Блюда из макаронных изделий подают в горячем виде.
Для приготовления запеченных блюд макаронные изделия можно варить, не откидывая, в небольшом количестве воды (на 1 кг макаронных изделий 2,2-3,0 л воды, 15 г соли).
Рекомендованный выход блюд для первой возрастной группы - 150 г, для второй -200 г.</t>
  </si>
  <si>
    <t>103,40</t>
  </si>
  <si>
    <t>20,76</t>
  </si>
  <si>
    <t>0,55</t>
  </si>
  <si>
    <t>3,84</t>
  </si>
  <si>
    <t>204</t>
  </si>
  <si>
    <t>Капусту шинкуют тонкой соломкой (1,5 х 15 мм), кладут в эмалированную кастрюлю, добавляют соль и перетирают деревянным пестиком. Морковь чистят, моют, ошпаривают, натирают на терке тонкой соломкой. Яблоки моют, ошпаривают, очищают от кожицы, удаляют сердцевину, шинкуют соломкой (2x15 мм), сбрызгивают раствором лимонной кислоты, чтобы не потемнели.
Овощи и яблоки соединяют в эмалированной посуде, заправляют растительным маслом, сахаром, хорошо перемешивают и выносят на раздачу.
Температура подачи: 14 °С.	
Срок реализации: не более одного часа с момента приготовления.</t>
  </si>
  <si>
    <t>138,00</t>
  </si>
  <si>
    <t>10,60</t>
  </si>
  <si>
    <t>1,10</t>
  </si>
  <si>
    <t>2</t>
  </si>
  <si>
    <t>Помидоры и огурцы промывают, удаляют плодоножки, режут кружочками или дольками. Зеленый лук тщательно перебирают, моют, режут. Овощи соединяют, добавляют соль, заправляют растительным маслом и перемешивают.</t>
  </si>
  <si>
    <t>94,30</t>
  </si>
  <si>
    <t>3,80</t>
  </si>
  <si>
    <t>7,13</t>
  </si>
  <si>
    <t>0,98</t>
  </si>
  <si>
    <t>19</t>
  </si>
  <si>
    <t>Огурцы промывают, нарезают кружочками или ломтиками, солят, заправляют растительным маслом и посыпают мелко нарезанной зеленью.</t>
  </si>
  <si>
    <t>77,29</t>
  </si>
  <si>
    <t>2,61</t>
  </si>
  <si>
    <t>7,10</t>
  </si>
  <si>
    <t>17</t>
  </si>
  <si>
    <t>Подготовленную для варки крупу всыпают в подсоленную кипящую жидкость. При этом всплывшие пустотелые зерна удаляют. Кашу варят до загустения, периодически помешивая. 
Сливочное масло можно добавлять во время варки или использовать его, поливая кашу при отпуске. Когда каша сделается густой, перемешивание прекращают, закрывают котел крышкой и дают каше упреть, за это время она приобретает своеобразный приятный запах и цвет. 
Для упревания рассыпчатых каш требуется: гречневой (из ядрицы, вырабатываемой из непропаренного зерна) - около 4,5 ч; из поджаренной крупы -1,5-2 ч; из ядрицы быстроразваривающейся - 1-1,5 ч; перловой, ячневой, пшенной, пшеничной - 1,5-2 ч; рисовой - около 1 ч. 
При варке в наплитной посуде кашу для упревания можно поставить в жарочный шкаф. При варке в пищеварочном котле после набухания крупы уменьшают нагрев, закрывают котел крышкой и доводят кашу до готовности.
При отпуске рассыпчатую кашу кладут на тарелку и поливают прокипяченным сливочным маслом или посыпают сахаром, можно отпускать с прокипяченным сливочным маслом и сахаром.</t>
  </si>
  <si>
    <t>129,27</t>
  </si>
  <si>
    <t>25,15</t>
  </si>
  <si>
    <t>2,41</t>
  </si>
  <si>
    <t>Масса каши</t>
  </si>
  <si>
    <t xml:space="preserve">   или Сахар-песок</t>
  </si>
  <si>
    <t>160,00</t>
  </si>
  <si>
    <t>25,68</t>
  </si>
  <si>
    <t>3,86</t>
  </si>
  <si>
    <t>5,72</t>
  </si>
  <si>
    <t>165</t>
  </si>
  <si>
    <t>Горох подготавливают: перебирают, моют, выдерживают в холодной воде 3-4 часа. Если вода не горчит, варят в той же воде до размягчения без соли. Подготовленный горох кладут в бульон или воду, доводят до кипения. Добавляют картофель, нарезанный кубиками, припущенную морковь , бланшированный и пассерованный лук и варят до готовности. Зеленый горошек закладывают в суп вместе с припущенными овощами.
Температура подачи: 75 °С.
Срок реализации: не более трех часов с момента приготовления.</t>
  </si>
  <si>
    <t>43,20</t>
  </si>
  <si>
    <t>6,05</t>
  </si>
  <si>
    <t>1,70</t>
  </si>
  <si>
    <t>0,92</t>
  </si>
  <si>
    <t>Соль йодированная пищевая</t>
  </si>
  <si>
    <t xml:space="preserve">   или Горошек зеленый консервированный</t>
  </si>
  <si>
    <t>Плоды и ягоды перед отпуском перебирают, удаляют плодоножки, сорные примеси, тщательно промывают проточной питьевой холодной водой.</t>
  </si>
  <si>
    <t>45,32</t>
  </si>
  <si>
    <t>10,09</t>
  </si>
  <si>
    <t>0,41</t>
  </si>
  <si>
    <t xml:space="preserve">   или Виноград</t>
  </si>
  <si>
    <t xml:space="preserve">   или Смородина черная</t>
  </si>
  <si>
    <t xml:space="preserve">   или Персик</t>
  </si>
  <si>
    <t xml:space="preserve">   или Абрикосы</t>
  </si>
  <si>
    <t xml:space="preserve">   или Черешня</t>
  </si>
  <si>
    <t xml:space="preserve">   или Слива</t>
  </si>
  <si>
    <t xml:space="preserve">   или Мандарин</t>
  </si>
  <si>
    <t xml:space="preserve">   или Банан</t>
  </si>
  <si>
    <t xml:space="preserve">   или Груша</t>
  </si>
  <si>
    <t xml:space="preserve">   или Яблоки</t>
  </si>
  <si>
    <t>140</t>
  </si>
  <si>
    <t>Запекание</t>
  </si>
  <si>
    <t>Из муки, молока, яиц, сахара, масла, дрожжей и соли приготовить дрожжевое тесто, дать ему подняться (поставить в теплое место). Из дрожжевого теста формуют шарики, делают углубления, в которые закладывают творожный фарш. Выгладывают на противень, смазанный маслом, и выпекают при температуре 230-240 С 10-12 минут до образования румяной корочки на твороге.  Творожный фарш: творог пропускают через протирочную машину, затем добавляют яйца, сахар и тщательно перемешивают.</t>
  </si>
  <si>
    <t>287,30</t>
  </si>
  <si>
    <t>33,11</t>
  </si>
  <si>
    <t>10,90</t>
  </si>
  <si>
    <t>10,48</t>
  </si>
  <si>
    <t>Творог</t>
  </si>
  <si>
    <t>Дрожжи хлебопекарные</t>
  </si>
  <si>
    <t>136</t>
  </si>
  <si>
    <t>Ватрушка с творогом</t>
  </si>
  <si>
    <t>В чайник насыпать чай и сахар на определенное количество порций, залить кипятком на то же количество порций и настаивать 5 минут. Процедить, остудить до температуры 40-45 С, после чего разлить по стаканам. Не рекомендуется кипятить заваренный чай и длительно хранить на плите.</t>
  </si>
  <si>
    <t>24,64</t>
  </si>
  <si>
    <t>1,53</t>
  </si>
  <si>
    <t>132</t>
  </si>
  <si>
    <t>Готовый продукт промышленного производства.</t>
  </si>
  <si>
    <t>46,00</t>
  </si>
  <si>
    <t>0,10</t>
  </si>
  <si>
    <t>0,50</t>
  </si>
  <si>
    <t>130</t>
  </si>
  <si>
    <t>Сок фруктовый или овощной витаминизированный</t>
  </si>
  <si>
    <t>Яблоки или груши моют, удаляют семенные гнезда, нарезают дольками. Для того, чтобы плоды не темнели, их до варки погружают в холодную воду, слегка подкисленную лимонной кислотой. Сироп приготавливают следующим образом: в горячей воде растворяют сахар, доводят до кипения, проваривают 10-12 минут и процеживают. В подготовленный горячий сироп погружают плоды. Яблоки варят при слабом кипении 6-8 мин. Быстро разваривающиеся сорта яблок (антоновские и др.) не варят, а кладут в кипящий сироп, прекращают нагрев и оставляют в сиропе до охлаждения. Компот охлаждают до комнатной температуры под закрытой крышкой.  Вишню перебирают, удаляют плодоножки, моют; сливы, персики, абрикосы перебирают. Моют, разрезают пополам, удаляют косточки, закладывают в горячий сироп и доводят до кипения, затем готовые компоты охлаждают.</t>
  </si>
  <si>
    <t>34,69</t>
  </si>
  <si>
    <t>8,93</t>
  </si>
  <si>
    <t>3,88</t>
  </si>
  <si>
    <t xml:space="preserve">   или Вишня</t>
  </si>
  <si>
    <t xml:space="preserve">   или Персики</t>
  </si>
  <si>
    <t xml:space="preserve">   или Груши</t>
  </si>
  <si>
    <t>124</t>
  </si>
  <si>
    <t>Сухой продукт сначала разводят в 1/3 общего объема холодной воды, перемешивают, вливают в кипящую воду (оставшуюся часть), размешивают и доводят до кипения при непрерывном помешивании.</t>
  </si>
  <si>
    <t>40,00</t>
  </si>
  <si>
    <t>9,80</t>
  </si>
  <si>
    <t>118</t>
  </si>
  <si>
    <t>Подготовленную мелко нашинкованную соломкой капусту растереть с солью, отжать от сока. Морковь очистить, промыть, мелко нашинковать соломкой (или натереть на терке), соединить с капустой, заправить растительным маслом.</t>
  </si>
  <si>
    <t>90,77</t>
  </si>
  <si>
    <t>4,91</t>
  </si>
  <si>
    <t>7,09</t>
  </si>
  <si>
    <t>1,65</t>
  </si>
  <si>
    <t>11</t>
  </si>
  <si>
    <t>148,50</t>
  </si>
  <si>
    <t>31,20</t>
  </si>
  <si>
    <t>0,90</t>
  </si>
  <si>
    <t>3,60</t>
  </si>
  <si>
    <t>Вне сборников</t>
  </si>
  <si>
    <t>Мясо, зачищенное от грубой соединительной ткани, пропускают через мясорубку. Рис отваривают. Мясной фарш соединяют с рисом, мелко нарезанным луком и сырым яйцом, перемешивают и формуют тефтели в виде шариков по 2-3 штуки на порцию, кладут в посуду, заливают водой и тушат 15-20 минут.  Способ приготовления тефтелей из п/ф промышленного производства:  Тефтели мясо-крупяные, не размораживая, кладут в посуду, заливают водой и тушат 15-20 минут.</t>
  </si>
  <si>
    <t>168,73</t>
  </si>
  <si>
    <t>6,47</t>
  </si>
  <si>
    <t>9,49</t>
  </si>
  <si>
    <t>12,64</t>
  </si>
  <si>
    <t>Масса рисовой рассыпчатой каши</t>
  </si>
  <si>
    <t>106</t>
  </si>
  <si>
    <t>Подготовленные тушки птицы и кролика, нарубленные на куски по 40-50 г, или обработанные субпродукты птицы (мелкие - целиком, а крупные - разрубленные на 2-3 части) обжаривают до образования поджаристой корочки. Затем подготовленные продукты заливают горячим бульоном или водой в количестве 20-30% от массы набора продуктов, добавляют пассерованное томатное пюре и тушат 30-40 мин. Бульон, оставшийся после тушения, сливают и приготавливают на нем соус красный основной (рец. № 717), которым заливают тушеные кусочки мяса, добавляют обжаренные нарезанные кубиками картофель, морковь, репу (предварительно бланшированную), петрушку, лук и тушат 15-20 мин. Отпускают рагу вместе с соусом и гарниром.</t>
  </si>
  <si>
    <t>104,92</t>
  </si>
  <si>
    <t>8,55</t>
  </si>
  <si>
    <t>5,85</t>
  </si>
  <si>
    <t>4,54</t>
  </si>
  <si>
    <t>Масса гарнира и соуса</t>
  </si>
  <si>
    <t>Масса жареной птицы, дичи, кролика или субпродуктов</t>
  </si>
  <si>
    <t xml:space="preserve">   или Субпродукты (головы, ноги, крылья, желудки, шеи)</t>
  </si>
  <si>
    <t xml:space="preserve">   или Фазан</t>
  </si>
  <si>
    <t xml:space="preserve">   или Гуси 1 кат.</t>
  </si>
  <si>
    <t xml:space="preserve">   или Утка, 1 категории</t>
  </si>
  <si>
    <t>102</t>
  </si>
  <si>
    <t>Рагу из птицы, дичи, кролика или субпродуктов</t>
  </si>
  <si>
    <t>Плов из птицы, дичи или кролика с соусом</t>
  </si>
  <si>
    <t>8,28/6,9</t>
  </si>
  <si>
    <t>6,9/6,9</t>
  </si>
  <si>
    <t>2,76/2,76</t>
  </si>
  <si>
    <t>34,5/34,5</t>
  </si>
  <si>
    <t>96,5/96,5</t>
  </si>
  <si>
    <t>Огурцы консервированные в нарезке</t>
  </si>
  <si>
    <t>0,38/0,3</t>
  </si>
  <si>
    <t>Фрикадельки рыбные</t>
  </si>
  <si>
    <t>Молоко стерилизованное 3,2% жирности</t>
  </si>
  <si>
    <t>18/18</t>
  </si>
  <si>
    <t>Хлеб пшеничный, формовой из муки высшего сорта</t>
  </si>
  <si>
    <t>12,6/12,6</t>
  </si>
  <si>
    <t>Фрикадельки мясные</t>
  </si>
  <si>
    <t>84,06/76,5</t>
  </si>
  <si>
    <t>17,1/17,1</t>
  </si>
  <si>
    <t>0,18/0,18</t>
  </si>
  <si>
    <t>176/176</t>
  </si>
  <si>
    <t>Лимоны</t>
  </si>
  <si>
    <t>10/9</t>
  </si>
  <si>
    <t>Томат порционный в нарезке</t>
  </si>
  <si>
    <t>70,6/60</t>
  </si>
  <si>
    <t>100/100</t>
  </si>
  <si>
    <t>106/80</t>
  </si>
  <si>
    <t>Курица, грудка</t>
  </si>
  <si>
    <t>84,6/75,2</t>
  </si>
  <si>
    <t>112.2</t>
  </si>
  <si>
    <t xml:space="preserve">   или Рябчик</t>
  </si>
  <si>
    <t xml:space="preserve">   или Куропатка серая</t>
  </si>
  <si>
    <t>Бульон №151</t>
  </si>
  <si>
    <t xml:space="preserve">   или Крупа перловая</t>
  </si>
  <si>
    <t xml:space="preserve">   или Пшеничная крупа</t>
  </si>
  <si>
    <t>Масса тушеной птицы</t>
  </si>
  <si>
    <t>Масса готовой каши</t>
  </si>
  <si>
    <t>6,63</t>
  </si>
  <si>
    <t>7,17</t>
  </si>
  <si>
    <t>1,18</t>
  </si>
  <si>
    <t>144,81</t>
  </si>
  <si>
    <t>Подготовленные тушки птицы и кролика, нарубленные на куски от 40 до 50 г, обжаривают до образования поджаристой корочки. Затем подготовленные продукты заливают горячим бульоном или водой в количестве 20 до 30 % от массы набора продуктов, добавляют пассерованное томатное пюре и тушат 30-40 мин. Бульон, оставшийся после тушения, сливают и приготавливают на нем соус красный основной (рец. № 717), которым заливают тушеные кусочки мяса и тушат 15-20 мин. Рассыпчатую кашу варят отдельно (рец. № 324.1). При отпуске на рассыпчатую кашу кладут мясо птицы, дичи или кролика и поливают соусом, в котором оно тушилось. Можно приготовить плов без томатного пюре.</t>
  </si>
  <si>
    <t xml:space="preserve">   или Грудка куриная</t>
  </si>
  <si>
    <t>3/4</t>
  </si>
  <si>
    <t>Сыр российский</t>
  </si>
  <si>
    <t>Чеснок</t>
  </si>
  <si>
    <t>Лимон</t>
  </si>
  <si>
    <t>75,4/67,1</t>
  </si>
  <si>
    <t xml:space="preserve">   или Грудка</t>
  </si>
  <si>
    <t>Салат из свежих овощей</t>
  </si>
  <si>
    <t>21/20</t>
  </si>
  <si>
    <t>Суп с макаронными изделиями и картофелем</t>
  </si>
  <si>
    <t>Свинина</t>
  </si>
  <si>
    <t>Огурец свежий в нарезке</t>
  </si>
  <si>
    <t xml:space="preserve">Огурец свежий </t>
  </si>
  <si>
    <t>61,2/60</t>
  </si>
  <si>
    <t>Курица (голень)</t>
  </si>
  <si>
    <t>Рассольник со сметаной</t>
  </si>
  <si>
    <t>8/6,8</t>
  </si>
  <si>
    <t>24/19,2</t>
  </si>
  <si>
    <t>90/76,57</t>
  </si>
  <si>
    <t>12,6/10,08</t>
  </si>
  <si>
    <t>4,9/4,9</t>
  </si>
  <si>
    <t>28/20</t>
  </si>
  <si>
    <t>Плов из птицы</t>
  </si>
  <si>
    <t>Рис отварной</t>
  </si>
  <si>
    <t>141/100</t>
  </si>
  <si>
    <t>0,40/0,4</t>
  </si>
  <si>
    <t>5,00/5,00</t>
  </si>
  <si>
    <t>Курица порционная</t>
  </si>
  <si>
    <t>Минтай</t>
  </si>
  <si>
    <t>90,72/72</t>
  </si>
  <si>
    <t>Чай с сахаром и лимоном</t>
  </si>
  <si>
    <t xml:space="preserve">Сок фруктовый </t>
  </si>
  <si>
    <t>Грудка куриная</t>
  </si>
  <si>
    <t>Чай с сахаром , лимоном</t>
  </si>
  <si>
    <t xml:space="preserve">Свинина </t>
  </si>
  <si>
    <t>22,6/20,00</t>
  </si>
  <si>
    <t>22,6/20,5</t>
  </si>
  <si>
    <t>22,6/20</t>
  </si>
  <si>
    <t>Чай с сахаром . лимоном</t>
  </si>
  <si>
    <t>12/10,08</t>
  </si>
  <si>
    <t>38/30</t>
  </si>
  <si>
    <t>31/30</t>
  </si>
  <si>
    <t>117,7/100</t>
  </si>
  <si>
    <t>102/100</t>
  </si>
  <si>
    <t>Чай с сахаром, лимоном</t>
  </si>
  <si>
    <t xml:space="preserve">Суп картофельный с бобовыми </t>
  </si>
  <si>
    <t>13,6/10,0</t>
  </si>
  <si>
    <t>Суп с рыбными консервами</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</si>
</sst>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23" x14ac:knownFonts="1">
    <font>
      <sz val="11"/>
      <color theme="1"/>
      <name val="Calibri"/>
      <family val="2"/>
      <scheme val="minor"/>
    </font>
    <font>
      <sz val="11"/>
      <name val="Calibri"/>
      <family val="2"/>
      <scheme val="minor"/>
    </font>
    <font>
      <b/>
      <sz val="11"/>
      <name val="Times New Roman"/>
      <family val="1"/>
      <charset val="204"/>
    </font>
    <font>
      <sz val="12"/>
      <color theme="1"/>
      <name val="Times New Roman"/>
      <family val="1"/>
      <charset val="204"/>
    </font>
    <font>
      <sz val="11"/>
      <name val="Times New Roman"/>
      <family val="1"/>
      <charset val="204"/>
    </font>
    <font>
      <b/>
      <sz val="12"/>
      <color theme="1"/>
      <name val="Times New Roman"/>
      <family val="1"/>
      <charset val="204"/>
    </font>
    <font>
      <b/>
      <u/>
      <sz val="11"/>
      <name val="Times New Roman"/>
      <family val="1"/>
      <charset val="204"/>
    </font>
    <font>
      <sz val="11"/>
      <color theme="1"/>
      <name val="Times New Roman"/>
      <family val="1"/>
      <charset val="204"/>
    </font>
    <font>
      <b/>
      <sz val="11"/>
      <color theme="1"/>
      <name val="Times New Roman"/>
      <family val="1"/>
      <charset val="204"/>
    </font>
    <font>
      <b/>
      <sz val="12"/>
      <name val="Times New Roman"/>
      <family val="1"/>
      <charset val="204"/>
    </font>
    <font>
      <sz val="12"/>
      <name val="Times New Roman"/>
      <family val="1"/>
      <charset val="204"/>
    </font>
    <font>
      <sz val="14"/>
      <name val="Times New Roman"/>
      <family val="1"/>
      <charset val="204"/>
    </font>
    <font>
      <sz val="9"/>
      <name val="Arial Cyr"/>
      <charset val="204"/>
    </font>
    <font>
      <sz val="10"/>
      <name val="Arial Cyr"/>
      <charset val="204"/>
    </font>
    <font>
      <b/>
      <i/>
      <sz val="10"/>
      <name val="Arial Cyr"/>
      <charset val="204"/>
    </font>
    <font>
      <i/>
      <sz val="10"/>
      <name val="Arial Cyr"/>
      <charset val="204"/>
    </font>
    <font>
      <b/>
      <sz val="10"/>
      <name val="Arial Cyr"/>
      <charset val="204"/>
    </font>
    <font>
      <sz val="9"/>
      <name val="Times New Roman"/>
      <family val="1"/>
      <charset val="204"/>
    </font>
    <font>
      <sz val="10"/>
      <name val="Times New Roman"/>
      <family val="1"/>
      <charset val="204"/>
    </font>
    <font>
      <b/>
      <i/>
      <sz val="10"/>
      <name val="Times New Roman"/>
      <family val="1"/>
      <charset val="204"/>
    </font>
    <font>
      <b/>
      <sz val="10"/>
      <name val="Times New Roman"/>
      <family val="1"/>
      <charset val="204"/>
    </font>
    <font>
      <i/>
      <sz val="10"/>
      <name val="Times New Roman"/>
      <family val="1"/>
      <charset val="204"/>
    </font>
    <font>
      <sz val="11"/>
      <color rgb="FFFF0000"/>
      <name val="Times New Roman"/>
      <family val="1"/>
      <charset val="204"/>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62">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medium">
        <color indexed="64"/>
      </left>
      <right/>
      <top style="thin">
        <color indexed="64"/>
      </top>
      <bottom/>
      <diagonal/>
    </border>
    <border>
      <left style="thin">
        <color indexed="64"/>
      </left>
      <right/>
      <top/>
      <bottom/>
      <diagonal/>
    </border>
    <border>
      <left style="thin">
        <color indexed="64"/>
      </left>
      <right style="medium">
        <color indexed="64"/>
      </right>
      <top/>
      <bottom/>
      <diagonal/>
    </border>
  </borders>
  <cellStyleXfs count="1">
    <xf numFmtId="0" fontId="0" fillId="0" borderId="0"/>
  </cellStyleXfs>
  <cellXfs count="599">
    <xf numFmtId="0" fontId="0" fillId="0" borderId="0" xfId="0"/>
    <xf numFmtId="0" fontId="1" fillId="0" borderId="0" xfId="0" applyFont="1"/>
    <xf numFmtId="164" fontId="2" fillId="0" borderId="1" xfId="0" applyNumberFormat="1" applyFont="1" applyBorder="1" applyAlignment="1">
      <alignment horizontal="center"/>
    </xf>
    <xf numFmtId="164" fontId="2" fillId="0" borderId="2" xfId="0" applyNumberFormat="1" applyFont="1" applyBorder="1" applyAlignment="1">
      <alignment horizontal="center"/>
    </xf>
    <xf numFmtId="0" fontId="2" fillId="0" borderId="5" xfId="0" applyFont="1" applyBorder="1"/>
    <xf numFmtId="0" fontId="3" fillId="0" borderId="6" xfId="0" applyFont="1" applyBorder="1" applyAlignment="1">
      <alignment vertical="top" wrapText="1"/>
    </xf>
    <xf numFmtId="0" fontId="3" fillId="0" borderId="7" xfId="0" applyFont="1" applyBorder="1" applyAlignment="1">
      <alignment vertical="top" wrapText="1"/>
    </xf>
    <xf numFmtId="0" fontId="2" fillId="0" borderId="10" xfId="0" applyFont="1" applyBorder="1" applyAlignment="1">
      <alignment horizontal="center" vertical="center" wrapText="1"/>
    </xf>
    <xf numFmtId="0" fontId="5" fillId="0" borderId="11" xfId="0" applyFont="1" applyBorder="1" applyAlignment="1">
      <alignment vertical="top" wrapText="1"/>
    </xf>
    <xf numFmtId="0" fontId="5" fillId="0" borderId="7" xfId="0" applyFont="1" applyBorder="1" applyAlignment="1">
      <alignment vertical="top" wrapText="1"/>
    </xf>
    <xf numFmtId="49" fontId="4" fillId="0" borderId="0" xfId="0" applyNumberFormat="1" applyFont="1" applyAlignment="1">
      <alignment horizontal="center"/>
    </xf>
    <xf numFmtId="164" fontId="4" fillId="0" borderId="0" xfId="0" applyNumberFormat="1" applyFont="1" applyAlignment="1">
      <alignment horizontal="center"/>
    </xf>
    <xf numFmtId="0" fontId="4" fillId="0" borderId="0" xfId="0" applyFont="1" applyAlignment="1">
      <alignment wrapText="1"/>
    </xf>
    <xf numFmtId="0" fontId="4" fillId="0" borderId="0" xfId="0" applyFont="1"/>
    <xf numFmtId="164" fontId="3" fillId="0" borderId="7" xfId="0" applyNumberFormat="1" applyFont="1" applyBorder="1" applyAlignment="1">
      <alignment vertical="top" wrapText="1"/>
    </xf>
    <xf numFmtId="164" fontId="2" fillId="0" borderId="29" xfId="0" applyNumberFormat="1" applyFont="1" applyBorder="1"/>
    <xf numFmtId="0" fontId="4" fillId="0" borderId="31" xfId="0" applyFont="1" applyBorder="1" applyAlignment="1">
      <alignment horizontal="right" vertical="top" wrapText="1"/>
    </xf>
    <xf numFmtId="0" fontId="4" fillId="0" borderId="32" xfId="0" applyFont="1" applyBorder="1" applyAlignment="1">
      <alignment horizontal="right" vertical="top" wrapText="1"/>
    </xf>
    <xf numFmtId="164" fontId="4" fillId="0" borderId="32" xfId="0" applyNumberFormat="1" applyFont="1" applyBorder="1" applyAlignment="1">
      <alignment vertical="top" wrapText="1"/>
    </xf>
    <xf numFmtId="0" fontId="2" fillId="0" borderId="32" xfId="0" applyFont="1" applyBorder="1" applyAlignment="1">
      <alignment horizontal="left"/>
    </xf>
    <xf numFmtId="0" fontId="6" fillId="0" borderId="32" xfId="0" applyFont="1" applyBorder="1" applyAlignment="1">
      <alignment wrapText="1"/>
    </xf>
    <xf numFmtId="0" fontId="2" fillId="0" borderId="34" xfId="0" applyFont="1" applyBorder="1" applyAlignment="1">
      <alignment horizontal="right"/>
    </xf>
    <xf numFmtId="164" fontId="4" fillId="0" borderId="31" xfId="0" applyNumberFormat="1" applyFont="1" applyBorder="1" applyAlignment="1">
      <alignment horizontal="right" vertical="top"/>
    </xf>
    <xf numFmtId="164" fontId="4" fillId="0" borderId="9" xfId="0" applyNumberFormat="1" applyFont="1" applyBorder="1" applyAlignment="1">
      <alignment horizontal="right" vertical="top"/>
    </xf>
    <xf numFmtId="164" fontId="4" fillId="0" borderId="32" xfId="0" applyNumberFormat="1" applyFont="1" applyBorder="1" applyAlignment="1">
      <alignment horizontal="right" vertical="top"/>
    </xf>
    <xf numFmtId="0" fontId="4" fillId="0" borderId="32" xfId="0" applyFont="1" applyBorder="1"/>
    <xf numFmtId="0" fontId="4" fillId="0" borderId="32" xfId="0" applyFont="1" applyBorder="1" applyAlignment="1">
      <alignment wrapText="1"/>
    </xf>
    <xf numFmtId="0" fontId="4" fillId="0" borderId="34" xfId="0" applyFont="1" applyBorder="1" applyAlignment="1">
      <alignment horizontal="right"/>
    </xf>
    <xf numFmtId="0" fontId="2" fillId="0" borderId="32" xfId="0" applyFont="1" applyBorder="1"/>
    <xf numFmtId="0" fontId="4" fillId="0" borderId="9" xfId="0" applyFont="1" applyBorder="1" applyAlignment="1">
      <alignment horizontal="right" vertical="top" wrapText="1"/>
    </xf>
    <xf numFmtId="0" fontId="4" fillId="0" borderId="32" xfId="0" applyFont="1" applyBorder="1" applyAlignment="1">
      <alignment horizontal="left" vertical="top" wrapText="1"/>
    </xf>
    <xf numFmtId="0" fontId="4" fillId="0" borderId="32" xfId="0" applyFont="1" applyBorder="1" applyAlignment="1">
      <alignment vertical="top" wrapText="1"/>
    </xf>
    <xf numFmtId="0" fontId="4" fillId="0" borderId="34" xfId="0" applyFont="1" applyBorder="1" applyAlignment="1">
      <alignment horizontal="right" vertical="top" wrapText="1"/>
    </xf>
    <xf numFmtId="0" fontId="2" fillId="0" borderId="34" xfId="0" applyFont="1" applyBorder="1" applyAlignment="1">
      <alignment horizontal="right" vertical="top" wrapText="1"/>
    </xf>
    <xf numFmtId="0" fontId="2" fillId="0" borderId="32" xfId="0" applyFont="1" applyBorder="1" applyAlignment="1">
      <alignment horizontal="right"/>
    </xf>
    <xf numFmtId="0" fontId="7" fillId="0" borderId="32" xfId="0" applyFont="1" applyBorder="1"/>
    <xf numFmtId="0" fontId="4" fillId="0" borderId="31" xfId="0" applyFont="1" applyBorder="1"/>
    <xf numFmtId="0" fontId="4" fillId="0" borderId="34" xfId="0" applyFont="1" applyBorder="1"/>
    <xf numFmtId="0" fontId="7" fillId="0" borderId="31" xfId="0" applyFont="1" applyBorder="1"/>
    <xf numFmtId="0" fontId="2" fillId="0" borderId="32" xfId="0" applyFont="1" applyBorder="1" applyAlignment="1">
      <alignment horizontal="center"/>
    </xf>
    <xf numFmtId="0" fontId="8" fillId="0" borderId="32" xfId="0" applyFont="1" applyBorder="1" applyAlignment="1">
      <alignment horizontal="center"/>
    </xf>
    <xf numFmtId="164" fontId="4" fillId="0" borderId="31" xfId="0" applyNumberFormat="1" applyFont="1" applyBorder="1" applyAlignment="1">
      <alignment horizontal="right"/>
    </xf>
    <xf numFmtId="164" fontId="4" fillId="0" borderId="9" xfId="0" applyNumberFormat="1" applyFont="1" applyBorder="1" applyAlignment="1">
      <alignment horizontal="right"/>
    </xf>
    <xf numFmtId="164" fontId="4" fillId="0" borderId="32" xfId="0" applyNumberFormat="1" applyFont="1" applyBorder="1" applyAlignment="1">
      <alignment horizontal="right"/>
    </xf>
    <xf numFmtId="49" fontId="4" fillId="0" borderId="32" xfId="0" applyNumberFormat="1" applyFont="1" applyBorder="1" applyAlignment="1">
      <alignment horizontal="left"/>
    </xf>
    <xf numFmtId="0" fontId="4" fillId="0" borderId="32" xfId="0" applyFont="1" applyBorder="1" applyAlignment="1">
      <alignment horizontal="left" vertical="top"/>
    </xf>
    <xf numFmtId="0" fontId="4" fillId="0" borderId="34" xfId="0" applyFont="1" applyBorder="1" applyAlignment="1">
      <alignment horizontal="right" vertical="top"/>
    </xf>
    <xf numFmtId="0" fontId="4" fillId="0" borderId="32" xfId="0" quotePrefix="1" applyFont="1" applyBorder="1" applyAlignment="1">
      <alignment horizontal="left" vertical="top"/>
    </xf>
    <xf numFmtId="0" fontId="4" fillId="0" borderId="31" xfId="0" applyFont="1" applyBorder="1" applyAlignment="1">
      <alignment horizontal="right" vertical="top"/>
    </xf>
    <xf numFmtId="0" fontId="4" fillId="0" borderId="9" xfId="0" applyFont="1" applyBorder="1" applyAlignment="1">
      <alignment horizontal="right" vertical="top"/>
    </xf>
    <xf numFmtId="0" fontId="4" fillId="0" borderId="32" xfId="0" applyFont="1" applyBorder="1" applyAlignment="1">
      <alignment horizontal="right" vertical="top"/>
    </xf>
    <xf numFmtId="0" fontId="2" fillId="0" borderId="34" xfId="0" applyFont="1" applyBorder="1" applyAlignment="1">
      <alignment horizontal="right" vertical="top"/>
    </xf>
    <xf numFmtId="49" fontId="4" fillId="0" borderId="32" xfId="0" applyNumberFormat="1" applyFont="1" applyBorder="1" applyAlignment="1">
      <alignment horizontal="left" vertical="top"/>
    </xf>
    <xf numFmtId="164" fontId="2" fillId="0" borderId="32" xfId="0" applyNumberFormat="1" applyFont="1" applyBorder="1" applyAlignment="1">
      <alignment horizontal="right" vertical="top"/>
    </xf>
    <xf numFmtId="0" fontId="2" fillId="0" borderId="32" xfId="0" applyFont="1" applyBorder="1" applyAlignment="1">
      <alignment horizontal="left" vertical="top"/>
    </xf>
    <xf numFmtId="0" fontId="6" fillId="0" borderId="32" xfId="0" applyFont="1" applyBorder="1" applyAlignment="1">
      <alignment vertical="top" wrapText="1"/>
    </xf>
    <xf numFmtId="0" fontId="7" fillId="0" borderId="31" xfId="0" applyFont="1" applyBorder="1" applyAlignment="1">
      <alignment vertical="top" wrapText="1"/>
    </xf>
    <xf numFmtId="0" fontId="7" fillId="0" borderId="32" xfId="0" applyFont="1" applyBorder="1" applyAlignment="1">
      <alignment vertical="top" wrapText="1"/>
    </xf>
    <xf numFmtId="0" fontId="7" fillId="0" borderId="32" xfId="0" quotePrefix="1" applyFont="1" applyBorder="1" applyAlignment="1">
      <alignment vertical="top" wrapText="1"/>
    </xf>
    <xf numFmtId="0" fontId="8" fillId="0" borderId="34" xfId="0" applyFont="1" applyBorder="1" applyAlignment="1">
      <alignment horizontal="right" vertical="top" wrapText="1"/>
    </xf>
    <xf numFmtId="164" fontId="4" fillId="0" borderId="31" xfId="0" applyNumberFormat="1" applyFont="1" applyBorder="1" applyAlignment="1">
      <alignment horizontal="right" vertical="top" wrapText="1"/>
    </xf>
    <xf numFmtId="164" fontId="4" fillId="0" borderId="9" xfId="0" applyNumberFormat="1" applyFont="1" applyBorder="1" applyAlignment="1">
      <alignment horizontal="right" vertical="top" wrapText="1"/>
    </xf>
    <xf numFmtId="164" fontId="4" fillId="0" borderId="32" xfId="0" applyNumberFormat="1" applyFont="1" applyBorder="1" applyAlignment="1">
      <alignment horizontal="right" vertical="top" wrapText="1"/>
    </xf>
    <xf numFmtId="0" fontId="7" fillId="0" borderId="9" xfId="0" applyFont="1" applyBorder="1" applyAlignment="1">
      <alignment vertical="top" wrapText="1"/>
    </xf>
    <xf numFmtId="0" fontId="8" fillId="0" borderId="35" xfId="0" applyFont="1" applyBorder="1" applyAlignment="1">
      <alignment horizontal="center" vertical="top" wrapText="1"/>
    </xf>
    <xf numFmtId="0" fontId="2" fillId="0" borderId="20" xfId="0" applyFont="1" applyBorder="1" applyAlignment="1">
      <alignment horizontal="center" vertical="top" wrapText="1"/>
    </xf>
    <xf numFmtId="0" fontId="8" fillId="0" borderId="20" xfId="0" applyFont="1" applyBorder="1" applyAlignment="1">
      <alignment horizontal="center" vertical="top" wrapText="1"/>
    </xf>
    <xf numFmtId="0" fontId="2" fillId="0" borderId="20" xfId="0" applyFont="1" applyBorder="1" applyAlignment="1">
      <alignment vertical="top" wrapText="1"/>
    </xf>
    <xf numFmtId="0" fontId="6" fillId="0" borderId="20" xfId="0" applyFont="1" applyBorder="1" applyAlignment="1">
      <alignment vertical="top" wrapText="1"/>
    </xf>
    <xf numFmtId="0" fontId="8" fillId="0" borderId="36" xfId="0" applyFont="1" applyBorder="1" applyAlignment="1">
      <alignment horizontal="right" vertical="top" wrapText="1"/>
    </xf>
    <xf numFmtId="0" fontId="2" fillId="0" borderId="1" xfId="0" applyFont="1" applyBorder="1"/>
    <xf numFmtId="0" fontId="9" fillId="0" borderId="4" xfId="0" applyFont="1" applyBorder="1" applyAlignment="1">
      <alignment vertical="top" wrapText="1"/>
    </xf>
    <xf numFmtId="0" fontId="2" fillId="0" borderId="2" xfId="0" applyFont="1" applyBorder="1"/>
    <xf numFmtId="0" fontId="4" fillId="0" borderId="31" xfId="0" applyFont="1" applyBorder="1" applyAlignment="1">
      <alignment vertical="top" wrapText="1"/>
    </xf>
    <xf numFmtId="49" fontId="4" fillId="0" borderId="32" xfId="0" applyNumberFormat="1" applyFont="1" applyBorder="1" applyAlignment="1">
      <alignment vertical="top" wrapText="1"/>
    </xf>
    <xf numFmtId="49" fontId="4" fillId="0" borderId="34" xfId="0" applyNumberFormat="1" applyFont="1" applyBorder="1" applyAlignment="1">
      <alignment horizontal="right" vertical="top"/>
    </xf>
    <xf numFmtId="0" fontId="2" fillId="0" borderId="31" xfId="0" applyFont="1" applyBorder="1" applyAlignment="1">
      <alignment horizontal="right" vertical="top"/>
    </xf>
    <xf numFmtId="0" fontId="2" fillId="0" borderId="32" xfId="0" applyFont="1" applyBorder="1" applyAlignment="1">
      <alignment horizontal="right" vertical="top"/>
    </xf>
    <xf numFmtId="49" fontId="2" fillId="0" borderId="32" xfId="0" applyNumberFormat="1" applyFont="1" applyBorder="1" applyAlignment="1">
      <alignment horizontal="left" vertical="top"/>
    </xf>
    <xf numFmtId="49" fontId="6" fillId="0" borderId="32" xfId="0" applyNumberFormat="1" applyFont="1" applyBorder="1" applyAlignment="1">
      <alignment vertical="top" wrapText="1"/>
    </xf>
    <xf numFmtId="49" fontId="2" fillId="0" borderId="34" xfId="0" applyNumberFormat="1" applyFont="1" applyBorder="1" applyAlignment="1">
      <alignment horizontal="right" vertical="top"/>
    </xf>
    <xf numFmtId="0" fontId="9" fillId="0" borderId="34" xfId="0" applyFont="1" applyBorder="1" applyAlignment="1">
      <alignment horizontal="right" vertical="top" wrapText="1"/>
    </xf>
    <xf numFmtId="0" fontId="7" fillId="0" borderId="32" xfId="0" quotePrefix="1" applyFont="1" applyBorder="1"/>
    <xf numFmtId="0" fontId="9" fillId="0" borderId="32" xfId="0" applyFont="1" applyBorder="1" applyAlignment="1">
      <alignment vertical="top" wrapText="1"/>
    </xf>
    <xf numFmtId="0" fontId="4" fillId="0" borderId="9" xfId="0" applyFont="1" applyBorder="1"/>
    <xf numFmtId="0" fontId="4" fillId="0" borderId="32" xfId="0" quotePrefix="1" applyFont="1" applyBorder="1"/>
    <xf numFmtId="0" fontId="4" fillId="0" borderId="31" xfId="0" applyFont="1" applyBorder="1" applyAlignment="1">
      <alignment vertical="top"/>
    </xf>
    <xf numFmtId="0" fontId="4" fillId="0" borderId="9" xfId="0" applyFont="1" applyBorder="1" applyAlignment="1">
      <alignment vertical="top"/>
    </xf>
    <xf numFmtId="0" fontId="4" fillId="0" borderId="32" xfId="0" applyFont="1" applyBorder="1" applyAlignment="1">
      <alignment vertical="top"/>
    </xf>
    <xf numFmtId="49" fontId="4" fillId="0" borderId="32" xfId="0" quotePrefix="1" applyNumberFormat="1" applyFont="1" applyBorder="1" applyAlignment="1">
      <alignment vertical="top"/>
    </xf>
    <xf numFmtId="0" fontId="2" fillId="0" borderId="32" xfId="0" applyFont="1" applyBorder="1" applyAlignment="1">
      <alignment vertical="top"/>
    </xf>
    <xf numFmtId="164" fontId="4" fillId="0" borderId="31" xfId="0" applyNumberFormat="1" applyFont="1" applyBorder="1" applyAlignment="1">
      <alignment vertical="top" wrapText="1"/>
    </xf>
    <xf numFmtId="164" fontId="4" fillId="0" borderId="9" xfId="0" applyNumberFormat="1" applyFont="1" applyBorder="1" applyAlignment="1">
      <alignment vertical="top" wrapText="1"/>
    </xf>
    <xf numFmtId="0" fontId="10" fillId="0" borderId="32" xfId="0" applyFont="1" applyBorder="1" applyAlignment="1">
      <alignment horizontal="left" vertical="top" wrapText="1"/>
    </xf>
    <xf numFmtId="0" fontId="4" fillId="0" borderId="9" xfId="0" applyFont="1" applyBorder="1" applyAlignment="1">
      <alignment vertical="top" wrapText="1"/>
    </xf>
    <xf numFmtId="0" fontId="2" fillId="0" borderId="32" xfId="0" applyFont="1" applyBorder="1" applyAlignment="1">
      <alignment horizontal="left" vertical="top" wrapText="1"/>
    </xf>
    <xf numFmtId="0" fontId="2" fillId="0" borderId="34" xfId="0" applyFont="1" applyBorder="1" applyAlignment="1">
      <alignment horizontal="left"/>
    </xf>
    <xf numFmtId="164" fontId="4" fillId="0" borderId="31" xfId="0" applyNumberFormat="1" applyFont="1" applyBorder="1"/>
    <xf numFmtId="164" fontId="4" fillId="0" borderId="9" xfId="0" applyNumberFormat="1" applyFont="1" applyBorder="1"/>
    <xf numFmtId="164" fontId="4" fillId="0" borderId="32" xfId="0" applyNumberFormat="1" applyFont="1" applyBorder="1"/>
    <xf numFmtId="0" fontId="4" fillId="0" borderId="32" xfId="0" applyFont="1" applyBorder="1" applyAlignment="1">
      <alignment horizontal="left"/>
    </xf>
    <xf numFmtId="164" fontId="2" fillId="0" borderId="35" xfId="0" applyNumberFormat="1" applyFont="1" applyBorder="1"/>
    <xf numFmtId="164" fontId="2" fillId="0" borderId="20" xfId="0" applyNumberFormat="1" applyFont="1" applyBorder="1"/>
    <xf numFmtId="0" fontId="2" fillId="0" borderId="20" xfId="0" applyFont="1" applyBorder="1"/>
    <xf numFmtId="0" fontId="2" fillId="0" borderId="20" xfId="0" applyFont="1" applyBorder="1" applyAlignment="1">
      <alignment horizontal="left"/>
    </xf>
    <xf numFmtId="0" fontId="6" fillId="0" borderId="20" xfId="0" applyFont="1" applyBorder="1" applyAlignment="1">
      <alignment wrapText="1"/>
    </xf>
    <xf numFmtId="0" fontId="2" fillId="0" borderId="36" xfId="0" applyFont="1" applyBorder="1" applyAlignment="1">
      <alignment horizontal="right"/>
    </xf>
    <xf numFmtId="164" fontId="2" fillId="0" borderId="32" xfId="0" applyNumberFormat="1" applyFont="1" applyBorder="1" applyAlignment="1">
      <alignment horizontal="right" vertical="top" wrapText="1"/>
    </xf>
    <xf numFmtId="0" fontId="8" fillId="0" borderId="31" xfId="0" applyFont="1" applyBorder="1" applyAlignment="1">
      <alignment vertical="top" wrapText="1"/>
    </xf>
    <xf numFmtId="0" fontId="8" fillId="0" borderId="32" xfId="0" applyFont="1" applyBorder="1" applyAlignment="1">
      <alignment vertical="top" wrapText="1"/>
    </xf>
    <xf numFmtId="0" fontId="2" fillId="0" borderId="32" xfId="0" applyFont="1" applyBorder="1" applyAlignment="1">
      <alignment vertical="top" wrapText="1"/>
    </xf>
    <xf numFmtId="0" fontId="4" fillId="0" borderId="31" xfId="0" applyFont="1" applyBorder="1" applyAlignment="1">
      <alignment horizontal="right"/>
    </xf>
    <xf numFmtId="0" fontId="4" fillId="0" borderId="9" xfId="0" applyFont="1" applyBorder="1" applyAlignment="1">
      <alignment horizontal="right"/>
    </xf>
    <xf numFmtId="0" fontId="4" fillId="0" borderId="32" xfId="0" applyFont="1" applyBorder="1" applyAlignment="1">
      <alignment horizontal="right"/>
    </xf>
    <xf numFmtId="0" fontId="4" fillId="0" borderId="32" xfId="0" quotePrefix="1" applyFont="1" applyBorder="1" applyAlignment="1">
      <alignment vertical="top"/>
    </xf>
    <xf numFmtId="0" fontId="2" fillId="0" borderId="32" xfId="0" applyFont="1" applyBorder="1" applyAlignment="1">
      <alignment horizontal="center" vertical="top"/>
    </xf>
    <xf numFmtId="164" fontId="2" fillId="0" borderId="31" xfId="0" applyNumberFormat="1" applyFont="1" applyBorder="1" applyAlignment="1">
      <alignment horizontal="right" vertical="top"/>
    </xf>
    <xf numFmtId="0" fontId="2" fillId="0" borderId="35" xfId="0" applyFont="1" applyBorder="1" applyAlignment="1">
      <alignment horizontal="right" vertical="top"/>
    </xf>
    <xf numFmtId="0" fontId="2" fillId="0" borderId="20" xfId="0" applyFont="1" applyBorder="1" applyAlignment="1">
      <alignment horizontal="right" vertical="top"/>
    </xf>
    <xf numFmtId="0" fontId="2" fillId="0" borderId="20" xfId="0" applyFont="1" applyBorder="1" applyAlignment="1">
      <alignment vertical="top"/>
    </xf>
    <xf numFmtId="0" fontId="2" fillId="0" borderId="36" xfId="0" applyFont="1" applyBorder="1" applyAlignment="1">
      <alignment horizontal="right" vertical="top"/>
    </xf>
    <xf numFmtId="164" fontId="2" fillId="0" borderId="31" xfId="0" applyNumberFormat="1" applyFont="1" applyBorder="1" applyAlignment="1">
      <alignment horizontal="right"/>
    </xf>
    <xf numFmtId="164" fontId="2" fillId="0" borderId="32" xfId="0" applyNumberFormat="1" applyFont="1" applyBorder="1" applyAlignment="1">
      <alignment horizontal="right"/>
    </xf>
    <xf numFmtId="164" fontId="10" fillId="0" borderId="31" xfId="0" applyNumberFormat="1" applyFont="1" applyBorder="1" applyAlignment="1">
      <alignment horizontal="right" vertical="top" wrapText="1"/>
    </xf>
    <xf numFmtId="164" fontId="10" fillId="0" borderId="9" xfId="0" applyNumberFormat="1" applyFont="1" applyBorder="1" applyAlignment="1">
      <alignment horizontal="right" vertical="top" wrapText="1"/>
    </xf>
    <xf numFmtId="164" fontId="10" fillId="0" borderId="32" xfId="0" applyNumberFormat="1" applyFont="1" applyBorder="1" applyAlignment="1">
      <alignment horizontal="right" vertical="top" wrapText="1"/>
    </xf>
    <xf numFmtId="164" fontId="10" fillId="0" borderId="8" xfId="0" applyNumberFormat="1" applyFont="1" applyBorder="1" applyAlignment="1">
      <alignment horizontal="right" vertical="top" wrapText="1"/>
    </xf>
    <xf numFmtId="0" fontId="4" fillId="0" borderId="8" xfId="0" applyFont="1" applyBorder="1" applyAlignment="1">
      <alignment horizontal="right" vertical="top" wrapText="1"/>
    </xf>
    <xf numFmtId="164" fontId="9" fillId="0" borderId="31" xfId="0" applyNumberFormat="1" applyFont="1" applyBorder="1" applyAlignment="1">
      <alignment horizontal="right" vertical="top" wrapText="1"/>
    </xf>
    <xf numFmtId="164" fontId="9" fillId="0" borderId="32" xfId="0" applyNumberFormat="1" applyFont="1" applyBorder="1" applyAlignment="1">
      <alignment horizontal="right" vertical="top" wrapText="1"/>
    </xf>
    <xf numFmtId="164" fontId="9" fillId="0" borderId="8" xfId="0" applyNumberFormat="1" applyFont="1" applyBorder="1" applyAlignment="1">
      <alignment horizontal="right" vertical="top" wrapText="1"/>
    </xf>
    <xf numFmtId="0" fontId="5" fillId="0" borderId="34" xfId="0" applyFont="1" applyBorder="1" applyAlignment="1">
      <alignment horizontal="right" vertical="top" wrapText="1"/>
    </xf>
    <xf numFmtId="0" fontId="10" fillId="0" borderId="31" xfId="0" applyFont="1" applyBorder="1" applyAlignment="1">
      <alignment horizontal="right" vertical="top" wrapText="1"/>
    </xf>
    <xf numFmtId="0" fontId="10" fillId="0" borderId="9" xfId="0" applyFont="1" applyBorder="1" applyAlignment="1">
      <alignment horizontal="right" vertical="top" wrapText="1"/>
    </xf>
    <xf numFmtId="0" fontId="10" fillId="0" borderId="32" xfId="0" applyFont="1" applyBorder="1" applyAlignment="1">
      <alignment horizontal="right" vertical="top" wrapText="1"/>
    </xf>
    <xf numFmtId="0" fontId="6" fillId="0" borderId="32" xfId="0" applyFont="1" applyBorder="1" applyAlignment="1">
      <alignment horizontal="left" vertical="top" wrapText="1"/>
    </xf>
    <xf numFmtId="49" fontId="10" fillId="0" borderId="32" xfId="0" applyNumberFormat="1" applyFont="1" applyBorder="1" applyAlignment="1">
      <alignment horizontal="left" vertical="top" wrapText="1"/>
    </xf>
    <xf numFmtId="0" fontId="6" fillId="0" borderId="20" xfId="0" applyFont="1" applyBorder="1" applyAlignment="1">
      <alignment horizontal="left" vertical="top" wrapText="1"/>
    </xf>
    <xf numFmtId="0" fontId="9" fillId="0" borderId="36" xfId="0" applyFont="1" applyBorder="1" applyAlignment="1">
      <alignment horizontal="right" vertical="top" wrapText="1"/>
    </xf>
    <xf numFmtId="49" fontId="4" fillId="0" borderId="32" xfId="0" applyNumberFormat="1" applyFont="1" applyBorder="1" applyAlignment="1">
      <alignment vertical="top"/>
    </xf>
    <xf numFmtId="0" fontId="2" fillId="0" borderId="31" xfId="0" applyFont="1" applyBorder="1" applyAlignment="1">
      <alignment horizontal="right"/>
    </xf>
    <xf numFmtId="0" fontId="2" fillId="0" borderId="31" xfId="0" applyFont="1" applyBorder="1" applyAlignment="1">
      <alignment horizontal="right" vertical="top" wrapText="1"/>
    </xf>
    <xf numFmtId="164" fontId="10" fillId="0" borderId="31" xfId="0" applyNumberFormat="1" applyFont="1" applyBorder="1" applyAlignment="1">
      <alignment vertical="top" wrapText="1"/>
    </xf>
    <xf numFmtId="164" fontId="10" fillId="0" borderId="44" xfId="0" applyNumberFormat="1" applyFont="1" applyBorder="1" applyAlignment="1">
      <alignment vertical="top" wrapText="1"/>
    </xf>
    <xf numFmtId="164" fontId="10" fillId="0" borderId="32" xfId="0" applyNumberFormat="1" applyFont="1" applyBorder="1" applyAlignment="1">
      <alignment vertical="top" wrapText="1"/>
    </xf>
    <xf numFmtId="164" fontId="10" fillId="0" borderId="8" xfId="0" applyNumberFormat="1" applyFont="1" applyBorder="1" applyAlignment="1">
      <alignment vertical="top" wrapText="1"/>
    </xf>
    <xf numFmtId="0" fontId="7" fillId="0" borderId="8" xfId="0" applyFont="1" applyBorder="1" applyAlignment="1">
      <alignment vertical="top" wrapText="1"/>
    </xf>
    <xf numFmtId="164" fontId="9" fillId="0" borderId="31" xfId="0" applyNumberFormat="1" applyFont="1" applyBorder="1" applyAlignment="1">
      <alignment vertical="top" wrapText="1"/>
    </xf>
    <xf numFmtId="49" fontId="9" fillId="0" borderId="32" xfId="0" applyNumberFormat="1" applyFont="1" applyBorder="1" applyAlignment="1">
      <alignment horizontal="right" vertical="top" wrapText="1"/>
    </xf>
    <xf numFmtId="164" fontId="9" fillId="0" borderId="32" xfId="0" applyNumberFormat="1" applyFont="1" applyBorder="1" applyAlignment="1">
      <alignment vertical="top" wrapText="1"/>
    </xf>
    <xf numFmtId="49" fontId="9" fillId="0" borderId="34" xfId="0" applyNumberFormat="1" applyFont="1" applyBorder="1" applyAlignment="1">
      <alignment horizontal="right" vertical="top" wrapText="1"/>
    </xf>
    <xf numFmtId="49" fontId="4" fillId="0" borderId="32" xfId="0" quotePrefix="1" applyNumberFormat="1" applyFont="1" applyBorder="1" applyAlignment="1">
      <alignment horizontal="left" vertical="top" wrapText="1"/>
    </xf>
    <xf numFmtId="49" fontId="4" fillId="0" borderId="32" xfId="0" applyNumberFormat="1" applyFont="1" applyBorder="1" applyAlignment="1">
      <alignment horizontal="left" vertical="top" wrapText="1"/>
    </xf>
    <xf numFmtId="0" fontId="9" fillId="0" borderId="31" xfId="0" applyFont="1" applyBorder="1" applyAlignment="1">
      <alignment horizontal="right" vertical="top" wrapText="1"/>
    </xf>
    <xf numFmtId="0" fontId="9" fillId="0" borderId="32" xfId="0" applyFont="1" applyBorder="1" applyAlignment="1">
      <alignment horizontal="right" vertical="top" wrapText="1"/>
    </xf>
    <xf numFmtId="0" fontId="8" fillId="0" borderId="34" xfId="0" applyFont="1" applyBorder="1" applyAlignment="1">
      <alignment horizontal="right"/>
    </xf>
    <xf numFmtId="165" fontId="9" fillId="0" borderId="45" xfId="0" applyNumberFormat="1" applyFont="1" applyBorder="1"/>
    <xf numFmtId="165" fontId="9" fillId="0" borderId="1" xfId="0" applyNumberFormat="1" applyFont="1" applyBorder="1"/>
    <xf numFmtId="165" fontId="4" fillId="0" borderId="31" xfId="0" applyNumberFormat="1" applyFont="1" applyBorder="1"/>
    <xf numFmtId="49" fontId="11" fillId="0" borderId="32" xfId="0" applyNumberFormat="1" applyFont="1" applyBorder="1" applyAlignment="1">
      <alignment horizontal="right"/>
    </xf>
    <xf numFmtId="0" fontId="4" fillId="0" borderId="32" xfId="0" applyFont="1" applyBorder="1" applyAlignment="1">
      <alignment horizontal="center" wrapText="1"/>
    </xf>
    <xf numFmtId="0" fontId="4" fillId="0" borderId="32" xfId="0" applyFont="1" applyBorder="1" applyAlignment="1">
      <alignment horizontal="center" vertical="center"/>
    </xf>
    <xf numFmtId="0" fontId="4" fillId="0" borderId="34" xfId="0" applyFont="1" applyBorder="1" applyAlignment="1">
      <alignment horizontal="right" vertical="center"/>
    </xf>
    <xf numFmtId="164" fontId="2" fillId="0" borderId="0" xfId="0" applyNumberFormat="1" applyFont="1"/>
    <xf numFmtId="0" fontId="2" fillId="0" borderId="0" xfId="0" applyFont="1" applyAlignment="1">
      <alignment horizontal="right"/>
    </xf>
    <xf numFmtId="0" fontId="2" fillId="0" borderId="31" xfId="0" applyFont="1" applyBorder="1" applyAlignment="1">
      <alignment vertical="top" wrapText="1"/>
    </xf>
    <xf numFmtId="49" fontId="4" fillId="0" borderId="32" xfId="0" quotePrefix="1" applyNumberFormat="1" applyFont="1" applyBorder="1" applyAlignment="1">
      <alignment vertical="top" wrapText="1"/>
    </xf>
    <xf numFmtId="49" fontId="2" fillId="0" borderId="34" xfId="0" applyNumberFormat="1" applyFont="1" applyBorder="1" applyAlignment="1">
      <alignment horizontal="right" vertical="top" wrapText="1"/>
    </xf>
    <xf numFmtId="0" fontId="2" fillId="0" borderId="41" xfId="0" applyFont="1" applyBorder="1" applyAlignment="1">
      <alignment vertical="top" wrapText="1"/>
    </xf>
    <xf numFmtId="0" fontId="2" fillId="0" borderId="42" xfId="0" applyFont="1" applyBorder="1" applyAlignment="1">
      <alignment vertical="top" wrapText="1"/>
    </xf>
    <xf numFmtId="49" fontId="2" fillId="0" borderId="42" xfId="0" applyNumberFormat="1" applyFont="1" applyBorder="1" applyAlignment="1">
      <alignment vertical="top" wrapText="1"/>
    </xf>
    <xf numFmtId="49" fontId="6" fillId="0" borderId="42" xfId="0" applyNumberFormat="1" applyFont="1" applyBorder="1" applyAlignment="1">
      <alignment vertical="top" wrapText="1"/>
    </xf>
    <xf numFmtId="49" fontId="2" fillId="0" borderId="50" xfId="0" applyNumberFormat="1" applyFont="1" applyBorder="1" applyAlignment="1">
      <alignment horizontal="right" vertical="top" wrapText="1"/>
    </xf>
    <xf numFmtId="0" fontId="4" fillId="0" borderId="32" xfId="0" quotePrefix="1" applyFont="1" applyBorder="1" applyAlignment="1">
      <alignment vertical="top" wrapText="1"/>
    </xf>
    <xf numFmtId="0" fontId="2" fillId="0" borderId="42" xfId="0" applyFont="1" applyBorder="1" applyAlignment="1">
      <alignment horizontal="right" vertical="top" wrapText="1"/>
    </xf>
    <xf numFmtId="0" fontId="6" fillId="0" borderId="42" xfId="0" applyFont="1" applyBorder="1" applyAlignment="1">
      <alignment vertical="top" wrapText="1"/>
    </xf>
    <xf numFmtId="0" fontId="2" fillId="0" borderId="14" xfId="0" applyFont="1" applyBorder="1" applyAlignment="1">
      <alignment horizontal="right" vertical="top" wrapText="1"/>
    </xf>
    <xf numFmtId="0" fontId="4" fillId="0" borderId="51" xfId="0" applyFont="1" applyBorder="1" applyAlignment="1">
      <alignment horizontal="right" vertical="top" wrapText="1"/>
    </xf>
    <xf numFmtId="164" fontId="2" fillId="0" borderId="41" xfId="0" applyNumberFormat="1" applyFont="1" applyBorder="1" applyAlignment="1">
      <alignment horizontal="right" vertical="top" wrapText="1"/>
    </xf>
    <xf numFmtId="164" fontId="2" fillId="0" borderId="42" xfId="0" applyNumberFormat="1" applyFont="1" applyBorder="1" applyAlignment="1">
      <alignment horizontal="right" vertical="top" wrapText="1"/>
    </xf>
    <xf numFmtId="0" fontId="2" fillId="0" borderId="32" xfId="0" applyFont="1" applyBorder="1" applyAlignment="1">
      <alignment horizontal="right" vertical="top" wrapText="1"/>
    </xf>
    <xf numFmtId="0" fontId="4" fillId="0" borderId="32" xfId="0" quotePrefix="1" applyFont="1" applyBorder="1" applyAlignment="1">
      <alignment horizontal="left" vertical="top" wrapText="1"/>
    </xf>
    <xf numFmtId="49" fontId="9" fillId="0" borderId="32" xfId="0" applyNumberFormat="1" applyFont="1" applyBorder="1" applyAlignment="1">
      <alignment horizontal="left" vertical="top" wrapText="1"/>
    </xf>
    <xf numFmtId="49" fontId="6" fillId="0" borderId="32" xfId="0" applyNumberFormat="1" applyFont="1" applyBorder="1" applyAlignment="1">
      <alignment horizontal="left" vertical="top" wrapText="1"/>
    </xf>
    <xf numFmtId="49" fontId="6" fillId="0" borderId="20" xfId="0" applyNumberFormat="1" applyFont="1" applyBorder="1" applyAlignment="1">
      <alignment vertical="top" wrapText="1"/>
    </xf>
    <xf numFmtId="0" fontId="4" fillId="0" borderId="8" xfId="0" applyFont="1" applyBorder="1" applyAlignment="1">
      <alignment vertical="top" wrapText="1"/>
    </xf>
    <xf numFmtId="49" fontId="9" fillId="0" borderId="32" xfId="0" applyNumberFormat="1" applyFont="1" applyBorder="1" applyAlignment="1">
      <alignment vertical="top" wrapText="1"/>
    </xf>
    <xf numFmtId="0" fontId="0" fillId="0" borderId="0" xfId="0" applyAlignment="1">
      <alignment wrapText="1"/>
    </xf>
    <xf numFmtId="0" fontId="0" fillId="0" borderId="0" xfId="0" applyAlignment="1">
      <alignment horizontal="center"/>
    </xf>
    <xf numFmtId="0" fontId="13" fillId="0" borderId="29" xfId="0" applyFont="1" applyBorder="1" applyAlignment="1">
      <alignment horizontal="center" vertical="center"/>
    </xf>
    <xf numFmtId="0" fontId="13" fillId="0" borderId="53" xfId="0" applyFont="1" applyBorder="1" applyAlignment="1">
      <alignment horizontal="center" vertical="center"/>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2" fontId="0" fillId="0" borderId="28" xfId="0" applyNumberFormat="1" applyBorder="1"/>
    <xf numFmtId="0" fontId="0" fillId="0" borderId="29" xfId="0" applyBorder="1"/>
    <xf numFmtId="0" fontId="0" fillId="0" borderId="1" xfId="0" applyBorder="1"/>
    <xf numFmtId="0" fontId="0" fillId="0" borderId="2" xfId="0" applyBorder="1"/>
    <xf numFmtId="0" fontId="0" fillId="0" borderId="31" xfId="0" applyBorder="1"/>
    <xf numFmtId="0" fontId="0" fillId="0" borderId="32" xfId="0" applyBorder="1"/>
    <xf numFmtId="2" fontId="0" fillId="0" borderId="0" xfId="0" applyNumberFormat="1"/>
    <xf numFmtId="2" fontId="0" fillId="0" borderId="31" xfId="0" applyNumberFormat="1" applyBorder="1" applyAlignment="1">
      <alignment horizontal="right"/>
    </xf>
    <xf numFmtId="2" fontId="0" fillId="0" borderId="32" xfId="0" applyNumberFormat="1" applyBorder="1" applyAlignment="1">
      <alignment horizontal="right"/>
    </xf>
    <xf numFmtId="0" fontId="0" fillId="0" borderId="0" xfId="0" applyAlignment="1">
      <alignment vertical="center"/>
    </xf>
    <xf numFmtId="0" fontId="0" fillId="0" borderId="31" xfId="0" applyBorder="1" applyAlignment="1">
      <alignment horizontal="center" vertical="center"/>
    </xf>
    <xf numFmtId="0" fontId="0" fillId="0" borderId="32" xfId="0" applyBorder="1" applyAlignment="1">
      <alignment horizontal="center" vertical="center"/>
    </xf>
    <xf numFmtId="0" fontId="16" fillId="0" borderId="0" xfId="0" applyFont="1" applyAlignment="1">
      <alignment vertical="center"/>
    </xf>
    <xf numFmtId="0" fontId="7" fillId="0" borderId="0" xfId="0" applyFont="1"/>
    <xf numFmtId="0" fontId="7" fillId="0" borderId="0" xfId="0" applyFont="1" applyAlignment="1">
      <alignment horizontal="center"/>
    </xf>
    <xf numFmtId="0" fontId="18" fillId="0" borderId="29" xfId="0" applyFont="1" applyBorder="1" applyAlignment="1">
      <alignment horizontal="center" vertical="center"/>
    </xf>
    <xf numFmtId="0" fontId="18" fillId="0" borderId="53" xfId="0" applyFont="1" applyBorder="1" applyAlignment="1">
      <alignment horizontal="center" vertical="center"/>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2" fontId="7" fillId="0" borderId="28" xfId="0" applyNumberFormat="1" applyFont="1" applyBorder="1"/>
    <xf numFmtId="0" fontId="7" fillId="0" borderId="29" xfId="0" applyFont="1" applyBorder="1"/>
    <xf numFmtId="0" fontId="7" fillId="0" borderId="1" xfId="0" applyFont="1" applyBorder="1"/>
    <xf numFmtId="0" fontId="7" fillId="0" borderId="2" xfId="0" applyFont="1" applyBorder="1"/>
    <xf numFmtId="2" fontId="7" fillId="0" borderId="0" xfId="0" applyNumberFormat="1" applyFont="1"/>
    <xf numFmtId="2" fontId="7" fillId="0" borderId="31" xfId="0" applyNumberFormat="1" applyFont="1" applyBorder="1" applyAlignment="1">
      <alignment horizontal="right"/>
    </xf>
    <xf numFmtId="2" fontId="7" fillId="0" borderId="32" xfId="0" applyNumberFormat="1" applyFont="1" applyBorder="1" applyAlignment="1">
      <alignment horizontal="right"/>
    </xf>
    <xf numFmtId="0" fontId="7" fillId="0" borderId="0" xfId="0" applyFont="1" applyAlignment="1">
      <alignment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20" fillId="0" borderId="0" xfId="0" applyFont="1" applyAlignment="1">
      <alignment vertical="center"/>
    </xf>
    <xf numFmtId="0" fontId="0" fillId="0" borderId="6" xfId="0" applyBorder="1"/>
    <xf numFmtId="0" fontId="0" fillId="0" borderId="7" xfId="0" applyBorder="1"/>
    <xf numFmtId="2" fontId="0" fillId="0" borderId="1" xfId="0" applyNumberFormat="1" applyBorder="1" applyAlignment="1">
      <alignment horizontal="right"/>
    </xf>
    <xf numFmtId="2" fontId="0" fillId="0" borderId="2" xfId="0" applyNumberFormat="1" applyBorder="1" applyAlignment="1">
      <alignment horizontal="right"/>
    </xf>
    <xf numFmtId="0" fontId="7" fillId="0" borderId="0" xfId="0" applyFont="1" applyAlignment="1">
      <alignment vertical="top"/>
    </xf>
    <xf numFmtId="0" fontId="7" fillId="0" borderId="0" xfId="0" applyFont="1" applyAlignment="1">
      <alignment horizontal="center" vertical="top"/>
    </xf>
    <xf numFmtId="0" fontId="18" fillId="0" borderId="29" xfId="0" applyFont="1" applyBorder="1" applyAlignment="1">
      <alignment horizontal="center" vertical="top"/>
    </xf>
    <xf numFmtId="0" fontId="18" fillId="0" borderId="53" xfId="0" applyFont="1" applyBorder="1" applyAlignment="1">
      <alignment horizontal="center" vertical="top"/>
    </xf>
    <xf numFmtId="0" fontId="19" fillId="0" borderId="2" xfId="0" applyFont="1" applyBorder="1" applyAlignment="1">
      <alignment horizontal="center" vertical="top" wrapText="1"/>
    </xf>
    <xf numFmtId="0" fontId="19" fillId="0" borderId="5" xfId="0" applyFont="1" applyBorder="1" applyAlignment="1">
      <alignment horizontal="center" vertical="top" wrapText="1"/>
    </xf>
    <xf numFmtId="0" fontId="0" fillId="0" borderId="0" xfId="0" applyAlignment="1">
      <alignment horizontal="left"/>
    </xf>
    <xf numFmtId="0" fontId="7" fillId="0" borderId="32" xfId="0" applyFont="1" applyBorder="1" applyAlignment="1">
      <alignment wrapText="1"/>
    </xf>
    <xf numFmtId="165" fontId="4" fillId="0" borderId="31" xfId="0" applyNumberFormat="1" applyFont="1" applyBorder="1" applyAlignment="1">
      <alignment horizontal="right" vertical="top" wrapText="1"/>
    </xf>
    <xf numFmtId="165" fontId="22" fillId="0" borderId="31" xfId="0" applyNumberFormat="1" applyFont="1" applyBorder="1" applyAlignment="1">
      <alignment horizontal="right" vertical="top" wrapText="1"/>
    </xf>
    <xf numFmtId="165" fontId="22" fillId="0" borderId="31" xfId="0" applyNumberFormat="1" applyFont="1" applyBorder="1"/>
    <xf numFmtId="0" fontId="10" fillId="0" borderId="32" xfId="0" applyFont="1" applyBorder="1" applyAlignment="1">
      <alignment horizontal="left"/>
    </xf>
    <xf numFmtId="0" fontId="10" fillId="0" borderId="9" xfId="0" applyFont="1" applyBorder="1" applyAlignment="1">
      <alignment horizontal="left"/>
    </xf>
    <xf numFmtId="0" fontId="4" fillId="0" borderId="9" xfId="0" applyFont="1" applyBorder="1" applyAlignment="1">
      <alignment horizontal="left" vertical="top" wrapText="1"/>
    </xf>
    <xf numFmtId="0" fontId="7" fillId="0" borderId="5" xfId="0" applyFont="1" applyBorder="1" applyAlignment="1">
      <alignment horizontal="right"/>
    </xf>
    <xf numFmtId="0" fontId="4" fillId="0" borderId="2" xfId="0" applyFont="1" applyBorder="1" applyAlignment="1">
      <alignment wrapText="1"/>
    </xf>
    <xf numFmtId="0" fontId="7" fillId="0" borderId="2" xfId="0" quotePrefix="1" applyFont="1" applyBorder="1"/>
    <xf numFmtId="0" fontId="7" fillId="0" borderId="4" xfId="0" applyFont="1" applyBorder="1"/>
    <xf numFmtId="0" fontId="2" fillId="0" borderId="58" xfId="0" applyFont="1" applyBorder="1" applyAlignment="1">
      <alignment horizontal="right"/>
    </xf>
    <xf numFmtId="164" fontId="2" fillId="2" borderId="29" xfId="0" applyNumberFormat="1" applyFont="1" applyFill="1" applyBorder="1"/>
    <xf numFmtId="49" fontId="9" fillId="0" borderId="20" xfId="0" applyNumberFormat="1" applyFont="1" applyBorder="1" applyAlignment="1">
      <alignment horizontal="left" vertical="top" wrapText="1"/>
    </xf>
    <xf numFmtId="164" fontId="9" fillId="0" borderId="20" xfId="0" applyNumberFormat="1" applyFont="1" applyBorder="1" applyAlignment="1">
      <alignment vertical="top" wrapText="1"/>
    </xf>
    <xf numFmtId="164" fontId="9" fillId="0" borderId="35" xfId="0" applyNumberFormat="1" applyFont="1" applyBorder="1" applyAlignment="1">
      <alignment vertical="top" wrapText="1"/>
    </xf>
    <xf numFmtId="0" fontId="9" fillId="0" borderId="33" xfId="0" applyFont="1" applyBorder="1" applyAlignment="1">
      <alignment horizontal="right" vertical="top" wrapText="1"/>
    </xf>
    <xf numFmtId="0" fontId="4" fillId="0" borderId="7" xfId="0" applyFont="1" applyBorder="1" applyAlignment="1">
      <alignment horizontal="left" vertical="top" wrapText="1"/>
    </xf>
    <xf numFmtId="49" fontId="10" fillId="0" borderId="7" xfId="0" applyNumberFormat="1" applyFont="1" applyBorder="1" applyAlignment="1">
      <alignment horizontal="left" vertical="top" wrapText="1"/>
    </xf>
    <xf numFmtId="164" fontId="10" fillId="0" borderId="7" xfId="0" applyNumberFormat="1" applyFont="1" applyBorder="1" applyAlignment="1">
      <alignment vertical="top" wrapText="1"/>
    </xf>
    <xf numFmtId="164" fontId="10" fillId="0" borderId="43" xfId="0" applyNumberFormat="1" applyFont="1" applyBorder="1" applyAlignment="1">
      <alignment vertical="top" wrapText="1"/>
    </xf>
    <xf numFmtId="164" fontId="10" fillId="0" borderId="6" xfId="0" applyNumberFormat="1" applyFont="1" applyBorder="1" applyAlignment="1">
      <alignment vertical="top" wrapText="1"/>
    </xf>
    <xf numFmtId="0" fontId="5" fillId="0" borderId="32" xfId="0" applyFont="1" applyBorder="1" applyAlignment="1">
      <alignment vertical="top" wrapText="1"/>
    </xf>
    <xf numFmtId="164" fontId="5" fillId="0" borderId="32" xfId="0" applyNumberFormat="1" applyFont="1" applyBorder="1" applyAlignment="1">
      <alignment vertical="top" wrapText="1"/>
    </xf>
    <xf numFmtId="164" fontId="5" fillId="0" borderId="31" xfId="0" applyNumberFormat="1" applyFont="1" applyBorder="1" applyAlignment="1">
      <alignment vertical="top" wrapText="1"/>
    </xf>
    <xf numFmtId="0" fontId="3" fillId="0" borderId="32" xfId="0" applyFont="1" applyBorder="1" applyAlignment="1">
      <alignment vertical="top" wrapText="1"/>
    </xf>
    <xf numFmtId="0" fontId="3" fillId="0" borderId="9" xfId="0" applyFont="1" applyBorder="1" applyAlignment="1">
      <alignment vertical="top" wrapText="1"/>
    </xf>
    <xf numFmtId="0" fontId="3" fillId="0" borderId="31" xfId="0" applyFont="1" applyBorder="1" applyAlignment="1">
      <alignment vertical="top" wrapText="1"/>
    </xf>
    <xf numFmtId="0" fontId="3" fillId="0" borderId="32" xfId="0" applyFont="1" applyBorder="1" applyAlignment="1">
      <alignment horizontal="left" vertical="top" wrapText="1"/>
    </xf>
    <xf numFmtId="0" fontId="8" fillId="0" borderId="32" xfId="0" applyFont="1" applyBorder="1" applyAlignment="1">
      <alignment horizontal="right"/>
    </xf>
    <xf numFmtId="0" fontId="7" fillId="0" borderId="33" xfId="0" applyFont="1" applyBorder="1"/>
    <xf numFmtId="0" fontId="4" fillId="0" borderId="7" xfId="0" applyFont="1" applyBorder="1" applyAlignment="1">
      <alignment wrapText="1"/>
    </xf>
    <xf numFmtId="0" fontId="7" fillId="0" borderId="7" xfId="0" quotePrefix="1" applyFont="1" applyBorder="1"/>
    <xf numFmtId="0" fontId="7" fillId="0" borderId="7" xfId="0" applyFont="1" applyBorder="1"/>
    <xf numFmtId="0" fontId="7" fillId="0" borderId="43" xfId="0" applyFont="1" applyBorder="1"/>
    <xf numFmtId="0" fontId="7" fillId="0" borderId="6" xfId="0" applyFont="1" applyBorder="1"/>
    <xf numFmtId="164" fontId="8" fillId="0" borderId="29" xfId="0" applyNumberFormat="1" applyFont="1" applyBorder="1"/>
    <xf numFmtId="164" fontId="8" fillId="2" borderId="29" xfId="0" applyNumberFormat="1" applyFont="1" applyFill="1" applyBorder="1"/>
    <xf numFmtId="49" fontId="9" fillId="0" borderId="36" xfId="0" applyNumberFormat="1" applyFont="1" applyBorder="1" applyAlignment="1">
      <alignment horizontal="right" vertical="top" wrapText="1"/>
    </xf>
    <xf numFmtId="0" fontId="9" fillId="0" borderId="20" xfId="0" applyFont="1" applyBorder="1" applyAlignment="1">
      <alignment horizontal="right" vertical="top" wrapText="1"/>
    </xf>
    <xf numFmtId="49" fontId="9" fillId="0" borderId="33" xfId="0" applyNumberFormat="1" applyFont="1" applyBorder="1" applyAlignment="1">
      <alignment horizontal="right" vertical="top" wrapText="1"/>
    </xf>
    <xf numFmtId="49" fontId="4" fillId="0" borderId="7" xfId="0" applyNumberFormat="1" applyFont="1" applyBorder="1" applyAlignment="1">
      <alignment vertical="top" wrapText="1"/>
    </xf>
    <xf numFmtId="0" fontId="10" fillId="0" borderId="7" xfId="0" applyFont="1" applyBorder="1" applyAlignment="1">
      <alignment horizontal="right" vertical="top" wrapText="1"/>
    </xf>
    <xf numFmtId="0" fontId="10" fillId="0" borderId="43" xfId="0" applyFont="1" applyBorder="1" applyAlignment="1">
      <alignment horizontal="right" vertical="top" wrapText="1"/>
    </xf>
    <xf numFmtId="0" fontId="10" fillId="0" borderId="6" xfId="0" applyFont="1" applyBorder="1" applyAlignment="1">
      <alignment horizontal="right" vertical="top" wrapText="1"/>
    </xf>
    <xf numFmtId="0" fontId="7" fillId="0" borderId="34" xfId="0" applyFont="1" applyBorder="1" applyAlignment="1">
      <alignment horizontal="right" vertical="top" wrapText="1"/>
    </xf>
    <xf numFmtId="49" fontId="2" fillId="0" borderId="32" xfId="0" applyNumberFormat="1" applyFont="1" applyBorder="1" applyAlignment="1">
      <alignment vertical="top" wrapText="1"/>
    </xf>
    <xf numFmtId="2" fontId="4" fillId="0" borderId="31" xfId="0" applyNumberFormat="1" applyFont="1" applyBorder="1"/>
    <xf numFmtId="0" fontId="2" fillId="0" borderId="20" xfId="0" applyFont="1" applyBorder="1" applyAlignment="1">
      <alignment horizontal="left" vertical="top" wrapText="1"/>
    </xf>
    <xf numFmtId="0" fontId="2" fillId="0" borderId="35" xfId="0" applyFont="1" applyBorder="1" applyAlignment="1">
      <alignment vertical="top" wrapText="1"/>
    </xf>
    <xf numFmtId="0" fontId="5" fillId="0" borderId="10" xfId="0" applyFont="1" applyBorder="1" applyAlignment="1">
      <alignment horizontal="right" vertical="top" wrapText="1"/>
    </xf>
    <xf numFmtId="0" fontId="5" fillId="0" borderId="32" xfId="0" applyFont="1" applyBorder="1" applyAlignment="1">
      <alignment horizontal="right" vertical="top" wrapText="1"/>
    </xf>
    <xf numFmtId="0" fontId="3" fillId="0" borderId="43" xfId="0" applyFont="1" applyBorder="1" applyAlignment="1">
      <alignment vertical="top" wrapText="1"/>
    </xf>
    <xf numFmtId="0" fontId="6" fillId="0" borderId="51" xfId="0" applyFont="1" applyBorder="1" applyAlignment="1">
      <alignment horizontal="left" vertical="top" wrapText="1"/>
    </xf>
    <xf numFmtId="0" fontId="2" fillId="0" borderId="10" xfId="0" applyFont="1" applyBorder="1" applyAlignment="1">
      <alignment horizontal="right" vertical="center"/>
    </xf>
    <xf numFmtId="0" fontId="2" fillId="0" borderId="51" xfId="0" applyFont="1" applyBorder="1" applyAlignment="1">
      <alignment horizontal="left" vertical="top" wrapText="1"/>
    </xf>
    <xf numFmtId="0" fontId="2" fillId="0" borderId="51" xfId="0" applyFont="1" applyBorder="1" applyAlignment="1">
      <alignment horizontal="left"/>
    </xf>
    <xf numFmtId="0" fontId="9" fillId="0" borderId="60" xfId="0" applyFont="1" applyBorder="1" applyAlignment="1">
      <alignment horizontal="left" vertical="top" wrapText="1"/>
    </xf>
    <xf numFmtId="0" fontId="2" fillId="0" borderId="61" xfId="0" applyFont="1" applyBorder="1" applyAlignment="1">
      <alignment horizontal="left"/>
    </xf>
    <xf numFmtId="0" fontId="4" fillId="0" borderId="20" xfId="0" applyFont="1" applyBorder="1" applyAlignment="1">
      <alignment vertical="top" wrapText="1"/>
    </xf>
    <xf numFmtId="0" fontId="4" fillId="0" borderId="20" xfId="0" applyFont="1" applyBorder="1" applyAlignment="1">
      <alignment horizontal="left" vertical="top"/>
    </xf>
    <xf numFmtId="0" fontId="4" fillId="0" borderId="20" xfId="0" applyFont="1" applyBorder="1" applyAlignment="1">
      <alignment horizontal="right" vertical="top"/>
    </xf>
    <xf numFmtId="0" fontId="4" fillId="0" borderId="35" xfId="0" applyFont="1" applyBorder="1" applyAlignment="1">
      <alignment horizontal="right" vertical="top"/>
    </xf>
    <xf numFmtId="0" fontId="9" fillId="0" borderId="32" xfId="0" applyFont="1" applyBorder="1" applyAlignment="1">
      <alignment horizontal="left" vertical="top" wrapText="1"/>
    </xf>
    <xf numFmtId="0" fontId="10" fillId="0" borderId="32" xfId="0" applyFont="1" applyBorder="1" applyAlignment="1">
      <alignment vertical="top" wrapText="1"/>
    </xf>
    <xf numFmtId="0" fontId="10" fillId="0" borderId="9" xfId="0" applyFont="1" applyBorder="1" applyAlignment="1">
      <alignment vertical="top" wrapText="1"/>
    </xf>
    <xf numFmtId="0" fontId="10" fillId="0" borderId="31" xfId="0" applyFont="1" applyBorder="1" applyAlignment="1">
      <alignment vertical="top" wrapText="1"/>
    </xf>
    <xf numFmtId="0" fontId="2" fillId="0" borderId="31" xfId="0" applyFont="1" applyBorder="1" applyAlignment="1">
      <alignment horizontal="center" vertical="top"/>
    </xf>
    <xf numFmtId="0" fontId="2" fillId="0" borderId="31" xfId="0" applyFont="1" applyBorder="1" applyAlignment="1">
      <alignment horizontal="center"/>
    </xf>
    <xf numFmtId="164" fontId="2" fillId="0" borderId="28" xfId="0" applyNumberFormat="1" applyFont="1" applyBorder="1"/>
    <xf numFmtId="0" fontId="2" fillId="0" borderId="31" xfId="0" applyFont="1" applyBorder="1"/>
    <xf numFmtId="0" fontId="0" fillId="0" borderId="58" xfId="0" applyBorder="1"/>
    <xf numFmtId="0" fontId="9" fillId="0" borderId="31" xfId="0" applyFont="1" applyBorder="1" applyAlignment="1">
      <alignment vertical="top" wrapText="1"/>
    </xf>
    <xf numFmtId="164" fontId="8" fillId="0" borderId="28" xfId="0" applyNumberFormat="1" applyFont="1" applyBorder="1"/>
    <xf numFmtId="0" fontId="0" fillId="0" borderId="39" xfId="0" applyBorder="1"/>
    <xf numFmtId="0" fontId="1" fillId="0" borderId="39" xfId="0" applyFont="1" applyBorder="1"/>
    <xf numFmtId="0" fontId="2" fillId="3" borderId="34" xfId="0" applyFont="1" applyFill="1" applyBorder="1" applyAlignment="1">
      <alignment horizontal="right"/>
    </xf>
    <xf numFmtId="0" fontId="6" fillId="3" borderId="32" xfId="0" applyFont="1" applyFill="1" applyBorder="1" applyAlignment="1">
      <alignment wrapText="1"/>
    </xf>
    <xf numFmtId="0" fontId="2" fillId="3" borderId="32" xfId="0" applyFont="1" applyFill="1" applyBorder="1" applyAlignment="1">
      <alignment horizontal="left"/>
    </xf>
    <xf numFmtId="164" fontId="2" fillId="3" borderId="32" xfId="0" applyNumberFormat="1" applyFont="1" applyFill="1" applyBorder="1" applyAlignment="1">
      <alignment horizontal="right" vertical="top"/>
    </xf>
    <xf numFmtId="164" fontId="2" fillId="3" borderId="31" xfId="0" applyNumberFormat="1" applyFont="1" applyFill="1" applyBorder="1" applyAlignment="1">
      <alignment horizontal="right" vertical="top"/>
    </xf>
    <xf numFmtId="0" fontId="4" fillId="3" borderId="32" xfId="0" applyFont="1" applyFill="1" applyBorder="1" applyAlignment="1">
      <alignment wrapText="1"/>
    </xf>
    <xf numFmtId="0" fontId="4" fillId="3" borderId="32" xfId="0" applyFont="1" applyFill="1" applyBorder="1" applyAlignment="1">
      <alignment horizontal="left"/>
    </xf>
    <xf numFmtId="0" fontId="4" fillId="3" borderId="32" xfId="0" applyFont="1" applyFill="1" applyBorder="1"/>
    <xf numFmtId="164" fontId="4" fillId="3" borderId="32" xfId="0" applyNumberFormat="1" applyFont="1" applyFill="1" applyBorder="1" applyAlignment="1">
      <alignment horizontal="right" vertical="top"/>
    </xf>
    <xf numFmtId="164" fontId="4" fillId="3" borderId="9" xfId="0" applyNumberFormat="1" applyFont="1" applyFill="1" applyBorder="1" applyAlignment="1">
      <alignment horizontal="right" vertical="top"/>
    </xf>
    <xf numFmtId="164" fontId="4" fillId="3" borderId="31" xfId="0" applyNumberFormat="1" applyFont="1" applyFill="1" applyBorder="1" applyAlignment="1">
      <alignment horizontal="right" vertical="top"/>
    </xf>
    <xf numFmtId="49" fontId="4" fillId="3" borderId="32" xfId="0" applyNumberFormat="1" applyFont="1" applyFill="1" applyBorder="1" applyAlignment="1">
      <alignment horizontal="left"/>
    </xf>
    <xf numFmtId="0" fontId="4" fillId="3" borderId="32" xfId="0" applyFont="1" applyFill="1" applyBorder="1" applyAlignment="1">
      <alignment horizontal="right" vertical="top"/>
    </xf>
    <xf numFmtId="0" fontId="4" fillId="3" borderId="9" xfId="0" applyFont="1" applyFill="1" applyBorder="1"/>
    <xf numFmtId="0" fontId="4" fillId="3" borderId="31" xfId="0" applyFont="1" applyFill="1" applyBorder="1"/>
    <xf numFmtId="0" fontId="5" fillId="3" borderId="10" xfId="0" applyFont="1" applyFill="1" applyBorder="1" applyAlignment="1">
      <alignment horizontal="right" vertical="top" wrapText="1"/>
    </xf>
    <xf numFmtId="0" fontId="2" fillId="3" borderId="32" xfId="0" applyFont="1" applyFill="1" applyBorder="1"/>
    <xf numFmtId="0" fontId="5" fillId="3" borderId="32" xfId="0" applyFont="1" applyFill="1" applyBorder="1" applyAlignment="1">
      <alignment horizontal="right" vertical="top" wrapText="1"/>
    </xf>
    <xf numFmtId="0" fontId="7" fillId="3" borderId="32" xfId="0" quotePrefix="1" applyFont="1" applyFill="1" applyBorder="1"/>
    <xf numFmtId="0" fontId="7" fillId="3" borderId="32" xfId="0" applyFont="1" applyFill="1" applyBorder="1"/>
    <xf numFmtId="0" fontId="3" fillId="3" borderId="7" xfId="0" applyFont="1" applyFill="1" applyBorder="1" applyAlignment="1">
      <alignment vertical="top" wrapText="1"/>
    </xf>
    <xf numFmtId="0" fontId="3" fillId="3" borderId="43" xfId="0" applyFont="1" applyFill="1" applyBorder="1" applyAlignment="1">
      <alignment vertical="top" wrapText="1"/>
    </xf>
    <xf numFmtId="0" fontId="3" fillId="3" borderId="6" xfId="0" applyFont="1" applyFill="1" applyBorder="1" applyAlignment="1">
      <alignment vertical="top" wrapText="1"/>
    </xf>
    <xf numFmtId="0" fontId="2" fillId="3" borderId="10" xfId="0" applyFont="1" applyFill="1" applyBorder="1" applyAlignment="1">
      <alignment horizontal="right" vertical="center"/>
    </xf>
    <xf numFmtId="0" fontId="6" fillId="3" borderId="51" xfId="0" applyFont="1" applyFill="1" applyBorder="1" applyAlignment="1">
      <alignment horizontal="left" vertical="top" wrapText="1"/>
    </xf>
    <xf numFmtId="0" fontId="2" fillId="3" borderId="51" xfId="0" applyFont="1" applyFill="1" applyBorder="1" applyAlignment="1">
      <alignment horizontal="left" vertical="top" wrapText="1"/>
    </xf>
    <xf numFmtId="0" fontId="2" fillId="3" borderId="51" xfId="0" applyFont="1" applyFill="1" applyBorder="1" applyAlignment="1">
      <alignment horizontal="left"/>
    </xf>
    <xf numFmtId="0" fontId="9" fillId="3" borderId="60" xfId="0" applyFont="1" applyFill="1" applyBorder="1" applyAlignment="1">
      <alignment horizontal="left" vertical="top" wrapText="1"/>
    </xf>
    <xf numFmtId="0" fontId="2" fillId="3" borderId="61" xfId="0" applyFont="1" applyFill="1" applyBorder="1" applyAlignment="1">
      <alignment horizontal="left"/>
    </xf>
    <xf numFmtId="0" fontId="2" fillId="3" borderId="36" xfId="0" applyFont="1" applyFill="1" applyBorder="1" applyAlignment="1">
      <alignment horizontal="right" vertical="top"/>
    </xf>
    <xf numFmtId="0" fontId="4" fillId="3" borderId="20" xfId="0" applyFont="1" applyFill="1" applyBorder="1" applyAlignment="1">
      <alignment vertical="top" wrapText="1"/>
    </xf>
    <xf numFmtId="0" fontId="4" fillId="3" borderId="20" xfId="0" applyFont="1" applyFill="1" applyBorder="1" applyAlignment="1">
      <alignment horizontal="left" vertical="top"/>
    </xf>
    <xf numFmtId="0" fontId="4" fillId="3" borderId="20" xfId="0" applyFont="1" applyFill="1" applyBorder="1" applyAlignment="1">
      <alignment horizontal="right" vertical="top"/>
    </xf>
    <xf numFmtId="0" fontId="4" fillId="3" borderId="35" xfId="0" applyFont="1" applyFill="1" applyBorder="1" applyAlignment="1">
      <alignment horizontal="right" vertical="top"/>
    </xf>
    <xf numFmtId="0" fontId="2" fillId="3" borderId="34" xfId="0" applyFont="1" applyFill="1" applyBorder="1" applyAlignment="1">
      <alignment horizontal="right" vertical="top"/>
    </xf>
    <xf numFmtId="0" fontId="4" fillId="3" borderId="32" xfId="0" applyFont="1" applyFill="1" applyBorder="1" applyAlignment="1">
      <alignment vertical="top" wrapText="1"/>
    </xf>
    <xf numFmtId="0" fontId="4" fillId="3" borderId="32" xfId="0" quotePrefix="1" applyFont="1" applyFill="1" applyBorder="1" applyAlignment="1">
      <alignment vertical="top"/>
    </xf>
    <xf numFmtId="0" fontId="4" fillId="3" borderId="9" xfId="0" applyFont="1" applyFill="1" applyBorder="1" applyAlignment="1">
      <alignment horizontal="right" vertical="top"/>
    </xf>
    <xf numFmtId="0" fontId="4" fillId="3" borderId="31" xfId="0" applyFont="1" applyFill="1" applyBorder="1" applyAlignment="1">
      <alignment horizontal="right" vertical="top"/>
    </xf>
    <xf numFmtId="0" fontId="9" fillId="3" borderId="34" xfId="0" applyFont="1" applyFill="1" applyBorder="1" applyAlignment="1">
      <alignment horizontal="right" vertical="top" wrapText="1"/>
    </xf>
    <xf numFmtId="0" fontId="6" fillId="3" borderId="32" xfId="0" applyFont="1" applyFill="1" applyBorder="1" applyAlignment="1">
      <alignment vertical="top" wrapText="1"/>
    </xf>
    <xf numFmtId="0" fontId="2" fillId="3" borderId="32" xfId="0" applyFont="1" applyFill="1" applyBorder="1" applyAlignment="1">
      <alignment horizontal="left" vertical="top" wrapText="1"/>
    </xf>
    <xf numFmtId="164" fontId="9" fillId="3" borderId="8" xfId="0" applyNumberFormat="1" applyFont="1" applyFill="1" applyBorder="1" applyAlignment="1">
      <alignment horizontal="right" vertical="top" wrapText="1"/>
    </xf>
    <xf numFmtId="164" fontId="9" fillId="3" borderId="32" xfId="0" applyNumberFormat="1" applyFont="1" applyFill="1" applyBorder="1" applyAlignment="1">
      <alignment horizontal="right" vertical="top" wrapText="1"/>
    </xf>
    <xf numFmtId="164" fontId="9" fillId="3" borderId="31" xfId="0" applyNumberFormat="1" applyFont="1" applyFill="1" applyBorder="1" applyAlignment="1">
      <alignment horizontal="right" vertical="top" wrapText="1"/>
    </xf>
    <xf numFmtId="0" fontId="4" fillId="3" borderId="32" xfId="0" applyFont="1" applyFill="1" applyBorder="1" applyAlignment="1">
      <alignment horizontal="left" vertical="top" wrapText="1"/>
    </xf>
    <xf numFmtId="0" fontId="4" fillId="3" borderId="8" xfId="0" applyFont="1" applyFill="1" applyBorder="1" applyAlignment="1">
      <alignment horizontal="right" vertical="top" wrapText="1"/>
    </xf>
    <xf numFmtId="0" fontId="4" fillId="3" borderId="32" xfId="0" applyFont="1" applyFill="1" applyBorder="1" applyAlignment="1">
      <alignment horizontal="right" vertical="top" wrapText="1"/>
    </xf>
    <xf numFmtId="164" fontId="10" fillId="3" borderId="32" xfId="0" applyNumberFormat="1" applyFont="1" applyFill="1" applyBorder="1" applyAlignment="1">
      <alignment horizontal="right" vertical="top" wrapText="1"/>
    </xf>
    <xf numFmtId="164" fontId="10" fillId="3" borderId="9" xfId="0" applyNumberFormat="1" applyFont="1" applyFill="1" applyBorder="1" applyAlignment="1">
      <alignment horizontal="right" vertical="top" wrapText="1"/>
    </xf>
    <xf numFmtId="164" fontId="10" fillId="3" borderId="31" xfId="0" applyNumberFormat="1" applyFont="1" applyFill="1" applyBorder="1" applyAlignment="1">
      <alignment horizontal="right" vertical="top" wrapText="1"/>
    </xf>
    <xf numFmtId="164" fontId="10" fillId="3" borderId="8" xfId="0" applyNumberFormat="1" applyFont="1" applyFill="1" applyBorder="1" applyAlignment="1">
      <alignment horizontal="right" vertical="top" wrapText="1"/>
    </xf>
    <xf numFmtId="0" fontId="8" fillId="3" borderId="34" xfId="0" applyFont="1" applyFill="1" applyBorder="1" applyAlignment="1">
      <alignment horizontal="right"/>
    </xf>
    <xf numFmtId="0" fontId="2" fillId="3" borderId="32" xfId="0" applyFont="1" applyFill="1" applyBorder="1" applyAlignment="1">
      <alignment horizontal="center"/>
    </xf>
    <xf numFmtId="0" fontId="8" fillId="3" borderId="32" xfId="0" applyFont="1" applyFill="1" applyBorder="1" applyAlignment="1">
      <alignment horizontal="center"/>
    </xf>
    <xf numFmtId="0" fontId="7" fillId="3" borderId="5" xfId="0" applyFont="1" applyFill="1" applyBorder="1" applyAlignment="1">
      <alignment horizontal="right"/>
    </xf>
    <xf numFmtId="0" fontId="4" fillId="3" borderId="2" xfId="0" applyFont="1" applyFill="1" applyBorder="1" applyAlignment="1">
      <alignment wrapText="1"/>
    </xf>
    <xf numFmtId="0" fontId="7" fillId="3" borderId="2" xfId="0" quotePrefix="1" applyFont="1" applyFill="1" applyBorder="1"/>
    <xf numFmtId="0" fontId="7" fillId="3" borderId="2" xfId="0" applyFont="1" applyFill="1" applyBorder="1"/>
    <xf numFmtId="0" fontId="7" fillId="3" borderId="4" xfId="0" applyFont="1" applyFill="1" applyBorder="1"/>
    <xf numFmtId="0" fontId="7" fillId="3" borderId="1" xfId="0" applyFont="1" applyFill="1" applyBorder="1"/>
    <xf numFmtId="0" fontId="2" fillId="3" borderId="34" xfId="0" applyFont="1" applyFill="1" applyBorder="1" applyAlignment="1">
      <alignment horizontal="right" vertical="top" wrapText="1"/>
    </xf>
    <xf numFmtId="0" fontId="2" fillId="3" borderId="32" xfId="0" applyFont="1" applyFill="1" applyBorder="1" applyAlignment="1">
      <alignment horizontal="right" vertical="top" wrapText="1"/>
    </xf>
    <xf numFmtId="0" fontId="4" fillId="3" borderId="34" xfId="0" applyFont="1" applyFill="1" applyBorder="1" applyAlignment="1">
      <alignment horizontal="right" vertical="top" wrapText="1"/>
    </xf>
    <xf numFmtId="0" fontId="7" fillId="3" borderId="32" xfId="0" applyFont="1" applyFill="1" applyBorder="1" applyAlignment="1">
      <alignment wrapText="1"/>
    </xf>
    <xf numFmtId="0" fontId="4" fillId="3" borderId="9" xfId="0" applyFont="1" applyFill="1" applyBorder="1" applyAlignment="1">
      <alignment horizontal="right" vertical="top" wrapText="1"/>
    </xf>
    <xf numFmtId="0" fontId="4" fillId="3" borderId="9" xfId="0" applyFont="1" applyFill="1" applyBorder="1" applyAlignment="1">
      <alignment vertical="top" wrapText="1"/>
    </xf>
    <xf numFmtId="0" fontId="4" fillId="3" borderId="31" xfId="0" applyFont="1" applyFill="1" applyBorder="1" applyAlignment="1">
      <alignment horizontal="right" vertical="top" wrapText="1"/>
    </xf>
    <xf numFmtId="0" fontId="9" fillId="3" borderId="36" xfId="0" applyFont="1" applyFill="1" applyBorder="1" applyAlignment="1">
      <alignment horizontal="right" vertical="top" wrapText="1"/>
    </xf>
    <xf numFmtId="0" fontId="6" fillId="3" borderId="20" xfId="0" applyFont="1" applyFill="1" applyBorder="1" applyAlignment="1">
      <alignment horizontal="left" vertical="top" wrapText="1"/>
    </xf>
    <xf numFmtId="0" fontId="2" fillId="3" borderId="20" xfId="0" applyFont="1" applyFill="1" applyBorder="1" applyAlignment="1">
      <alignment horizontal="left" vertical="top" wrapText="1"/>
    </xf>
    <xf numFmtId="0" fontId="2" fillId="3" borderId="20" xfId="0" applyFont="1" applyFill="1" applyBorder="1" applyAlignment="1">
      <alignment vertical="top" wrapText="1"/>
    </xf>
    <xf numFmtId="0" fontId="2" fillId="3" borderId="35" xfId="0" applyFont="1" applyFill="1" applyBorder="1" applyAlignment="1">
      <alignment vertical="top" wrapText="1"/>
    </xf>
    <xf numFmtId="0" fontId="4" fillId="3" borderId="31" xfId="0" applyFont="1" applyFill="1" applyBorder="1" applyAlignment="1">
      <alignment vertical="top" wrapText="1"/>
    </xf>
    <xf numFmtId="49" fontId="2" fillId="3" borderId="34" xfId="0" applyNumberFormat="1" applyFont="1" applyFill="1" applyBorder="1" applyAlignment="1">
      <alignment horizontal="right" vertical="top"/>
    </xf>
    <xf numFmtId="49" fontId="6" fillId="3" borderId="32" xfId="0" applyNumberFormat="1" applyFont="1" applyFill="1" applyBorder="1" applyAlignment="1">
      <alignment vertical="top" wrapText="1"/>
    </xf>
    <xf numFmtId="49" fontId="2" fillId="3" borderId="32" xfId="0" applyNumberFormat="1" applyFont="1" applyFill="1" applyBorder="1" applyAlignment="1">
      <alignment horizontal="left" vertical="top"/>
    </xf>
    <xf numFmtId="0" fontId="2" fillId="3" borderId="32" xfId="0" applyFont="1" applyFill="1" applyBorder="1" applyAlignment="1">
      <alignment horizontal="right" vertical="top"/>
    </xf>
    <xf numFmtId="0" fontId="2" fillId="3" borderId="31" xfId="0" applyFont="1" applyFill="1" applyBorder="1" applyAlignment="1">
      <alignment horizontal="right" vertical="top"/>
    </xf>
    <xf numFmtId="49" fontId="4" fillId="3" borderId="34" xfId="0" applyNumberFormat="1" applyFont="1" applyFill="1" applyBorder="1" applyAlignment="1">
      <alignment horizontal="right" vertical="top"/>
    </xf>
    <xf numFmtId="49" fontId="4" fillId="3" borderId="32" xfId="0" applyNumberFormat="1" applyFont="1" applyFill="1" applyBorder="1" applyAlignment="1">
      <alignment vertical="top" wrapText="1"/>
    </xf>
    <xf numFmtId="49" fontId="4" fillId="3" borderId="32" xfId="0" applyNumberFormat="1" applyFont="1" applyFill="1" applyBorder="1" applyAlignment="1">
      <alignment horizontal="left" vertical="top"/>
    </xf>
    <xf numFmtId="0" fontId="2" fillId="0" borderId="39" xfId="0" applyFont="1" applyBorder="1" applyAlignment="1">
      <alignment horizontal="right"/>
    </xf>
    <xf numFmtId="164" fontId="2" fillId="0" borderId="39" xfId="0" applyNumberFormat="1" applyFont="1" applyBorder="1"/>
    <xf numFmtId="0" fontId="2" fillId="3" borderId="31" xfId="0" applyFont="1" applyFill="1" applyBorder="1"/>
    <xf numFmtId="0" fontId="7" fillId="3" borderId="31" xfId="0" applyFont="1" applyFill="1" applyBorder="1"/>
    <xf numFmtId="164" fontId="2" fillId="0" borderId="31" xfId="0" applyNumberFormat="1" applyFont="1" applyBorder="1" applyAlignment="1">
      <alignment horizontal="right" vertical="top" wrapText="1"/>
    </xf>
    <xf numFmtId="0" fontId="9" fillId="0" borderId="35" xfId="0" applyFont="1" applyBorder="1" applyAlignment="1">
      <alignment horizontal="right" vertical="top" wrapText="1"/>
    </xf>
    <xf numFmtId="0" fontId="2" fillId="3" borderId="31" xfId="0" applyFont="1" applyFill="1" applyBorder="1" applyAlignment="1">
      <alignment horizontal="center"/>
    </xf>
    <xf numFmtId="0" fontId="2" fillId="3" borderId="31" xfId="0" applyFont="1" applyFill="1" applyBorder="1" applyAlignment="1">
      <alignment horizontal="right" vertical="top" wrapText="1"/>
    </xf>
    <xf numFmtId="49" fontId="4" fillId="3" borderId="32" xfId="0" quotePrefix="1" applyNumberFormat="1" applyFont="1" applyFill="1" applyBorder="1" applyAlignment="1">
      <alignment vertical="top"/>
    </xf>
    <xf numFmtId="0" fontId="4" fillId="3" borderId="34" xfId="0" applyFont="1" applyFill="1" applyBorder="1"/>
    <xf numFmtId="164" fontId="4" fillId="3" borderId="32" xfId="0" applyNumberFormat="1" applyFont="1" applyFill="1" applyBorder="1" applyAlignment="1">
      <alignment horizontal="right"/>
    </xf>
    <xf numFmtId="164" fontId="4" fillId="3" borderId="9" xfId="0" applyNumberFormat="1" applyFont="1" applyFill="1" applyBorder="1" applyAlignment="1">
      <alignment horizontal="right"/>
    </xf>
    <xf numFmtId="164" fontId="4" fillId="3" borderId="31" xfId="0" applyNumberFormat="1" applyFont="1" applyFill="1" applyBorder="1" applyAlignment="1">
      <alignment horizontal="right"/>
    </xf>
    <xf numFmtId="164" fontId="2" fillId="3" borderId="29" xfId="0" applyNumberFormat="1" applyFont="1" applyFill="1" applyBorder="1"/>
    <xf numFmtId="0" fontId="9" fillId="3" borderId="32" xfId="0" applyFont="1" applyFill="1" applyBorder="1" applyAlignment="1">
      <alignment vertical="top" wrapText="1"/>
    </xf>
    <xf numFmtId="0" fontId="9" fillId="3" borderId="31" xfId="0" applyFont="1" applyFill="1" applyBorder="1" applyAlignment="1">
      <alignment vertical="top" wrapText="1"/>
    </xf>
    <xf numFmtId="0" fontId="4" fillId="3" borderId="32" xfId="0" quotePrefix="1" applyFont="1" applyFill="1" applyBorder="1"/>
    <xf numFmtId="0" fontId="10" fillId="3" borderId="32" xfId="0" applyFont="1" applyFill="1" applyBorder="1" applyAlignment="1">
      <alignment horizontal="left" vertical="top" wrapText="1"/>
    </xf>
    <xf numFmtId="164" fontId="4" fillId="3" borderId="32" xfId="0" applyNumberFormat="1" applyFont="1" applyFill="1" applyBorder="1" applyAlignment="1">
      <alignment vertical="top" wrapText="1"/>
    </xf>
    <xf numFmtId="164" fontId="4" fillId="3" borderId="9" xfId="0" applyNumberFormat="1" applyFont="1" applyFill="1" applyBorder="1" applyAlignment="1">
      <alignment vertical="top" wrapText="1"/>
    </xf>
    <xf numFmtId="164" fontId="4" fillId="3" borderId="31" xfId="0" applyNumberFormat="1" applyFont="1" applyFill="1" applyBorder="1" applyAlignment="1">
      <alignment vertical="top" wrapText="1"/>
    </xf>
    <xf numFmtId="164" fontId="8" fillId="3" borderId="29" xfId="0" applyNumberFormat="1" applyFont="1" applyFill="1" applyBorder="1"/>
    <xf numFmtId="0" fontId="2" fillId="0" borderId="17" xfId="0" applyFont="1" applyBorder="1" applyAlignment="1">
      <alignment horizontal="center" vertical="top" wrapText="1"/>
    </xf>
    <xf numFmtId="0" fontId="2" fillId="0" borderId="16" xfId="0" applyFont="1" applyBorder="1" applyAlignment="1">
      <alignment horizontal="center" vertical="top" wrapText="1"/>
    </xf>
    <xf numFmtId="0" fontId="2" fillId="0" borderId="15" xfId="0" applyFont="1" applyBorder="1" applyAlignment="1">
      <alignment horizontal="center" vertical="top" wrapText="1"/>
    </xf>
    <xf numFmtId="0" fontId="2" fillId="0" borderId="27" xfId="0" applyFont="1" applyBorder="1" applyAlignment="1">
      <alignment horizontal="center"/>
    </xf>
    <xf numFmtId="0" fontId="2" fillId="0" borderId="26" xfId="0" applyFont="1" applyBorder="1" applyAlignment="1">
      <alignment horizontal="center"/>
    </xf>
    <xf numFmtId="0" fontId="2" fillId="0" borderId="25" xfId="0" applyFont="1" applyBorder="1" applyAlignment="1">
      <alignment horizontal="center"/>
    </xf>
    <xf numFmtId="0" fontId="2" fillId="0" borderId="27" xfId="0" applyFont="1" applyBorder="1" applyAlignment="1">
      <alignment horizontal="right"/>
    </xf>
    <xf numFmtId="0" fontId="2" fillId="0" borderId="26" xfId="0" applyFont="1" applyBorder="1" applyAlignment="1">
      <alignment horizontal="right"/>
    </xf>
    <xf numFmtId="0" fontId="2" fillId="0" borderId="30" xfId="0" applyFont="1" applyBorder="1" applyAlignment="1">
      <alignment horizontal="right"/>
    </xf>
    <xf numFmtId="0" fontId="5" fillId="0" borderId="20" xfId="0" applyFont="1" applyBorder="1" applyAlignment="1">
      <alignment horizontal="center" vertical="top" wrapText="1"/>
    </xf>
    <xf numFmtId="0" fontId="5" fillId="0" borderId="7" xfId="0" applyFont="1" applyBorder="1" applyAlignment="1">
      <alignment horizontal="center" vertical="top" wrapText="1"/>
    </xf>
    <xf numFmtId="0" fontId="5" fillId="0" borderId="19" xfId="0" applyFont="1" applyBorder="1" applyAlignment="1">
      <alignment horizontal="center" vertical="top" wrapText="1"/>
    </xf>
    <xf numFmtId="0" fontId="5" fillId="0" borderId="18" xfId="0" applyFont="1" applyBorder="1" applyAlignment="1">
      <alignment horizontal="center" vertical="top" wrapText="1"/>
    </xf>
    <xf numFmtId="0" fontId="2" fillId="0" borderId="4" xfId="0" applyFont="1" applyBorder="1"/>
    <xf numFmtId="0" fontId="2" fillId="0" borderId="3" xfId="0" applyFont="1" applyBorder="1"/>
    <xf numFmtId="0" fontId="2" fillId="0" borderId="20" xfId="0" applyFont="1" applyBorder="1" applyAlignment="1">
      <alignment horizontal="center" vertical="top" wrapText="1"/>
    </xf>
    <xf numFmtId="0" fontId="2" fillId="0" borderId="2" xfId="0" applyFont="1" applyBorder="1" applyAlignment="1">
      <alignment horizontal="center" vertical="top" wrapText="1"/>
    </xf>
    <xf numFmtId="0" fontId="2" fillId="0" borderId="20" xfId="0" applyFont="1" applyBorder="1" applyAlignment="1">
      <alignment horizontal="center"/>
    </xf>
    <xf numFmtId="0" fontId="2" fillId="0" borderId="17" xfId="0" applyFont="1" applyBorder="1" applyAlignment="1">
      <alignment horizontal="center"/>
    </xf>
    <xf numFmtId="0" fontId="2" fillId="0" borderId="16" xfId="0" applyFont="1" applyBorder="1" applyAlignment="1">
      <alignment horizontal="center"/>
    </xf>
    <xf numFmtId="0" fontId="2" fillId="0" borderId="37" xfId="0" applyFont="1" applyBorder="1" applyAlignment="1">
      <alignment horizontal="center"/>
    </xf>
    <xf numFmtId="0" fontId="2" fillId="0" borderId="36" xfId="0" applyFont="1" applyBorder="1" applyAlignment="1">
      <alignment horizontal="center" vertical="center"/>
    </xf>
    <xf numFmtId="0" fontId="2" fillId="0" borderId="5" xfId="0" applyFont="1" applyBorder="1" applyAlignment="1">
      <alignment horizontal="center" vertical="center"/>
    </xf>
    <xf numFmtId="0" fontId="2" fillId="0" borderId="35" xfId="0" applyFont="1" applyBorder="1" applyAlignment="1">
      <alignment horizontal="center" vertical="top" wrapText="1"/>
    </xf>
    <xf numFmtId="0" fontId="2" fillId="0" borderId="40" xfId="0" applyFont="1" applyBorder="1" applyAlignment="1">
      <alignment horizontal="center"/>
    </xf>
    <xf numFmtId="0" fontId="2" fillId="0" borderId="39" xfId="0" applyFont="1" applyBorder="1" applyAlignment="1">
      <alignment horizontal="center"/>
    </xf>
    <xf numFmtId="0" fontId="2" fillId="0" borderId="38" xfId="0" applyFont="1" applyBorder="1" applyAlignment="1">
      <alignment horizontal="center"/>
    </xf>
    <xf numFmtId="0" fontId="2" fillId="0" borderId="2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wrapText="1"/>
    </xf>
    <xf numFmtId="0" fontId="2" fillId="0" borderId="27" xfId="0" applyFont="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5" fillId="0" borderId="17" xfId="0" applyFont="1" applyBorder="1" applyAlignment="1">
      <alignment horizontal="center" vertical="top" wrapText="1"/>
    </xf>
    <xf numFmtId="0" fontId="5" fillId="0" borderId="16" xfId="0" applyFont="1" applyBorder="1" applyAlignment="1">
      <alignment horizontal="center" vertical="top" wrapText="1"/>
    </xf>
    <xf numFmtId="0" fontId="5" fillId="0" borderId="15" xfId="0" applyFont="1" applyBorder="1" applyAlignment="1">
      <alignment horizontal="center" vertical="top" wrapText="1"/>
    </xf>
    <xf numFmtId="0" fontId="9" fillId="0" borderId="27" xfId="0" applyFont="1" applyBorder="1" applyAlignment="1">
      <alignment horizontal="right"/>
    </xf>
    <xf numFmtId="0" fontId="9" fillId="0" borderId="26" xfId="0" applyFont="1" applyBorder="1" applyAlignment="1">
      <alignment horizontal="right"/>
    </xf>
    <xf numFmtId="0" fontId="9" fillId="0" borderId="30" xfId="0" applyFont="1" applyBorder="1" applyAlignment="1">
      <alignment horizontal="right"/>
    </xf>
    <xf numFmtId="0" fontId="9" fillId="0" borderId="47" xfId="0" applyFont="1" applyBorder="1" applyAlignment="1">
      <alignment horizontal="right"/>
    </xf>
    <xf numFmtId="0" fontId="9" fillId="0" borderId="46" xfId="0" applyFont="1" applyBorder="1" applyAlignment="1">
      <alignment horizontal="right"/>
    </xf>
    <xf numFmtId="0" fontId="9" fillId="0" borderId="3" xfId="0" applyFont="1" applyBorder="1" applyAlignment="1">
      <alignment horizontal="right"/>
    </xf>
    <xf numFmtId="165" fontId="4" fillId="0" borderId="35" xfId="0" applyNumberFormat="1" applyFont="1" applyBorder="1" applyAlignment="1">
      <alignment horizontal="center" vertical="top" wrapText="1"/>
    </xf>
    <xf numFmtId="165" fontId="4" fillId="0" borderId="31" xfId="0" applyNumberFormat="1" applyFont="1" applyBorder="1" applyAlignment="1">
      <alignment horizontal="center" vertical="top" wrapText="1"/>
    </xf>
    <xf numFmtId="0" fontId="4" fillId="0" borderId="0" xfId="0" applyFont="1" applyAlignment="1">
      <alignment horizontal="center" vertical="center"/>
    </xf>
    <xf numFmtId="0" fontId="4" fillId="0" borderId="36" xfId="0" applyFont="1" applyBorder="1" applyAlignment="1">
      <alignment horizontal="center" vertical="center"/>
    </xf>
    <xf numFmtId="0" fontId="4" fillId="0" borderId="34" xfId="0" applyFont="1" applyBorder="1" applyAlignment="1">
      <alignment horizontal="center" vertical="center"/>
    </xf>
    <xf numFmtId="0" fontId="4" fillId="0" borderId="20" xfId="0" applyFont="1" applyBorder="1" applyAlignment="1">
      <alignment horizontal="center" vertical="top" wrapText="1"/>
    </xf>
    <xf numFmtId="0" fontId="4" fillId="0" borderId="32" xfId="0" applyFont="1" applyBorder="1" applyAlignment="1">
      <alignment horizontal="center" vertical="top" wrapText="1"/>
    </xf>
    <xf numFmtId="0" fontId="4" fillId="0" borderId="20" xfId="0" applyFont="1" applyBorder="1" applyAlignment="1">
      <alignment horizontal="center" vertical="center"/>
    </xf>
    <xf numFmtId="0" fontId="4" fillId="0" borderId="32" xfId="0" applyFont="1" applyBorder="1" applyAlignment="1">
      <alignment horizontal="center" vertical="center"/>
    </xf>
    <xf numFmtId="0" fontId="2" fillId="0" borderId="49" xfId="0" applyFont="1" applyBorder="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0" borderId="33"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8" xfId="0" applyFont="1" applyBorder="1" applyAlignment="1">
      <alignment horizontal="center" vertical="center" wrapText="1"/>
    </xf>
    <xf numFmtId="0" fontId="20" fillId="0" borderId="36" xfId="0" applyFont="1" applyBorder="1" applyAlignment="1">
      <alignment horizontal="center" vertical="center"/>
    </xf>
    <xf numFmtId="0" fontId="20" fillId="0" borderId="20" xfId="0" applyFont="1" applyBorder="1" applyAlignment="1">
      <alignment horizontal="center" vertical="center"/>
    </xf>
    <xf numFmtId="0" fontId="20" fillId="0" borderId="34" xfId="0" applyFont="1" applyBorder="1" applyAlignment="1">
      <alignment horizontal="center" vertical="center"/>
    </xf>
    <xf numFmtId="0" fontId="20" fillId="0" borderId="32" xfId="0" applyFont="1" applyBorder="1" applyAlignment="1">
      <alignment horizontal="center" vertical="center"/>
    </xf>
    <xf numFmtId="0" fontId="20" fillId="0" borderId="20" xfId="0" applyFont="1" applyBorder="1" applyAlignment="1">
      <alignment horizontal="center" vertical="center" wrapText="1"/>
    </xf>
    <xf numFmtId="0" fontId="20" fillId="0" borderId="35" xfId="0" applyFont="1" applyBorder="1" applyAlignment="1">
      <alignment horizontal="center" vertical="center" wrapText="1"/>
    </xf>
    <xf numFmtId="0" fontId="7" fillId="0" borderId="31" xfId="0" applyFont="1" applyBorder="1" applyAlignment="1">
      <alignment horizontal="center" vertical="center"/>
    </xf>
    <xf numFmtId="0" fontId="7" fillId="0" borderId="34" xfId="0" applyFont="1" applyBorder="1" applyAlignment="1">
      <alignment wrapText="1"/>
    </xf>
    <xf numFmtId="0" fontId="7" fillId="0" borderId="32" xfId="0" applyFont="1" applyBorder="1" applyAlignment="1">
      <alignment wrapText="1"/>
    </xf>
    <xf numFmtId="0" fontId="21" fillId="0" borderId="5" xfId="0" applyFont="1" applyBorder="1" applyAlignment="1">
      <alignment wrapText="1"/>
    </xf>
    <xf numFmtId="0" fontId="21" fillId="0" borderId="2" xfId="0" applyFont="1" applyBorder="1" applyAlignment="1">
      <alignment wrapText="1"/>
    </xf>
    <xf numFmtId="0" fontId="7" fillId="0" borderId="53" xfId="0" applyFont="1" applyBorder="1" applyAlignment="1">
      <alignment horizontal="right"/>
    </xf>
    <xf numFmtId="0" fontId="7" fillId="0" borderId="29" xfId="0" applyFont="1" applyBorder="1" applyAlignment="1">
      <alignment horizontal="right"/>
    </xf>
    <xf numFmtId="0" fontId="7" fillId="0" borderId="0" xfId="0" applyFont="1" applyAlignment="1">
      <alignment horizontal="center"/>
    </xf>
    <xf numFmtId="0" fontId="7" fillId="0" borderId="39" xfId="0" applyFont="1" applyBorder="1" applyAlignment="1">
      <alignment horizontal="center"/>
    </xf>
    <xf numFmtId="0" fontId="14" fillId="0" borderId="36" xfId="0" applyFont="1" applyBorder="1" applyAlignment="1">
      <alignment horizontal="center" vertical="center"/>
    </xf>
    <xf numFmtId="0" fontId="14" fillId="0" borderId="20" xfId="0" applyFont="1" applyBorder="1" applyAlignment="1">
      <alignment horizontal="center" vertical="center"/>
    </xf>
    <xf numFmtId="0" fontId="7" fillId="0" borderId="0" xfId="0" applyFont="1" applyAlignment="1">
      <alignment horizontal="left" wrapText="1"/>
    </xf>
    <xf numFmtId="0" fontId="13" fillId="0" borderId="52" xfId="0" applyFont="1" applyBorder="1" applyAlignment="1">
      <alignment horizontal="center" vertical="center"/>
    </xf>
    <xf numFmtId="0" fontId="13" fillId="0" borderId="25" xfId="0" applyFont="1" applyBorder="1" applyAlignment="1">
      <alignment horizontal="center" vertical="center"/>
    </xf>
    <xf numFmtId="0" fontId="14" fillId="0" borderId="19"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54"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49" xfId="0" applyFont="1" applyBorder="1" applyAlignment="1">
      <alignment horizontal="center" vertical="center"/>
    </xf>
    <xf numFmtId="0" fontId="14" fillId="0" borderId="16" xfId="0" applyFont="1" applyBorder="1" applyAlignment="1">
      <alignment horizontal="center" vertical="center"/>
    </xf>
    <xf numFmtId="0" fontId="14" fillId="0" borderId="37" xfId="0" applyFont="1" applyBorder="1" applyAlignment="1">
      <alignment horizontal="center" vertical="center"/>
    </xf>
    <xf numFmtId="0" fontId="0" fillId="0" borderId="39" xfId="0" applyBorder="1" applyAlignment="1">
      <alignment horizontal="center"/>
    </xf>
    <xf numFmtId="0" fontId="0" fillId="0" borderId="34" xfId="0" applyBorder="1" applyAlignment="1">
      <alignment horizontal="left" wrapText="1"/>
    </xf>
    <xf numFmtId="0" fontId="0" fillId="0" borderId="32" xfId="0" applyBorder="1" applyAlignment="1">
      <alignment horizontal="left" wrapText="1"/>
    </xf>
    <xf numFmtId="0" fontId="15" fillId="0" borderId="34" xfId="0" applyFont="1" applyBorder="1" applyAlignment="1">
      <alignment wrapText="1"/>
    </xf>
    <xf numFmtId="0" fontId="15" fillId="0" borderId="32" xfId="0" applyFont="1" applyBorder="1" applyAlignment="1">
      <alignment wrapText="1"/>
    </xf>
    <xf numFmtId="0" fontId="0" fillId="0" borderId="34" xfId="0" applyBorder="1" applyAlignment="1">
      <alignment wrapText="1"/>
    </xf>
    <xf numFmtId="0" fontId="0" fillId="0" borderId="32" xfId="0" applyBorder="1" applyAlignment="1">
      <alignment wrapText="1"/>
    </xf>
    <xf numFmtId="0" fontId="16" fillId="0" borderId="0" xfId="0" applyFont="1" applyAlignment="1">
      <alignment horizontal="right" wrapText="1"/>
    </xf>
    <xf numFmtId="0" fontId="0" fillId="0" borderId="0" xfId="0" applyAlignment="1">
      <alignment horizontal="left" wrapText="1"/>
    </xf>
    <xf numFmtId="0" fontId="16" fillId="0" borderId="39" xfId="0" applyFont="1" applyBorder="1" applyAlignment="1">
      <alignment horizontal="right" wrapText="1"/>
    </xf>
    <xf numFmtId="0" fontId="16" fillId="0" borderId="17"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4" xfId="0" applyFont="1" applyBorder="1" applyAlignment="1">
      <alignment horizontal="center" vertical="center"/>
    </xf>
    <xf numFmtId="0" fontId="16" fillId="0" borderId="21" xfId="0" applyFont="1" applyBorder="1" applyAlignment="1">
      <alignment horizontal="center" vertical="center"/>
    </xf>
    <xf numFmtId="0" fontId="16" fillId="0" borderId="58" xfId="0" applyFont="1" applyBorder="1" applyAlignment="1">
      <alignment horizontal="center" vertical="center"/>
    </xf>
    <xf numFmtId="0" fontId="16" fillId="0" borderId="57" xfId="0" applyFont="1" applyBorder="1" applyAlignment="1">
      <alignment horizontal="center" vertical="center"/>
    </xf>
    <xf numFmtId="0" fontId="16" fillId="0" borderId="50" xfId="0" applyFont="1" applyBorder="1" applyAlignment="1">
      <alignment horizontal="center" vertical="center"/>
    </xf>
    <xf numFmtId="0" fontId="16" fillId="0" borderId="12" xfId="0" applyFont="1" applyBorder="1" applyAlignment="1">
      <alignment horizontal="center" vertical="center"/>
    </xf>
    <xf numFmtId="0" fontId="16" fillId="0" borderId="0" xfId="0" applyFont="1" applyAlignment="1">
      <alignment horizontal="right"/>
    </xf>
    <xf numFmtId="0" fontId="7" fillId="0" borderId="0" xfId="0" applyFont="1"/>
    <xf numFmtId="0" fontId="7" fillId="0" borderId="34" xfId="0" applyFont="1" applyBorder="1" applyAlignment="1">
      <alignment horizontal="left" wrapText="1"/>
    </xf>
    <xf numFmtId="0" fontId="7" fillId="0" borderId="32" xfId="0" applyFont="1" applyBorder="1" applyAlignment="1">
      <alignment horizontal="left" wrapText="1"/>
    </xf>
    <xf numFmtId="0" fontId="7" fillId="0" borderId="5" xfId="0" applyFont="1" applyBorder="1" applyAlignment="1">
      <alignment wrapText="1"/>
    </xf>
    <xf numFmtId="0" fontId="7" fillId="0" borderId="2" xfId="0" applyFont="1" applyBorder="1" applyAlignment="1">
      <alignment wrapText="1"/>
    </xf>
    <xf numFmtId="0" fontId="16" fillId="0" borderId="0" xfId="0" applyFont="1" applyAlignment="1">
      <alignment horizontal="right" vertical="center"/>
    </xf>
    <xf numFmtId="0" fontId="0" fillId="0" borderId="59" xfId="0" applyBorder="1" applyAlignment="1">
      <alignment wrapText="1"/>
    </xf>
    <xf numFmtId="0" fontId="0" fillId="0" borderId="48" xfId="0" applyBorder="1" applyAlignment="1">
      <alignment wrapText="1"/>
    </xf>
    <xf numFmtId="0" fontId="0" fillId="0" borderId="0" xfId="0" applyAlignment="1">
      <alignment horizontal="center"/>
    </xf>
    <xf numFmtId="0" fontId="12" fillId="0" borderId="0" xfId="0" applyFont="1" applyAlignment="1">
      <alignment horizontal="left" wrapText="1"/>
    </xf>
    <xf numFmtId="0" fontId="21" fillId="0" borderId="34" xfId="0" applyFont="1" applyBorder="1" applyAlignment="1">
      <alignment wrapText="1"/>
    </xf>
    <xf numFmtId="0" fontId="21" fillId="0" borderId="32" xfId="0" applyFont="1" applyBorder="1" applyAlignment="1">
      <alignment wrapText="1"/>
    </xf>
    <xf numFmtId="0" fontId="0" fillId="0" borderId="18" xfId="0" applyBorder="1" applyAlignment="1">
      <alignment horizontal="center"/>
    </xf>
    <xf numFmtId="0" fontId="16" fillId="0" borderId="9" xfId="0" applyFont="1" applyBorder="1" applyAlignment="1">
      <alignment horizontal="center" vertical="center"/>
    </xf>
    <xf numFmtId="0" fontId="16" fillId="0" borderId="56" xfId="0" applyFont="1" applyBorder="1" applyAlignment="1">
      <alignment horizontal="center" vertical="center"/>
    </xf>
    <xf numFmtId="0" fontId="0" fillId="0" borderId="55" xfId="0" applyBorder="1" applyAlignment="1">
      <alignment horizontal="left" wrapText="1"/>
    </xf>
    <xf numFmtId="0" fontId="0" fillId="0" borderId="8" xfId="0" applyBorder="1" applyAlignment="1">
      <alignment horizontal="left" wrapText="1"/>
    </xf>
    <xf numFmtId="0" fontId="0" fillId="0" borderId="55" xfId="0" applyBorder="1" applyAlignment="1">
      <alignment wrapText="1"/>
    </xf>
    <xf numFmtId="0" fontId="0" fillId="0" borderId="8" xfId="0" applyBorder="1" applyAlignment="1">
      <alignment wrapText="1"/>
    </xf>
    <xf numFmtId="0" fontId="20" fillId="0" borderId="0" xfId="0" applyFont="1" applyAlignment="1">
      <alignment horizontal="right" wrapText="1"/>
    </xf>
    <xf numFmtId="0" fontId="17" fillId="0" borderId="0" xfId="0" applyFont="1" applyAlignment="1">
      <alignment horizontal="left" wrapText="1"/>
    </xf>
    <xf numFmtId="0" fontId="20" fillId="0" borderId="0" xfId="0" applyFont="1" applyAlignment="1">
      <alignment horizontal="right"/>
    </xf>
    <xf numFmtId="0" fontId="20" fillId="0" borderId="0" xfId="0" applyFont="1" applyAlignment="1">
      <alignment horizontal="right" vertical="center"/>
    </xf>
    <xf numFmtId="0" fontId="19" fillId="0" borderId="36" xfId="0" applyFont="1" applyBorder="1" applyAlignment="1">
      <alignment horizontal="center" vertical="center"/>
    </xf>
    <xf numFmtId="0" fontId="19" fillId="0" borderId="20" xfId="0" applyFont="1" applyBorder="1" applyAlignment="1">
      <alignment horizontal="center" vertical="center"/>
    </xf>
    <xf numFmtId="0" fontId="19" fillId="0" borderId="19" xfId="0" applyFont="1" applyBorder="1" applyAlignment="1">
      <alignment horizontal="center" vertical="center" wrapText="1"/>
    </xf>
    <xf numFmtId="0" fontId="19" fillId="0" borderId="23" xfId="0" applyFont="1" applyBorder="1" applyAlignment="1">
      <alignment horizontal="center" vertical="center" wrapText="1"/>
    </xf>
    <xf numFmtId="0" fontId="19" fillId="0" borderId="54" xfId="0" applyFont="1" applyBorder="1" applyAlignment="1">
      <alignment horizontal="center" vertical="center" wrapText="1"/>
    </xf>
    <xf numFmtId="0" fontId="19" fillId="0" borderId="38" xfId="0" applyFont="1" applyBorder="1" applyAlignment="1">
      <alignment horizontal="center" vertical="center" wrapText="1"/>
    </xf>
    <xf numFmtId="0" fontId="18" fillId="0" borderId="52" xfId="0" applyFont="1" applyBorder="1" applyAlignment="1">
      <alignment horizontal="center" vertical="center"/>
    </xf>
    <xf numFmtId="0" fontId="18" fillId="0" borderId="25" xfId="0" applyFont="1" applyBorder="1" applyAlignment="1">
      <alignment horizontal="center" vertical="center"/>
    </xf>
    <xf numFmtId="0" fontId="0" fillId="0" borderId="53" xfId="0" applyBorder="1" applyAlignment="1">
      <alignment horizontal="right"/>
    </xf>
    <xf numFmtId="0" fontId="0" fillId="0" borderId="29" xfId="0" applyBorder="1" applyAlignment="1">
      <alignment horizontal="right"/>
    </xf>
    <xf numFmtId="0" fontId="0" fillId="0" borderId="0" xfId="0"/>
    <xf numFmtId="0" fontId="16" fillId="0" borderId="36" xfId="0" applyFont="1" applyBorder="1" applyAlignment="1">
      <alignment horizontal="center" vertical="center"/>
    </xf>
    <xf numFmtId="0" fontId="16" fillId="0" borderId="20" xfId="0" applyFont="1" applyBorder="1" applyAlignment="1">
      <alignment horizontal="center" vertical="center"/>
    </xf>
    <xf numFmtId="0" fontId="16" fillId="0" borderId="34" xfId="0" applyFont="1" applyBorder="1" applyAlignment="1">
      <alignment horizontal="center" vertical="center"/>
    </xf>
    <xf numFmtId="0" fontId="16" fillId="0" borderId="32" xfId="0" applyFont="1" applyBorder="1" applyAlignment="1">
      <alignment horizontal="center" vertical="center"/>
    </xf>
    <xf numFmtId="0" fontId="0" fillId="0" borderId="5" xfId="0" applyBorder="1" applyAlignment="1">
      <alignment wrapText="1"/>
    </xf>
    <xf numFmtId="0" fontId="0" fillId="0" borderId="2" xfId="0" applyBorder="1" applyAlignment="1">
      <alignment wrapText="1"/>
    </xf>
    <xf numFmtId="0" fontId="16" fillId="0" borderId="20" xfId="0" applyFont="1" applyBorder="1" applyAlignment="1">
      <alignment horizontal="center" vertical="center" wrapText="1"/>
    </xf>
    <xf numFmtId="0" fontId="16" fillId="0" borderId="35" xfId="0" applyFont="1" applyBorder="1" applyAlignment="1">
      <alignment horizontal="center" vertical="center" wrapText="1"/>
    </xf>
    <xf numFmtId="0" fontId="0" fillId="0" borderId="31" xfId="0" applyBorder="1" applyAlignment="1">
      <alignment horizontal="center" vertical="center"/>
    </xf>
    <xf numFmtId="0" fontId="7" fillId="0" borderId="55" xfId="0" applyFont="1" applyBorder="1" applyAlignment="1">
      <alignment horizontal="left" wrapText="1"/>
    </xf>
    <xf numFmtId="0" fontId="7" fillId="0" borderId="8" xfId="0" applyFont="1" applyBorder="1" applyAlignment="1">
      <alignment horizontal="left" wrapText="1"/>
    </xf>
    <xf numFmtId="0" fontId="0" fillId="0" borderId="5" xfId="0" applyBorder="1" applyAlignment="1">
      <alignment horizontal="left" wrapText="1"/>
    </xf>
    <xf numFmtId="0" fontId="0" fillId="0" borderId="2" xfId="0" applyBorder="1" applyAlignment="1">
      <alignment horizontal="left" wrapText="1"/>
    </xf>
    <xf numFmtId="0" fontId="15" fillId="0" borderId="5" xfId="0" applyFont="1" applyBorder="1" applyAlignment="1">
      <alignment wrapText="1"/>
    </xf>
    <xf numFmtId="0" fontId="15" fillId="0" borderId="2" xfId="0" applyFont="1" applyBorder="1" applyAlignment="1">
      <alignment wrapText="1"/>
    </xf>
    <xf numFmtId="0" fontId="0" fillId="0" borderId="55" xfId="0" applyBorder="1" applyAlignment="1">
      <alignment vertical="top" wrapText="1"/>
    </xf>
    <xf numFmtId="0" fontId="0" fillId="0" borderId="8" xfId="0" applyBorder="1" applyAlignment="1">
      <alignment vertical="top" wrapText="1"/>
    </xf>
    <xf numFmtId="0" fontId="0" fillId="0" borderId="27" xfId="0" applyBorder="1" applyAlignment="1">
      <alignment horizontal="right"/>
    </xf>
    <xf numFmtId="0" fontId="0" fillId="0" borderId="30" xfId="0" applyBorder="1" applyAlignment="1">
      <alignment horizontal="right"/>
    </xf>
    <xf numFmtId="0" fontId="20" fillId="0" borderId="0" xfId="0" applyFont="1" applyAlignment="1">
      <alignment horizontal="right" vertical="top"/>
    </xf>
    <xf numFmtId="0" fontId="0" fillId="0" borderId="47" xfId="0" applyBorder="1" applyAlignment="1">
      <alignment horizontal="left" wrapText="1"/>
    </xf>
    <xf numFmtId="0" fontId="0" fillId="0" borderId="3" xfId="0" applyBorder="1" applyAlignment="1">
      <alignment horizontal="left" wrapText="1"/>
    </xf>
    <xf numFmtId="0" fontId="0" fillId="0" borderId="47" xfId="0" applyBorder="1" applyAlignment="1">
      <alignment wrapText="1"/>
    </xf>
    <xf numFmtId="0" fontId="0" fillId="0" borderId="3" xfId="0" applyBorder="1" applyAlignment="1">
      <alignment wrapText="1"/>
    </xf>
    <xf numFmtId="0" fontId="7" fillId="0" borderId="0" xfId="0" applyFont="1" applyAlignment="1">
      <alignment vertical="top"/>
    </xf>
    <xf numFmtId="0" fontId="7" fillId="0" borderId="0" xfId="0" applyFont="1" applyAlignment="1">
      <alignment horizontal="center" vertical="top"/>
    </xf>
    <xf numFmtId="0" fontId="0" fillId="0" borderId="55" xfId="0" applyBorder="1" applyAlignment="1">
      <alignment horizontal="left"/>
    </xf>
    <xf numFmtId="0" fontId="0" fillId="0" borderId="8" xfId="0" applyBorder="1" applyAlignment="1">
      <alignment horizontal="left"/>
    </xf>
    <xf numFmtId="0" fontId="20" fillId="0" borderId="0" xfId="0" applyFont="1" applyAlignment="1">
      <alignment horizontal="right" vertical="top" wrapText="1"/>
    </xf>
    <xf numFmtId="0" fontId="20" fillId="0" borderId="36" xfId="0" applyFont="1" applyBorder="1" applyAlignment="1">
      <alignment horizontal="center" vertical="top"/>
    </xf>
    <xf numFmtId="0" fontId="20" fillId="0" borderId="20" xfId="0" applyFont="1" applyBorder="1" applyAlignment="1">
      <alignment horizontal="center" vertical="top"/>
    </xf>
    <xf numFmtId="0" fontId="20" fillId="0" borderId="34" xfId="0" applyFont="1" applyBorder="1" applyAlignment="1">
      <alignment horizontal="center" vertical="top"/>
    </xf>
    <xf numFmtId="0" fontId="20" fillId="0" borderId="32" xfId="0" applyFont="1" applyBorder="1" applyAlignment="1">
      <alignment horizontal="center" vertical="top"/>
    </xf>
    <xf numFmtId="0" fontId="7" fillId="0" borderId="34" xfId="0" applyFont="1" applyBorder="1" applyAlignment="1">
      <alignment vertical="top" wrapText="1"/>
    </xf>
    <xf numFmtId="0" fontId="7" fillId="0" borderId="32" xfId="0" applyFont="1" applyBorder="1" applyAlignment="1">
      <alignment vertical="top" wrapText="1"/>
    </xf>
    <xf numFmtId="0" fontId="7" fillId="0" borderId="5" xfId="0" applyFont="1" applyBorder="1" applyAlignment="1">
      <alignment vertical="top" wrapText="1"/>
    </xf>
    <xf numFmtId="0" fontId="7" fillId="0" borderId="2" xfId="0" applyFont="1" applyBorder="1" applyAlignment="1">
      <alignment vertical="top" wrapText="1"/>
    </xf>
    <xf numFmtId="0" fontId="7" fillId="0" borderId="53" xfId="0" applyFont="1" applyBorder="1" applyAlignment="1">
      <alignment horizontal="right" vertical="top"/>
    </xf>
    <xf numFmtId="0" fontId="7" fillId="0" borderId="29" xfId="0" applyFont="1" applyBorder="1" applyAlignment="1">
      <alignment horizontal="right" vertical="top"/>
    </xf>
    <xf numFmtId="0" fontId="7" fillId="0" borderId="34" xfId="0" applyFont="1" applyBorder="1" applyAlignment="1">
      <alignment horizontal="left" vertical="top" wrapText="1"/>
    </xf>
    <xf numFmtId="0" fontId="7" fillId="0" borderId="32" xfId="0" applyFont="1" applyBorder="1" applyAlignment="1">
      <alignment horizontal="left" vertical="top" wrapText="1"/>
    </xf>
    <xf numFmtId="0" fontId="21" fillId="0" borderId="34" xfId="0" applyFont="1" applyBorder="1" applyAlignment="1">
      <alignment vertical="top" wrapText="1"/>
    </xf>
    <xf numFmtId="0" fontId="21" fillId="0" borderId="32" xfId="0" applyFont="1" applyBorder="1" applyAlignment="1">
      <alignment vertical="top"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20</xdr:col>
      <xdr:colOff>8000</xdr:colOff>
      <xdr:row>45</xdr:row>
      <xdr:rowOff>27500</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12200000" cy="86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503314</xdr:colOff>
      <xdr:row>44</xdr:row>
      <xdr:rowOff>18000</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12085714" cy="8400000"/>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71"/>
  <sheetViews>
    <sheetView topLeftCell="A13" zoomScaleNormal="100" workbookViewId="0">
      <selection activeCell="B318" sqref="B318"/>
    </sheetView>
  </sheetViews>
  <sheetFormatPr defaultRowHeight="15" x14ac:dyDescent="0.25"/>
  <cols>
    <col min="2" max="2" width="38.140625" style="1" bestFit="1" customWidth="1"/>
    <col min="3" max="3" width="17.5703125" bestFit="1" customWidth="1"/>
    <col min="4" max="4" width="9.28515625" bestFit="1" customWidth="1"/>
    <col min="6" max="6" width="11" bestFit="1" customWidth="1"/>
    <col min="7" max="7" width="9.5703125" bestFit="1" customWidth="1"/>
    <col min="13" max="13" width="9.5703125" bestFit="1" customWidth="1"/>
    <col min="15" max="15" width="9.5703125" bestFit="1" customWidth="1"/>
    <col min="17" max="17" width="9.5703125" bestFit="1" customWidth="1"/>
  </cols>
  <sheetData>
    <row r="1" spans="1:18" ht="15.75" thickBot="1" x14ac:dyDescent="0.3">
      <c r="A1" s="438" t="s">
        <v>213</v>
      </c>
      <c r="B1" s="439"/>
      <c r="C1" s="439"/>
      <c r="D1" s="439"/>
      <c r="E1" s="439"/>
      <c r="F1" s="439"/>
      <c r="G1" s="439"/>
      <c r="H1" s="439"/>
      <c r="I1" s="439"/>
      <c r="J1" s="439"/>
      <c r="K1" s="439"/>
      <c r="L1" s="439"/>
      <c r="M1" s="439"/>
      <c r="N1" s="439"/>
      <c r="O1" s="439"/>
      <c r="P1" s="439"/>
      <c r="Q1" s="439"/>
      <c r="R1" s="440"/>
    </row>
    <row r="2" spans="1:18" x14ac:dyDescent="0.25">
      <c r="A2" s="435" t="s">
        <v>82</v>
      </c>
      <c r="B2" s="429" t="s">
        <v>81</v>
      </c>
      <c r="C2" s="429" t="s">
        <v>80</v>
      </c>
      <c r="D2" s="431" t="s">
        <v>18</v>
      </c>
      <c r="E2" s="431"/>
      <c r="F2" s="431"/>
      <c r="G2" s="429" t="s">
        <v>17</v>
      </c>
      <c r="H2" s="432" t="s">
        <v>16</v>
      </c>
      <c r="I2" s="433"/>
      <c r="J2" s="433"/>
      <c r="K2" s="433"/>
      <c r="L2" s="434"/>
      <c r="M2" s="429" t="s">
        <v>15</v>
      </c>
      <c r="N2" s="414"/>
      <c r="O2" s="414"/>
      <c r="P2" s="414"/>
      <c r="Q2" s="414"/>
      <c r="R2" s="437"/>
    </row>
    <row r="3" spans="1:18" ht="16.5" thickBot="1" x14ac:dyDescent="0.3">
      <c r="A3" s="436"/>
      <c r="B3" s="430"/>
      <c r="C3" s="430"/>
      <c r="D3" s="72" t="s">
        <v>79</v>
      </c>
      <c r="E3" s="72" t="s">
        <v>78</v>
      </c>
      <c r="F3" s="72" t="s">
        <v>77</v>
      </c>
      <c r="G3" s="430"/>
      <c r="H3" s="72" t="s">
        <v>11</v>
      </c>
      <c r="I3" s="72" t="s">
        <v>10</v>
      </c>
      <c r="J3" s="72" t="s">
        <v>9</v>
      </c>
      <c r="K3" s="72" t="s">
        <v>76</v>
      </c>
      <c r="L3" s="72" t="s">
        <v>7</v>
      </c>
      <c r="M3" s="72" t="s">
        <v>6</v>
      </c>
      <c r="N3" s="71" t="s">
        <v>5</v>
      </c>
      <c r="O3" s="71" t="s">
        <v>4</v>
      </c>
      <c r="P3" s="71" t="s">
        <v>3</v>
      </c>
      <c r="Q3" s="71" t="s">
        <v>2</v>
      </c>
      <c r="R3" s="70" t="s">
        <v>1</v>
      </c>
    </row>
    <row r="4" spans="1:18" x14ac:dyDescent="0.25">
      <c r="A4" s="106">
        <v>2</v>
      </c>
      <c r="B4" s="105" t="s">
        <v>126</v>
      </c>
      <c r="C4" s="104">
        <v>60</v>
      </c>
      <c r="D4" s="103">
        <f t="shared" ref="D4:R4" si="0">SUM(D5:D8)</f>
        <v>0.625</v>
      </c>
      <c r="E4" s="103">
        <f t="shared" si="0"/>
        <v>7.0810000000000004</v>
      </c>
      <c r="F4" s="103">
        <f t="shared" si="0"/>
        <v>3.3310000000000004</v>
      </c>
      <c r="G4" s="103">
        <f t="shared" si="0"/>
        <v>80.349999999999994</v>
      </c>
      <c r="H4" s="102">
        <f t="shared" si="0"/>
        <v>1.9999999999999997E-2</v>
      </c>
      <c r="I4" s="102">
        <f t="shared" si="0"/>
        <v>1.9999999999999997E-2</v>
      </c>
      <c r="J4" s="102">
        <f t="shared" si="0"/>
        <v>30.610000000000003</v>
      </c>
      <c r="K4" s="102">
        <f t="shared" si="0"/>
        <v>0.314</v>
      </c>
      <c r="L4" s="102">
        <f t="shared" si="0"/>
        <v>0.755</v>
      </c>
      <c r="M4" s="102">
        <f t="shared" si="0"/>
        <v>21.396000000000001</v>
      </c>
      <c r="N4" s="102">
        <f t="shared" si="0"/>
        <v>2E-3</v>
      </c>
      <c r="O4" s="102">
        <f t="shared" si="0"/>
        <v>10.847999999999999</v>
      </c>
      <c r="P4" s="102">
        <f t="shared" si="0"/>
        <v>0</v>
      </c>
      <c r="Q4" s="102">
        <f t="shared" si="0"/>
        <v>17.34</v>
      </c>
      <c r="R4" s="101">
        <f t="shared" si="0"/>
        <v>0.51700000000000002</v>
      </c>
    </row>
    <row r="5" spans="1:18" x14ac:dyDescent="0.25">
      <c r="A5" s="27"/>
      <c r="B5" s="26" t="s">
        <v>125</v>
      </c>
      <c r="C5" s="25" t="s">
        <v>124</v>
      </c>
      <c r="D5" s="25">
        <v>0.432</v>
      </c>
      <c r="E5" s="25">
        <v>2.4E-2</v>
      </c>
      <c r="F5" s="25">
        <v>1.1279999999999999</v>
      </c>
      <c r="G5" s="25">
        <v>6.72</v>
      </c>
      <c r="H5" s="99">
        <v>7.0000000000000001E-3</v>
      </c>
      <c r="I5" s="99">
        <v>8.9999999999999993E-3</v>
      </c>
      <c r="J5" s="99">
        <v>10.8</v>
      </c>
      <c r="K5" s="99">
        <v>1E-3</v>
      </c>
      <c r="L5" s="99">
        <v>2.4E-2</v>
      </c>
      <c r="M5" s="99">
        <v>11.52</v>
      </c>
      <c r="N5" s="98">
        <v>1E-3</v>
      </c>
      <c r="O5" s="98">
        <v>3.84</v>
      </c>
      <c r="P5" s="98">
        <v>0</v>
      </c>
      <c r="Q5" s="98">
        <v>7.44</v>
      </c>
      <c r="R5" s="97">
        <v>0.14399999999999999</v>
      </c>
    </row>
    <row r="6" spans="1:18" x14ac:dyDescent="0.25">
      <c r="A6" s="27"/>
      <c r="B6" s="25" t="s">
        <v>123</v>
      </c>
      <c r="C6" s="100" t="s">
        <v>122</v>
      </c>
      <c r="D6" s="25">
        <v>4.8000000000000001E-2</v>
      </c>
      <c r="E6" s="25">
        <v>4.8000000000000001E-2</v>
      </c>
      <c r="F6" s="25">
        <v>1.08</v>
      </c>
      <c r="G6" s="25">
        <v>5.4</v>
      </c>
      <c r="H6" s="25">
        <v>4.0000000000000001E-3</v>
      </c>
      <c r="I6" s="25">
        <v>2E-3</v>
      </c>
      <c r="J6" s="25">
        <v>19.8</v>
      </c>
      <c r="K6" s="25">
        <v>1E-3</v>
      </c>
      <c r="L6" s="25">
        <v>2.4E-2</v>
      </c>
      <c r="M6" s="25">
        <v>1.92</v>
      </c>
      <c r="N6" s="84">
        <v>0</v>
      </c>
      <c r="O6" s="84">
        <v>1.08</v>
      </c>
      <c r="P6" s="84">
        <v>0</v>
      </c>
      <c r="Q6" s="84">
        <v>1.32</v>
      </c>
      <c r="R6" s="36">
        <v>0.26400000000000001</v>
      </c>
    </row>
    <row r="7" spans="1:18" x14ac:dyDescent="0.25">
      <c r="A7" s="27"/>
      <c r="B7" s="26" t="s">
        <v>60</v>
      </c>
      <c r="C7" s="25" t="s">
        <v>121</v>
      </c>
      <c r="D7" s="25">
        <v>0.14499999999999999</v>
      </c>
      <c r="E7" s="25">
        <v>1.6E-2</v>
      </c>
      <c r="F7" s="25">
        <v>1.123</v>
      </c>
      <c r="G7" s="25">
        <v>5.3</v>
      </c>
      <c r="H7" s="99">
        <v>8.9999999999999993E-3</v>
      </c>
      <c r="I7" s="99">
        <v>8.9999999999999993E-3</v>
      </c>
      <c r="J7" s="99">
        <v>0.01</v>
      </c>
      <c r="K7" s="99">
        <v>0.312</v>
      </c>
      <c r="L7" s="99">
        <v>6.2E-2</v>
      </c>
      <c r="M7" s="99">
        <v>7.9560000000000004</v>
      </c>
      <c r="N7" s="98">
        <v>1E-3</v>
      </c>
      <c r="O7" s="98">
        <v>5.9279999999999999</v>
      </c>
      <c r="P7" s="98">
        <v>0</v>
      </c>
      <c r="Q7" s="98">
        <v>8.58</v>
      </c>
      <c r="R7" s="97">
        <v>0.109</v>
      </c>
    </row>
    <row r="8" spans="1:18" x14ac:dyDescent="0.25">
      <c r="A8" s="27"/>
      <c r="B8" s="25" t="s">
        <v>69</v>
      </c>
      <c r="C8" s="44" t="s">
        <v>120</v>
      </c>
      <c r="D8" s="25">
        <v>0</v>
      </c>
      <c r="E8" s="25">
        <v>6.9930000000000003</v>
      </c>
      <c r="F8" s="25">
        <v>0</v>
      </c>
      <c r="G8" s="25">
        <v>62.93</v>
      </c>
      <c r="H8" s="25">
        <v>0</v>
      </c>
      <c r="I8" s="25">
        <v>0</v>
      </c>
      <c r="J8" s="25">
        <v>0</v>
      </c>
      <c r="K8" s="25">
        <v>0</v>
      </c>
      <c r="L8" s="25">
        <v>0.64500000000000002</v>
      </c>
      <c r="M8" s="25">
        <v>0</v>
      </c>
      <c r="N8" s="25">
        <v>0</v>
      </c>
      <c r="O8" s="25">
        <v>0</v>
      </c>
      <c r="P8" s="25">
        <v>0</v>
      </c>
      <c r="Q8" s="25">
        <v>0</v>
      </c>
      <c r="R8" s="36">
        <v>0</v>
      </c>
    </row>
    <row r="9" spans="1:18" x14ac:dyDescent="0.25">
      <c r="A9" s="80" t="s">
        <v>470</v>
      </c>
      <c r="B9" s="79" t="s">
        <v>734</v>
      </c>
      <c r="C9" s="78">
        <v>200</v>
      </c>
      <c r="D9" s="77">
        <v>10.016</v>
      </c>
      <c r="E9" s="77">
        <v>3.036</v>
      </c>
      <c r="F9" s="77">
        <v>18.010000000000002</v>
      </c>
      <c r="G9" s="77">
        <v>138.482</v>
      </c>
      <c r="H9" s="77">
        <v>0.17</v>
      </c>
      <c r="I9" s="77">
        <v>0.64800000000000002</v>
      </c>
      <c r="J9" s="77">
        <v>12.56</v>
      </c>
      <c r="K9" s="77">
        <v>0.26400000000000001</v>
      </c>
      <c r="L9" s="77">
        <v>0.29399999999999998</v>
      </c>
      <c r="M9" s="77">
        <v>50.563000000000002</v>
      </c>
      <c r="N9" s="77">
        <v>5.0000000000000001E-3</v>
      </c>
      <c r="O9" s="77">
        <v>41.07</v>
      </c>
      <c r="P9" s="77">
        <v>4.0000000000000001E-3</v>
      </c>
      <c r="Q9" s="77">
        <v>165.614</v>
      </c>
      <c r="R9" s="76">
        <v>1.7869999999999999</v>
      </c>
    </row>
    <row r="10" spans="1:18" x14ac:dyDescent="0.25">
      <c r="A10" s="80"/>
      <c r="B10" s="74" t="s">
        <v>64</v>
      </c>
      <c r="C10" s="89" t="s">
        <v>118</v>
      </c>
      <c r="D10" s="50">
        <v>1.1200000000000001</v>
      </c>
      <c r="E10" s="50">
        <v>0.22</v>
      </c>
      <c r="F10" s="50">
        <v>9.1300000000000008</v>
      </c>
      <c r="G10" s="50">
        <v>43.12</v>
      </c>
      <c r="H10" s="50">
        <v>6.7000000000000004E-2</v>
      </c>
      <c r="I10" s="50">
        <v>0.39200000000000002</v>
      </c>
      <c r="J10" s="50">
        <v>11.2</v>
      </c>
      <c r="K10" s="50">
        <v>2E-3</v>
      </c>
      <c r="L10" s="50">
        <v>5.6000000000000001E-2</v>
      </c>
      <c r="M10" s="50">
        <v>5.6</v>
      </c>
      <c r="N10" s="49">
        <v>3.0000000000000001E-3</v>
      </c>
      <c r="O10" s="49">
        <v>12.88</v>
      </c>
      <c r="P10" s="49">
        <v>0</v>
      </c>
      <c r="Q10" s="49">
        <v>32.479999999999997</v>
      </c>
      <c r="R10" s="48">
        <v>0.5</v>
      </c>
    </row>
    <row r="11" spans="1:18" x14ac:dyDescent="0.25">
      <c r="A11" s="80"/>
      <c r="B11" s="74" t="s">
        <v>159</v>
      </c>
      <c r="C11" s="89" t="s">
        <v>97</v>
      </c>
      <c r="D11" s="50">
        <v>0.56000000000000005</v>
      </c>
      <c r="E11" s="50">
        <v>0.1</v>
      </c>
      <c r="F11" s="50">
        <v>4</v>
      </c>
      <c r="G11" s="50">
        <v>18.899999999999999</v>
      </c>
      <c r="H11" s="50">
        <v>7.0000000000000001E-3</v>
      </c>
      <c r="I11" s="50">
        <v>4.0000000000000001E-3</v>
      </c>
      <c r="J11" s="50">
        <v>0</v>
      </c>
      <c r="K11" s="50">
        <v>0</v>
      </c>
      <c r="L11" s="50">
        <v>6.6000000000000003E-2</v>
      </c>
      <c r="M11" s="50">
        <v>2.2799999999999998</v>
      </c>
      <c r="N11" s="49">
        <v>0</v>
      </c>
      <c r="O11" s="49">
        <v>0</v>
      </c>
      <c r="P11" s="49">
        <v>2E-3</v>
      </c>
      <c r="Q11" s="49">
        <v>19.38</v>
      </c>
      <c r="R11" s="48">
        <v>0.108</v>
      </c>
    </row>
    <row r="12" spans="1:18" x14ac:dyDescent="0.25">
      <c r="A12" s="80"/>
      <c r="B12" s="74" t="s">
        <v>71</v>
      </c>
      <c r="C12" s="89" t="s">
        <v>117</v>
      </c>
      <c r="D12" s="50">
        <v>0.17</v>
      </c>
      <c r="E12" s="50">
        <v>0.01</v>
      </c>
      <c r="F12" s="50">
        <v>0.88</v>
      </c>
      <c r="G12" s="50">
        <v>4.4800000000000004</v>
      </c>
      <c r="H12" s="50">
        <v>7.0000000000000001E-3</v>
      </c>
      <c r="I12" s="50">
        <v>8.0000000000000002E-3</v>
      </c>
      <c r="J12" s="50">
        <v>0.64</v>
      </c>
      <c r="K12" s="50">
        <v>0.25600000000000001</v>
      </c>
      <c r="L12" s="50">
        <v>5.0999999999999997E-2</v>
      </c>
      <c r="M12" s="50">
        <v>6.375</v>
      </c>
      <c r="N12" s="49">
        <v>1E-3</v>
      </c>
      <c r="O12" s="49">
        <v>4.75</v>
      </c>
      <c r="P12" s="49">
        <v>0</v>
      </c>
      <c r="Q12" s="49">
        <v>7.04</v>
      </c>
      <c r="R12" s="48">
        <v>8.8999999999999996E-2</v>
      </c>
    </row>
    <row r="13" spans="1:18" x14ac:dyDescent="0.25">
      <c r="A13" s="80"/>
      <c r="B13" s="74" t="s">
        <v>62</v>
      </c>
      <c r="C13" s="89" t="s">
        <v>735</v>
      </c>
      <c r="D13" s="50">
        <v>0.1</v>
      </c>
      <c r="E13" s="50">
        <v>0.01</v>
      </c>
      <c r="F13" s="50">
        <v>0.56000000000000005</v>
      </c>
      <c r="G13" s="50">
        <v>2.79</v>
      </c>
      <c r="H13" s="50">
        <v>3.0000000000000001E-3</v>
      </c>
      <c r="I13" s="50">
        <v>2E-3</v>
      </c>
      <c r="J13" s="50">
        <v>0.68</v>
      </c>
      <c r="K13" s="50">
        <v>0</v>
      </c>
      <c r="L13" s="50">
        <v>1.4E-2</v>
      </c>
      <c r="M13" s="50">
        <v>2.1080000000000001</v>
      </c>
      <c r="N13" s="49">
        <v>0</v>
      </c>
      <c r="O13" s="49">
        <v>0.95199999999999996</v>
      </c>
      <c r="P13" s="49">
        <v>0</v>
      </c>
      <c r="Q13" s="49">
        <v>3.944</v>
      </c>
      <c r="R13" s="48">
        <v>5.3999999999999999E-2</v>
      </c>
    </row>
    <row r="14" spans="1:18" x14ac:dyDescent="0.25">
      <c r="A14" s="80"/>
      <c r="B14" s="74" t="s">
        <v>158</v>
      </c>
      <c r="C14" s="89" t="s">
        <v>107</v>
      </c>
      <c r="D14" s="50">
        <v>0.22</v>
      </c>
      <c r="E14" s="50">
        <v>0.8</v>
      </c>
      <c r="F14" s="50">
        <v>0.31</v>
      </c>
      <c r="G14" s="50">
        <v>9.52</v>
      </c>
      <c r="H14" s="50">
        <v>2E-3</v>
      </c>
      <c r="I14" s="50">
        <v>8.0000000000000002E-3</v>
      </c>
      <c r="J14" s="50">
        <v>0.04</v>
      </c>
      <c r="K14" s="50">
        <v>5.0000000000000001E-3</v>
      </c>
      <c r="L14" s="50">
        <v>2.4E-2</v>
      </c>
      <c r="M14" s="50">
        <v>7.2</v>
      </c>
      <c r="N14" s="49">
        <v>1E-3</v>
      </c>
      <c r="O14" s="49">
        <v>0.8</v>
      </c>
      <c r="P14" s="49">
        <v>0</v>
      </c>
      <c r="Q14" s="49">
        <v>4.96</v>
      </c>
      <c r="R14" s="48">
        <v>8.0000000000000002E-3</v>
      </c>
    </row>
    <row r="15" spans="1:18" x14ac:dyDescent="0.25">
      <c r="A15" s="80"/>
      <c r="B15" s="74" t="s">
        <v>47</v>
      </c>
      <c r="C15" s="89" t="s">
        <v>116</v>
      </c>
      <c r="D15" s="50">
        <v>0</v>
      </c>
      <c r="E15" s="50">
        <v>0</v>
      </c>
      <c r="F15" s="50">
        <v>0</v>
      </c>
      <c r="G15" s="50">
        <v>0</v>
      </c>
      <c r="H15" s="50">
        <v>0</v>
      </c>
      <c r="I15" s="50">
        <v>0</v>
      </c>
      <c r="J15" s="50">
        <v>0</v>
      </c>
      <c r="K15" s="50">
        <v>0</v>
      </c>
      <c r="L15" s="50">
        <v>0</v>
      </c>
      <c r="M15" s="50">
        <v>0</v>
      </c>
      <c r="N15" s="50">
        <v>0</v>
      </c>
      <c r="O15" s="50">
        <v>0</v>
      </c>
      <c r="P15" s="50">
        <v>0</v>
      </c>
      <c r="Q15" s="50">
        <v>0</v>
      </c>
      <c r="R15" s="48">
        <v>0</v>
      </c>
    </row>
    <row r="16" spans="1:18" x14ac:dyDescent="0.25">
      <c r="A16" s="80"/>
      <c r="B16" s="74" t="s">
        <v>96</v>
      </c>
      <c r="C16" s="89" t="s">
        <v>736</v>
      </c>
      <c r="D16" s="50">
        <v>0.53800000000000003</v>
      </c>
      <c r="E16" s="50">
        <v>0</v>
      </c>
      <c r="F16" s="50">
        <v>0.25</v>
      </c>
      <c r="G16" s="50">
        <v>3.0720000000000001</v>
      </c>
      <c r="H16" s="50">
        <v>0</v>
      </c>
      <c r="I16" s="50">
        <v>0</v>
      </c>
      <c r="J16" s="50">
        <v>0</v>
      </c>
      <c r="K16" s="50">
        <v>1E-3</v>
      </c>
      <c r="L16" s="50">
        <v>1.9E-2</v>
      </c>
      <c r="M16" s="50">
        <v>4.8</v>
      </c>
      <c r="N16" s="50">
        <v>0</v>
      </c>
      <c r="O16" s="50">
        <v>2.6880000000000002</v>
      </c>
      <c r="P16" s="50">
        <v>0</v>
      </c>
      <c r="Q16" s="50">
        <v>4.6100000000000003</v>
      </c>
      <c r="R16" s="48">
        <v>0.23</v>
      </c>
    </row>
    <row r="17" spans="1:18" x14ac:dyDescent="0.25">
      <c r="A17" s="80"/>
      <c r="B17" s="74" t="s">
        <v>58</v>
      </c>
      <c r="C17" s="89" t="s">
        <v>57</v>
      </c>
      <c r="D17" s="50">
        <v>4.7279999999999998</v>
      </c>
      <c r="E17" s="50">
        <v>0.216</v>
      </c>
      <c r="F17" s="50">
        <v>2.88</v>
      </c>
      <c r="G17" s="50">
        <v>31.2</v>
      </c>
      <c r="H17" s="50">
        <v>7.9000000000000001E-2</v>
      </c>
      <c r="I17" s="50">
        <v>0.218</v>
      </c>
      <c r="J17" s="50">
        <v>0</v>
      </c>
      <c r="K17" s="50">
        <v>0</v>
      </c>
      <c r="L17" s="50">
        <v>2.4E-2</v>
      </c>
      <c r="M17" s="50">
        <v>19.2</v>
      </c>
      <c r="N17" s="49">
        <v>0</v>
      </c>
      <c r="O17" s="49">
        <v>16.8</v>
      </c>
      <c r="P17" s="49">
        <v>2E-3</v>
      </c>
      <c r="Q17" s="49">
        <v>74.400000000000006</v>
      </c>
      <c r="R17" s="48">
        <v>0.64800000000000002</v>
      </c>
    </row>
    <row r="18" spans="1:18" x14ac:dyDescent="0.25">
      <c r="A18" s="37"/>
      <c r="B18" s="26" t="s">
        <v>729</v>
      </c>
      <c r="C18" s="44" t="s">
        <v>52</v>
      </c>
      <c r="D18" s="43">
        <v>2.58</v>
      </c>
      <c r="E18" s="43">
        <v>1.68</v>
      </c>
      <c r="F18" s="43">
        <v>0</v>
      </c>
      <c r="G18" s="43">
        <v>33.75</v>
      </c>
      <c r="H18" s="43">
        <v>5.0000000000000001E-3</v>
      </c>
      <c r="I18" s="43">
        <v>1.6E-2</v>
      </c>
      <c r="J18" s="43">
        <v>0</v>
      </c>
      <c r="K18" s="43">
        <v>0</v>
      </c>
      <c r="L18" s="43">
        <v>0.04</v>
      </c>
      <c r="M18" s="43">
        <v>3</v>
      </c>
      <c r="N18" s="42">
        <v>0</v>
      </c>
      <c r="O18" s="42">
        <v>2.2000000000000002</v>
      </c>
      <c r="P18" s="42">
        <v>0</v>
      </c>
      <c r="Q18" s="42">
        <v>18.8</v>
      </c>
      <c r="R18" s="41">
        <v>0.15</v>
      </c>
    </row>
    <row r="19" spans="1:18" ht="15.75" x14ac:dyDescent="0.25">
      <c r="A19" s="284">
        <v>107</v>
      </c>
      <c r="B19" s="20" t="s">
        <v>693</v>
      </c>
      <c r="C19" s="28" t="s">
        <v>173</v>
      </c>
      <c r="D19" s="28">
        <f>SUM(D20:D23)</f>
        <v>15.06</v>
      </c>
      <c r="E19" s="28">
        <f t="shared" ref="E19:R19" si="1">SUM(E20:E23)</f>
        <v>12.35</v>
      </c>
      <c r="F19" s="28">
        <f t="shared" si="1"/>
        <v>4.79</v>
      </c>
      <c r="G19" s="28">
        <f t="shared" si="1"/>
        <v>191.84</v>
      </c>
      <c r="H19" s="28">
        <f t="shared" si="1"/>
        <v>6.6000000000000003E-2</v>
      </c>
      <c r="I19" s="28">
        <f t="shared" si="1"/>
        <v>0.123</v>
      </c>
      <c r="J19" s="28">
        <f t="shared" si="1"/>
        <v>0</v>
      </c>
      <c r="K19" s="28">
        <f t="shared" si="1"/>
        <v>0</v>
      </c>
      <c r="L19" s="28">
        <f t="shared" si="1"/>
        <v>0.46399999999999997</v>
      </c>
      <c r="M19" s="28">
        <f t="shared" si="1"/>
        <v>9.7829999999999995</v>
      </c>
      <c r="N19" s="28">
        <f t="shared" si="1"/>
        <v>5.0000000000000001E-3</v>
      </c>
      <c r="O19" s="28">
        <f t="shared" si="1"/>
        <v>20.788</v>
      </c>
      <c r="P19" s="28">
        <f t="shared" si="1"/>
        <v>1E-3</v>
      </c>
      <c r="Q19" s="28">
        <f t="shared" si="1"/>
        <v>153.06</v>
      </c>
      <c r="R19" s="304">
        <f t="shared" si="1"/>
        <v>2.2519999999999998</v>
      </c>
    </row>
    <row r="20" spans="1:18" ht="15.75" x14ac:dyDescent="0.25">
      <c r="A20" s="285"/>
      <c r="B20" s="26" t="s">
        <v>729</v>
      </c>
      <c r="C20" s="82" t="s">
        <v>737</v>
      </c>
      <c r="D20" s="35">
        <v>14.23</v>
      </c>
      <c r="E20" s="35">
        <v>12.24</v>
      </c>
      <c r="F20" s="35">
        <v>0</v>
      </c>
      <c r="G20" s="35">
        <v>166.77</v>
      </c>
      <c r="H20" s="6">
        <v>4.5999999999999999E-2</v>
      </c>
      <c r="I20" s="6">
        <v>0.115</v>
      </c>
      <c r="J20" s="6">
        <v>0</v>
      </c>
      <c r="K20" s="6">
        <v>0</v>
      </c>
      <c r="L20" s="6">
        <v>0.3</v>
      </c>
      <c r="M20" s="6">
        <v>6.8849999999999998</v>
      </c>
      <c r="N20" s="286">
        <v>5.0000000000000001E-3</v>
      </c>
      <c r="O20" s="286">
        <v>16.63</v>
      </c>
      <c r="P20" s="286">
        <v>0</v>
      </c>
      <c r="Q20" s="286">
        <v>142.1</v>
      </c>
      <c r="R20" s="5">
        <v>2</v>
      </c>
    </row>
    <row r="21" spans="1:18" ht="15.75" x14ac:dyDescent="0.25">
      <c r="A21" s="285"/>
      <c r="B21" s="26" t="s">
        <v>30</v>
      </c>
      <c r="C21" s="82" t="s">
        <v>695</v>
      </c>
      <c r="D21" s="35">
        <v>0</v>
      </c>
      <c r="E21" s="35">
        <v>0</v>
      </c>
      <c r="F21" s="35">
        <v>0</v>
      </c>
      <c r="G21" s="35">
        <v>0</v>
      </c>
      <c r="H21" s="35">
        <v>0</v>
      </c>
      <c r="I21" s="35">
        <v>0</v>
      </c>
      <c r="J21" s="35">
        <v>0</v>
      </c>
      <c r="K21" s="35">
        <v>0</v>
      </c>
      <c r="L21" s="35">
        <v>0</v>
      </c>
      <c r="M21" s="35">
        <v>0</v>
      </c>
      <c r="N21" s="35">
        <v>0</v>
      </c>
      <c r="O21" s="35">
        <v>0</v>
      </c>
      <c r="P21" s="35">
        <v>0</v>
      </c>
      <c r="Q21" s="35">
        <v>0</v>
      </c>
      <c r="R21" s="38">
        <v>0</v>
      </c>
    </row>
    <row r="22" spans="1:18" ht="15.75" x14ac:dyDescent="0.25">
      <c r="A22" s="285"/>
      <c r="B22" s="26" t="s">
        <v>47</v>
      </c>
      <c r="C22" s="82" t="s">
        <v>696</v>
      </c>
      <c r="D22" s="35">
        <v>0</v>
      </c>
      <c r="E22" s="35">
        <v>0</v>
      </c>
      <c r="F22" s="35">
        <v>0</v>
      </c>
      <c r="G22" s="35">
        <v>0</v>
      </c>
      <c r="H22" s="35">
        <v>0</v>
      </c>
      <c r="I22" s="35">
        <v>0</v>
      </c>
      <c r="J22" s="35">
        <v>0</v>
      </c>
      <c r="K22" s="35">
        <v>0</v>
      </c>
      <c r="L22" s="35">
        <v>0</v>
      </c>
      <c r="M22" s="35">
        <v>0</v>
      </c>
      <c r="N22" s="35">
        <v>0</v>
      </c>
      <c r="O22" s="35">
        <v>0</v>
      </c>
      <c r="P22" s="35">
        <v>0</v>
      </c>
      <c r="Q22" s="35">
        <v>0</v>
      </c>
      <c r="R22" s="38">
        <v>0</v>
      </c>
    </row>
    <row r="23" spans="1:18" ht="15.75" x14ac:dyDescent="0.25">
      <c r="A23" s="285"/>
      <c r="B23" s="26" t="s">
        <v>136</v>
      </c>
      <c r="C23" s="82" t="s">
        <v>692</v>
      </c>
      <c r="D23" s="35">
        <v>0.83</v>
      </c>
      <c r="E23" s="35">
        <v>0.11</v>
      </c>
      <c r="F23" s="35">
        <v>4.79</v>
      </c>
      <c r="G23" s="35">
        <v>25.07</v>
      </c>
      <c r="H23" s="6">
        <v>0.02</v>
      </c>
      <c r="I23" s="6">
        <v>8.0000000000000002E-3</v>
      </c>
      <c r="J23" s="6">
        <v>0</v>
      </c>
      <c r="K23" s="6">
        <v>0</v>
      </c>
      <c r="L23" s="6">
        <v>0.16400000000000001</v>
      </c>
      <c r="M23" s="6">
        <v>2.8980000000000001</v>
      </c>
      <c r="N23" s="286">
        <v>0</v>
      </c>
      <c r="O23" s="286">
        <v>4.1580000000000004</v>
      </c>
      <c r="P23" s="286">
        <v>1E-3</v>
      </c>
      <c r="Q23" s="286">
        <v>10.96</v>
      </c>
      <c r="R23" s="5">
        <v>0.252</v>
      </c>
    </row>
    <row r="24" spans="1:18" ht="15.75" x14ac:dyDescent="0.25">
      <c r="A24" s="81">
        <v>165</v>
      </c>
      <c r="B24" s="135" t="s">
        <v>195</v>
      </c>
      <c r="C24" s="95">
        <v>150</v>
      </c>
      <c r="D24" s="149">
        <f t="shared" ref="D24:R24" si="2">SUM(D25:D28)</f>
        <v>8.7969999999999988</v>
      </c>
      <c r="E24" s="149">
        <f t="shared" si="2"/>
        <v>4.76</v>
      </c>
      <c r="F24" s="149">
        <f t="shared" si="2"/>
        <v>46.744</v>
      </c>
      <c r="G24" s="149">
        <f t="shared" si="2"/>
        <v>255.7</v>
      </c>
      <c r="H24" s="149">
        <f t="shared" si="2"/>
        <v>0.25700000000000001</v>
      </c>
      <c r="I24" s="149">
        <f t="shared" si="2"/>
        <v>0.13500000000000001</v>
      </c>
      <c r="J24" s="149">
        <f t="shared" si="2"/>
        <v>0</v>
      </c>
      <c r="K24" s="149">
        <f t="shared" si="2"/>
        <v>1.6E-2</v>
      </c>
      <c r="L24" s="149">
        <f t="shared" si="2"/>
        <v>0.59100000000000008</v>
      </c>
      <c r="M24" s="149">
        <f t="shared" si="2"/>
        <v>14.736000000000001</v>
      </c>
      <c r="N24" s="149">
        <f t="shared" si="2"/>
        <v>2E-3</v>
      </c>
      <c r="O24" s="148">
        <f t="shared" si="2"/>
        <v>139.21699999999998</v>
      </c>
      <c r="P24" s="149">
        <f t="shared" si="2"/>
        <v>4.0000000000000001E-3</v>
      </c>
      <c r="Q24" s="148">
        <f t="shared" si="2"/>
        <v>208.43</v>
      </c>
      <c r="R24" s="147">
        <f t="shared" si="2"/>
        <v>4.6669999999999998</v>
      </c>
    </row>
    <row r="25" spans="1:18" ht="15.75" x14ac:dyDescent="0.25">
      <c r="A25" s="81"/>
      <c r="B25" s="31" t="s">
        <v>41</v>
      </c>
      <c r="C25" s="30" t="s">
        <v>194</v>
      </c>
      <c r="D25" s="18">
        <v>0</v>
      </c>
      <c r="E25" s="18">
        <v>0</v>
      </c>
      <c r="F25" s="18">
        <v>0</v>
      </c>
      <c r="G25" s="18">
        <v>0</v>
      </c>
      <c r="H25" s="144">
        <v>0</v>
      </c>
      <c r="I25" s="144">
        <v>0</v>
      </c>
      <c r="J25" s="31">
        <v>0</v>
      </c>
      <c r="K25" s="146">
        <v>0</v>
      </c>
      <c r="L25" s="146">
        <v>0</v>
      </c>
      <c r="M25" s="145">
        <v>0</v>
      </c>
      <c r="N25" s="144">
        <v>0</v>
      </c>
      <c r="O25" s="144">
        <v>0</v>
      </c>
      <c r="P25" s="144">
        <v>0</v>
      </c>
      <c r="Q25" s="143">
        <v>0</v>
      </c>
      <c r="R25" s="142">
        <v>0</v>
      </c>
    </row>
    <row r="26" spans="1:18" ht="15.75" x14ac:dyDescent="0.25">
      <c r="A26" s="81"/>
      <c r="B26" s="31" t="s">
        <v>193</v>
      </c>
      <c r="C26" s="30" t="s">
        <v>192</v>
      </c>
      <c r="D26" s="18">
        <v>8.77</v>
      </c>
      <c r="E26" s="18">
        <v>2.2999999999999998</v>
      </c>
      <c r="F26" s="18">
        <v>46.7</v>
      </c>
      <c r="G26" s="18">
        <v>233.2</v>
      </c>
      <c r="H26" s="144">
        <v>0.25700000000000001</v>
      </c>
      <c r="I26" s="144">
        <v>0.13100000000000001</v>
      </c>
      <c r="J26" s="31">
        <v>0</v>
      </c>
      <c r="K26" s="146">
        <v>1E-3</v>
      </c>
      <c r="L26" s="146">
        <v>0.55700000000000005</v>
      </c>
      <c r="M26" s="145">
        <v>13.92</v>
      </c>
      <c r="N26" s="144">
        <v>2E-3</v>
      </c>
      <c r="O26" s="144">
        <v>139.19999999999999</v>
      </c>
      <c r="P26" s="144">
        <v>4.0000000000000001E-3</v>
      </c>
      <c r="Q26" s="143">
        <v>207.41</v>
      </c>
      <c r="R26" s="142">
        <v>4.66</v>
      </c>
    </row>
    <row r="27" spans="1:18" ht="15.75" x14ac:dyDescent="0.25">
      <c r="A27" s="81"/>
      <c r="B27" s="31" t="s">
        <v>39</v>
      </c>
      <c r="C27" s="30" t="s">
        <v>191</v>
      </c>
      <c r="D27" s="18">
        <v>0</v>
      </c>
      <c r="E27" s="18">
        <v>0</v>
      </c>
      <c r="F27" s="18">
        <v>0</v>
      </c>
      <c r="G27" s="18">
        <v>0</v>
      </c>
      <c r="H27" s="144">
        <v>0</v>
      </c>
      <c r="I27" s="144">
        <v>0</v>
      </c>
      <c r="J27" s="31">
        <v>0</v>
      </c>
      <c r="K27" s="146">
        <v>0</v>
      </c>
      <c r="L27" s="146">
        <v>0</v>
      </c>
      <c r="M27" s="145">
        <v>0</v>
      </c>
      <c r="N27" s="144">
        <v>0</v>
      </c>
      <c r="O27" s="144">
        <v>0</v>
      </c>
      <c r="P27" s="144">
        <v>0</v>
      </c>
      <c r="Q27" s="143"/>
      <c r="R27" s="142">
        <v>0</v>
      </c>
    </row>
    <row r="28" spans="1:18" ht="15.75" x14ac:dyDescent="0.25">
      <c r="A28" s="81"/>
      <c r="B28" s="31" t="s">
        <v>43</v>
      </c>
      <c r="C28" s="30" t="s">
        <v>165</v>
      </c>
      <c r="D28" s="125">
        <v>2.7E-2</v>
      </c>
      <c r="E28" s="125">
        <v>2.46</v>
      </c>
      <c r="F28" s="125">
        <v>4.3999999999999997E-2</v>
      </c>
      <c r="G28" s="125">
        <v>22.5</v>
      </c>
      <c r="H28" s="125">
        <v>0</v>
      </c>
      <c r="I28" s="125">
        <v>4.0000000000000001E-3</v>
      </c>
      <c r="J28" s="125">
        <v>0</v>
      </c>
      <c r="K28" s="125">
        <v>1.4999999999999999E-2</v>
      </c>
      <c r="L28" s="125">
        <v>3.4000000000000002E-2</v>
      </c>
      <c r="M28" s="125">
        <v>0.81599999999999995</v>
      </c>
      <c r="N28" s="124">
        <v>0</v>
      </c>
      <c r="O28" s="124">
        <v>1.7000000000000001E-2</v>
      </c>
      <c r="P28" s="124">
        <v>0</v>
      </c>
      <c r="Q28" s="124">
        <v>1.02</v>
      </c>
      <c r="R28" s="123">
        <v>7.0000000000000001E-3</v>
      </c>
    </row>
    <row r="29" spans="1:18" x14ac:dyDescent="0.25">
      <c r="A29" s="21" t="s">
        <v>35</v>
      </c>
      <c r="B29" s="20" t="s">
        <v>34</v>
      </c>
      <c r="C29" s="28" t="s">
        <v>33</v>
      </c>
      <c r="D29" s="122">
        <f t="shared" ref="D29:R29" si="3">SUM(D30:D32)</f>
        <v>0.56000000000000005</v>
      </c>
      <c r="E29" s="122">
        <f t="shared" si="3"/>
        <v>0</v>
      </c>
      <c r="F29" s="122">
        <f t="shared" si="3"/>
        <v>30.22</v>
      </c>
      <c r="G29" s="122">
        <f t="shared" si="3"/>
        <v>103.11</v>
      </c>
      <c r="H29" s="122">
        <f t="shared" si="3"/>
        <v>6.0000000000000001E-3</v>
      </c>
      <c r="I29" s="122">
        <f t="shared" si="3"/>
        <v>2E-3</v>
      </c>
      <c r="J29" s="122">
        <f t="shared" si="3"/>
        <v>0.04</v>
      </c>
      <c r="K29" s="122">
        <f t="shared" si="3"/>
        <v>0</v>
      </c>
      <c r="L29" s="122">
        <f t="shared" si="3"/>
        <v>0</v>
      </c>
      <c r="M29" s="122">
        <f t="shared" si="3"/>
        <v>3.12</v>
      </c>
      <c r="N29" s="122">
        <f t="shared" si="3"/>
        <v>0</v>
      </c>
      <c r="O29" s="122">
        <f t="shared" si="3"/>
        <v>0</v>
      </c>
      <c r="P29" s="122">
        <f t="shared" si="3"/>
        <v>0</v>
      </c>
      <c r="Q29" s="122">
        <f t="shared" si="3"/>
        <v>0</v>
      </c>
      <c r="R29" s="121">
        <f t="shared" si="3"/>
        <v>0.12</v>
      </c>
    </row>
    <row r="30" spans="1:18" x14ac:dyDescent="0.25">
      <c r="A30" s="27"/>
      <c r="B30" s="26" t="s">
        <v>32</v>
      </c>
      <c r="C30" s="25" t="s">
        <v>31</v>
      </c>
      <c r="D30" s="24">
        <v>0.56000000000000005</v>
      </c>
      <c r="E30" s="24">
        <v>0</v>
      </c>
      <c r="F30" s="24">
        <v>10.26</v>
      </c>
      <c r="G30" s="24">
        <v>43.26</v>
      </c>
      <c r="H30" s="24">
        <v>6.0000000000000001E-3</v>
      </c>
      <c r="I30" s="24">
        <v>2E-3</v>
      </c>
      <c r="J30" s="24">
        <v>0.04</v>
      </c>
      <c r="K30" s="24">
        <v>0</v>
      </c>
      <c r="L30" s="24">
        <v>0</v>
      </c>
      <c r="M30" s="24">
        <v>2.52</v>
      </c>
      <c r="N30" s="23">
        <v>0</v>
      </c>
      <c r="O30" s="23">
        <v>0</v>
      </c>
      <c r="P30" s="23">
        <v>0</v>
      </c>
      <c r="Q30" s="23">
        <v>0</v>
      </c>
      <c r="R30" s="22">
        <v>0.06</v>
      </c>
    </row>
    <row r="31" spans="1:18" x14ac:dyDescent="0.25">
      <c r="A31" s="27"/>
      <c r="B31" s="26" t="s">
        <v>30</v>
      </c>
      <c r="C31" s="25" t="s">
        <v>29</v>
      </c>
      <c r="D31" s="24">
        <v>0</v>
      </c>
      <c r="E31" s="24">
        <v>0</v>
      </c>
      <c r="F31" s="24">
        <v>0</v>
      </c>
      <c r="G31" s="24">
        <v>0</v>
      </c>
      <c r="H31" s="24">
        <v>0</v>
      </c>
      <c r="I31" s="24">
        <v>0</v>
      </c>
      <c r="J31" s="24">
        <v>0</v>
      </c>
      <c r="K31" s="24">
        <v>0</v>
      </c>
      <c r="L31" s="24">
        <v>0</v>
      </c>
      <c r="M31" s="24">
        <v>0</v>
      </c>
      <c r="N31" s="23">
        <v>0</v>
      </c>
      <c r="O31" s="23">
        <v>0</v>
      </c>
      <c r="P31" s="23">
        <v>0</v>
      </c>
      <c r="Q31" s="23">
        <v>0</v>
      </c>
      <c r="R31" s="22">
        <v>0</v>
      </c>
    </row>
    <row r="32" spans="1:18" x14ac:dyDescent="0.25">
      <c r="A32" s="27"/>
      <c r="B32" s="26" t="s">
        <v>28</v>
      </c>
      <c r="C32" s="25" t="s">
        <v>27</v>
      </c>
      <c r="D32" s="24">
        <v>0</v>
      </c>
      <c r="E32" s="24">
        <v>0</v>
      </c>
      <c r="F32" s="24">
        <v>19.96</v>
      </c>
      <c r="G32" s="24">
        <v>59.85</v>
      </c>
      <c r="H32" s="24">
        <v>0</v>
      </c>
      <c r="I32" s="24">
        <v>0</v>
      </c>
      <c r="J32" s="24">
        <v>0</v>
      </c>
      <c r="K32" s="24">
        <v>0</v>
      </c>
      <c r="L32" s="24">
        <v>0</v>
      </c>
      <c r="M32" s="24">
        <v>0.6</v>
      </c>
      <c r="N32" s="23">
        <v>0</v>
      </c>
      <c r="O32" s="23">
        <v>0</v>
      </c>
      <c r="P32" s="23">
        <v>0</v>
      </c>
      <c r="Q32" s="23">
        <v>0</v>
      </c>
      <c r="R32" s="22">
        <v>0.06</v>
      </c>
    </row>
    <row r="33" spans="1:18" x14ac:dyDescent="0.25">
      <c r="A33" s="155">
        <v>11</v>
      </c>
      <c r="B33" s="20" t="s">
        <v>26</v>
      </c>
      <c r="C33" s="28" t="s">
        <v>410</v>
      </c>
      <c r="D33" s="39">
        <f t="shared" ref="D33" si="4">SUM(D34)</f>
        <v>1.44</v>
      </c>
      <c r="E33" s="39">
        <f t="shared" ref="E33:R33" si="5">SUM(E34)</f>
        <v>0.36</v>
      </c>
      <c r="F33" s="39">
        <f t="shared" si="5"/>
        <v>12.48</v>
      </c>
      <c r="G33" s="39">
        <f t="shared" si="5"/>
        <v>59.4</v>
      </c>
      <c r="H33" s="40">
        <f t="shared" si="5"/>
        <v>7.0000000000000001E-3</v>
      </c>
      <c r="I33" s="40">
        <f t="shared" si="5"/>
        <v>3.2000000000000001E-2</v>
      </c>
      <c r="J33" s="39">
        <f t="shared" si="5"/>
        <v>0</v>
      </c>
      <c r="K33" s="39">
        <f t="shared" si="5"/>
        <v>0</v>
      </c>
      <c r="L33" s="39">
        <f t="shared" si="5"/>
        <v>0</v>
      </c>
      <c r="M33" s="39">
        <f t="shared" si="5"/>
        <v>14</v>
      </c>
      <c r="N33" s="39">
        <f t="shared" si="5"/>
        <v>0</v>
      </c>
      <c r="O33" s="39">
        <f t="shared" si="5"/>
        <v>0</v>
      </c>
      <c r="P33" s="39">
        <f t="shared" si="5"/>
        <v>0</v>
      </c>
      <c r="Q33" s="39">
        <f t="shared" si="5"/>
        <v>0</v>
      </c>
      <c r="R33" s="302">
        <f t="shared" si="5"/>
        <v>1.56</v>
      </c>
    </row>
    <row r="34" spans="1:18" ht="15.75" thickBot="1" x14ac:dyDescent="0.3">
      <c r="A34" s="241"/>
      <c r="B34" s="242" t="s">
        <v>25</v>
      </c>
      <c r="C34" s="243" t="s">
        <v>251</v>
      </c>
      <c r="D34" s="215">
        <v>1.44</v>
      </c>
      <c r="E34" s="215">
        <v>0.36</v>
      </c>
      <c r="F34" s="215">
        <v>12.48</v>
      </c>
      <c r="G34" s="215">
        <v>59.4</v>
      </c>
      <c r="H34" s="215">
        <v>7.0000000000000001E-3</v>
      </c>
      <c r="I34" s="215">
        <v>3.2000000000000001E-2</v>
      </c>
      <c r="J34" s="215">
        <v>0</v>
      </c>
      <c r="K34" s="215">
        <v>0</v>
      </c>
      <c r="L34" s="215">
        <v>0</v>
      </c>
      <c r="M34" s="215">
        <v>14</v>
      </c>
      <c r="N34" s="244">
        <v>0</v>
      </c>
      <c r="O34" s="244">
        <v>0</v>
      </c>
      <c r="P34" s="244">
        <v>0</v>
      </c>
      <c r="Q34" s="244">
        <v>0</v>
      </c>
      <c r="R34" s="214">
        <v>1.56</v>
      </c>
    </row>
    <row r="35" spans="1:18" ht="15.75" thickBot="1" x14ac:dyDescent="0.3">
      <c r="A35" s="420" t="s">
        <v>24</v>
      </c>
      <c r="B35" s="421"/>
      <c r="C35" s="422"/>
      <c r="D35" s="15">
        <f t="shared" ref="D35:R35" si="6">SUM(D4,D9,D19,D24,D29,D33,)</f>
        <v>36.497999999999998</v>
      </c>
      <c r="E35" s="15">
        <f t="shared" si="6"/>
        <v>27.586999999999996</v>
      </c>
      <c r="F35" s="15">
        <f t="shared" si="6"/>
        <v>115.575</v>
      </c>
      <c r="G35" s="246">
        <f t="shared" si="6"/>
        <v>828.88200000000006</v>
      </c>
      <c r="H35" s="15">
        <f t="shared" si="6"/>
        <v>0.52600000000000002</v>
      </c>
      <c r="I35" s="15">
        <f t="shared" si="6"/>
        <v>0.96000000000000008</v>
      </c>
      <c r="J35" s="15">
        <f t="shared" si="6"/>
        <v>43.21</v>
      </c>
      <c r="K35" s="15">
        <f t="shared" si="6"/>
        <v>0.59400000000000008</v>
      </c>
      <c r="L35" s="15">
        <f t="shared" si="6"/>
        <v>2.1040000000000001</v>
      </c>
      <c r="M35" s="15">
        <f t="shared" si="6"/>
        <v>113.59800000000001</v>
      </c>
      <c r="N35" s="15">
        <f t="shared" si="6"/>
        <v>1.4E-2</v>
      </c>
      <c r="O35" s="15">
        <f t="shared" si="6"/>
        <v>211.923</v>
      </c>
      <c r="P35" s="15">
        <f t="shared" si="6"/>
        <v>9.0000000000000011E-3</v>
      </c>
      <c r="Q35" s="15">
        <f t="shared" si="6"/>
        <v>544.44399999999996</v>
      </c>
      <c r="R35" s="303">
        <f t="shared" si="6"/>
        <v>10.902999999999999</v>
      </c>
    </row>
    <row r="36" spans="1:18" x14ac:dyDescent="0.25">
      <c r="A36" s="245"/>
      <c r="B36" s="164"/>
      <c r="C36" s="164"/>
      <c r="D36" s="163"/>
      <c r="E36" s="163"/>
      <c r="F36" s="163"/>
      <c r="G36" s="163"/>
      <c r="H36" s="163"/>
      <c r="I36" s="163"/>
      <c r="J36" s="163"/>
      <c r="K36" s="163"/>
      <c r="L36" s="163"/>
      <c r="M36" s="163"/>
      <c r="N36" s="163"/>
      <c r="O36" s="163"/>
      <c r="P36" s="163"/>
      <c r="Q36" s="163"/>
      <c r="R36" s="163"/>
    </row>
    <row r="37" spans="1:18" x14ac:dyDescent="0.25">
      <c r="A37" s="164"/>
      <c r="B37" s="164"/>
      <c r="C37" s="164"/>
      <c r="D37" s="163"/>
      <c r="E37" s="163"/>
      <c r="F37" s="163"/>
      <c r="G37" s="163"/>
      <c r="H37" s="163"/>
      <c r="I37" s="163"/>
      <c r="J37" s="163"/>
      <c r="K37" s="163"/>
      <c r="L37" s="163"/>
      <c r="M37" s="163"/>
      <c r="N37" s="163"/>
      <c r="O37" s="163"/>
      <c r="P37" s="163"/>
      <c r="Q37" s="163"/>
      <c r="R37" s="163"/>
    </row>
    <row r="38" spans="1:18" ht="15.75" thickBot="1" x14ac:dyDescent="0.3">
      <c r="A38" s="164"/>
      <c r="B38" s="164"/>
      <c r="C38" s="164"/>
      <c r="D38" s="163"/>
      <c r="E38" s="163"/>
      <c r="F38" s="163"/>
      <c r="G38" s="163"/>
      <c r="H38" s="163"/>
      <c r="I38" s="163"/>
      <c r="J38" s="163"/>
      <c r="K38" s="163"/>
      <c r="L38" s="163"/>
      <c r="M38" s="163"/>
      <c r="N38" s="163"/>
      <c r="O38" s="163"/>
      <c r="P38" s="163"/>
      <c r="Q38" s="163"/>
      <c r="R38" s="163"/>
    </row>
    <row r="39" spans="1:18" ht="15.75" thickBot="1" x14ac:dyDescent="0.3">
      <c r="A39" s="417" t="s">
        <v>203</v>
      </c>
      <c r="B39" s="418"/>
      <c r="C39" s="418"/>
      <c r="D39" s="418"/>
      <c r="E39" s="418"/>
      <c r="F39" s="418"/>
      <c r="G39" s="418"/>
      <c r="H39" s="418"/>
      <c r="I39" s="418"/>
      <c r="J39" s="418"/>
      <c r="K39" s="418"/>
      <c r="L39" s="418"/>
      <c r="M39" s="418"/>
      <c r="N39" s="418"/>
      <c r="O39" s="418"/>
      <c r="P39" s="418"/>
      <c r="Q39" s="418"/>
      <c r="R39" s="419"/>
    </row>
    <row r="40" spans="1:18" x14ac:dyDescent="0.25">
      <c r="A40" s="435" t="s">
        <v>82</v>
      </c>
      <c r="B40" s="429" t="s">
        <v>81</v>
      </c>
      <c r="C40" s="429" t="s">
        <v>80</v>
      </c>
      <c r="D40" s="431" t="s">
        <v>18</v>
      </c>
      <c r="E40" s="431"/>
      <c r="F40" s="431"/>
      <c r="G40" s="429" t="s">
        <v>17</v>
      </c>
      <c r="H40" s="432" t="s">
        <v>16</v>
      </c>
      <c r="I40" s="433"/>
      <c r="J40" s="433"/>
      <c r="K40" s="433"/>
      <c r="L40" s="434"/>
      <c r="M40" s="429" t="s">
        <v>15</v>
      </c>
      <c r="N40" s="414"/>
      <c r="O40" s="414"/>
      <c r="P40" s="414"/>
      <c r="Q40" s="414"/>
      <c r="R40" s="437"/>
    </row>
    <row r="41" spans="1:18" ht="16.5" thickBot="1" x14ac:dyDescent="0.3">
      <c r="A41" s="436"/>
      <c r="B41" s="430"/>
      <c r="C41" s="430"/>
      <c r="D41" s="72" t="s">
        <v>79</v>
      </c>
      <c r="E41" s="72" t="s">
        <v>78</v>
      </c>
      <c r="F41" s="72" t="s">
        <v>77</v>
      </c>
      <c r="G41" s="430"/>
      <c r="H41" s="72" t="s">
        <v>11</v>
      </c>
      <c r="I41" s="72" t="s">
        <v>10</v>
      </c>
      <c r="J41" s="72" t="s">
        <v>9</v>
      </c>
      <c r="K41" s="72" t="s">
        <v>76</v>
      </c>
      <c r="L41" s="72" t="s">
        <v>7</v>
      </c>
      <c r="M41" s="72" t="s">
        <v>6</v>
      </c>
      <c r="N41" s="71" t="s">
        <v>5</v>
      </c>
      <c r="O41" s="71" t="s">
        <v>4</v>
      </c>
      <c r="P41" s="71" t="s">
        <v>3</v>
      </c>
      <c r="Q41" s="71" t="s">
        <v>2</v>
      </c>
      <c r="R41" s="70" t="s">
        <v>1</v>
      </c>
    </row>
    <row r="42" spans="1:18" ht="16.5" thickBot="1" x14ac:dyDescent="0.3">
      <c r="A42" s="288">
        <v>20</v>
      </c>
      <c r="B42" s="287" t="s">
        <v>726</v>
      </c>
      <c r="C42" s="289">
        <v>70</v>
      </c>
      <c r="D42" s="290">
        <v>1.7799999999999998</v>
      </c>
      <c r="E42" s="290">
        <v>4.2599999999999989</v>
      </c>
      <c r="F42" s="290">
        <v>7.3</v>
      </c>
      <c r="G42" s="289">
        <v>73.800000000000011</v>
      </c>
      <c r="H42" s="290">
        <v>3.3000000000000002E-2</v>
      </c>
      <c r="I42" s="290">
        <v>3.1E-2</v>
      </c>
      <c r="J42" s="290">
        <v>16.608000000000001</v>
      </c>
      <c r="K42" s="290">
        <v>1.2E-2</v>
      </c>
      <c r="L42" s="290">
        <v>0.45300000000000007</v>
      </c>
      <c r="M42" s="290">
        <v>23.052</v>
      </c>
      <c r="N42" s="291">
        <v>0.01</v>
      </c>
      <c r="O42" s="291">
        <v>8.48</v>
      </c>
      <c r="P42" s="291">
        <v>0</v>
      </c>
      <c r="Q42" s="291">
        <v>22.361999999999998</v>
      </c>
      <c r="R42" s="292">
        <v>0.30099999999999999</v>
      </c>
    </row>
    <row r="43" spans="1:18" x14ac:dyDescent="0.25">
      <c r="A43" s="120"/>
      <c r="B43" s="293" t="s">
        <v>62</v>
      </c>
      <c r="C43" s="294" t="s">
        <v>738</v>
      </c>
      <c r="D43" s="295">
        <v>0.14000000000000001</v>
      </c>
      <c r="E43" s="295">
        <v>0.02</v>
      </c>
      <c r="F43" s="295">
        <v>0.83</v>
      </c>
      <c r="G43" s="295">
        <v>4.13</v>
      </c>
      <c r="H43" s="295">
        <v>5.0000000000000001E-3</v>
      </c>
      <c r="I43" s="295">
        <v>3.0000000000000001E-3</v>
      </c>
      <c r="J43" s="295">
        <v>1.008</v>
      </c>
      <c r="K43" s="295">
        <v>0</v>
      </c>
      <c r="L43" s="295">
        <v>0.02</v>
      </c>
      <c r="M43" s="295">
        <v>3.12</v>
      </c>
      <c r="N43" s="295">
        <v>0</v>
      </c>
      <c r="O43" s="295">
        <v>1.4</v>
      </c>
      <c r="P43" s="295">
        <v>0</v>
      </c>
      <c r="Q43" s="295">
        <v>5.85</v>
      </c>
      <c r="R43" s="296">
        <v>0.08</v>
      </c>
    </row>
    <row r="44" spans="1:18" x14ac:dyDescent="0.25">
      <c r="A44" s="51"/>
      <c r="B44" s="31" t="s">
        <v>69</v>
      </c>
      <c r="C44" s="114" t="s">
        <v>739</v>
      </c>
      <c r="D44" s="50">
        <v>0</v>
      </c>
      <c r="E44" s="50">
        <v>4.2</v>
      </c>
      <c r="F44" s="50">
        <v>0</v>
      </c>
      <c r="G44" s="50">
        <v>37.76</v>
      </c>
      <c r="H44" s="50">
        <v>0</v>
      </c>
      <c r="I44" s="50">
        <v>0</v>
      </c>
      <c r="J44" s="50">
        <v>0</v>
      </c>
      <c r="K44" s="50">
        <v>0</v>
      </c>
      <c r="L44" s="50">
        <v>0.38700000000000001</v>
      </c>
      <c r="M44" s="50">
        <v>0</v>
      </c>
      <c r="N44" s="49">
        <v>0</v>
      </c>
      <c r="O44" s="49">
        <v>0</v>
      </c>
      <c r="P44" s="49">
        <v>0</v>
      </c>
      <c r="Q44" s="49">
        <v>0</v>
      </c>
      <c r="R44" s="48">
        <v>0</v>
      </c>
    </row>
    <row r="45" spans="1:18" x14ac:dyDescent="0.25">
      <c r="A45" s="51"/>
      <c r="B45" s="31" t="s">
        <v>47</v>
      </c>
      <c r="C45" s="114" t="s">
        <v>696</v>
      </c>
      <c r="D45" s="50">
        <v>0</v>
      </c>
      <c r="E45" s="50">
        <v>0</v>
      </c>
      <c r="F45" s="50">
        <v>0</v>
      </c>
      <c r="G45" s="50">
        <v>0</v>
      </c>
      <c r="H45" s="50">
        <v>0</v>
      </c>
      <c r="I45" s="50">
        <v>0</v>
      </c>
      <c r="J45" s="50">
        <v>0</v>
      </c>
      <c r="K45" s="50">
        <v>0</v>
      </c>
      <c r="L45" s="50">
        <v>0</v>
      </c>
      <c r="M45" s="50">
        <v>0</v>
      </c>
      <c r="N45" s="50">
        <v>0</v>
      </c>
      <c r="O45" s="50">
        <v>0</v>
      </c>
      <c r="P45" s="50">
        <v>0</v>
      </c>
      <c r="Q45" s="50">
        <v>0</v>
      </c>
      <c r="R45" s="48">
        <v>0</v>
      </c>
    </row>
    <row r="46" spans="1:18" x14ac:dyDescent="0.25">
      <c r="A46" s="51"/>
      <c r="B46" s="31" t="s">
        <v>161</v>
      </c>
      <c r="C46" s="114" t="s">
        <v>740</v>
      </c>
      <c r="D46" s="50">
        <v>1.18</v>
      </c>
      <c r="E46" s="50">
        <v>0</v>
      </c>
      <c r="F46" s="50">
        <v>5.17</v>
      </c>
      <c r="G46" s="50">
        <v>24.35</v>
      </c>
      <c r="H46" s="50">
        <v>1.4999999999999999E-2</v>
      </c>
      <c r="I46" s="50">
        <v>0.01</v>
      </c>
      <c r="J46" s="50">
        <v>6.15</v>
      </c>
      <c r="K46" s="50">
        <v>0</v>
      </c>
      <c r="L46" s="50">
        <v>0</v>
      </c>
      <c r="M46" s="50">
        <v>3.444</v>
      </c>
      <c r="N46" s="50">
        <v>0</v>
      </c>
      <c r="O46" s="50">
        <v>0</v>
      </c>
      <c r="P46" s="50">
        <v>0</v>
      </c>
      <c r="Q46" s="50">
        <v>0</v>
      </c>
      <c r="R46" s="48">
        <v>0.221</v>
      </c>
    </row>
    <row r="47" spans="1:18" x14ac:dyDescent="0.25">
      <c r="A47" s="51"/>
      <c r="B47" s="31" t="s">
        <v>162</v>
      </c>
      <c r="C47" s="114" t="s">
        <v>727</v>
      </c>
      <c r="D47" s="50">
        <v>0.17</v>
      </c>
      <c r="E47" s="50">
        <v>0.02</v>
      </c>
      <c r="F47" s="50">
        <v>0.54</v>
      </c>
      <c r="G47" s="50">
        <v>3.02</v>
      </c>
      <c r="H47" s="50">
        <v>6.0000000000000001E-3</v>
      </c>
      <c r="I47" s="50">
        <v>8.9999999999999993E-3</v>
      </c>
      <c r="J47" s="50">
        <v>2.16</v>
      </c>
      <c r="K47" s="50">
        <v>2E-3</v>
      </c>
      <c r="L47" s="50">
        <v>2.1999999999999999E-2</v>
      </c>
      <c r="M47" s="50">
        <v>4.968</v>
      </c>
      <c r="N47" s="49">
        <v>0.01</v>
      </c>
      <c r="O47" s="49">
        <v>3.24</v>
      </c>
      <c r="P47" s="49">
        <v>0</v>
      </c>
      <c r="Q47" s="49">
        <v>9.0719999999999992</v>
      </c>
      <c r="R47" s="48">
        <v>0.13</v>
      </c>
    </row>
    <row r="48" spans="1:18" x14ac:dyDescent="0.25">
      <c r="A48" s="51"/>
      <c r="B48" s="31" t="s">
        <v>73</v>
      </c>
      <c r="C48" s="114" t="s">
        <v>727</v>
      </c>
      <c r="D48" s="50">
        <v>0.28999999999999998</v>
      </c>
      <c r="E48" s="50">
        <v>0.02</v>
      </c>
      <c r="F48" s="50">
        <v>0.76</v>
      </c>
      <c r="G48" s="50">
        <v>4.54</v>
      </c>
      <c r="H48" s="50">
        <v>7.0000000000000001E-3</v>
      </c>
      <c r="I48" s="50">
        <v>8.9999999999999993E-3</v>
      </c>
      <c r="J48" s="50">
        <v>7.29</v>
      </c>
      <c r="K48" s="50">
        <v>0.01</v>
      </c>
      <c r="L48" s="50">
        <v>2.4E-2</v>
      </c>
      <c r="M48" s="50">
        <v>11.52</v>
      </c>
      <c r="N48" s="49">
        <v>0</v>
      </c>
      <c r="O48" s="49">
        <v>3.84</v>
      </c>
      <c r="P48" s="49">
        <v>0</v>
      </c>
      <c r="Q48" s="49">
        <v>7.44</v>
      </c>
      <c r="R48" s="48">
        <v>1.4E-2</v>
      </c>
    </row>
    <row r="49" spans="1:18" ht="28.5" x14ac:dyDescent="0.25">
      <c r="A49" s="51">
        <v>34</v>
      </c>
      <c r="B49" s="55" t="s">
        <v>728</v>
      </c>
      <c r="C49" s="54">
        <v>200</v>
      </c>
      <c r="D49" s="115">
        <f t="shared" ref="D49:R49" si="7">SUM(D50:D56)</f>
        <v>15.486000000000001</v>
      </c>
      <c r="E49" s="115">
        <f t="shared" si="7"/>
        <v>10.332000000000001</v>
      </c>
      <c r="F49" s="115">
        <f t="shared" si="7"/>
        <v>17.006</v>
      </c>
      <c r="G49" s="115">
        <f t="shared" si="7"/>
        <v>221.13</v>
      </c>
      <c r="H49" s="115">
        <f t="shared" si="7"/>
        <v>0.152</v>
      </c>
      <c r="I49" s="115">
        <f t="shared" si="7"/>
        <v>0.46500000000000002</v>
      </c>
      <c r="J49" s="115">
        <f t="shared" si="7"/>
        <v>7.5959999999999992</v>
      </c>
      <c r="K49" s="115">
        <f t="shared" si="7"/>
        <v>0.28600000000000003</v>
      </c>
      <c r="L49" s="115">
        <f t="shared" si="7"/>
        <v>0.34499999999999997</v>
      </c>
      <c r="M49" s="115">
        <f t="shared" si="7"/>
        <v>23.050000000000004</v>
      </c>
      <c r="N49" s="115">
        <f t="shared" si="7"/>
        <v>4.0000000000000001E-3</v>
      </c>
      <c r="O49" s="115">
        <f t="shared" si="7"/>
        <v>28.013000000000002</v>
      </c>
      <c r="P49" s="115">
        <f t="shared" si="7"/>
        <v>0.01</v>
      </c>
      <c r="Q49" s="115">
        <f t="shared" si="7"/>
        <v>151.88999999999999</v>
      </c>
      <c r="R49" s="301">
        <f t="shared" si="7"/>
        <v>3.7399999999999998</v>
      </c>
    </row>
    <row r="50" spans="1:18" x14ac:dyDescent="0.25">
      <c r="A50" s="51"/>
      <c r="B50" s="31" t="s">
        <v>64</v>
      </c>
      <c r="C50" s="114" t="s">
        <v>146</v>
      </c>
      <c r="D50" s="88">
        <v>0.56000000000000005</v>
      </c>
      <c r="E50" s="88">
        <v>0.11</v>
      </c>
      <c r="F50" s="88">
        <v>4.5599999999999996</v>
      </c>
      <c r="G50" s="88">
        <v>21.56</v>
      </c>
      <c r="H50" s="88">
        <v>3.3000000000000002E-2</v>
      </c>
      <c r="I50" s="88">
        <v>0.19600000000000001</v>
      </c>
      <c r="J50" s="88">
        <v>5.6</v>
      </c>
      <c r="K50" s="88">
        <v>1E-3</v>
      </c>
      <c r="L50" s="88">
        <v>2.8000000000000001E-2</v>
      </c>
      <c r="M50" s="88">
        <v>2.8</v>
      </c>
      <c r="N50" s="87">
        <v>1E-3</v>
      </c>
      <c r="O50" s="87">
        <v>6.44</v>
      </c>
      <c r="P50" s="87">
        <v>0</v>
      </c>
      <c r="Q50" s="87">
        <v>16.239999999999998</v>
      </c>
      <c r="R50" s="86">
        <v>0.252</v>
      </c>
    </row>
    <row r="51" spans="1:18" x14ac:dyDescent="0.25">
      <c r="A51" s="51"/>
      <c r="B51" s="31" t="s">
        <v>71</v>
      </c>
      <c r="C51" s="114" t="s">
        <v>117</v>
      </c>
      <c r="D51" s="88">
        <v>0.17</v>
      </c>
      <c r="E51" s="88">
        <v>0.01</v>
      </c>
      <c r="F51" s="88">
        <v>0.88</v>
      </c>
      <c r="G51" s="88">
        <v>4.4800000000000004</v>
      </c>
      <c r="H51" s="88">
        <v>7.0000000000000001E-3</v>
      </c>
      <c r="I51" s="88">
        <v>8.0000000000000002E-3</v>
      </c>
      <c r="J51" s="88">
        <v>0.64</v>
      </c>
      <c r="K51" s="88">
        <v>0.25600000000000001</v>
      </c>
      <c r="L51" s="88">
        <v>5.0999999999999997E-2</v>
      </c>
      <c r="M51" s="88">
        <v>6.375</v>
      </c>
      <c r="N51" s="87">
        <v>1E-3</v>
      </c>
      <c r="O51" s="87">
        <v>4.8639999999999999</v>
      </c>
      <c r="P51" s="87">
        <v>0</v>
      </c>
      <c r="Q51" s="87">
        <v>7.04</v>
      </c>
      <c r="R51" s="86">
        <v>8.8999999999999996E-2</v>
      </c>
    </row>
    <row r="52" spans="1:18" x14ac:dyDescent="0.25">
      <c r="A52" s="51"/>
      <c r="B52" s="31" t="s">
        <v>47</v>
      </c>
      <c r="C52" s="114" t="s">
        <v>116</v>
      </c>
      <c r="D52" s="88">
        <v>0</v>
      </c>
      <c r="E52" s="88">
        <v>0</v>
      </c>
      <c r="F52" s="88">
        <v>0</v>
      </c>
      <c r="G52" s="88">
        <v>0</v>
      </c>
      <c r="H52" s="88">
        <v>0</v>
      </c>
      <c r="I52" s="88">
        <v>0</v>
      </c>
      <c r="J52" s="88">
        <v>0</v>
      </c>
      <c r="K52" s="88">
        <v>0</v>
      </c>
      <c r="L52" s="88">
        <v>0</v>
      </c>
      <c r="M52" s="88">
        <v>0</v>
      </c>
      <c r="N52" s="88">
        <v>0</v>
      </c>
      <c r="O52" s="88">
        <v>0</v>
      </c>
      <c r="P52" s="88">
        <v>0</v>
      </c>
      <c r="Q52" s="88">
        <v>0</v>
      </c>
      <c r="R52" s="86">
        <v>0</v>
      </c>
    </row>
    <row r="53" spans="1:18" x14ac:dyDescent="0.25">
      <c r="A53" s="51"/>
      <c r="B53" s="31" t="s">
        <v>145</v>
      </c>
      <c r="C53" s="114" t="s">
        <v>144</v>
      </c>
      <c r="D53" s="88">
        <v>1.81</v>
      </c>
      <c r="E53" s="88">
        <v>0.34</v>
      </c>
      <c r="F53" s="88">
        <v>11.14</v>
      </c>
      <c r="G53" s="88">
        <v>54.72</v>
      </c>
      <c r="H53" s="88">
        <v>0</v>
      </c>
      <c r="I53" s="88">
        <v>0</v>
      </c>
      <c r="J53" s="88">
        <v>0</v>
      </c>
      <c r="K53" s="88">
        <v>0</v>
      </c>
      <c r="L53" s="88">
        <v>0</v>
      </c>
      <c r="M53" s="88">
        <v>0</v>
      </c>
      <c r="N53" s="88">
        <v>0</v>
      </c>
      <c r="O53" s="88">
        <v>0</v>
      </c>
      <c r="P53" s="88">
        <v>0</v>
      </c>
      <c r="Q53" s="88">
        <v>0</v>
      </c>
      <c r="R53" s="86">
        <v>0</v>
      </c>
    </row>
    <row r="54" spans="1:18" x14ac:dyDescent="0.25">
      <c r="A54" s="51"/>
      <c r="B54" s="31" t="s">
        <v>62</v>
      </c>
      <c r="C54" s="114" t="s">
        <v>143</v>
      </c>
      <c r="D54" s="88">
        <v>0.03</v>
      </c>
      <c r="E54" s="88">
        <v>0</v>
      </c>
      <c r="F54" s="88">
        <v>0.16</v>
      </c>
      <c r="G54" s="88">
        <v>0.79</v>
      </c>
      <c r="H54" s="88">
        <v>1E-3</v>
      </c>
      <c r="I54" s="88">
        <v>0</v>
      </c>
      <c r="J54" s="88">
        <v>0.192</v>
      </c>
      <c r="K54" s="88">
        <v>0</v>
      </c>
      <c r="L54" s="88">
        <v>4.0000000000000001E-3</v>
      </c>
      <c r="M54" s="88">
        <v>0.59499999999999997</v>
      </c>
      <c r="N54" s="87">
        <v>0</v>
      </c>
      <c r="O54" s="87">
        <v>0.26900000000000002</v>
      </c>
      <c r="P54" s="87">
        <v>0</v>
      </c>
      <c r="Q54" s="87">
        <v>1.1100000000000001</v>
      </c>
      <c r="R54" s="86">
        <v>1.4999999999999999E-2</v>
      </c>
    </row>
    <row r="55" spans="1:18" x14ac:dyDescent="0.25">
      <c r="A55" s="51"/>
      <c r="B55" s="31" t="s">
        <v>142</v>
      </c>
      <c r="C55" s="88" t="s">
        <v>57</v>
      </c>
      <c r="D55" s="88">
        <v>6</v>
      </c>
      <c r="E55" s="88">
        <v>2.88</v>
      </c>
      <c r="F55" s="88">
        <v>0</v>
      </c>
      <c r="G55" s="88">
        <v>48</v>
      </c>
      <c r="H55" s="88">
        <v>8.4000000000000005E-2</v>
      </c>
      <c r="I55" s="88">
        <v>0.20399999999999999</v>
      </c>
      <c r="J55" s="88">
        <v>0.48</v>
      </c>
      <c r="K55" s="88">
        <v>2E-3</v>
      </c>
      <c r="L55" s="88">
        <v>7.1999999999999995E-2</v>
      </c>
      <c r="M55" s="88">
        <v>7.2</v>
      </c>
      <c r="N55" s="87">
        <v>0</v>
      </c>
      <c r="O55" s="87">
        <v>9.6</v>
      </c>
      <c r="P55" s="87">
        <v>5.0000000000000001E-3</v>
      </c>
      <c r="Q55" s="87">
        <v>64.8</v>
      </c>
      <c r="R55" s="86">
        <v>0.504</v>
      </c>
    </row>
    <row r="56" spans="1:18" x14ac:dyDescent="0.25">
      <c r="A56" s="46"/>
      <c r="B56" s="31" t="s">
        <v>751</v>
      </c>
      <c r="C56" s="88" t="s">
        <v>140</v>
      </c>
      <c r="D56" s="88">
        <v>6.9160000000000004</v>
      </c>
      <c r="E56" s="88">
        <v>6.992</v>
      </c>
      <c r="F56" s="88">
        <v>0.26600000000000001</v>
      </c>
      <c r="G56" s="88">
        <v>91.58</v>
      </c>
      <c r="H56" s="50">
        <v>2.7E-2</v>
      </c>
      <c r="I56" s="50">
        <v>5.7000000000000002E-2</v>
      </c>
      <c r="J56" s="50">
        <v>0.68400000000000005</v>
      </c>
      <c r="K56" s="50">
        <v>2.7E-2</v>
      </c>
      <c r="L56" s="50">
        <v>0.19</v>
      </c>
      <c r="M56" s="50">
        <v>6.08</v>
      </c>
      <c r="N56" s="49">
        <v>2E-3</v>
      </c>
      <c r="O56" s="49">
        <v>6.84</v>
      </c>
      <c r="P56" s="49">
        <v>5.0000000000000001E-3</v>
      </c>
      <c r="Q56" s="49">
        <v>62.7</v>
      </c>
      <c r="R56" s="36">
        <v>2.88</v>
      </c>
    </row>
    <row r="57" spans="1:18" x14ac:dyDescent="0.25">
      <c r="A57" s="21">
        <v>102</v>
      </c>
      <c r="B57" s="20" t="s">
        <v>157</v>
      </c>
      <c r="C57" s="19">
        <v>200</v>
      </c>
      <c r="D57" s="53">
        <f t="shared" ref="D57:R57" si="8">SUM(D58:D65)</f>
        <v>16.038</v>
      </c>
      <c r="E57" s="53">
        <f t="shared" si="8"/>
        <v>18.513000000000002</v>
      </c>
      <c r="F57" s="53">
        <f t="shared" si="8"/>
        <v>18.789000000000001</v>
      </c>
      <c r="G57" s="53">
        <f t="shared" si="8"/>
        <v>344.49</v>
      </c>
      <c r="H57" s="53">
        <f t="shared" si="8"/>
        <v>0.19800000000000001</v>
      </c>
      <c r="I57" s="53">
        <f t="shared" si="8"/>
        <v>0.81700000000000006</v>
      </c>
      <c r="J57" s="53">
        <f t="shared" si="8"/>
        <v>26.46</v>
      </c>
      <c r="K57" s="53">
        <f t="shared" si="8"/>
        <v>0.502</v>
      </c>
      <c r="L57" s="53">
        <f t="shared" si="8"/>
        <v>1.1990000000000001</v>
      </c>
      <c r="M57" s="53">
        <f t="shared" si="8"/>
        <v>37.036999999999999</v>
      </c>
      <c r="N57" s="53">
        <f t="shared" si="8"/>
        <v>1.0999999999999999E-2</v>
      </c>
      <c r="O57" s="53">
        <f t="shared" si="8"/>
        <v>48.804000000000002</v>
      </c>
      <c r="P57" s="53">
        <f t="shared" si="8"/>
        <v>8.9999999999999993E-3</v>
      </c>
      <c r="Q57" s="53">
        <f t="shared" si="8"/>
        <v>193.30399999999997</v>
      </c>
      <c r="R57" s="116">
        <f t="shared" si="8"/>
        <v>2.383</v>
      </c>
    </row>
    <row r="58" spans="1:18" x14ac:dyDescent="0.25">
      <c r="A58" s="21"/>
      <c r="B58" s="26" t="s">
        <v>64</v>
      </c>
      <c r="C58" s="100" t="s">
        <v>156</v>
      </c>
      <c r="D58" s="25">
        <v>2.84</v>
      </c>
      <c r="E58" s="25">
        <v>9.8000000000000004E-2</v>
      </c>
      <c r="F58" s="25">
        <v>13.6</v>
      </c>
      <c r="G58" s="25">
        <v>85.46</v>
      </c>
      <c r="H58" s="24">
        <v>0.11799999999999999</v>
      </c>
      <c r="I58" s="24">
        <v>0.68600000000000005</v>
      </c>
      <c r="J58" s="24">
        <v>19.600000000000001</v>
      </c>
      <c r="K58" s="24">
        <v>3.0000000000000001E-3</v>
      </c>
      <c r="L58" s="24">
        <v>9.8000000000000004E-2</v>
      </c>
      <c r="M58" s="24">
        <v>9.8000000000000007</v>
      </c>
      <c r="N58" s="23">
        <v>5.0000000000000001E-3</v>
      </c>
      <c r="O58" s="23">
        <v>22.54</v>
      </c>
      <c r="P58" s="23">
        <v>0</v>
      </c>
      <c r="Q58" s="23">
        <v>56.84</v>
      </c>
      <c r="R58" s="22">
        <v>0.88200000000000001</v>
      </c>
    </row>
    <row r="59" spans="1:18" x14ac:dyDescent="0.25">
      <c r="A59" s="21"/>
      <c r="B59" s="26" t="s">
        <v>62</v>
      </c>
      <c r="C59" s="100" t="s">
        <v>155</v>
      </c>
      <c r="D59" s="25">
        <v>0.17199999999999999</v>
      </c>
      <c r="E59" s="25">
        <v>0</v>
      </c>
      <c r="F59" s="25">
        <v>1.119</v>
      </c>
      <c r="G59" s="25">
        <v>4.92</v>
      </c>
      <c r="H59" s="24">
        <v>6.0000000000000001E-3</v>
      </c>
      <c r="I59" s="24">
        <v>3.0000000000000001E-3</v>
      </c>
      <c r="J59" s="24">
        <v>1.23</v>
      </c>
      <c r="K59" s="24">
        <v>0</v>
      </c>
      <c r="L59" s="24">
        <v>2.5000000000000001E-2</v>
      </c>
      <c r="M59" s="24">
        <v>3.8130000000000002</v>
      </c>
      <c r="N59" s="23">
        <v>0</v>
      </c>
      <c r="O59" s="23">
        <v>1.722</v>
      </c>
      <c r="P59" s="23">
        <v>0</v>
      </c>
      <c r="Q59" s="23">
        <v>7.1340000000000003</v>
      </c>
      <c r="R59" s="22">
        <v>9.8000000000000004E-2</v>
      </c>
    </row>
    <row r="60" spans="1:18" x14ac:dyDescent="0.25">
      <c r="A60" s="21"/>
      <c r="B60" s="26" t="s">
        <v>71</v>
      </c>
      <c r="C60" s="100" t="s">
        <v>154</v>
      </c>
      <c r="D60" s="25">
        <v>0.28000000000000003</v>
      </c>
      <c r="E60" s="25">
        <v>0.02</v>
      </c>
      <c r="F60" s="25">
        <v>1.49</v>
      </c>
      <c r="G60" s="25">
        <v>7.54</v>
      </c>
      <c r="H60" s="24">
        <v>1.2999999999999999E-2</v>
      </c>
      <c r="I60" s="24">
        <v>1.4999999999999999E-2</v>
      </c>
      <c r="J60" s="24">
        <v>1.27</v>
      </c>
      <c r="K60" s="24">
        <v>0.43</v>
      </c>
      <c r="L60" s="24">
        <v>8.5999999999999993E-2</v>
      </c>
      <c r="M60" s="24">
        <v>10.96</v>
      </c>
      <c r="N60" s="23">
        <v>1E-3</v>
      </c>
      <c r="O60" s="23">
        <v>8.17</v>
      </c>
      <c r="P60" s="23">
        <v>0</v>
      </c>
      <c r="Q60" s="23">
        <v>11.8</v>
      </c>
      <c r="R60" s="22">
        <v>0.15</v>
      </c>
    </row>
    <row r="61" spans="1:18" x14ac:dyDescent="0.25">
      <c r="A61" s="21"/>
      <c r="B61" s="26" t="s">
        <v>133</v>
      </c>
      <c r="C61" s="100" t="s">
        <v>153</v>
      </c>
      <c r="D61" s="25">
        <v>0.2</v>
      </c>
      <c r="E61" s="25">
        <v>0.03</v>
      </c>
      <c r="F61" s="25">
        <v>1.25</v>
      </c>
      <c r="G61" s="25">
        <v>6.05</v>
      </c>
      <c r="H61" s="24">
        <v>4.0000000000000001E-3</v>
      </c>
      <c r="I61" s="24">
        <v>1E-3</v>
      </c>
      <c r="J61" s="24">
        <v>0</v>
      </c>
      <c r="K61" s="24">
        <v>0</v>
      </c>
      <c r="L61" s="24">
        <v>3.2000000000000001E-2</v>
      </c>
      <c r="M61" s="24">
        <v>0.32400000000000001</v>
      </c>
      <c r="N61" s="23">
        <v>0</v>
      </c>
      <c r="O61" s="23">
        <v>0.79200000000000004</v>
      </c>
      <c r="P61" s="23">
        <v>0</v>
      </c>
      <c r="Q61" s="23">
        <v>2.0699999999999998</v>
      </c>
      <c r="R61" s="22">
        <v>2.1999999999999999E-2</v>
      </c>
    </row>
    <row r="62" spans="1:18" x14ac:dyDescent="0.25">
      <c r="A62" s="21"/>
      <c r="B62" s="26" t="s">
        <v>69</v>
      </c>
      <c r="C62" s="44" t="s">
        <v>97</v>
      </c>
      <c r="D62" s="24">
        <v>0</v>
      </c>
      <c r="E62" s="24">
        <v>5.99</v>
      </c>
      <c r="F62" s="24">
        <v>0</v>
      </c>
      <c r="G62" s="24">
        <v>53.94</v>
      </c>
      <c r="H62" s="24">
        <v>0</v>
      </c>
      <c r="I62" s="24">
        <v>0</v>
      </c>
      <c r="J62" s="24">
        <v>0</v>
      </c>
      <c r="K62" s="50">
        <v>0</v>
      </c>
      <c r="L62" s="50">
        <v>0.55300000000000005</v>
      </c>
      <c r="M62" s="50">
        <v>0</v>
      </c>
      <c r="N62" s="50">
        <v>0</v>
      </c>
      <c r="O62" s="50">
        <v>0</v>
      </c>
      <c r="P62" s="50">
        <v>0</v>
      </c>
      <c r="Q62" s="50">
        <v>0</v>
      </c>
      <c r="R62" s="22">
        <v>0</v>
      </c>
    </row>
    <row r="63" spans="1:18" x14ac:dyDescent="0.25">
      <c r="A63" s="21"/>
      <c r="B63" s="26" t="s">
        <v>704</v>
      </c>
      <c r="C63" s="100" t="s">
        <v>724</v>
      </c>
      <c r="D63" s="25">
        <v>12.21</v>
      </c>
      <c r="E63" s="25">
        <v>12.34</v>
      </c>
      <c r="F63" s="25">
        <v>0</v>
      </c>
      <c r="G63" s="25">
        <v>179.65</v>
      </c>
      <c r="H63" s="24">
        <v>4.7E-2</v>
      </c>
      <c r="I63" s="24">
        <v>0.1</v>
      </c>
      <c r="J63" s="24">
        <v>1.21</v>
      </c>
      <c r="K63" s="24">
        <v>4.8000000000000001E-2</v>
      </c>
      <c r="L63" s="24">
        <v>0.33500000000000002</v>
      </c>
      <c r="M63" s="24">
        <v>10.74</v>
      </c>
      <c r="N63" s="23">
        <v>4.0000000000000001E-3</v>
      </c>
      <c r="O63" s="23">
        <v>12.08</v>
      </c>
      <c r="P63" s="23">
        <v>8.9999999999999993E-3</v>
      </c>
      <c r="Q63" s="23">
        <v>110.7</v>
      </c>
      <c r="R63" s="22">
        <v>1.07</v>
      </c>
    </row>
    <row r="64" spans="1:18" x14ac:dyDescent="0.25">
      <c r="A64" s="21"/>
      <c r="B64" s="26" t="s">
        <v>132</v>
      </c>
      <c r="C64" s="44" t="s">
        <v>120</v>
      </c>
      <c r="D64" s="25">
        <v>0.33600000000000002</v>
      </c>
      <c r="E64" s="25">
        <v>3.5000000000000003E-2</v>
      </c>
      <c r="F64" s="25">
        <v>1.33</v>
      </c>
      <c r="G64" s="25">
        <v>6.93</v>
      </c>
      <c r="H64" s="25">
        <v>0.01</v>
      </c>
      <c r="I64" s="25">
        <v>1.2E-2</v>
      </c>
      <c r="J64" s="25">
        <v>3.15</v>
      </c>
      <c r="K64" s="25">
        <v>2.1000000000000001E-2</v>
      </c>
      <c r="L64" s="25">
        <v>7.0000000000000007E-2</v>
      </c>
      <c r="M64" s="25">
        <v>1.4</v>
      </c>
      <c r="N64" s="84">
        <v>1E-3</v>
      </c>
      <c r="O64" s="84">
        <v>3.5</v>
      </c>
      <c r="P64" s="84">
        <v>0</v>
      </c>
      <c r="Q64" s="84">
        <v>4.76</v>
      </c>
      <c r="R64" s="36">
        <v>0.161</v>
      </c>
    </row>
    <row r="65" spans="1:19" x14ac:dyDescent="0.25">
      <c r="A65" s="21"/>
      <c r="B65" s="26" t="s">
        <v>47</v>
      </c>
      <c r="C65" s="100" t="s">
        <v>152</v>
      </c>
      <c r="D65" s="24">
        <v>0</v>
      </c>
      <c r="E65" s="24">
        <v>0</v>
      </c>
      <c r="F65" s="24">
        <v>0</v>
      </c>
      <c r="G65" s="24">
        <v>0</v>
      </c>
      <c r="H65" s="24">
        <v>0</v>
      </c>
      <c r="I65" s="24">
        <v>0</v>
      </c>
      <c r="J65" s="24">
        <v>0</v>
      </c>
      <c r="K65" s="50">
        <v>0</v>
      </c>
      <c r="L65" s="50">
        <v>0</v>
      </c>
      <c r="M65" s="50">
        <v>0</v>
      </c>
      <c r="N65" s="50">
        <v>0</v>
      </c>
      <c r="O65" s="50">
        <v>0</v>
      </c>
      <c r="P65" s="50">
        <v>0</v>
      </c>
      <c r="Q65" s="50">
        <v>0</v>
      </c>
      <c r="R65" s="22">
        <v>0</v>
      </c>
    </row>
    <row r="66" spans="1:19" x14ac:dyDescent="0.25">
      <c r="A66" s="80">
        <v>130</v>
      </c>
      <c r="B66" s="79" t="s">
        <v>750</v>
      </c>
      <c r="C66" s="78" t="s">
        <v>33</v>
      </c>
      <c r="D66" s="77">
        <f t="shared" ref="D66:R66" si="9">SUM(D67:D67)</f>
        <v>0</v>
      </c>
      <c r="E66" s="77">
        <f t="shared" si="9"/>
        <v>1</v>
      </c>
      <c r="F66" s="77">
        <f t="shared" si="9"/>
        <v>18.2</v>
      </c>
      <c r="G66" s="77">
        <f t="shared" si="9"/>
        <v>76</v>
      </c>
      <c r="H66" s="77">
        <f t="shared" si="9"/>
        <v>0.02</v>
      </c>
      <c r="I66" s="77">
        <f t="shared" si="9"/>
        <v>0.02</v>
      </c>
      <c r="J66" s="77">
        <f t="shared" si="9"/>
        <v>4</v>
      </c>
      <c r="K66" s="77">
        <f t="shared" si="9"/>
        <v>0</v>
      </c>
      <c r="L66" s="77">
        <f t="shared" si="9"/>
        <v>0.2</v>
      </c>
      <c r="M66" s="77">
        <f t="shared" si="9"/>
        <v>14</v>
      </c>
      <c r="N66" s="77">
        <f t="shared" si="9"/>
        <v>2E-3</v>
      </c>
      <c r="O66" s="77">
        <f t="shared" si="9"/>
        <v>8</v>
      </c>
      <c r="P66" s="77">
        <f t="shared" si="9"/>
        <v>0</v>
      </c>
      <c r="Q66" s="77">
        <f t="shared" si="9"/>
        <v>14</v>
      </c>
      <c r="R66" s="76">
        <f t="shared" si="9"/>
        <v>0.6</v>
      </c>
    </row>
    <row r="67" spans="1:19" x14ac:dyDescent="0.25">
      <c r="A67" s="75"/>
      <c r="B67" s="74" t="s">
        <v>85</v>
      </c>
      <c r="C67" s="52" t="s">
        <v>84</v>
      </c>
      <c r="D67" s="50">
        <v>0</v>
      </c>
      <c r="E67" s="50">
        <v>1</v>
      </c>
      <c r="F67" s="50">
        <v>18.2</v>
      </c>
      <c r="G67" s="50">
        <v>76</v>
      </c>
      <c r="H67" s="50">
        <v>0.02</v>
      </c>
      <c r="I67" s="50">
        <v>0.02</v>
      </c>
      <c r="J67" s="50">
        <v>4</v>
      </c>
      <c r="K67" s="50">
        <v>0</v>
      </c>
      <c r="L67" s="50">
        <v>0.2</v>
      </c>
      <c r="M67" s="50">
        <v>14</v>
      </c>
      <c r="N67" s="49">
        <v>2E-3</v>
      </c>
      <c r="O67" s="49">
        <v>8</v>
      </c>
      <c r="P67" s="49">
        <v>0</v>
      </c>
      <c r="Q67" s="49">
        <v>14</v>
      </c>
      <c r="R67" s="48">
        <v>0.6</v>
      </c>
    </row>
    <row r="68" spans="1:19" x14ac:dyDescent="0.25">
      <c r="A68" s="155">
        <v>11</v>
      </c>
      <c r="B68" s="20" t="s">
        <v>26</v>
      </c>
      <c r="C68" s="28" t="s">
        <v>410</v>
      </c>
      <c r="D68" s="39">
        <f t="shared" ref="D68" si="10">SUM(D69)</f>
        <v>1.44</v>
      </c>
      <c r="E68" s="39">
        <f t="shared" ref="E68:R68" si="11">SUM(E69)</f>
        <v>0.36</v>
      </c>
      <c r="F68" s="39">
        <f t="shared" si="11"/>
        <v>12.48</v>
      </c>
      <c r="G68" s="39">
        <f t="shared" si="11"/>
        <v>59.4</v>
      </c>
      <c r="H68" s="40">
        <f t="shared" si="11"/>
        <v>7.0000000000000001E-3</v>
      </c>
      <c r="I68" s="40">
        <f t="shared" si="11"/>
        <v>3.2000000000000001E-2</v>
      </c>
      <c r="J68" s="39">
        <f t="shared" si="11"/>
        <v>0</v>
      </c>
      <c r="K68" s="39">
        <f t="shared" si="11"/>
        <v>0</v>
      </c>
      <c r="L68" s="39">
        <f t="shared" si="11"/>
        <v>0</v>
      </c>
      <c r="M68" s="39">
        <f t="shared" si="11"/>
        <v>14</v>
      </c>
      <c r="N68" s="39">
        <f t="shared" si="11"/>
        <v>0</v>
      </c>
      <c r="O68" s="39">
        <f t="shared" si="11"/>
        <v>0</v>
      </c>
      <c r="P68" s="39">
        <f t="shared" si="11"/>
        <v>0</v>
      </c>
      <c r="Q68" s="39">
        <f t="shared" si="11"/>
        <v>0</v>
      </c>
      <c r="R68" s="302">
        <f t="shared" si="11"/>
        <v>1.56</v>
      </c>
    </row>
    <row r="69" spans="1:19" ht="15.75" thickBot="1" x14ac:dyDescent="0.3">
      <c r="A69" s="241"/>
      <c r="B69" s="242" t="s">
        <v>25</v>
      </c>
      <c r="C69" s="243" t="s">
        <v>251</v>
      </c>
      <c r="D69" s="215">
        <v>1.44</v>
      </c>
      <c r="E69" s="215">
        <v>0.36</v>
      </c>
      <c r="F69" s="215">
        <v>12.48</v>
      </c>
      <c r="G69" s="215">
        <v>59.4</v>
      </c>
      <c r="H69" s="215">
        <v>7.0000000000000001E-3</v>
      </c>
      <c r="I69" s="215">
        <v>3.2000000000000001E-2</v>
      </c>
      <c r="J69" s="215">
        <v>0</v>
      </c>
      <c r="K69" s="215">
        <v>0</v>
      </c>
      <c r="L69" s="215">
        <v>0</v>
      </c>
      <c r="M69" s="215">
        <v>14</v>
      </c>
      <c r="N69" s="244">
        <v>0</v>
      </c>
      <c r="O69" s="244">
        <v>0</v>
      </c>
      <c r="P69" s="244">
        <v>0</v>
      </c>
      <c r="Q69" s="244">
        <v>0</v>
      </c>
      <c r="R69" s="214">
        <v>1.56</v>
      </c>
    </row>
    <row r="70" spans="1:19" ht="15.75" thickBot="1" x14ac:dyDescent="0.3">
      <c r="A70" s="420" t="s">
        <v>24</v>
      </c>
      <c r="B70" s="421"/>
      <c r="C70" s="422"/>
      <c r="D70" s="15">
        <f t="shared" ref="D70:R70" si="12">SUM(D42,D49,D57,D66,D68,)</f>
        <v>34.744</v>
      </c>
      <c r="E70" s="15">
        <f t="shared" si="12"/>
        <v>34.465000000000003</v>
      </c>
      <c r="F70" s="15">
        <f t="shared" si="12"/>
        <v>73.775000000000006</v>
      </c>
      <c r="G70" s="15">
        <f t="shared" si="12"/>
        <v>774.82</v>
      </c>
      <c r="H70" s="15">
        <f t="shared" si="12"/>
        <v>0.41000000000000003</v>
      </c>
      <c r="I70" s="15">
        <f t="shared" si="12"/>
        <v>1.3650000000000002</v>
      </c>
      <c r="J70" s="15">
        <f t="shared" si="12"/>
        <v>54.664000000000001</v>
      </c>
      <c r="K70" s="15">
        <f t="shared" si="12"/>
        <v>0.8</v>
      </c>
      <c r="L70" s="15">
        <f t="shared" si="12"/>
        <v>2.1970000000000001</v>
      </c>
      <c r="M70" s="15">
        <f t="shared" si="12"/>
        <v>111.13900000000001</v>
      </c>
      <c r="N70" s="15">
        <f t="shared" si="12"/>
        <v>2.7000000000000003E-2</v>
      </c>
      <c r="O70" s="15">
        <f t="shared" si="12"/>
        <v>93.296999999999997</v>
      </c>
      <c r="P70" s="15">
        <f t="shared" si="12"/>
        <v>1.9E-2</v>
      </c>
      <c r="Q70" s="15">
        <f t="shared" si="12"/>
        <v>381.55599999999993</v>
      </c>
      <c r="R70" s="303">
        <f t="shared" si="12"/>
        <v>8.5839999999999996</v>
      </c>
    </row>
    <row r="71" spans="1:19" x14ac:dyDescent="0.25">
      <c r="A71" s="245"/>
      <c r="B71" s="164"/>
      <c r="C71" s="164"/>
      <c r="D71" s="163"/>
      <c r="E71" s="163"/>
      <c r="F71" s="163"/>
      <c r="G71" s="163"/>
      <c r="H71" s="163"/>
      <c r="I71" s="163"/>
      <c r="J71" s="163"/>
      <c r="K71" s="163"/>
      <c r="L71" s="163"/>
      <c r="M71" s="163"/>
      <c r="N71" s="163"/>
      <c r="O71" s="163"/>
      <c r="P71" s="163"/>
      <c r="Q71" s="163"/>
      <c r="R71" s="163"/>
    </row>
    <row r="72" spans="1:19" x14ac:dyDescent="0.25">
      <c r="A72" s="164"/>
      <c r="B72" s="164"/>
      <c r="C72" s="164"/>
      <c r="D72" s="163"/>
      <c r="E72" s="163"/>
      <c r="F72" s="163"/>
      <c r="G72" s="163"/>
      <c r="H72" s="163"/>
      <c r="I72" s="163"/>
      <c r="J72" s="163"/>
      <c r="K72" s="163"/>
      <c r="L72" s="163"/>
      <c r="M72" s="163"/>
      <c r="N72" s="163"/>
      <c r="O72" s="163"/>
      <c r="P72" s="163"/>
      <c r="Q72" s="163"/>
      <c r="R72" s="163"/>
    </row>
    <row r="73" spans="1:19" ht="15.75" thickBot="1" x14ac:dyDescent="0.3">
      <c r="A73" s="164"/>
      <c r="B73" s="164"/>
      <c r="C73" s="164"/>
      <c r="D73" s="163"/>
      <c r="E73" s="163"/>
      <c r="F73" s="163"/>
      <c r="G73" s="163"/>
      <c r="H73" s="163"/>
      <c r="I73" s="163"/>
      <c r="J73" s="163"/>
      <c r="K73" s="163"/>
      <c r="L73" s="163"/>
      <c r="M73" s="163"/>
      <c r="N73" s="163"/>
      <c r="O73" s="163"/>
      <c r="P73" s="163"/>
      <c r="Q73" s="163"/>
      <c r="R73" s="163"/>
    </row>
    <row r="74" spans="1:19" ht="15.75" thickBot="1" x14ac:dyDescent="0.3">
      <c r="A74" s="417" t="s">
        <v>199</v>
      </c>
      <c r="B74" s="418"/>
      <c r="C74" s="418"/>
      <c r="D74" s="418"/>
      <c r="E74" s="418"/>
      <c r="F74" s="418"/>
      <c r="G74" s="418"/>
      <c r="H74" s="418"/>
      <c r="I74" s="418"/>
      <c r="J74" s="418"/>
      <c r="K74" s="418"/>
      <c r="L74" s="418"/>
      <c r="M74" s="418"/>
      <c r="N74" s="418"/>
      <c r="O74" s="418"/>
      <c r="P74" s="418"/>
      <c r="Q74" s="418"/>
      <c r="R74" s="419"/>
    </row>
    <row r="75" spans="1:19" ht="15" customHeight="1" x14ac:dyDescent="0.25">
      <c r="A75" s="435" t="s">
        <v>82</v>
      </c>
      <c r="B75" s="429" t="s">
        <v>81</v>
      </c>
      <c r="C75" s="429" t="s">
        <v>80</v>
      </c>
      <c r="D75" s="431" t="s">
        <v>18</v>
      </c>
      <c r="E75" s="431"/>
      <c r="F75" s="431"/>
      <c r="G75" s="429" t="s">
        <v>17</v>
      </c>
      <c r="H75" s="432" t="s">
        <v>16</v>
      </c>
      <c r="I75" s="433"/>
      <c r="J75" s="433"/>
      <c r="K75" s="433"/>
      <c r="L75" s="434"/>
      <c r="M75" s="414" t="s">
        <v>15</v>
      </c>
      <c r="N75" s="415"/>
      <c r="O75" s="415"/>
      <c r="P75" s="415"/>
      <c r="Q75" s="415"/>
      <c r="R75" s="416"/>
    </row>
    <row r="76" spans="1:19" ht="16.5" thickBot="1" x14ac:dyDescent="0.3">
      <c r="A76" s="436"/>
      <c r="B76" s="430"/>
      <c r="C76" s="430"/>
      <c r="D76" s="72" t="s">
        <v>79</v>
      </c>
      <c r="E76" s="72" t="s">
        <v>78</v>
      </c>
      <c r="F76" s="72" t="s">
        <v>77</v>
      </c>
      <c r="G76" s="430"/>
      <c r="H76" s="72" t="s">
        <v>11</v>
      </c>
      <c r="I76" s="72" t="s">
        <v>10</v>
      </c>
      <c r="J76" s="72" t="s">
        <v>9</v>
      </c>
      <c r="K76" s="72" t="s">
        <v>76</v>
      </c>
      <c r="L76" s="72" t="s">
        <v>7</v>
      </c>
      <c r="M76" s="72" t="s">
        <v>6</v>
      </c>
      <c r="N76" s="71" t="s">
        <v>5</v>
      </c>
      <c r="O76" s="71" t="s">
        <v>4</v>
      </c>
      <c r="P76" s="71" t="s">
        <v>3</v>
      </c>
      <c r="Q76" s="71" t="s">
        <v>2</v>
      </c>
      <c r="R76" s="70" t="s">
        <v>1</v>
      </c>
    </row>
    <row r="77" spans="1:19" x14ac:dyDescent="0.25">
      <c r="A77" s="120">
        <v>25</v>
      </c>
      <c r="B77" s="68" t="s">
        <v>700</v>
      </c>
      <c r="C77" s="119" t="s">
        <v>74</v>
      </c>
      <c r="D77" s="118">
        <f t="shared" ref="D77:R77" si="13">SUM(D78:D78)</f>
        <v>0.66</v>
      </c>
      <c r="E77" s="118">
        <f t="shared" si="13"/>
        <v>0.12</v>
      </c>
      <c r="F77" s="118">
        <f t="shared" si="13"/>
        <v>2.1</v>
      </c>
      <c r="G77" s="118">
        <f t="shared" si="13"/>
        <v>13.8</v>
      </c>
      <c r="H77" s="118">
        <f t="shared" si="13"/>
        <v>3.5999999999999997E-2</v>
      </c>
      <c r="I77" s="118">
        <f t="shared" si="13"/>
        <v>2.4E-2</v>
      </c>
      <c r="J77" s="118">
        <f t="shared" si="13"/>
        <v>15</v>
      </c>
      <c r="K77" s="118">
        <f t="shared" si="13"/>
        <v>0</v>
      </c>
      <c r="L77" s="118">
        <f t="shared" si="13"/>
        <v>0</v>
      </c>
      <c r="M77" s="118">
        <f t="shared" si="13"/>
        <v>0</v>
      </c>
      <c r="N77" s="118">
        <f t="shared" si="13"/>
        <v>8.4</v>
      </c>
      <c r="O77" s="118">
        <f t="shared" si="13"/>
        <v>0</v>
      </c>
      <c r="P77" s="118">
        <f t="shared" si="13"/>
        <v>0</v>
      </c>
      <c r="Q77" s="118">
        <f t="shared" si="13"/>
        <v>0</v>
      </c>
      <c r="R77" s="117">
        <f t="shared" si="13"/>
        <v>0.54</v>
      </c>
    </row>
    <row r="78" spans="1:19" x14ac:dyDescent="0.25">
      <c r="A78" s="51"/>
      <c r="B78" s="31" t="s">
        <v>161</v>
      </c>
      <c r="C78" s="88" t="s">
        <v>701</v>
      </c>
      <c r="D78" s="50">
        <v>0.66</v>
      </c>
      <c r="E78" s="50">
        <v>0.12</v>
      </c>
      <c r="F78" s="50">
        <v>2.1</v>
      </c>
      <c r="G78" s="50">
        <v>13.8</v>
      </c>
      <c r="H78" s="50">
        <v>3.5999999999999997E-2</v>
      </c>
      <c r="I78" s="50">
        <v>2.4E-2</v>
      </c>
      <c r="J78" s="50">
        <v>15</v>
      </c>
      <c r="K78" s="50">
        <v>0</v>
      </c>
      <c r="L78" s="50">
        <v>0</v>
      </c>
      <c r="M78" s="50">
        <v>0</v>
      </c>
      <c r="N78" s="49">
        <v>8.4</v>
      </c>
      <c r="O78" s="49">
        <v>0</v>
      </c>
      <c r="P78" s="49">
        <v>0</v>
      </c>
      <c r="Q78" s="49">
        <v>0</v>
      </c>
      <c r="R78" s="48">
        <v>0.54</v>
      </c>
    </row>
    <row r="79" spans="1:19" ht="28.5" x14ac:dyDescent="0.25">
      <c r="A79" s="33">
        <v>28</v>
      </c>
      <c r="B79" s="79" t="s">
        <v>273</v>
      </c>
      <c r="C79" s="110" t="s">
        <v>247</v>
      </c>
      <c r="D79" s="110">
        <f t="shared" ref="D79:R79" si="14">SUM(D80:D89)</f>
        <v>14.324</v>
      </c>
      <c r="E79" s="110">
        <f t="shared" si="14"/>
        <v>3.5680000000000001</v>
      </c>
      <c r="F79" s="110">
        <f t="shared" si="14"/>
        <v>22.016000000000002</v>
      </c>
      <c r="G79" s="110">
        <f t="shared" si="14"/>
        <v>182.07</v>
      </c>
      <c r="H79" s="110">
        <f t="shared" si="14"/>
        <v>0.16900000000000001</v>
      </c>
      <c r="I79" s="110">
        <f t="shared" si="14"/>
        <v>0.51</v>
      </c>
      <c r="J79" s="110">
        <f t="shared" si="14"/>
        <v>26.42</v>
      </c>
      <c r="K79" s="110">
        <f t="shared" si="14"/>
        <v>0.248</v>
      </c>
      <c r="L79" s="110">
        <f t="shared" si="14"/>
        <v>0.26600000000000001</v>
      </c>
      <c r="M79" s="110">
        <f t="shared" si="14"/>
        <v>71.509999999999991</v>
      </c>
      <c r="N79" s="110">
        <f t="shared" si="14"/>
        <v>7.0000000000000001E-3</v>
      </c>
      <c r="O79" s="110">
        <f t="shared" si="14"/>
        <v>48.620000000000005</v>
      </c>
      <c r="P79" s="110">
        <f t="shared" si="14"/>
        <v>3.0000000000000001E-3</v>
      </c>
      <c r="Q79" s="110">
        <f t="shared" si="14"/>
        <v>172.59</v>
      </c>
      <c r="R79" s="165">
        <f t="shared" si="14"/>
        <v>1.8420000000000001</v>
      </c>
      <c r="S79" s="305"/>
    </row>
    <row r="80" spans="1:19" x14ac:dyDescent="0.25">
      <c r="A80" s="32"/>
      <c r="B80" s="31" t="s">
        <v>73</v>
      </c>
      <c r="C80" s="31" t="s">
        <v>209</v>
      </c>
      <c r="D80" s="31">
        <v>0.72399999999999998</v>
      </c>
      <c r="E80" s="177">
        <v>0.04</v>
      </c>
      <c r="F80" s="31">
        <v>1.88</v>
      </c>
      <c r="G80" s="31">
        <v>11.2</v>
      </c>
      <c r="H80" s="31">
        <v>1.2E-2</v>
      </c>
      <c r="I80" s="31">
        <v>1.6E-2</v>
      </c>
      <c r="J80" s="31">
        <v>18</v>
      </c>
      <c r="K80" s="31">
        <v>1E-3</v>
      </c>
      <c r="L80" s="31">
        <v>0.04</v>
      </c>
      <c r="M80" s="31">
        <v>19.2</v>
      </c>
      <c r="N80" s="94">
        <v>1E-3</v>
      </c>
      <c r="O80" s="94">
        <v>6.4</v>
      </c>
      <c r="P80" s="94">
        <v>0</v>
      </c>
      <c r="Q80" s="94">
        <v>12.4</v>
      </c>
      <c r="R80" s="73">
        <v>0.24</v>
      </c>
    </row>
    <row r="81" spans="1:19" x14ac:dyDescent="0.25">
      <c r="A81" s="32"/>
      <c r="B81" s="31" t="s">
        <v>64</v>
      </c>
      <c r="C81" s="31" t="s">
        <v>272</v>
      </c>
      <c r="D81" s="31">
        <v>0.49</v>
      </c>
      <c r="E81" s="31">
        <v>9.8000000000000004E-2</v>
      </c>
      <c r="F81" s="31">
        <v>3.99</v>
      </c>
      <c r="G81" s="31">
        <v>18.86</v>
      </c>
      <c r="H81" s="31">
        <v>2.9000000000000001E-2</v>
      </c>
      <c r="I81" s="31">
        <v>0.17</v>
      </c>
      <c r="J81" s="31">
        <v>4.9000000000000004</v>
      </c>
      <c r="K81" s="31">
        <v>1E-3</v>
      </c>
      <c r="L81" s="31">
        <v>2.4E-2</v>
      </c>
      <c r="M81" s="31">
        <v>2.4500000000000002</v>
      </c>
      <c r="N81" s="94">
        <v>1E-3</v>
      </c>
      <c r="O81" s="94">
        <v>5.63</v>
      </c>
      <c r="P81" s="94">
        <v>0</v>
      </c>
      <c r="Q81" s="94">
        <v>14.21</v>
      </c>
      <c r="R81" s="73">
        <v>0.22</v>
      </c>
    </row>
    <row r="82" spans="1:19" x14ac:dyDescent="0.25">
      <c r="A82" s="32"/>
      <c r="B82" s="31" t="s">
        <v>92</v>
      </c>
      <c r="C82" s="74" t="s">
        <v>59</v>
      </c>
      <c r="D82" s="62">
        <v>0.112</v>
      </c>
      <c r="E82" s="62">
        <v>0</v>
      </c>
      <c r="F82" s="62">
        <v>0.72799999999999998</v>
      </c>
      <c r="G82" s="62">
        <v>3.2</v>
      </c>
      <c r="H82" s="62">
        <v>4.0000000000000001E-3</v>
      </c>
      <c r="I82" s="62">
        <v>2E-3</v>
      </c>
      <c r="J82" s="62">
        <v>0.8</v>
      </c>
      <c r="K82" s="62">
        <v>0</v>
      </c>
      <c r="L82" s="62">
        <v>1.6E-2</v>
      </c>
      <c r="M82" s="62">
        <v>2.48</v>
      </c>
      <c r="N82" s="61">
        <v>0</v>
      </c>
      <c r="O82" s="61">
        <v>1.1200000000000001</v>
      </c>
      <c r="P82" s="61">
        <v>0</v>
      </c>
      <c r="Q82" s="61">
        <v>4.6399999999999997</v>
      </c>
      <c r="R82" s="60">
        <v>6.4000000000000001E-2</v>
      </c>
      <c r="S82" s="305"/>
    </row>
    <row r="83" spans="1:19" x14ac:dyDescent="0.25">
      <c r="A83" s="32"/>
      <c r="B83" s="31" t="s">
        <v>98</v>
      </c>
      <c r="C83" s="31" t="s">
        <v>271</v>
      </c>
      <c r="D83" s="31">
        <v>0.45100000000000001</v>
      </c>
      <c r="E83" s="31">
        <v>4.8000000000000001E-2</v>
      </c>
      <c r="F83" s="31">
        <v>1.89</v>
      </c>
      <c r="G83" s="31">
        <v>12.04</v>
      </c>
      <c r="H83" s="31">
        <v>8.9999999999999993E-3</v>
      </c>
      <c r="I83" s="31">
        <v>1.0999999999999999E-2</v>
      </c>
      <c r="J83" s="31">
        <v>1.96</v>
      </c>
      <c r="K83" s="31">
        <v>0</v>
      </c>
      <c r="L83" s="31">
        <v>2.8000000000000001E-2</v>
      </c>
      <c r="M83" s="31">
        <v>4.4800000000000004</v>
      </c>
      <c r="N83" s="94">
        <v>2E-3</v>
      </c>
      <c r="O83" s="94">
        <v>6.16</v>
      </c>
      <c r="P83" s="94">
        <v>0</v>
      </c>
      <c r="Q83" s="94">
        <v>12.04</v>
      </c>
      <c r="R83" s="73">
        <v>0.224</v>
      </c>
    </row>
    <row r="84" spans="1:19" x14ac:dyDescent="0.25">
      <c r="A84" s="32"/>
      <c r="B84" s="31" t="s">
        <v>60</v>
      </c>
      <c r="C84" s="74" t="s">
        <v>95</v>
      </c>
      <c r="D84" s="31">
        <v>0.112</v>
      </c>
      <c r="E84" s="31">
        <v>1.2E-2</v>
      </c>
      <c r="F84" s="31">
        <v>8.64</v>
      </c>
      <c r="G84" s="31">
        <v>4.08</v>
      </c>
      <c r="H84" s="31">
        <v>7.0000000000000001E-3</v>
      </c>
      <c r="I84" s="31">
        <v>8.0000000000000002E-3</v>
      </c>
      <c r="J84" s="31">
        <v>0.71</v>
      </c>
      <c r="K84" s="31">
        <v>0.24</v>
      </c>
      <c r="L84" s="31">
        <v>4.8000000000000001E-2</v>
      </c>
      <c r="M84" s="31">
        <v>6.12</v>
      </c>
      <c r="N84" s="94">
        <v>1E-3</v>
      </c>
      <c r="O84" s="94">
        <v>4.5599999999999996</v>
      </c>
      <c r="P84" s="94">
        <v>0</v>
      </c>
      <c r="Q84" s="94">
        <v>6.6</v>
      </c>
      <c r="R84" s="73">
        <v>8.4000000000000005E-2</v>
      </c>
    </row>
    <row r="85" spans="1:19" x14ac:dyDescent="0.25">
      <c r="A85" s="33"/>
      <c r="B85" s="31" t="s">
        <v>158</v>
      </c>
      <c r="C85" s="74" t="s">
        <v>239</v>
      </c>
      <c r="D85" s="31">
        <v>0.3</v>
      </c>
      <c r="E85" s="31">
        <v>1</v>
      </c>
      <c r="F85" s="31">
        <v>0.28999999999999998</v>
      </c>
      <c r="G85" s="31">
        <v>11.5</v>
      </c>
      <c r="H85" s="31">
        <v>3.0000000000000001E-3</v>
      </c>
      <c r="I85" s="31">
        <v>0.01</v>
      </c>
      <c r="J85" s="31">
        <v>0.05</v>
      </c>
      <c r="K85" s="31">
        <v>6.0000000000000001E-3</v>
      </c>
      <c r="L85" s="31">
        <v>0.03</v>
      </c>
      <c r="M85" s="31">
        <v>9</v>
      </c>
      <c r="N85" s="94">
        <v>1E-3</v>
      </c>
      <c r="O85" s="94">
        <v>1</v>
      </c>
      <c r="P85" s="94">
        <v>0</v>
      </c>
      <c r="Q85" s="94">
        <v>6.2</v>
      </c>
      <c r="R85" s="73">
        <v>0.01</v>
      </c>
    </row>
    <row r="86" spans="1:19" x14ac:dyDescent="0.25">
      <c r="A86" s="167"/>
      <c r="B86" s="74" t="s">
        <v>47</v>
      </c>
      <c r="C86" s="152" t="s">
        <v>152</v>
      </c>
      <c r="D86" s="17">
        <v>0</v>
      </c>
      <c r="E86" s="17">
        <v>0</v>
      </c>
      <c r="F86" s="17">
        <v>0</v>
      </c>
      <c r="G86" s="17">
        <v>0</v>
      </c>
      <c r="H86" s="17">
        <v>0</v>
      </c>
      <c r="I86" s="17">
        <v>0</v>
      </c>
      <c r="J86" s="17">
        <v>0</v>
      </c>
      <c r="K86" s="17">
        <v>0</v>
      </c>
      <c r="L86" s="17">
        <v>0</v>
      </c>
      <c r="M86" s="17">
        <v>0</v>
      </c>
      <c r="N86" s="17">
        <v>0</v>
      </c>
      <c r="O86" s="17">
        <v>0</v>
      </c>
      <c r="P86" s="17">
        <v>0</v>
      </c>
      <c r="Q86" s="17">
        <v>0</v>
      </c>
      <c r="R86" s="16">
        <v>0</v>
      </c>
    </row>
    <row r="87" spans="1:19" x14ac:dyDescent="0.25">
      <c r="A87" s="32"/>
      <c r="B87" s="31" t="s">
        <v>28</v>
      </c>
      <c r="C87" s="74" t="s">
        <v>137</v>
      </c>
      <c r="D87" s="31">
        <v>0</v>
      </c>
      <c r="E87" s="31">
        <v>0</v>
      </c>
      <c r="F87" s="31">
        <v>0.998</v>
      </c>
      <c r="G87" s="31">
        <v>3.99</v>
      </c>
      <c r="H87" s="31">
        <v>0</v>
      </c>
      <c r="I87" s="31">
        <v>0</v>
      </c>
      <c r="J87" s="31">
        <v>0</v>
      </c>
      <c r="K87" s="31">
        <v>0</v>
      </c>
      <c r="L87" s="31">
        <v>0</v>
      </c>
      <c r="M87" s="31">
        <v>0.03</v>
      </c>
      <c r="N87" s="31">
        <v>0</v>
      </c>
      <c r="O87" s="31">
        <v>0</v>
      </c>
      <c r="P87" s="31">
        <v>0</v>
      </c>
      <c r="Q87" s="31">
        <v>0</v>
      </c>
      <c r="R87" s="73">
        <v>3.0000000000000001E-3</v>
      </c>
    </row>
    <row r="88" spans="1:19" x14ac:dyDescent="0.25">
      <c r="A88" s="33"/>
      <c r="B88" s="31" t="s">
        <v>58</v>
      </c>
      <c r="C88" s="30" t="s">
        <v>241</v>
      </c>
      <c r="D88" s="17">
        <v>8.91</v>
      </c>
      <c r="E88" s="17">
        <v>0.27</v>
      </c>
      <c r="F88" s="17">
        <v>3.6</v>
      </c>
      <c r="G88" s="17">
        <v>39</v>
      </c>
      <c r="H88" s="17">
        <v>9.9000000000000005E-2</v>
      </c>
      <c r="I88" s="17">
        <v>0.27300000000000002</v>
      </c>
      <c r="J88" s="17">
        <v>0</v>
      </c>
      <c r="K88" s="17">
        <v>0</v>
      </c>
      <c r="L88" s="17">
        <v>0.03</v>
      </c>
      <c r="M88" s="17">
        <v>24</v>
      </c>
      <c r="N88" s="29">
        <v>0</v>
      </c>
      <c r="O88" s="29">
        <v>21</v>
      </c>
      <c r="P88" s="29">
        <v>3.0000000000000001E-3</v>
      </c>
      <c r="Q88" s="29">
        <v>93</v>
      </c>
      <c r="R88" s="16">
        <v>0.81</v>
      </c>
    </row>
    <row r="89" spans="1:19" x14ac:dyDescent="0.25">
      <c r="A89" s="37"/>
      <c r="B89" s="26" t="s">
        <v>729</v>
      </c>
      <c r="C89" s="44" t="s">
        <v>756</v>
      </c>
      <c r="D89" s="43">
        <v>3.2250000000000001</v>
      </c>
      <c r="E89" s="43">
        <v>2.1</v>
      </c>
      <c r="F89" s="43">
        <v>0</v>
      </c>
      <c r="G89" s="43">
        <v>78.2</v>
      </c>
      <c r="H89" s="43">
        <v>6.0000000000000001E-3</v>
      </c>
      <c r="I89" s="43">
        <v>0.02</v>
      </c>
      <c r="J89" s="43">
        <v>0</v>
      </c>
      <c r="K89" s="43">
        <v>0</v>
      </c>
      <c r="L89" s="43">
        <v>0.05</v>
      </c>
      <c r="M89" s="43">
        <v>3.75</v>
      </c>
      <c r="N89" s="42">
        <v>1E-3</v>
      </c>
      <c r="O89" s="42">
        <v>2.75</v>
      </c>
      <c r="P89" s="42">
        <v>0</v>
      </c>
      <c r="Q89" s="42">
        <v>23.5</v>
      </c>
      <c r="R89" s="41">
        <v>0.187</v>
      </c>
    </row>
    <row r="90" spans="1:19" x14ac:dyDescent="0.25">
      <c r="A90" s="21">
        <v>112.2</v>
      </c>
      <c r="B90" s="20" t="s">
        <v>741</v>
      </c>
      <c r="C90" s="19">
        <v>200</v>
      </c>
      <c r="D90" s="34">
        <f t="shared" ref="D90:R90" si="15">SUM(D91:D97)</f>
        <v>24.021000000000001</v>
      </c>
      <c r="E90" s="34">
        <f t="shared" si="15"/>
        <v>21.765000000000001</v>
      </c>
      <c r="F90" s="34">
        <f t="shared" si="15"/>
        <v>30.149000000000001</v>
      </c>
      <c r="G90" s="34">
        <f t="shared" si="15"/>
        <v>450.4</v>
      </c>
      <c r="H90" s="34">
        <f t="shared" si="15"/>
        <v>0.121</v>
      </c>
      <c r="I90" s="34">
        <f t="shared" si="15"/>
        <v>0.34200000000000003</v>
      </c>
      <c r="J90" s="34">
        <f t="shared" si="15"/>
        <v>5.4329999999999998</v>
      </c>
      <c r="K90" s="34">
        <f t="shared" si="15"/>
        <v>0.106</v>
      </c>
      <c r="L90" s="34">
        <f t="shared" si="15"/>
        <v>0.72599999999999998</v>
      </c>
      <c r="M90" s="34">
        <f t="shared" si="15"/>
        <v>25.924999999999997</v>
      </c>
      <c r="N90" s="34">
        <f t="shared" si="15"/>
        <v>5.0000000000000001E-3</v>
      </c>
      <c r="O90" s="34">
        <f t="shared" si="15"/>
        <v>41.209000000000003</v>
      </c>
      <c r="P90" s="34">
        <f t="shared" si="15"/>
        <v>1.6E-2</v>
      </c>
      <c r="Q90" s="34">
        <f t="shared" si="15"/>
        <v>219.678</v>
      </c>
      <c r="R90" s="140">
        <f t="shared" si="15"/>
        <v>2.6749999999999998</v>
      </c>
    </row>
    <row r="91" spans="1:19" x14ac:dyDescent="0.25">
      <c r="A91" s="37"/>
      <c r="B91" s="26" t="s">
        <v>92</v>
      </c>
      <c r="C91" s="25" t="s">
        <v>681</v>
      </c>
      <c r="D91" s="25">
        <v>9.7000000000000003E-2</v>
      </c>
      <c r="E91" s="25">
        <v>0</v>
      </c>
      <c r="F91" s="25">
        <v>0.628</v>
      </c>
      <c r="G91" s="25">
        <v>4.5599999999999996</v>
      </c>
      <c r="H91" s="25">
        <v>3.0000000000000001E-3</v>
      </c>
      <c r="I91" s="25">
        <v>2E-3</v>
      </c>
      <c r="J91" s="25">
        <v>0.69</v>
      </c>
      <c r="K91" s="25">
        <v>0</v>
      </c>
      <c r="L91" s="25">
        <v>1.4E-2</v>
      </c>
      <c r="M91" s="25">
        <v>2.1389999999999998</v>
      </c>
      <c r="N91" s="84">
        <v>0</v>
      </c>
      <c r="O91" s="84">
        <v>0.96599999999999997</v>
      </c>
      <c r="P91" s="84">
        <v>0</v>
      </c>
      <c r="Q91" s="84">
        <v>4.0019999999999998</v>
      </c>
      <c r="R91" s="36">
        <v>5.5E-2</v>
      </c>
    </row>
    <row r="92" spans="1:19" x14ac:dyDescent="0.25">
      <c r="A92" s="37"/>
      <c r="B92" s="26" t="s">
        <v>43</v>
      </c>
      <c r="C92" s="25" t="s">
        <v>682</v>
      </c>
      <c r="D92" s="25">
        <v>5.5E-2</v>
      </c>
      <c r="E92" s="25">
        <v>5</v>
      </c>
      <c r="F92" s="25">
        <v>0.09</v>
      </c>
      <c r="G92" s="25">
        <v>47.48</v>
      </c>
      <c r="H92" s="25">
        <v>1E-3</v>
      </c>
      <c r="I92" s="25">
        <v>8.0000000000000002E-3</v>
      </c>
      <c r="J92" s="25">
        <v>0</v>
      </c>
      <c r="K92" s="25">
        <v>3.1E-2</v>
      </c>
      <c r="L92" s="25">
        <v>6.9000000000000006E-2</v>
      </c>
      <c r="M92" s="25">
        <v>1.6559999999999999</v>
      </c>
      <c r="N92" s="84">
        <v>0</v>
      </c>
      <c r="O92" s="84">
        <v>3.4000000000000002E-2</v>
      </c>
      <c r="P92" s="84">
        <v>0</v>
      </c>
      <c r="Q92" s="84">
        <v>2.0699999999999998</v>
      </c>
      <c r="R92" s="36">
        <v>1.4E-2</v>
      </c>
    </row>
    <row r="93" spans="1:19" x14ac:dyDescent="0.25">
      <c r="A93" s="37"/>
      <c r="B93" s="26" t="s">
        <v>172</v>
      </c>
      <c r="C93" s="25" t="s">
        <v>683</v>
      </c>
      <c r="D93" s="25">
        <v>0.29199999999999998</v>
      </c>
      <c r="E93" s="25">
        <v>3.5999999999999997E-2</v>
      </c>
      <c r="F93" s="25">
        <v>1.871</v>
      </c>
      <c r="G93" s="25">
        <v>10.93</v>
      </c>
      <c r="H93" s="25">
        <v>7.0000000000000001E-3</v>
      </c>
      <c r="I93" s="25">
        <v>2E-3</v>
      </c>
      <c r="J93" s="25">
        <v>0</v>
      </c>
      <c r="K93" s="25">
        <v>0</v>
      </c>
      <c r="L93" s="25">
        <v>0.05</v>
      </c>
      <c r="M93" s="25">
        <v>0.66</v>
      </c>
      <c r="N93" s="84">
        <v>0</v>
      </c>
      <c r="O93" s="84">
        <v>1.214</v>
      </c>
      <c r="P93" s="84">
        <v>0</v>
      </c>
      <c r="Q93" s="84">
        <v>3.1739999999999999</v>
      </c>
      <c r="R93" s="36">
        <v>5.8000000000000003E-2</v>
      </c>
    </row>
    <row r="94" spans="1:19" x14ac:dyDescent="0.25">
      <c r="A94" s="37"/>
      <c r="B94" s="26" t="s">
        <v>167</v>
      </c>
      <c r="C94" s="25" t="s">
        <v>684</v>
      </c>
      <c r="D94" s="25">
        <v>2.415</v>
      </c>
      <c r="E94" s="25">
        <v>0.34499999999999997</v>
      </c>
      <c r="F94" s="25">
        <v>25.53</v>
      </c>
      <c r="G94" s="25">
        <v>115.65</v>
      </c>
      <c r="H94" s="25">
        <v>2.8000000000000001E-2</v>
      </c>
      <c r="I94" s="25">
        <v>1.4E-2</v>
      </c>
      <c r="J94" s="25">
        <v>0</v>
      </c>
      <c r="K94" s="25">
        <v>0</v>
      </c>
      <c r="L94" s="25">
        <v>0.13800000000000001</v>
      </c>
      <c r="M94" s="25">
        <v>2.76</v>
      </c>
      <c r="N94" s="84">
        <v>0</v>
      </c>
      <c r="O94" s="84">
        <v>15.25</v>
      </c>
      <c r="P94" s="84">
        <v>5.0000000000000001E-3</v>
      </c>
      <c r="Q94" s="84">
        <v>51.75</v>
      </c>
      <c r="R94" s="36">
        <v>2.8000000000000001E-2</v>
      </c>
    </row>
    <row r="95" spans="1:19" x14ac:dyDescent="0.25">
      <c r="A95" s="37"/>
      <c r="B95" s="26" t="s">
        <v>704</v>
      </c>
      <c r="C95" s="25" t="s">
        <v>705</v>
      </c>
      <c r="D95" s="25">
        <v>13.69</v>
      </c>
      <c r="E95" s="25">
        <v>13.84</v>
      </c>
      <c r="F95" s="25">
        <v>0.52600000000000002</v>
      </c>
      <c r="G95" s="25">
        <v>203.15</v>
      </c>
      <c r="H95" s="25">
        <v>5.2999999999999999E-2</v>
      </c>
      <c r="I95" s="25">
        <v>0.113</v>
      </c>
      <c r="J95" s="25">
        <v>1.3540000000000001</v>
      </c>
      <c r="K95" s="25">
        <v>5.3999999999999999E-2</v>
      </c>
      <c r="L95" s="25">
        <v>0.376</v>
      </c>
      <c r="M95" s="25">
        <v>12.03</v>
      </c>
      <c r="N95" s="84">
        <v>4.0000000000000001E-3</v>
      </c>
      <c r="O95" s="84">
        <v>13.54</v>
      </c>
      <c r="P95" s="84">
        <v>0.01</v>
      </c>
      <c r="Q95" s="84">
        <v>124.08</v>
      </c>
      <c r="R95" s="36">
        <v>1.2030000000000001</v>
      </c>
    </row>
    <row r="96" spans="1:19" x14ac:dyDescent="0.25">
      <c r="A96" s="37"/>
      <c r="B96" s="26" t="s">
        <v>108</v>
      </c>
      <c r="C96" s="25" t="s">
        <v>682</v>
      </c>
      <c r="D96" s="25">
        <v>0.33100000000000002</v>
      </c>
      <c r="E96" s="25">
        <v>3.4000000000000002E-2</v>
      </c>
      <c r="F96" s="25">
        <v>1.3109999999999999</v>
      </c>
      <c r="G96" s="25">
        <v>8.6300000000000008</v>
      </c>
      <c r="H96" s="25">
        <v>0.01</v>
      </c>
      <c r="I96" s="25">
        <v>0.01</v>
      </c>
      <c r="J96" s="25">
        <v>3.1</v>
      </c>
      <c r="K96" s="25">
        <v>2.1000000000000001E-2</v>
      </c>
      <c r="L96" s="25">
        <v>6.9000000000000006E-2</v>
      </c>
      <c r="M96" s="25">
        <v>1.38</v>
      </c>
      <c r="N96" s="84">
        <v>1E-3</v>
      </c>
      <c r="O96" s="84">
        <v>3.45</v>
      </c>
      <c r="P96" s="84">
        <v>0</v>
      </c>
      <c r="Q96" s="84">
        <v>4.6920000000000002</v>
      </c>
      <c r="R96" s="36">
        <v>0.159</v>
      </c>
    </row>
    <row r="97" spans="1:18" x14ac:dyDescent="0.25">
      <c r="A97" s="37"/>
      <c r="B97" s="26" t="s">
        <v>142</v>
      </c>
      <c r="C97" s="25" t="s">
        <v>685</v>
      </c>
      <c r="D97" s="25">
        <v>7.141</v>
      </c>
      <c r="E97" s="25">
        <v>2.5099999999999998</v>
      </c>
      <c r="F97" s="25">
        <v>0.193</v>
      </c>
      <c r="G97" s="25">
        <v>60</v>
      </c>
      <c r="H97" s="25">
        <v>1.9E-2</v>
      </c>
      <c r="I97" s="25">
        <v>0.193</v>
      </c>
      <c r="J97" s="25">
        <v>0.28899999999999998</v>
      </c>
      <c r="K97" s="25">
        <v>0</v>
      </c>
      <c r="L97" s="25">
        <v>0.01</v>
      </c>
      <c r="M97" s="25">
        <v>5.3</v>
      </c>
      <c r="N97" s="84">
        <v>0</v>
      </c>
      <c r="O97" s="84">
        <v>6.7549999999999999</v>
      </c>
      <c r="P97" s="84">
        <v>1E-3</v>
      </c>
      <c r="Q97" s="84">
        <v>29.91</v>
      </c>
      <c r="R97" s="36">
        <v>1.1579999999999999</v>
      </c>
    </row>
    <row r="98" spans="1:18" x14ac:dyDescent="0.25">
      <c r="A98" s="33">
        <v>118</v>
      </c>
      <c r="B98" s="55" t="s">
        <v>151</v>
      </c>
      <c r="C98" s="95">
        <v>200</v>
      </c>
      <c r="D98" s="107">
        <f t="shared" ref="D98:R98" si="16">SUM(D99:D100)</f>
        <v>0</v>
      </c>
      <c r="E98" s="107">
        <f t="shared" si="16"/>
        <v>0</v>
      </c>
      <c r="F98" s="107">
        <f t="shared" si="16"/>
        <v>2.5</v>
      </c>
      <c r="G98" s="107">
        <f t="shared" si="16"/>
        <v>9.76</v>
      </c>
      <c r="H98" s="107">
        <f t="shared" si="16"/>
        <v>0</v>
      </c>
      <c r="I98" s="107">
        <f t="shared" si="16"/>
        <v>0</v>
      </c>
      <c r="J98" s="107">
        <f t="shared" si="16"/>
        <v>0</v>
      </c>
      <c r="K98" s="107">
        <f t="shared" si="16"/>
        <v>0</v>
      </c>
      <c r="L98" s="107">
        <f t="shared" si="16"/>
        <v>0</v>
      </c>
      <c r="M98" s="107">
        <f t="shared" si="16"/>
        <v>0</v>
      </c>
      <c r="N98" s="107">
        <f t="shared" si="16"/>
        <v>0</v>
      </c>
      <c r="O98" s="107">
        <f t="shared" si="16"/>
        <v>0</v>
      </c>
      <c r="P98" s="107">
        <f t="shared" si="16"/>
        <v>0</v>
      </c>
      <c r="Q98" s="107">
        <f t="shared" si="16"/>
        <v>0</v>
      </c>
      <c r="R98" s="141">
        <f t="shared" si="16"/>
        <v>0</v>
      </c>
    </row>
    <row r="99" spans="1:18" x14ac:dyDescent="0.25">
      <c r="A99" s="33"/>
      <c r="B99" s="31" t="s">
        <v>30</v>
      </c>
      <c r="C99" s="30" t="s">
        <v>84</v>
      </c>
      <c r="D99" s="62">
        <v>0</v>
      </c>
      <c r="E99" s="62">
        <v>0</v>
      </c>
      <c r="F99" s="62">
        <v>0</v>
      </c>
      <c r="G99" s="62">
        <v>0</v>
      </c>
      <c r="H99" s="62">
        <v>0</v>
      </c>
      <c r="I99" s="62">
        <v>0</v>
      </c>
      <c r="J99" s="62">
        <v>0</v>
      </c>
      <c r="K99" s="62">
        <v>0</v>
      </c>
      <c r="L99" s="62">
        <v>0</v>
      </c>
      <c r="M99" s="62">
        <v>0</v>
      </c>
      <c r="N99" s="62">
        <v>0</v>
      </c>
      <c r="O99" s="62">
        <v>0</v>
      </c>
      <c r="P99" s="62">
        <v>0</v>
      </c>
      <c r="Q99" s="62">
        <v>0</v>
      </c>
      <c r="R99" s="16">
        <v>0</v>
      </c>
    </row>
    <row r="100" spans="1:18" x14ac:dyDescent="0.25">
      <c r="A100" s="33"/>
      <c r="B100" s="31" t="s">
        <v>150</v>
      </c>
      <c r="C100" s="30" t="s">
        <v>149</v>
      </c>
      <c r="D100" s="62">
        <v>0</v>
      </c>
      <c r="E100" s="62">
        <v>0</v>
      </c>
      <c r="F100" s="62">
        <v>2.5</v>
      </c>
      <c r="G100" s="62">
        <v>9.76</v>
      </c>
      <c r="H100" s="62">
        <v>0</v>
      </c>
      <c r="I100" s="62">
        <v>0</v>
      </c>
      <c r="J100" s="62">
        <v>0</v>
      </c>
      <c r="K100" s="62">
        <v>0</v>
      </c>
      <c r="L100" s="62">
        <v>0</v>
      </c>
      <c r="M100" s="62">
        <v>0</v>
      </c>
      <c r="N100" s="62">
        <v>0</v>
      </c>
      <c r="O100" s="62">
        <v>0</v>
      </c>
      <c r="P100" s="62">
        <v>0</v>
      </c>
      <c r="Q100" s="62">
        <v>0</v>
      </c>
      <c r="R100" s="60">
        <v>0</v>
      </c>
    </row>
    <row r="101" spans="1:18" x14ac:dyDescent="0.25">
      <c r="A101" s="155">
        <v>11</v>
      </c>
      <c r="B101" s="20" t="s">
        <v>26</v>
      </c>
      <c r="C101" s="28" t="s">
        <v>410</v>
      </c>
      <c r="D101" s="34">
        <f t="shared" ref="D101" si="17">SUM(D102)</f>
        <v>1.44</v>
      </c>
      <c r="E101" s="34">
        <f t="shared" ref="E101:R101" si="18">SUM(E102)</f>
        <v>0.36</v>
      </c>
      <c r="F101" s="34">
        <f t="shared" si="18"/>
        <v>12.48</v>
      </c>
      <c r="G101" s="34">
        <f t="shared" si="18"/>
        <v>59.4</v>
      </c>
      <c r="H101" s="263">
        <f t="shared" si="18"/>
        <v>7.0000000000000001E-3</v>
      </c>
      <c r="I101" s="263">
        <f t="shared" si="18"/>
        <v>3.2000000000000001E-2</v>
      </c>
      <c r="J101" s="34">
        <f t="shared" si="18"/>
        <v>0</v>
      </c>
      <c r="K101" s="34">
        <f t="shared" si="18"/>
        <v>0</v>
      </c>
      <c r="L101" s="34">
        <f t="shared" si="18"/>
        <v>0</v>
      </c>
      <c r="M101" s="34">
        <f t="shared" si="18"/>
        <v>14</v>
      </c>
      <c r="N101" s="34">
        <f t="shared" si="18"/>
        <v>0</v>
      </c>
      <c r="O101" s="34">
        <f t="shared" si="18"/>
        <v>0</v>
      </c>
      <c r="P101" s="34">
        <f t="shared" si="18"/>
        <v>0</v>
      </c>
      <c r="Q101" s="34">
        <f t="shared" si="18"/>
        <v>0</v>
      </c>
      <c r="R101" s="140">
        <f t="shared" si="18"/>
        <v>1.56</v>
      </c>
    </row>
    <row r="102" spans="1:18" ht="15.75" thickBot="1" x14ac:dyDescent="0.3">
      <c r="A102" s="241"/>
      <c r="B102" s="242" t="s">
        <v>25</v>
      </c>
      <c r="C102" s="243" t="s">
        <v>251</v>
      </c>
      <c r="D102" s="215">
        <v>1.44</v>
      </c>
      <c r="E102" s="215">
        <v>0.36</v>
      </c>
      <c r="F102" s="215">
        <v>12.48</v>
      </c>
      <c r="G102" s="215">
        <v>59.4</v>
      </c>
      <c r="H102" s="215">
        <v>7.0000000000000001E-3</v>
      </c>
      <c r="I102" s="215">
        <v>3.2000000000000001E-2</v>
      </c>
      <c r="J102" s="215">
        <v>0</v>
      </c>
      <c r="K102" s="215">
        <v>0</v>
      </c>
      <c r="L102" s="215">
        <v>0</v>
      </c>
      <c r="M102" s="215">
        <v>14</v>
      </c>
      <c r="N102" s="244">
        <v>0</v>
      </c>
      <c r="O102" s="244">
        <v>0</v>
      </c>
      <c r="P102" s="244">
        <v>0</v>
      </c>
      <c r="Q102" s="244">
        <v>0</v>
      </c>
      <c r="R102" s="214">
        <v>1.56</v>
      </c>
    </row>
    <row r="103" spans="1:18" ht="15.75" thickBot="1" x14ac:dyDescent="0.3">
      <c r="A103" s="420" t="s">
        <v>24</v>
      </c>
      <c r="B103" s="421"/>
      <c r="C103" s="422"/>
      <c r="D103" s="15">
        <f t="shared" ref="D103:R103" si="19">SUM(D77,D79,D90,D98,D101,)</f>
        <v>40.445</v>
      </c>
      <c r="E103" s="15">
        <f t="shared" si="19"/>
        <v>25.812999999999999</v>
      </c>
      <c r="F103" s="15">
        <f t="shared" si="19"/>
        <v>69.245000000000005</v>
      </c>
      <c r="G103" s="246">
        <f t="shared" si="19"/>
        <v>715.43</v>
      </c>
      <c r="H103" s="15">
        <f t="shared" si="19"/>
        <v>0.33300000000000002</v>
      </c>
      <c r="I103" s="15">
        <f t="shared" si="19"/>
        <v>0.90800000000000014</v>
      </c>
      <c r="J103" s="15">
        <f t="shared" si="19"/>
        <v>46.853000000000002</v>
      </c>
      <c r="K103" s="15">
        <f t="shared" si="19"/>
        <v>0.35399999999999998</v>
      </c>
      <c r="L103" s="15">
        <f t="shared" si="19"/>
        <v>0.99199999999999999</v>
      </c>
      <c r="M103" s="15">
        <f t="shared" si="19"/>
        <v>111.43499999999999</v>
      </c>
      <c r="N103" s="15">
        <f t="shared" si="19"/>
        <v>8.4120000000000008</v>
      </c>
      <c r="O103" s="15">
        <f t="shared" si="19"/>
        <v>89.829000000000008</v>
      </c>
      <c r="P103" s="15">
        <f t="shared" si="19"/>
        <v>1.9E-2</v>
      </c>
      <c r="Q103" s="15">
        <f t="shared" si="19"/>
        <v>392.26800000000003</v>
      </c>
      <c r="R103" s="303">
        <f t="shared" si="19"/>
        <v>6.6170000000000009</v>
      </c>
    </row>
    <row r="104" spans="1:18" x14ac:dyDescent="0.25">
      <c r="A104" s="164"/>
      <c r="B104" s="164"/>
      <c r="C104" s="164"/>
      <c r="D104" s="163"/>
      <c r="E104" s="163"/>
      <c r="F104" s="163"/>
      <c r="G104" s="163"/>
      <c r="H104" s="163"/>
      <c r="I104" s="163"/>
      <c r="J104" s="163"/>
      <c r="K104" s="163"/>
      <c r="L104" s="163"/>
      <c r="M104" s="163"/>
      <c r="N104" s="163"/>
      <c r="O104" s="163"/>
      <c r="P104" s="163"/>
      <c r="Q104" s="163"/>
      <c r="R104" s="163"/>
    </row>
    <row r="105" spans="1:18" x14ac:dyDescent="0.25">
      <c r="A105" s="164"/>
      <c r="B105" s="164"/>
      <c r="C105" s="164"/>
      <c r="D105" s="163"/>
      <c r="E105" s="163"/>
      <c r="F105" s="163"/>
      <c r="G105" s="163"/>
      <c r="H105" s="163"/>
      <c r="I105" s="163"/>
      <c r="J105" s="163"/>
      <c r="K105" s="163"/>
      <c r="L105" s="163"/>
      <c r="M105" s="163"/>
      <c r="N105" s="163"/>
      <c r="O105" s="163"/>
      <c r="P105" s="163"/>
      <c r="Q105" s="163"/>
      <c r="R105" s="163"/>
    </row>
    <row r="106" spans="1:18" ht="15.75" thickBot="1" x14ac:dyDescent="0.3">
      <c r="A106" s="164"/>
      <c r="B106" s="164"/>
      <c r="C106" s="164"/>
      <c r="D106" s="163"/>
      <c r="E106" s="163"/>
      <c r="F106" s="163"/>
      <c r="G106" s="163"/>
      <c r="H106" s="163"/>
      <c r="I106" s="163"/>
      <c r="J106" s="163"/>
      <c r="K106" s="163"/>
      <c r="L106" s="163"/>
      <c r="M106" s="163"/>
      <c r="N106" s="163"/>
      <c r="O106" s="163"/>
      <c r="P106" s="163"/>
      <c r="Q106" s="163"/>
      <c r="R106" s="163"/>
    </row>
    <row r="107" spans="1:18" ht="15" customHeight="1" thickBot="1" x14ac:dyDescent="0.3">
      <c r="A107" s="417" t="s">
        <v>190</v>
      </c>
      <c r="B107" s="418"/>
      <c r="C107" s="418"/>
      <c r="D107" s="418"/>
      <c r="E107" s="418"/>
      <c r="F107" s="418"/>
      <c r="G107" s="418"/>
      <c r="H107" s="418"/>
      <c r="I107" s="418"/>
      <c r="J107" s="418"/>
      <c r="K107" s="418"/>
      <c r="L107" s="418"/>
      <c r="M107" s="418"/>
      <c r="N107" s="418"/>
      <c r="O107" s="418"/>
      <c r="P107" s="418"/>
      <c r="Q107" s="418"/>
      <c r="R107" s="419"/>
    </row>
    <row r="108" spans="1:18" ht="15" customHeight="1" x14ac:dyDescent="0.25">
      <c r="A108" s="435" t="s">
        <v>82</v>
      </c>
      <c r="B108" s="429" t="s">
        <v>81</v>
      </c>
      <c r="C108" s="429" t="s">
        <v>80</v>
      </c>
      <c r="D108" s="431" t="s">
        <v>18</v>
      </c>
      <c r="E108" s="431"/>
      <c r="F108" s="431"/>
      <c r="G108" s="429" t="s">
        <v>17</v>
      </c>
      <c r="H108" s="432" t="s">
        <v>16</v>
      </c>
      <c r="I108" s="433"/>
      <c r="J108" s="433"/>
      <c r="K108" s="433"/>
      <c r="L108" s="434"/>
      <c r="M108" s="414" t="s">
        <v>15</v>
      </c>
      <c r="N108" s="415"/>
      <c r="O108" s="415"/>
      <c r="P108" s="415"/>
      <c r="Q108" s="415"/>
      <c r="R108" s="416"/>
    </row>
    <row r="109" spans="1:18" ht="16.5" thickBot="1" x14ac:dyDescent="0.3">
      <c r="A109" s="436"/>
      <c r="B109" s="430"/>
      <c r="C109" s="430"/>
      <c r="D109" s="72" t="s">
        <v>79</v>
      </c>
      <c r="E109" s="72" t="s">
        <v>78</v>
      </c>
      <c r="F109" s="72" t="s">
        <v>77</v>
      </c>
      <c r="G109" s="430"/>
      <c r="H109" s="72" t="s">
        <v>11</v>
      </c>
      <c r="I109" s="72" t="s">
        <v>10</v>
      </c>
      <c r="J109" s="72" t="s">
        <v>9</v>
      </c>
      <c r="K109" s="72" t="s">
        <v>76</v>
      </c>
      <c r="L109" s="72" t="s">
        <v>7</v>
      </c>
      <c r="M109" s="72" t="s">
        <v>6</v>
      </c>
      <c r="N109" s="71" t="s">
        <v>5</v>
      </c>
      <c r="O109" s="71" t="s">
        <v>4</v>
      </c>
      <c r="P109" s="71" t="s">
        <v>3</v>
      </c>
      <c r="Q109" s="71" t="s">
        <v>2</v>
      </c>
      <c r="R109" s="70" t="s">
        <v>1</v>
      </c>
    </row>
    <row r="110" spans="1:18" ht="28.5" x14ac:dyDescent="0.25">
      <c r="A110" s="172">
        <v>11</v>
      </c>
      <c r="B110" s="171" t="s">
        <v>75</v>
      </c>
      <c r="C110" s="170" t="s">
        <v>138</v>
      </c>
      <c r="D110" s="169">
        <f t="shared" ref="D110:R110" si="20">SUM(D111:D114)</f>
        <v>1.65</v>
      </c>
      <c r="E110" s="169">
        <f t="shared" si="20"/>
        <v>7.09</v>
      </c>
      <c r="F110" s="169">
        <f t="shared" si="20"/>
        <v>4.8599999999999994</v>
      </c>
      <c r="G110" s="169">
        <f t="shared" si="20"/>
        <v>90.93</v>
      </c>
      <c r="H110" s="169">
        <f t="shared" si="20"/>
        <v>3.3000000000000002E-2</v>
      </c>
      <c r="I110" s="169">
        <f t="shared" si="20"/>
        <v>4.2999999999999997E-2</v>
      </c>
      <c r="J110" s="169">
        <f t="shared" si="20"/>
        <v>36.944000000000003</v>
      </c>
      <c r="K110" s="169">
        <f t="shared" si="20"/>
        <v>0.32200000000000001</v>
      </c>
      <c r="L110" s="169">
        <f t="shared" si="20"/>
        <v>0.78900000000000003</v>
      </c>
      <c r="M110" s="169">
        <f t="shared" si="20"/>
        <v>46.56</v>
      </c>
      <c r="N110" s="169">
        <f t="shared" si="20"/>
        <v>3.0000000000000001E-3</v>
      </c>
      <c r="O110" s="169">
        <f t="shared" si="20"/>
        <v>18.880000000000003</v>
      </c>
      <c r="P110" s="169">
        <f t="shared" si="20"/>
        <v>0</v>
      </c>
      <c r="Q110" s="169">
        <f t="shared" si="20"/>
        <v>33.6</v>
      </c>
      <c r="R110" s="168">
        <f t="shared" si="20"/>
        <v>0.59199999999999997</v>
      </c>
    </row>
    <row r="111" spans="1:18" x14ac:dyDescent="0.25">
      <c r="A111" s="167"/>
      <c r="B111" s="74" t="s">
        <v>73</v>
      </c>
      <c r="C111" s="166" t="s">
        <v>249</v>
      </c>
      <c r="D111" s="31">
        <v>1.44</v>
      </c>
      <c r="E111" s="31">
        <v>0.08</v>
      </c>
      <c r="F111" s="31">
        <v>3.76</v>
      </c>
      <c r="G111" s="31">
        <v>22.4</v>
      </c>
      <c r="H111" s="31">
        <v>2.4E-2</v>
      </c>
      <c r="I111" s="31">
        <v>3.2000000000000001E-2</v>
      </c>
      <c r="J111" s="31">
        <v>36</v>
      </c>
      <c r="K111" s="31">
        <v>2E-3</v>
      </c>
      <c r="L111" s="31">
        <v>0.08</v>
      </c>
      <c r="M111" s="31">
        <v>38.4</v>
      </c>
      <c r="N111" s="94">
        <v>2E-3</v>
      </c>
      <c r="O111" s="94">
        <v>12.8</v>
      </c>
      <c r="P111" s="94">
        <v>0</v>
      </c>
      <c r="Q111" s="94">
        <v>24.8</v>
      </c>
      <c r="R111" s="73">
        <v>0.48</v>
      </c>
    </row>
    <row r="112" spans="1:18" x14ac:dyDescent="0.25">
      <c r="A112" s="167"/>
      <c r="B112" s="74" t="s">
        <v>71</v>
      </c>
      <c r="C112" s="166" t="s">
        <v>175</v>
      </c>
      <c r="D112" s="31">
        <v>0.21</v>
      </c>
      <c r="E112" s="31">
        <v>0.02</v>
      </c>
      <c r="F112" s="31">
        <v>1.1000000000000001</v>
      </c>
      <c r="G112" s="31">
        <v>5.6</v>
      </c>
      <c r="H112" s="31">
        <v>8.9999999999999993E-3</v>
      </c>
      <c r="I112" s="31">
        <v>1.0999999999999999E-2</v>
      </c>
      <c r="J112" s="31">
        <v>0.94399999999999995</v>
      </c>
      <c r="K112" s="31">
        <v>0.32</v>
      </c>
      <c r="L112" s="31">
        <v>6.4000000000000001E-2</v>
      </c>
      <c r="M112" s="31">
        <v>8.16</v>
      </c>
      <c r="N112" s="94">
        <v>1E-3</v>
      </c>
      <c r="O112" s="94">
        <v>6.08</v>
      </c>
      <c r="P112" s="94">
        <v>0</v>
      </c>
      <c r="Q112" s="94">
        <v>8.8000000000000007</v>
      </c>
      <c r="R112" s="73">
        <v>0.112</v>
      </c>
    </row>
    <row r="113" spans="1:18" x14ac:dyDescent="0.25">
      <c r="A113" s="167"/>
      <c r="B113" s="74" t="s">
        <v>69</v>
      </c>
      <c r="C113" s="166" t="s">
        <v>120</v>
      </c>
      <c r="D113" s="31">
        <v>0</v>
      </c>
      <c r="E113" s="31">
        <v>6.99</v>
      </c>
      <c r="F113" s="31">
        <v>0</v>
      </c>
      <c r="G113" s="31">
        <v>62.93</v>
      </c>
      <c r="H113" s="31">
        <v>0</v>
      </c>
      <c r="I113" s="31">
        <v>0</v>
      </c>
      <c r="J113" s="31">
        <v>0</v>
      </c>
      <c r="K113" s="31">
        <v>0</v>
      </c>
      <c r="L113" s="31">
        <v>0.64500000000000002</v>
      </c>
      <c r="M113" s="31">
        <v>0</v>
      </c>
      <c r="N113" s="31">
        <v>0</v>
      </c>
      <c r="O113" s="31">
        <v>0</v>
      </c>
      <c r="P113" s="31">
        <v>0</v>
      </c>
      <c r="Q113" s="31">
        <v>0</v>
      </c>
      <c r="R113" s="73">
        <v>0</v>
      </c>
    </row>
    <row r="114" spans="1:18" x14ac:dyDescent="0.25">
      <c r="A114" s="167"/>
      <c r="B114" s="74" t="s">
        <v>47</v>
      </c>
      <c r="C114" s="166" t="s">
        <v>202</v>
      </c>
      <c r="D114" s="31">
        <v>0</v>
      </c>
      <c r="E114" s="31">
        <v>0</v>
      </c>
      <c r="F114" s="31">
        <v>0</v>
      </c>
      <c r="G114" s="31">
        <v>0</v>
      </c>
      <c r="H114" s="31">
        <v>0</v>
      </c>
      <c r="I114" s="31">
        <v>0</v>
      </c>
      <c r="J114" s="31">
        <v>0</v>
      </c>
      <c r="K114" s="31">
        <v>0</v>
      </c>
      <c r="L114" s="31">
        <v>0</v>
      </c>
      <c r="M114" s="31">
        <v>0</v>
      </c>
      <c r="N114" s="31">
        <v>0</v>
      </c>
      <c r="O114" s="31">
        <v>0</v>
      </c>
      <c r="P114" s="31">
        <v>0</v>
      </c>
      <c r="Q114" s="31">
        <v>0</v>
      </c>
      <c r="R114" s="73">
        <v>0</v>
      </c>
    </row>
    <row r="115" spans="1:18" x14ac:dyDescent="0.25">
      <c r="A115" s="21">
        <v>42</v>
      </c>
      <c r="B115" s="20" t="s">
        <v>119</v>
      </c>
      <c r="C115" s="28" t="s">
        <v>247</v>
      </c>
      <c r="D115" s="122">
        <f t="shared" ref="D115:R115" si="21">SUM(D116:D122)</f>
        <v>7.7789999999999999</v>
      </c>
      <c r="E115" s="122">
        <f t="shared" si="21"/>
        <v>10.616</v>
      </c>
      <c r="F115" s="122">
        <f t="shared" si="21"/>
        <v>217.44199999999998</v>
      </c>
      <c r="G115" s="122">
        <f t="shared" si="21"/>
        <v>208.69</v>
      </c>
      <c r="H115" s="122">
        <f t="shared" si="21"/>
        <v>0.12399999999999999</v>
      </c>
      <c r="I115" s="122">
        <f t="shared" si="21"/>
        <v>0.6100000000000001</v>
      </c>
      <c r="J115" s="122">
        <f t="shared" si="21"/>
        <v>16.943999999999999</v>
      </c>
      <c r="K115" s="122">
        <f t="shared" si="21"/>
        <v>0.32200000000000001</v>
      </c>
      <c r="L115" s="122">
        <f t="shared" si="21"/>
        <v>0.19900000000000001</v>
      </c>
      <c r="M115" s="122">
        <f t="shared" si="21"/>
        <v>17.775000000000002</v>
      </c>
      <c r="N115" s="122">
        <f t="shared" si="21"/>
        <v>5.0000000000000001E-3</v>
      </c>
      <c r="O115" s="122">
        <f t="shared" si="21"/>
        <v>29.729999999999997</v>
      </c>
      <c r="P115" s="122">
        <f t="shared" si="21"/>
        <v>1E-3</v>
      </c>
      <c r="Q115" s="122">
        <f t="shared" si="21"/>
        <v>73.099999999999994</v>
      </c>
      <c r="R115" s="121">
        <f t="shared" si="21"/>
        <v>2.407</v>
      </c>
    </row>
    <row r="116" spans="1:18" x14ac:dyDescent="0.25">
      <c r="A116" s="96"/>
      <c r="B116" s="26" t="s">
        <v>64</v>
      </c>
      <c r="C116" s="44" t="s">
        <v>253</v>
      </c>
      <c r="D116" s="43">
        <v>1.5</v>
      </c>
      <c r="E116" s="43">
        <v>0.3</v>
      </c>
      <c r="F116" s="43">
        <v>209.15</v>
      </c>
      <c r="G116" s="43">
        <v>57.75</v>
      </c>
      <c r="H116" s="43">
        <v>0.09</v>
      </c>
      <c r="I116" s="43">
        <v>0.52500000000000002</v>
      </c>
      <c r="J116" s="43">
        <v>15</v>
      </c>
      <c r="K116" s="43">
        <v>2E-3</v>
      </c>
      <c r="L116" s="43">
        <v>7.4999999999999997E-2</v>
      </c>
      <c r="M116" s="43">
        <v>7.5</v>
      </c>
      <c r="N116" s="42">
        <v>4.0000000000000001E-3</v>
      </c>
      <c r="O116" s="42">
        <v>17.25</v>
      </c>
      <c r="P116" s="42">
        <v>0</v>
      </c>
      <c r="Q116" s="42">
        <v>43.5</v>
      </c>
      <c r="R116" s="41">
        <v>0.67500000000000004</v>
      </c>
    </row>
    <row r="117" spans="1:18" x14ac:dyDescent="0.25">
      <c r="A117" s="33"/>
      <c r="B117" s="31" t="s">
        <v>71</v>
      </c>
      <c r="C117" s="31" t="s">
        <v>175</v>
      </c>
      <c r="D117" s="17">
        <v>0.14899999999999999</v>
      </c>
      <c r="E117" s="17">
        <v>1.6E-2</v>
      </c>
      <c r="F117" s="17">
        <v>1.1519999999999999</v>
      </c>
      <c r="G117" s="17">
        <v>5.44</v>
      </c>
      <c r="H117" s="17">
        <v>0.01</v>
      </c>
      <c r="I117" s="17">
        <v>1.0999999999999999E-2</v>
      </c>
      <c r="J117" s="17">
        <v>0.94399999999999995</v>
      </c>
      <c r="K117" s="17">
        <v>0.32</v>
      </c>
      <c r="L117" s="17">
        <v>6.4000000000000001E-2</v>
      </c>
      <c r="M117" s="17">
        <v>6.375</v>
      </c>
      <c r="N117" s="29">
        <v>1E-3</v>
      </c>
      <c r="O117" s="29">
        <v>6.08</v>
      </c>
      <c r="P117" s="29">
        <v>0</v>
      </c>
      <c r="Q117" s="29">
        <v>8.8000000000000007</v>
      </c>
      <c r="R117" s="16">
        <v>0.112</v>
      </c>
    </row>
    <row r="118" spans="1:18" x14ac:dyDescent="0.25">
      <c r="A118" s="33"/>
      <c r="B118" s="31" t="s">
        <v>62</v>
      </c>
      <c r="C118" s="31" t="s">
        <v>252</v>
      </c>
      <c r="D118" s="62">
        <v>0.14000000000000001</v>
      </c>
      <c r="E118" s="62">
        <v>0</v>
      </c>
      <c r="F118" s="62">
        <v>0.91</v>
      </c>
      <c r="G118" s="62">
        <v>4</v>
      </c>
      <c r="H118" s="62">
        <v>4.0000000000000001E-3</v>
      </c>
      <c r="I118" s="62">
        <v>2E-3</v>
      </c>
      <c r="J118" s="62">
        <v>1</v>
      </c>
      <c r="K118" s="62">
        <v>0</v>
      </c>
      <c r="L118" s="62">
        <v>0.02</v>
      </c>
      <c r="M118" s="62">
        <v>3.1</v>
      </c>
      <c r="N118" s="61">
        <v>0</v>
      </c>
      <c r="O118" s="61">
        <v>1.4</v>
      </c>
      <c r="P118" s="61">
        <v>0</v>
      </c>
      <c r="Q118" s="61">
        <v>5.8</v>
      </c>
      <c r="R118" s="60">
        <v>0.08</v>
      </c>
    </row>
    <row r="119" spans="1:18" x14ac:dyDescent="0.25">
      <c r="A119" s="96"/>
      <c r="B119" s="26" t="s">
        <v>30</v>
      </c>
      <c r="C119" s="85" t="s">
        <v>241</v>
      </c>
      <c r="D119" s="113">
        <v>0</v>
      </c>
      <c r="E119" s="113">
        <v>0</v>
      </c>
      <c r="F119" s="113">
        <v>0</v>
      </c>
      <c r="G119" s="113">
        <v>0</v>
      </c>
      <c r="H119" s="113">
        <v>0</v>
      </c>
      <c r="I119" s="113">
        <v>0</v>
      </c>
      <c r="J119" s="113">
        <v>0</v>
      </c>
      <c r="K119" s="113">
        <v>0</v>
      </c>
      <c r="L119" s="113">
        <v>0</v>
      </c>
      <c r="M119" s="113">
        <v>0</v>
      </c>
      <c r="N119" s="113">
        <v>0</v>
      </c>
      <c r="O119" s="113">
        <v>0</v>
      </c>
      <c r="P119" s="113">
        <v>0</v>
      </c>
      <c r="Q119" s="113">
        <v>0</v>
      </c>
      <c r="R119" s="111">
        <v>0</v>
      </c>
    </row>
    <row r="120" spans="1:18" x14ac:dyDescent="0.25">
      <c r="A120" s="96"/>
      <c r="B120" s="26" t="s">
        <v>47</v>
      </c>
      <c r="C120" s="85" t="s">
        <v>152</v>
      </c>
      <c r="D120" s="113">
        <v>0</v>
      </c>
      <c r="E120" s="113">
        <v>0</v>
      </c>
      <c r="F120" s="113">
        <v>0</v>
      </c>
      <c r="G120" s="113">
        <v>0</v>
      </c>
      <c r="H120" s="113">
        <v>0</v>
      </c>
      <c r="I120" s="113">
        <v>0</v>
      </c>
      <c r="J120" s="113">
        <v>0</v>
      </c>
      <c r="K120" s="113">
        <v>0</v>
      </c>
      <c r="L120" s="113">
        <v>0</v>
      </c>
      <c r="M120" s="113">
        <v>0</v>
      </c>
      <c r="N120" s="113">
        <v>0</v>
      </c>
      <c r="O120" s="113">
        <v>0</v>
      </c>
      <c r="P120" s="113">
        <v>0</v>
      </c>
      <c r="Q120" s="113">
        <v>0</v>
      </c>
      <c r="R120" s="111">
        <v>0</v>
      </c>
    </row>
    <row r="121" spans="1:18" x14ac:dyDescent="0.25">
      <c r="A121" s="96"/>
      <c r="B121" s="26" t="s">
        <v>115</v>
      </c>
      <c r="C121" s="85" t="s">
        <v>239</v>
      </c>
      <c r="D121" s="113">
        <v>0.75</v>
      </c>
      <c r="E121" s="113">
        <v>0.26</v>
      </c>
      <c r="F121" s="113">
        <v>6.23</v>
      </c>
      <c r="G121" s="113">
        <v>30.3</v>
      </c>
      <c r="H121" s="113">
        <v>8.0000000000000002E-3</v>
      </c>
      <c r="I121" s="113">
        <v>4.0000000000000001E-3</v>
      </c>
      <c r="J121" s="113">
        <v>0</v>
      </c>
      <c r="K121" s="113">
        <v>0</v>
      </c>
      <c r="L121" s="113">
        <v>0.04</v>
      </c>
      <c r="M121" s="113">
        <v>0.8</v>
      </c>
      <c r="N121" s="112">
        <v>0</v>
      </c>
      <c r="O121" s="112">
        <v>5</v>
      </c>
      <c r="P121" s="112">
        <v>1E-3</v>
      </c>
      <c r="Q121" s="112">
        <v>15</v>
      </c>
      <c r="R121" s="111">
        <v>0.1</v>
      </c>
    </row>
    <row r="122" spans="1:18" x14ac:dyDescent="0.25">
      <c r="A122" s="96"/>
      <c r="B122" s="26" t="s">
        <v>114</v>
      </c>
      <c r="C122" s="85" t="s">
        <v>251</v>
      </c>
      <c r="D122" s="113">
        <v>5.24</v>
      </c>
      <c r="E122" s="113">
        <v>10.039999999999999</v>
      </c>
      <c r="F122" s="113">
        <v>0</v>
      </c>
      <c r="G122" s="113">
        <v>111.2</v>
      </c>
      <c r="H122" s="113">
        <v>1.2E-2</v>
      </c>
      <c r="I122" s="113">
        <v>6.8000000000000005E-2</v>
      </c>
      <c r="J122" s="113">
        <v>0</v>
      </c>
      <c r="K122" s="113">
        <v>0</v>
      </c>
      <c r="L122" s="113">
        <v>0</v>
      </c>
      <c r="M122" s="113">
        <v>0</v>
      </c>
      <c r="N122" s="113">
        <v>0</v>
      </c>
      <c r="O122" s="113">
        <v>0</v>
      </c>
      <c r="P122" s="113">
        <v>0</v>
      </c>
      <c r="Q122" s="113">
        <v>0</v>
      </c>
      <c r="R122" s="111">
        <v>1.44</v>
      </c>
    </row>
    <row r="123" spans="1:18" ht="15.75" x14ac:dyDescent="0.25">
      <c r="A123" s="150">
        <v>277</v>
      </c>
      <c r="B123" s="183" t="s">
        <v>174</v>
      </c>
      <c r="C123" s="182" t="s">
        <v>138</v>
      </c>
      <c r="D123" s="154">
        <f t="shared" ref="D123:R123" si="22">SUM(D124:D131)</f>
        <v>15.739999999999997</v>
      </c>
      <c r="E123" s="154">
        <f t="shared" si="22"/>
        <v>14.889999999999999</v>
      </c>
      <c r="F123" s="154">
        <f t="shared" si="22"/>
        <v>3.8299999999999996</v>
      </c>
      <c r="G123" s="154">
        <f t="shared" si="22"/>
        <v>212.32</v>
      </c>
      <c r="H123" s="154">
        <f t="shared" si="22"/>
        <v>6.9000000000000006E-2</v>
      </c>
      <c r="I123" s="154">
        <f t="shared" si="22"/>
        <v>0.14300000000000002</v>
      </c>
      <c r="J123" s="154">
        <f t="shared" si="22"/>
        <v>3.0319999999999996</v>
      </c>
      <c r="K123" s="154">
        <f t="shared" si="22"/>
        <v>0.21300000000000002</v>
      </c>
      <c r="L123" s="154">
        <f t="shared" si="22"/>
        <v>0.48899999999999999</v>
      </c>
      <c r="M123" s="154">
        <f t="shared" si="22"/>
        <v>13.224000000000002</v>
      </c>
      <c r="N123" s="154">
        <f t="shared" si="22"/>
        <v>6.0000000000000001E-3</v>
      </c>
      <c r="O123" s="154">
        <f t="shared" si="22"/>
        <v>25.515999999999998</v>
      </c>
      <c r="P123" s="154">
        <f t="shared" si="22"/>
        <v>0</v>
      </c>
      <c r="Q123" s="154">
        <f t="shared" si="22"/>
        <v>168.15600000000001</v>
      </c>
      <c r="R123" s="153">
        <f t="shared" si="22"/>
        <v>2.4580000000000002</v>
      </c>
    </row>
    <row r="124" spans="1:18" ht="15.75" x14ac:dyDescent="0.25">
      <c r="A124" s="150"/>
      <c r="B124" s="74" t="s">
        <v>729</v>
      </c>
      <c r="C124" s="151" t="s">
        <v>267</v>
      </c>
      <c r="D124" s="17">
        <v>15</v>
      </c>
      <c r="E124" s="17">
        <v>12.9</v>
      </c>
      <c r="F124" s="17">
        <v>0</v>
      </c>
      <c r="G124" s="17">
        <v>175.75</v>
      </c>
      <c r="H124" s="134">
        <v>4.7E-2</v>
      </c>
      <c r="I124" s="134">
        <v>0.12</v>
      </c>
      <c r="J124" s="17">
        <v>0</v>
      </c>
      <c r="K124" s="17">
        <v>0</v>
      </c>
      <c r="L124" s="17">
        <v>0.32200000000000001</v>
      </c>
      <c r="M124" s="134">
        <v>7.11</v>
      </c>
      <c r="N124" s="133">
        <v>6.0000000000000001E-3</v>
      </c>
      <c r="O124" s="133">
        <v>17.739999999999998</v>
      </c>
      <c r="P124" s="133">
        <v>0</v>
      </c>
      <c r="Q124" s="133">
        <v>151.56</v>
      </c>
      <c r="R124" s="132">
        <v>2.133</v>
      </c>
    </row>
    <row r="125" spans="1:18" ht="15.75" x14ac:dyDescent="0.25">
      <c r="A125" s="150"/>
      <c r="B125" s="74" t="s">
        <v>92</v>
      </c>
      <c r="C125" s="151" t="s">
        <v>266</v>
      </c>
      <c r="D125" s="17">
        <v>0.12</v>
      </c>
      <c r="E125" s="17">
        <v>0.02</v>
      </c>
      <c r="F125" s="17">
        <v>0.72</v>
      </c>
      <c r="G125" s="17">
        <v>3.59</v>
      </c>
      <c r="H125" s="134">
        <v>0</v>
      </c>
      <c r="I125" s="134">
        <v>0</v>
      </c>
      <c r="J125" s="17">
        <v>0.875</v>
      </c>
      <c r="K125" s="17">
        <v>0</v>
      </c>
      <c r="L125" s="17">
        <v>1.7000000000000001E-2</v>
      </c>
      <c r="M125" s="134">
        <v>0</v>
      </c>
      <c r="N125" s="133">
        <v>0</v>
      </c>
      <c r="O125" s="133">
        <v>1.2250000000000001</v>
      </c>
      <c r="P125" s="133">
        <v>0</v>
      </c>
      <c r="Q125" s="133">
        <v>5.0750000000000002</v>
      </c>
      <c r="R125" s="132">
        <v>0</v>
      </c>
    </row>
    <row r="126" spans="1:18" ht="15.75" x14ac:dyDescent="0.25">
      <c r="A126" s="150"/>
      <c r="B126" s="74" t="s">
        <v>172</v>
      </c>
      <c r="C126" s="151" t="s">
        <v>206</v>
      </c>
      <c r="D126" s="17">
        <v>0.28000000000000003</v>
      </c>
      <c r="E126" s="17">
        <v>0.04</v>
      </c>
      <c r="F126" s="17">
        <v>1.7</v>
      </c>
      <c r="G126" s="17">
        <v>8.2200000000000006</v>
      </c>
      <c r="H126" s="134">
        <v>4.0000000000000001E-3</v>
      </c>
      <c r="I126" s="134">
        <v>3.0000000000000001E-3</v>
      </c>
      <c r="J126" s="17">
        <v>0</v>
      </c>
      <c r="K126" s="17">
        <v>0</v>
      </c>
      <c r="L126" s="17">
        <v>4.4999999999999998E-2</v>
      </c>
      <c r="M126" s="134">
        <v>3.1</v>
      </c>
      <c r="N126" s="133">
        <v>0</v>
      </c>
      <c r="O126" s="133">
        <v>1.1000000000000001</v>
      </c>
      <c r="P126" s="133">
        <v>0</v>
      </c>
      <c r="Q126" s="133">
        <v>2.875</v>
      </c>
      <c r="R126" s="132">
        <v>0.08</v>
      </c>
    </row>
    <row r="127" spans="1:18" ht="15.75" x14ac:dyDescent="0.25">
      <c r="A127" s="150"/>
      <c r="B127" s="74" t="s">
        <v>93</v>
      </c>
      <c r="C127" s="151" t="s">
        <v>204</v>
      </c>
      <c r="D127" s="17">
        <v>0.18</v>
      </c>
      <c r="E127" s="17">
        <v>0</v>
      </c>
      <c r="F127" s="17">
        <v>0.71</v>
      </c>
      <c r="G127" s="17">
        <v>3.82</v>
      </c>
      <c r="H127" s="134">
        <v>1.2E-2</v>
      </c>
      <c r="I127" s="134">
        <v>1.4E-2</v>
      </c>
      <c r="J127" s="17">
        <v>1.6879999999999999</v>
      </c>
      <c r="K127" s="17">
        <v>1.0999999999999999E-2</v>
      </c>
      <c r="L127" s="17">
        <v>3.6999999999999998E-2</v>
      </c>
      <c r="M127" s="134">
        <v>1.6</v>
      </c>
      <c r="N127" s="133">
        <v>0</v>
      </c>
      <c r="O127" s="133">
        <v>1.875</v>
      </c>
      <c r="P127" s="133">
        <v>0</v>
      </c>
      <c r="Q127" s="133">
        <v>2.5499999999999998</v>
      </c>
      <c r="R127" s="132">
        <v>0.184</v>
      </c>
    </row>
    <row r="128" spans="1:18" ht="15.75" x14ac:dyDescent="0.25">
      <c r="A128" s="150"/>
      <c r="B128" s="74" t="s">
        <v>71</v>
      </c>
      <c r="C128" s="151" t="s">
        <v>265</v>
      </c>
      <c r="D128" s="17">
        <v>0.12</v>
      </c>
      <c r="E128" s="17">
        <v>0.01</v>
      </c>
      <c r="F128" s="17">
        <v>0.65</v>
      </c>
      <c r="G128" s="17">
        <v>3.28</v>
      </c>
      <c r="H128" s="134">
        <v>0</v>
      </c>
      <c r="I128" s="134">
        <v>4.0000000000000001E-3</v>
      </c>
      <c r="J128" s="17">
        <v>0.46899999999999997</v>
      </c>
      <c r="K128" s="17">
        <v>0.188</v>
      </c>
      <c r="L128" s="17">
        <v>3.6999999999999998E-2</v>
      </c>
      <c r="M128" s="134">
        <v>0.79</v>
      </c>
      <c r="N128" s="133">
        <v>0</v>
      </c>
      <c r="O128" s="133">
        <v>3.56</v>
      </c>
      <c r="P128" s="133">
        <v>0</v>
      </c>
      <c r="Q128" s="133">
        <v>5.16</v>
      </c>
      <c r="R128" s="132">
        <v>7.0000000000000001E-3</v>
      </c>
    </row>
    <row r="129" spans="1:18" ht="15.75" x14ac:dyDescent="0.25">
      <c r="A129" s="150"/>
      <c r="B129" s="74" t="s">
        <v>41</v>
      </c>
      <c r="C129" s="152" t="s">
        <v>264</v>
      </c>
      <c r="D129" s="17">
        <v>0</v>
      </c>
      <c r="E129" s="17">
        <v>0</v>
      </c>
      <c r="F129" s="17">
        <v>0</v>
      </c>
      <c r="G129" s="17">
        <v>0</v>
      </c>
      <c r="H129" s="134">
        <v>0</v>
      </c>
      <c r="I129" s="134">
        <v>0</v>
      </c>
      <c r="J129" s="17">
        <v>0</v>
      </c>
      <c r="K129" s="17">
        <v>0</v>
      </c>
      <c r="L129" s="17">
        <v>0</v>
      </c>
      <c r="M129" s="134">
        <v>0</v>
      </c>
      <c r="N129" s="133">
        <v>0</v>
      </c>
      <c r="O129" s="133">
        <v>0</v>
      </c>
      <c r="P129" s="133">
        <v>0</v>
      </c>
      <c r="Q129" s="133">
        <v>0</v>
      </c>
      <c r="R129" s="132">
        <v>0</v>
      </c>
    </row>
    <row r="130" spans="1:18" ht="15.75" x14ac:dyDescent="0.25">
      <c r="A130" s="150"/>
      <c r="B130" s="74" t="s">
        <v>43</v>
      </c>
      <c r="C130" s="151" t="s">
        <v>263</v>
      </c>
      <c r="D130" s="17">
        <v>0.04</v>
      </c>
      <c r="E130" s="17">
        <v>1.92</v>
      </c>
      <c r="F130" s="17">
        <v>0.05</v>
      </c>
      <c r="G130" s="17">
        <v>17.66</v>
      </c>
      <c r="H130" s="134">
        <v>6.0000000000000001E-3</v>
      </c>
      <c r="I130" s="134">
        <v>2E-3</v>
      </c>
      <c r="J130" s="17">
        <v>0</v>
      </c>
      <c r="K130" s="17">
        <v>1.4E-2</v>
      </c>
      <c r="L130" s="17">
        <v>3.1E-2</v>
      </c>
      <c r="M130" s="134">
        <v>0.624</v>
      </c>
      <c r="N130" s="133">
        <v>0</v>
      </c>
      <c r="O130" s="133">
        <v>1.6E-2</v>
      </c>
      <c r="P130" s="133">
        <v>0</v>
      </c>
      <c r="Q130" s="133">
        <v>0.93600000000000005</v>
      </c>
      <c r="R130" s="132">
        <v>5.3999999999999999E-2</v>
      </c>
    </row>
    <row r="131" spans="1:18" ht="15.75" x14ac:dyDescent="0.25">
      <c r="A131" s="150"/>
      <c r="B131" s="152" t="s">
        <v>47</v>
      </c>
      <c r="C131" s="136" t="s">
        <v>137</v>
      </c>
      <c r="D131" s="134">
        <v>0</v>
      </c>
      <c r="E131" s="134">
        <v>0</v>
      </c>
      <c r="F131" s="134">
        <v>0</v>
      </c>
      <c r="G131" s="134">
        <v>0</v>
      </c>
      <c r="H131" s="134">
        <v>0</v>
      </c>
      <c r="I131" s="134">
        <v>0</v>
      </c>
      <c r="J131" s="134">
        <v>0</v>
      </c>
      <c r="K131" s="134">
        <v>0</v>
      </c>
      <c r="L131" s="134">
        <v>0</v>
      </c>
      <c r="M131" s="134">
        <v>0</v>
      </c>
      <c r="N131" s="133">
        <v>0</v>
      </c>
      <c r="O131" s="133">
        <v>0</v>
      </c>
      <c r="P131" s="133">
        <v>0</v>
      </c>
      <c r="Q131" s="133">
        <v>0</v>
      </c>
      <c r="R131" s="132">
        <v>0</v>
      </c>
    </row>
    <row r="132" spans="1:18" x14ac:dyDescent="0.25">
      <c r="A132" s="33">
        <v>204</v>
      </c>
      <c r="B132" s="55" t="s">
        <v>44</v>
      </c>
      <c r="C132" s="95">
        <v>180</v>
      </c>
      <c r="D132" s="110">
        <f t="shared" ref="D132:R132" si="23">SUM(D133:D136)</f>
        <v>6.04</v>
      </c>
      <c r="E132" s="110">
        <f t="shared" si="23"/>
        <v>7.915</v>
      </c>
      <c r="F132" s="110">
        <f t="shared" si="23"/>
        <v>48.802</v>
      </c>
      <c r="G132" s="110">
        <f t="shared" si="23"/>
        <v>281.10000000000002</v>
      </c>
      <c r="H132" s="110">
        <f t="shared" si="23"/>
        <v>1E-3</v>
      </c>
      <c r="I132" s="110">
        <f t="shared" si="23"/>
        <v>0.01</v>
      </c>
      <c r="J132" s="110">
        <f t="shared" si="23"/>
        <v>0</v>
      </c>
      <c r="K132" s="110">
        <f t="shared" si="23"/>
        <v>2.8000000000000001E-2</v>
      </c>
      <c r="L132" s="110">
        <f t="shared" si="23"/>
        <v>6.3E-2</v>
      </c>
      <c r="M132" s="110">
        <f t="shared" si="23"/>
        <v>1.512</v>
      </c>
      <c r="N132" s="110">
        <f t="shared" si="23"/>
        <v>0</v>
      </c>
      <c r="O132" s="110">
        <f t="shared" si="23"/>
        <v>3.1E-2</v>
      </c>
      <c r="P132" s="110">
        <f t="shared" si="23"/>
        <v>0</v>
      </c>
      <c r="Q132" s="110">
        <f t="shared" si="23"/>
        <v>1.89</v>
      </c>
      <c r="R132" s="165">
        <f t="shared" si="23"/>
        <v>1.2999999999999999E-2</v>
      </c>
    </row>
    <row r="133" spans="1:18" x14ac:dyDescent="0.25">
      <c r="A133" s="32"/>
      <c r="B133" s="31" t="s">
        <v>43</v>
      </c>
      <c r="C133" s="30" t="s">
        <v>238</v>
      </c>
      <c r="D133" s="31">
        <v>4.57</v>
      </c>
      <c r="E133" s="31">
        <v>5.0000000000000001E-3</v>
      </c>
      <c r="F133" s="31">
        <v>8.2000000000000003E-2</v>
      </c>
      <c r="G133" s="31">
        <v>41.7</v>
      </c>
      <c r="H133" s="31">
        <v>1E-3</v>
      </c>
      <c r="I133" s="31">
        <v>0.01</v>
      </c>
      <c r="J133" s="31">
        <v>0</v>
      </c>
      <c r="K133" s="31">
        <v>2.8000000000000001E-2</v>
      </c>
      <c r="L133" s="31">
        <v>6.3E-2</v>
      </c>
      <c r="M133" s="31">
        <v>1.512</v>
      </c>
      <c r="N133" s="94">
        <v>0</v>
      </c>
      <c r="O133" s="94">
        <v>3.1E-2</v>
      </c>
      <c r="P133" s="94">
        <v>0</v>
      </c>
      <c r="Q133" s="94">
        <v>1.89</v>
      </c>
      <c r="R133" s="73">
        <v>1.2999999999999999E-2</v>
      </c>
    </row>
    <row r="134" spans="1:18" x14ac:dyDescent="0.25">
      <c r="A134" s="33"/>
      <c r="B134" s="31" t="s">
        <v>41</v>
      </c>
      <c r="C134" s="30" t="s">
        <v>237</v>
      </c>
      <c r="D134" s="31">
        <v>0</v>
      </c>
      <c r="E134" s="31">
        <v>0</v>
      </c>
      <c r="F134" s="31">
        <v>0</v>
      </c>
      <c r="G134" s="31">
        <v>0</v>
      </c>
      <c r="H134" s="31">
        <v>0</v>
      </c>
      <c r="I134" s="31">
        <v>0</v>
      </c>
      <c r="J134" s="31">
        <v>0</v>
      </c>
      <c r="K134" s="31">
        <v>0</v>
      </c>
      <c r="L134" s="31">
        <v>0</v>
      </c>
      <c r="M134" s="31">
        <v>0</v>
      </c>
      <c r="N134" s="94">
        <v>0</v>
      </c>
      <c r="O134" s="94">
        <v>0</v>
      </c>
      <c r="P134" s="94">
        <v>0</v>
      </c>
      <c r="Q134" s="94">
        <v>0</v>
      </c>
      <c r="R134" s="73">
        <v>0</v>
      </c>
    </row>
    <row r="135" spans="1:18" x14ac:dyDescent="0.25">
      <c r="A135" s="33"/>
      <c r="B135" s="31" t="s">
        <v>39</v>
      </c>
      <c r="C135" s="30" t="s">
        <v>236</v>
      </c>
      <c r="D135" s="31">
        <v>0</v>
      </c>
      <c r="E135" s="31">
        <v>0</v>
      </c>
      <c r="F135" s="31">
        <v>0</v>
      </c>
      <c r="G135" s="31">
        <v>0</v>
      </c>
      <c r="H135" s="31">
        <v>0</v>
      </c>
      <c r="I135" s="31">
        <v>0</v>
      </c>
      <c r="J135" s="31">
        <v>0</v>
      </c>
      <c r="K135" s="31">
        <v>0</v>
      </c>
      <c r="L135" s="31">
        <v>0</v>
      </c>
      <c r="M135" s="31">
        <v>0</v>
      </c>
      <c r="N135" s="94">
        <v>0</v>
      </c>
      <c r="O135" s="94">
        <v>0</v>
      </c>
      <c r="P135" s="94">
        <v>0</v>
      </c>
      <c r="Q135" s="94">
        <v>0</v>
      </c>
      <c r="R135" s="73">
        <v>0</v>
      </c>
    </row>
    <row r="136" spans="1:18" ht="30" x14ac:dyDescent="0.25">
      <c r="A136" s="32"/>
      <c r="B136" s="31" t="s">
        <v>37</v>
      </c>
      <c r="C136" s="30" t="s">
        <v>235</v>
      </c>
      <c r="D136" s="31">
        <v>1.47</v>
      </c>
      <c r="E136" s="31">
        <v>7.91</v>
      </c>
      <c r="F136" s="31">
        <v>48.72</v>
      </c>
      <c r="G136" s="31">
        <v>239.4</v>
      </c>
      <c r="H136" s="31">
        <v>0</v>
      </c>
      <c r="I136" s="31">
        <v>0</v>
      </c>
      <c r="J136" s="31">
        <v>0</v>
      </c>
      <c r="K136" s="31">
        <v>0</v>
      </c>
      <c r="L136" s="31">
        <v>0</v>
      </c>
      <c r="M136" s="31">
        <v>0</v>
      </c>
      <c r="N136" s="94">
        <v>0</v>
      </c>
      <c r="O136" s="94">
        <v>0</v>
      </c>
      <c r="P136" s="94">
        <v>0</v>
      </c>
      <c r="Q136" s="94">
        <v>0</v>
      </c>
      <c r="R136" s="73">
        <v>0</v>
      </c>
    </row>
    <row r="137" spans="1:18" x14ac:dyDescent="0.25">
      <c r="A137" s="21">
        <v>132</v>
      </c>
      <c r="B137" s="20" t="s">
        <v>131</v>
      </c>
      <c r="C137" s="19">
        <v>200</v>
      </c>
      <c r="D137" s="90">
        <f t="shared" ref="D137:R137" si="24">SUM(D138:D140)</f>
        <v>0.03</v>
      </c>
      <c r="E137" s="90">
        <f t="shared" si="24"/>
        <v>0.12</v>
      </c>
      <c r="F137" s="90">
        <f t="shared" si="24"/>
        <v>12.997999999999999</v>
      </c>
      <c r="G137" s="90">
        <f t="shared" si="24"/>
        <v>52.71</v>
      </c>
      <c r="H137" s="90">
        <f t="shared" si="24"/>
        <v>0</v>
      </c>
      <c r="I137" s="90">
        <f t="shared" si="24"/>
        <v>6.0000000000000001E-3</v>
      </c>
      <c r="J137" s="90">
        <f t="shared" si="24"/>
        <v>0.06</v>
      </c>
      <c r="K137" s="110">
        <f t="shared" si="24"/>
        <v>0</v>
      </c>
      <c r="L137" s="110">
        <f t="shared" si="24"/>
        <v>0</v>
      </c>
      <c r="M137" s="109">
        <f t="shared" si="24"/>
        <v>3.3600000000000003</v>
      </c>
      <c r="N137" s="109">
        <f t="shared" si="24"/>
        <v>0</v>
      </c>
      <c r="O137" s="109">
        <f t="shared" si="24"/>
        <v>2.64</v>
      </c>
      <c r="P137" s="109">
        <f t="shared" si="24"/>
        <v>0</v>
      </c>
      <c r="Q137" s="109">
        <f t="shared" si="24"/>
        <v>4.9400000000000004</v>
      </c>
      <c r="R137" s="108">
        <f t="shared" si="24"/>
        <v>0.53100000000000003</v>
      </c>
    </row>
    <row r="138" spans="1:18" x14ac:dyDescent="0.25">
      <c r="A138" s="27"/>
      <c r="B138" s="26" t="s">
        <v>130</v>
      </c>
      <c r="C138" s="25" t="s">
        <v>46</v>
      </c>
      <c r="D138" s="88">
        <v>0.03</v>
      </c>
      <c r="E138" s="88">
        <v>0.12</v>
      </c>
      <c r="F138" s="88">
        <v>2.4E-2</v>
      </c>
      <c r="G138" s="88">
        <v>0.84</v>
      </c>
      <c r="H138" s="88">
        <v>0</v>
      </c>
      <c r="I138" s="88">
        <v>6.0000000000000001E-3</v>
      </c>
      <c r="J138" s="88">
        <v>0.06</v>
      </c>
      <c r="K138" s="31">
        <v>0</v>
      </c>
      <c r="L138" s="31">
        <v>0</v>
      </c>
      <c r="M138" s="31">
        <v>2.97</v>
      </c>
      <c r="N138" s="94">
        <v>0</v>
      </c>
      <c r="O138" s="94">
        <v>2.64</v>
      </c>
      <c r="P138" s="94">
        <v>0</v>
      </c>
      <c r="Q138" s="94">
        <v>4.9400000000000004</v>
      </c>
      <c r="R138" s="73">
        <v>0.49199999999999999</v>
      </c>
    </row>
    <row r="139" spans="1:18" x14ac:dyDescent="0.25">
      <c r="A139" s="27"/>
      <c r="B139" s="26" t="s">
        <v>30</v>
      </c>
      <c r="C139" s="25" t="s">
        <v>29</v>
      </c>
      <c r="D139" s="88">
        <v>0</v>
      </c>
      <c r="E139" s="88">
        <v>0</v>
      </c>
      <c r="F139" s="88">
        <v>0</v>
      </c>
      <c r="G139" s="88">
        <v>0</v>
      </c>
      <c r="H139" s="88">
        <v>0</v>
      </c>
      <c r="I139" s="88">
        <v>0</v>
      </c>
      <c r="J139" s="88">
        <v>0</v>
      </c>
      <c r="K139" s="94">
        <v>0</v>
      </c>
      <c r="L139" s="94">
        <v>0</v>
      </c>
      <c r="M139" s="94">
        <v>0</v>
      </c>
      <c r="N139" s="94">
        <v>0</v>
      </c>
      <c r="O139" s="94">
        <v>0</v>
      </c>
      <c r="P139" s="94">
        <v>0</v>
      </c>
      <c r="Q139" s="94">
        <v>0</v>
      </c>
      <c r="R139" s="73">
        <v>0</v>
      </c>
    </row>
    <row r="140" spans="1:18" x14ac:dyDescent="0.25">
      <c r="A140" s="27"/>
      <c r="B140" s="26" t="s">
        <v>28</v>
      </c>
      <c r="C140" s="25" t="s">
        <v>129</v>
      </c>
      <c r="D140" s="88">
        <v>0</v>
      </c>
      <c r="E140" s="88">
        <v>0</v>
      </c>
      <c r="F140" s="88">
        <v>12.974</v>
      </c>
      <c r="G140" s="88">
        <v>51.87</v>
      </c>
      <c r="H140" s="88">
        <v>0</v>
      </c>
      <c r="I140" s="88">
        <v>0</v>
      </c>
      <c r="J140" s="88">
        <v>0</v>
      </c>
      <c r="K140" s="31">
        <v>0</v>
      </c>
      <c r="L140" s="31">
        <v>0</v>
      </c>
      <c r="M140" s="31">
        <v>0.39</v>
      </c>
      <c r="N140" s="94">
        <v>0</v>
      </c>
      <c r="O140" s="94">
        <v>0</v>
      </c>
      <c r="P140" s="94">
        <v>0</v>
      </c>
      <c r="Q140" s="94">
        <v>0</v>
      </c>
      <c r="R140" s="73">
        <v>3.9E-2</v>
      </c>
    </row>
    <row r="141" spans="1:18" x14ac:dyDescent="0.25">
      <c r="A141" s="155">
        <v>11</v>
      </c>
      <c r="B141" s="20" t="s">
        <v>26</v>
      </c>
      <c r="C141" s="28" t="s">
        <v>410</v>
      </c>
      <c r="D141" s="39">
        <f t="shared" ref="D141" si="25">SUM(D142)</f>
        <v>1.44</v>
      </c>
      <c r="E141" s="39">
        <f t="shared" ref="E141:R141" si="26">SUM(E142)</f>
        <v>0.36</v>
      </c>
      <c r="F141" s="39">
        <f t="shared" si="26"/>
        <v>12.48</v>
      </c>
      <c r="G141" s="39">
        <f t="shared" si="26"/>
        <v>59.4</v>
      </c>
      <c r="H141" s="40">
        <f t="shared" si="26"/>
        <v>7.0000000000000001E-3</v>
      </c>
      <c r="I141" s="40">
        <f t="shared" si="26"/>
        <v>3.2000000000000001E-2</v>
      </c>
      <c r="J141" s="39">
        <f t="shared" si="26"/>
        <v>0</v>
      </c>
      <c r="K141" s="39">
        <f t="shared" si="26"/>
        <v>0</v>
      </c>
      <c r="L141" s="39">
        <f t="shared" si="26"/>
        <v>0</v>
      </c>
      <c r="M141" s="39">
        <f t="shared" si="26"/>
        <v>14</v>
      </c>
      <c r="N141" s="39">
        <f t="shared" si="26"/>
        <v>0</v>
      </c>
      <c r="O141" s="39">
        <f t="shared" si="26"/>
        <v>0</v>
      </c>
      <c r="P141" s="39">
        <f t="shared" si="26"/>
        <v>0</v>
      </c>
      <c r="Q141" s="39">
        <f t="shared" si="26"/>
        <v>0</v>
      </c>
      <c r="R141" s="302">
        <f t="shared" si="26"/>
        <v>1.56</v>
      </c>
    </row>
    <row r="142" spans="1:18" ht="15.75" thickBot="1" x14ac:dyDescent="0.3">
      <c r="A142" s="241"/>
      <c r="B142" s="242" t="s">
        <v>25</v>
      </c>
      <c r="C142" s="243" t="s">
        <v>251</v>
      </c>
      <c r="D142" s="215">
        <v>1.44</v>
      </c>
      <c r="E142" s="215">
        <v>0.36</v>
      </c>
      <c r="F142" s="215">
        <v>12.48</v>
      </c>
      <c r="G142" s="215">
        <v>59.4</v>
      </c>
      <c r="H142" s="215">
        <v>7.0000000000000001E-3</v>
      </c>
      <c r="I142" s="215">
        <v>3.2000000000000001E-2</v>
      </c>
      <c r="J142" s="215">
        <v>0</v>
      </c>
      <c r="K142" s="215">
        <v>0</v>
      </c>
      <c r="L142" s="215">
        <v>0</v>
      </c>
      <c r="M142" s="215">
        <v>14</v>
      </c>
      <c r="N142" s="244">
        <v>0</v>
      </c>
      <c r="O142" s="244">
        <v>0</v>
      </c>
      <c r="P142" s="244">
        <v>0</v>
      </c>
      <c r="Q142" s="244">
        <v>0</v>
      </c>
      <c r="R142" s="214">
        <v>1.56</v>
      </c>
    </row>
    <row r="143" spans="1:18" ht="15.75" thickBot="1" x14ac:dyDescent="0.3">
      <c r="A143" s="420" t="s">
        <v>24</v>
      </c>
      <c r="B143" s="421"/>
      <c r="C143" s="422"/>
      <c r="D143" s="15">
        <f>SUM(D110,D115,D123,D137,D141,D132)</f>
        <v>32.679000000000002</v>
      </c>
      <c r="E143" s="15">
        <f t="shared" ref="E143:R143" si="27">SUM(E110,E115,E123,E137,E141,E132)</f>
        <v>40.990999999999993</v>
      </c>
      <c r="F143" s="15">
        <f t="shared" si="27"/>
        <v>300.41199999999998</v>
      </c>
      <c r="G143" s="15">
        <f t="shared" si="27"/>
        <v>905.15</v>
      </c>
      <c r="H143" s="15">
        <f t="shared" si="27"/>
        <v>0.23399999999999999</v>
      </c>
      <c r="I143" s="15">
        <f t="shared" si="27"/>
        <v>0.84400000000000019</v>
      </c>
      <c r="J143" s="15">
        <f t="shared" si="27"/>
        <v>56.980000000000004</v>
      </c>
      <c r="K143" s="15">
        <f t="shared" si="27"/>
        <v>0.88500000000000001</v>
      </c>
      <c r="L143" s="15">
        <f t="shared" si="27"/>
        <v>1.5399999999999998</v>
      </c>
      <c r="M143" s="15">
        <f t="shared" si="27"/>
        <v>96.431000000000012</v>
      </c>
      <c r="N143" s="15">
        <f t="shared" si="27"/>
        <v>1.4E-2</v>
      </c>
      <c r="O143" s="15">
        <f t="shared" si="27"/>
        <v>76.797000000000011</v>
      </c>
      <c r="P143" s="15">
        <f t="shared" si="27"/>
        <v>1E-3</v>
      </c>
      <c r="Q143" s="15">
        <f t="shared" si="27"/>
        <v>281.68599999999998</v>
      </c>
      <c r="R143" s="303">
        <f t="shared" si="27"/>
        <v>7.5609999999999999</v>
      </c>
    </row>
    <row r="144" spans="1:18" x14ac:dyDescent="0.25">
      <c r="A144" s="164"/>
      <c r="B144" s="164"/>
      <c r="C144" s="164"/>
      <c r="D144" s="163"/>
      <c r="E144" s="163"/>
      <c r="F144" s="163"/>
      <c r="G144" s="163"/>
      <c r="H144" s="163"/>
      <c r="I144" s="163"/>
      <c r="J144" s="163"/>
      <c r="K144" s="163"/>
      <c r="L144" s="163"/>
      <c r="M144" s="163"/>
      <c r="N144" s="163"/>
      <c r="O144" s="163"/>
      <c r="P144" s="163"/>
      <c r="Q144" s="163"/>
      <c r="R144" s="163"/>
    </row>
    <row r="145" spans="1:18" x14ac:dyDescent="0.25">
      <c r="A145" s="164"/>
      <c r="B145" s="164"/>
      <c r="C145" s="164"/>
      <c r="D145" s="163"/>
      <c r="E145" s="163"/>
      <c r="F145" s="163"/>
      <c r="G145" s="163"/>
      <c r="H145" s="163"/>
      <c r="I145" s="163"/>
      <c r="J145" s="163"/>
      <c r="K145" s="163"/>
      <c r="L145" s="163"/>
      <c r="M145" s="163"/>
      <c r="N145" s="163"/>
      <c r="O145" s="163"/>
      <c r="P145" s="163"/>
      <c r="Q145" s="163"/>
      <c r="R145" s="163"/>
    </row>
    <row r="146" spans="1:18" ht="15.75" thickBot="1" x14ac:dyDescent="0.3">
      <c r="A146" s="164"/>
      <c r="B146" s="164"/>
      <c r="C146" s="164"/>
      <c r="D146" s="163"/>
      <c r="E146" s="163"/>
      <c r="F146" s="163"/>
      <c r="G146" s="163"/>
      <c r="H146" s="163"/>
      <c r="I146" s="163"/>
      <c r="J146" s="163"/>
      <c r="K146" s="163"/>
      <c r="L146" s="163"/>
      <c r="M146" s="163"/>
      <c r="N146" s="163"/>
      <c r="O146" s="163"/>
      <c r="P146" s="163"/>
      <c r="Q146" s="163"/>
      <c r="R146" s="163"/>
    </row>
    <row r="147" spans="1:18" ht="15.75" thickBot="1" x14ac:dyDescent="0.3">
      <c r="A147" s="417" t="s">
        <v>180</v>
      </c>
      <c r="B147" s="418"/>
      <c r="C147" s="418"/>
      <c r="D147" s="418"/>
      <c r="E147" s="418"/>
      <c r="F147" s="418"/>
      <c r="G147" s="418"/>
      <c r="H147" s="418"/>
      <c r="I147" s="418"/>
      <c r="J147" s="418"/>
      <c r="K147" s="418"/>
      <c r="L147" s="418"/>
      <c r="M147" s="418"/>
      <c r="N147" s="418"/>
      <c r="O147" s="418"/>
      <c r="P147" s="418"/>
      <c r="Q147" s="418"/>
      <c r="R147" s="419"/>
    </row>
    <row r="148" spans="1:18" ht="15" customHeight="1" x14ac:dyDescent="0.25">
      <c r="A148" s="435" t="s">
        <v>82</v>
      </c>
      <c r="B148" s="429" t="s">
        <v>81</v>
      </c>
      <c r="C148" s="429" t="s">
        <v>80</v>
      </c>
      <c r="D148" s="431" t="s">
        <v>18</v>
      </c>
      <c r="E148" s="431"/>
      <c r="F148" s="431"/>
      <c r="G148" s="429" t="s">
        <v>17</v>
      </c>
      <c r="H148" s="432" t="s">
        <v>16</v>
      </c>
      <c r="I148" s="433"/>
      <c r="J148" s="433"/>
      <c r="K148" s="433"/>
      <c r="L148" s="434"/>
      <c r="M148" s="414" t="s">
        <v>15</v>
      </c>
      <c r="N148" s="415"/>
      <c r="O148" s="415"/>
      <c r="P148" s="415"/>
      <c r="Q148" s="415"/>
      <c r="R148" s="416"/>
    </row>
    <row r="149" spans="1:18" ht="16.5" thickBot="1" x14ac:dyDescent="0.3">
      <c r="A149" s="436"/>
      <c r="B149" s="430"/>
      <c r="C149" s="430"/>
      <c r="D149" s="72" t="s">
        <v>79</v>
      </c>
      <c r="E149" s="72" t="s">
        <v>78</v>
      </c>
      <c r="F149" s="72" t="s">
        <v>77</v>
      </c>
      <c r="G149" s="430"/>
      <c r="H149" s="72" t="s">
        <v>11</v>
      </c>
      <c r="I149" s="72" t="s">
        <v>10</v>
      </c>
      <c r="J149" s="72" t="s">
        <v>9</v>
      </c>
      <c r="K149" s="72" t="s">
        <v>76</v>
      </c>
      <c r="L149" s="72" t="s">
        <v>7</v>
      </c>
      <c r="M149" s="72" t="s">
        <v>6</v>
      </c>
      <c r="N149" s="71" t="s">
        <v>5</v>
      </c>
      <c r="O149" s="71" t="s">
        <v>4</v>
      </c>
      <c r="P149" s="71" t="s">
        <v>3</v>
      </c>
      <c r="Q149" s="71" t="s">
        <v>2</v>
      </c>
      <c r="R149" s="70" t="s">
        <v>1</v>
      </c>
    </row>
    <row r="150" spans="1:18" ht="15.75" x14ac:dyDescent="0.25">
      <c r="A150" s="138">
        <v>14</v>
      </c>
      <c r="B150" s="137" t="s">
        <v>730</v>
      </c>
      <c r="C150" s="282">
        <v>60</v>
      </c>
      <c r="D150" s="67">
        <f>SUM(D151)</f>
        <v>0.48</v>
      </c>
      <c r="E150" s="67">
        <f t="shared" ref="E150:R150" si="28">SUM(E151)</f>
        <v>0.06</v>
      </c>
      <c r="F150" s="67">
        <f t="shared" si="28"/>
        <v>1.5</v>
      </c>
      <c r="G150" s="67">
        <f t="shared" si="28"/>
        <v>8.4</v>
      </c>
      <c r="H150" s="67">
        <f t="shared" si="28"/>
        <v>1.7999999999999999E-2</v>
      </c>
      <c r="I150" s="67">
        <f t="shared" si="28"/>
        <v>2.4E-2</v>
      </c>
      <c r="J150" s="67">
        <f t="shared" si="28"/>
        <v>6</v>
      </c>
      <c r="K150" s="67">
        <f t="shared" si="28"/>
        <v>6.0000000000000001E-3</v>
      </c>
      <c r="L150" s="67">
        <f t="shared" si="28"/>
        <v>0.06</v>
      </c>
      <c r="M150" s="67">
        <f t="shared" si="28"/>
        <v>13.8</v>
      </c>
      <c r="N150" s="67">
        <f t="shared" si="28"/>
        <v>2E-3</v>
      </c>
      <c r="O150" s="67">
        <f t="shared" si="28"/>
        <v>8.4</v>
      </c>
      <c r="P150" s="67">
        <f t="shared" si="28"/>
        <v>0</v>
      </c>
      <c r="Q150" s="67">
        <f t="shared" si="28"/>
        <v>25.2</v>
      </c>
      <c r="R150" s="283">
        <f t="shared" si="28"/>
        <v>0.36</v>
      </c>
    </row>
    <row r="151" spans="1:18" ht="15.75" x14ac:dyDescent="0.25">
      <c r="A151" s="81"/>
      <c r="B151" s="30" t="s">
        <v>731</v>
      </c>
      <c r="C151" s="30" t="s">
        <v>732</v>
      </c>
      <c r="D151" s="31">
        <v>0.48</v>
      </c>
      <c r="E151" s="31">
        <v>0.06</v>
      </c>
      <c r="F151" s="31">
        <v>1.5</v>
      </c>
      <c r="G151" s="31">
        <v>8.4</v>
      </c>
      <c r="H151" s="31">
        <v>1.7999999999999999E-2</v>
      </c>
      <c r="I151" s="31">
        <v>2.4E-2</v>
      </c>
      <c r="J151" s="31">
        <v>6</v>
      </c>
      <c r="K151" s="31">
        <v>6.0000000000000001E-3</v>
      </c>
      <c r="L151" s="31">
        <v>0.06</v>
      </c>
      <c r="M151" s="31">
        <v>13.8</v>
      </c>
      <c r="N151" s="94">
        <v>2E-3</v>
      </c>
      <c r="O151" s="94">
        <v>8.4</v>
      </c>
      <c r="P151" s="94">
        <v>0</v>
      </c>
      <c r="Q151" s="94">
        <v>25.2</v>
      </c>
      <c r="R151" s="73">
        <v>0.36</v>
      </c>
    </row>
    <row r="152" spans="1:18" x14ac:dyDescent="0.25">
      <c r="A152" s="51" t="s">
        <v>66</v>
      </c>
      <c r="B152" s="55" t="s">
        <v>65</v>
      </c>
      <c r="C152" s="54">
        <v>200</v>
      </c>
      <c r="D152" s="53">
        <f t="shared" ref="D152:R152" si="29">SUM(D153:D159)</f>
        <v>11.574</v>
      </c>
      <c r="E152" s="53">
        <f t="shared" si="29"/>
        <v>2.3839999999999999</v>
      </c>
      <c r="F152" s="53">
        <f t="shared" si="29"/>
        <v>18.543999999999997</v>
      </c>
      <c r="G152" s="53">
        <f t="shared" si="29"/>
        <v>179.3</v>
      </c>
      <c r="H152" s="53">
        <f t="shared" si="29"/>
        <v>0.27100000000000002</v>
      </c>
      <c r="I152" s="53">
        <f t="shared" si="29"/>
        <v>0.54600000000000004</v>
      </c>
      <c r="J152" s="53">
        <f t="shared" si="29"/>
        <v>9.2720000000000002</v>
      </c>
      <c r="K152" s="53">
        <f t="shared" si="29"/>
        <v>0.161</v>
      </c>
      <c r="L152" s="53">
        <f t="shared" si="29"/>
        <v>0.152</v>
      </c>
      <c r="M152" s="53">
        <f t="shared" si="29"/>
        <v>51.16</v>
      </c>
      <c r="N152" s="53">
        <f t="shared" si="29"/>
        <v>2E-3</v>
      </c>
      <c r="O152" s="53">
        <f t="shared" si="29"/>
        <v>32.36</v>
      </c>
      <c r="P152" s="53">
        <f t="shared" si="29"/>
        <v>2E-3</v>
      </c>
      <c r="Q152" s="53">
        <f t="shared" si="29"/>
        <v>125.44000000000001</v>
      </c>
      <c r="R152" s="116">
        <f t="shared" si="29"/>
        <v>2.3660000000000001</v>
      </c>
    </row>
    <row r="153" spans="1:18" x14ac:dyDescent="0.25">
      <c r="A153" s="46"/>
      <c r="B153" s="31" t="s">
        <v>64</v>
      </c>
      <c r="C153" s="45" t="s">
        <v>63</v>
      </c>
      <c r="D153" s="24">
        <v>0.8</v>
      </c>
      <c r="E153" s="24">
        <v>0.16</v>
      </c>
      <c r="F153" s="24">
        <v>6.52</v>
      </c>
      <c r="G153" s="24">
        <v>36.799999999999997</v>
      </c>
      <c r="H153" s="24">
        <v>4.8000000000000001E-2</v>
      </c>
      <c r="I153" s="24">
        <v>0.28000000000000003</v>
      </c>
      <c r="J153" s="24">
        <v>8</v>
      </c>
      <c r="K153" s="24">
        <v>1E-3</v>
      </c>
      <c r="L153" s="24">
        <v>0.04</v>
      </c>
      <c r="M153" s="24">
        <v>4</v>
      </c>
      <c r="N153" s="23">
        <v>2E-3</v>
      </c>
      <c r="O153" s="23">
        <v>9.1999999999999993</v>
      </c>
      <c r="P153" s="23">
        <v>0</v>
      </c>
      <c r="Q153" s="23">
        <v>23.2</v>
      </c>
      <c r="R153" s="22">
        <v>0.36</v>
      </c>
    </row>
    <row r="154" spans="1:18" x14ac:dyDescent="0.25">
      <c r="A154" s="46"/>
      <c r="B154" s="31" t="s">
        <v>62</v>
      </c>
      <c r="C154" s="45" t="s">
        <v>61</v>
      </c>
      <c r="D154" s="24">
        <v>0.112</v>
      </c>
      <c r="E154" s="24">
        <v>0</v>
      </c>
      <c r="F154" s="24">
        <v>0.72799999999999998</v>
      </c>
      <c r="G154" s="24">
        <v>9.1999999999999993</v>
      </c>
      <c r="H154" s="24">
        <v>4.0000000000000001E-3</v>
      </c>
      <c r="I154" s="24">
        <v>2E-3</v>
      </c>
      <c r="J154" s="24">
        <v>0.8</v>
      </c>
      <c r="K154" s="24">
        <v>0</v>
      </c>
      <c r="L154" s="24">
        <v>1.6E-2</v>
      </c>
      <c r="M154" s="24">
        <v>2.48</v>
      </c>
      <c r="N154" s="23">
        <v>0</v>
      </c>
      <c r="O154" s="23">
        <v>1.1200000000000001</v>
      </c>
      <c r="P154" s="23">
        <v>0</v>
      </c>
      <c r="Q154" s="23">
        <v>4.6399999999999997</v>
      </c>
      <c r="R154" s="22">
        <v>6.4000000000000001E-2</v>
      </c>
    </row>
    <row r="155" spans="1:18" x14ac:dyDescent="0.25">
      <c r="A155" s="46"/>
      <c r="B155" s="31" t="s">
        <v>60</v>
      </c>
      <c r="C155" s="52" t="s">
        <v>59</v>
      </c>
      <c r="D155" s="24">
        <v>7.3999999999999996E-2</v>
      </c>
      <c r="E155" s="24">
        <v>8.0000000000000002E-3</v>
      </c>
      <c r="F155" s="24">
        <v>0.57599999999999996</v>
      </c>
      <c r="G155" s="24">
        <v>8.7200000000000006</v>
      </c>
      <c r="H155" s="24">
        <v>5.0000000000000001E-3</v>
      </c>
      <c r="I155" s="24">
        <v>6.0000000000000001E-3</v>
      </c>
      <c r="J155" s="24">
        <v>0.47199999999999998</v>
      </c>
      <c r="K155" s="24">
        <v>0.16</v>
      </c>
      <c r="L155" s="24">
        <v>3.2000000000000001E-2</v>
      </c>
      <c r="M155" s="24">
        <v>4.08</v>
      </c>
      <c r="N155" s="23">
        <v>0</v>
      </c>
      <c r="O155" s="23">
        <v>3.04</v>
      </c>
      <c r="P155" s="23">
        <v>0</v>
      </c>
      <c r="Q155" s="23">
        <v>4.4000000000000004</v>
      </c>
      <c r="R155" s="22">
        <v>5.6000000000000001E-2</v>
      </c>
    </row>
    <row r="156" spans="1:18" x14ac:dyDescent="0.25">
      <c r="A156" s="51"/>
      <c r="B156" s="31" t="s">
        <v>58</v>
      </c>
      <c r="C156" s="45" t="s">
        <v>57</v>
      </c>
      <c r="D156" s="50">
        <v>4.7279999999999998</v>
      </c>
      <c r="E156" s="50">
        <v>0.216</v>
      </c>
      <c r="F156" s="50">
        <v>2.88</v>
      </c>
      <c r="G156" s="50">
        <v>37.200000000000003</v>
      </c>
      <c r="H156" s="50">
        <v>7.9000000000000001E-2</v>
      </c>
      <c r="I156" s="50">
        <v>0.218</v>
      </c>
      <c r="J156" s="50">
        <v>0</v>
      </c>
      <c r="K156" s="50">
        <v>0</v>
      </c>
      <c r="L156" s="50">
        <v>2.4E-2</v>
      </c>
      <c r="M156" s="50">
        <v>19.2</v>
      </c>
      <c r="N156" s="49">
        <v>0</v>
      </c>
      <c r="O156" s="49">
        <v>16.8</v>
      </c>
      <c r="P156" s="49">
        <v>2E-3</v>
      </c>
      <c r="Q156" s="49">
        <v>74.400000000000006</v>
      </c>
      <c r="R156" s="48">
        <v>0.64800000000000002</v>
      </c>
    </row>
    <row r="157" spans="1:18" x14ac:dyDescent="0.25">
      <c r="A157" s="46"/>
      <c r="B157" s="31" t="s">
        <v>47</v>
      </c>
      <c r="C157" s="47" t="s">
        <v>56</v>
      </c>
      <c r="D157" s="24">
        <v>0</v>
      </c>
      <c r="E157" s="24">
        <v>0</v>
      </c>
      <c r="F157" s="24">
        <v>0</v>
      </c>
      <c r="G157" s="24">
        <v>0</v>
      </c>
      <c r="H157" s="24">
        <v>0</v>
      </c>
      <c r="I157" s="24">
        <v>0</v>
      </c>
      <c r="J157" s="24">
        <v>0</v>
      </c>
      <c r="K157" s="24">
        <v>0</v>
      </c>
      <c r="L157" s="24">
        <v>0</v>
      </c>
      <c r="M157" s="24">
        <v>0</v>
      </c>
      <c r="N157" s="24">
        <v>0</v>
      </c>
      <c r="O157" s="24">
        <v>0</v>
      </c>
      <c r="P157" s="24">
        <v>0</v>
      </c>
      <c r="Q157" s="24">
        <v>0</v>
      </c>
      <c r="R157" s="22">
        <v>0</v>
      </c>
    </row>
    <row r="158" spans="1:18" x14ac:dyDescent="0.25">
      <c r="A158" s="46"/>
      <c r="B158" s="31" t="s">
        <v>55</v>
      </c>
      <c r="C158" s="45" t="s">
        <v>54</v>
      </c>
      <c r="D158" s="24">
        <v>3.28</v>
      </c>
      <c r="E158" s="24">
        <v>0.32</v>
      </c>
      <c r="F158" s="24">
        <v>7.84</v>
      </c>
      <c r="G158" s="24">
        <v>53.68</v>
      </c>
      <c r="H158" s="24">
        <v>0.13</v>
      </c>
      <c r="I158" s="24">
        <v>2.4E-2</v>
      </c>
      <c r="J158" s="24">
        <v>0</v>
      </c>
      <c r="K158" s="24">
        <v>0</v>
      </c>
      <c r="L158" s="24">
        <v>0</v>
      </c>
      <c r="M158" s="24">
        <v>18.399999999999999</v>
      </c>
      <c r="N158" s="23">
        <v>0</v>
      </c>
      <c r="O158" s="23">
        <v>0</v>
      </c>
      <c r="P158" s="23">
        <v>0</v>
      </c>
      <c r="Q158" s="23">
        <v>0</v>
      </c>
      <c r="R158" s="22">
        <v>1.0880000000000001</v>
      </c>
    </row>
    <row r="159" spans="1:18" x14ac:dyDescent="0.25">
      <c r="A159" s="37"/>
      <c r="B159" s="26" t="s">
        <v>729</v>
      </c>
      <c r="C159" s="44" t="s">
        <v>52</v>
      </c>
      <c r="D159" s="43">
        <v>2.58</v>
      </c>
      <c r="E159" s="43">
        <v>1.68</v>
      </c>
      <c r="F159" s="43">
        <v>0</v>
      </c>
      <c r="G159" s="43">
        <v>33.700000000000003</v>
      </c>
      <c r="H159" s="43">
        <v>5.0000000000000001E-3</v>
      </c>
      <c r="I159" s="43">
        <v>1.6E-2</v>
      </c>
      <c r="J159" s="43">
        <v>0</v>
      </c>
      <c r="K159" s="43">
        <v>0</v>
      </c>
      <c r="L159" s="43">
        <v>0.04</v>
      </c>
      <c r="M159" s="43">
        <v>3</v>
      </c>
      <c r="N159" s="42">
        <v>0</v>
      </c>
      <c r="O159" s="42">
        <v>2.2000000000000002</v>
      </c>
      <c r="P159" s="42">
        <v>0</v>
      </c>
      <c r="Q159" s="42">
        <v>18.8</v>
      </c>
      <c r="R159" s="41">
        <v>0.15</v>
      </c>
    </row>
    <row r="160" spans="1:18" ht="15.75" x14ac:dyDescent="0.25">
      <c r="A160" s="131">
        <v>347</v>
      </c>
      <c r="B160" s="55" t="s">
        <v>688</v>
      </c>
      <c r="C160" s="95">
        <v>90</v>
      </c>
      <c r="D160" s="256">
        <f>SUM(D161:D165)</f>
        <v>14.534999999999998</v>
      </c>
      <c r="E160" s="256">
        <f t="shared" ref="E160:R160" si="30">SUM(E161:E165)</f>
        <v>2.5680000000000001</v>
      </c>
      <c r="F160" s="256">
        <f t="shared" si="30"/>
        <v>7</v>
      </c>
      <c r="G160" s="256">
        <f t="shared" si="30"/>
        <v>187.11</v>
      </c>
      <c r="H160" s="257">
        <f t="shared" si="30"/>
        <v>9.6000000000000016E-2</v>
      </c>
      <c r="I160" s="256">
        <f t="shared" si="30"/>
        <v>0.11</v>
      </c>
      <c r="J160" s="256">
        <f t="shared" si="30"/>
        <v>0.95399999999999996</v>
      </c>
      <c r="K160" s="256">
        <f>SUM(K161:K165)</f>
        <v>1.0999999999999999E-2</v>
      </c>
      <c r="L160" s="256">
        <f>SUM(L161:L165)</f>
        <v>1.0720000000000001</v>
      </c>
      <c r="M160" s="257">
        <f t="shared" si="30"/>
        <v>45.718000000000004</v>
      </c>
      <c r="N160" s="257">
        <f t="shared" si="30"/>
        <v>0.10100000000000001</v>
      </c>
      <c r="O160" s="257">
        <f t="shared" si="30"/>
        <v>32.898000000000003</v>
      </c>
      <c r="P160" s="257">
        <f t="shared" si="30"/>
        <v>1.8000000000000002E-2</v>
      </c>
      <c r="Q160" s="257">
        <f t="shared" si="30"/>
        <v>190.54</v>
      </c>
      <c r="R160" s="258">
        <f t="shared" si="30"/>
        <v>1.0110000000000001</v>
      </c>
    </row>
    <row r="161" spans="1:18" ht="15.75" x14ac:dyDescent="0.25">
      <c r="A161" s="131"/>
      <c r="B161" s="31" t="s">
        <v>747</v>
      </c>
      <c r="C161" s="57" t="s">
        <v>748</v>
      </c>
      <c r="D161" s="57">
        <v>11.52</v>
      </c>
      <c r="E161" s="57">
        <v>0.432</v>
      </c>
      <c r="F161" s="57">
        <v>0</v>
      </c>
      <c r="G161" s="57">
        <v>109.68</v>
      </c>
      <c r="H161" s="259">
        <v>6.5000000000000002E-2</v>
      </c>
      <c r="I161" s="259">
        <v>0.05</v>
      </c>
      <c r="J161" s="57">
        <v>0.72</v>
      </c>
      <c r="K161" s="57">
        <v>7.0000000000000001E-3</v>
      </c>
      <c r="L161" s="57">
        <v>0.64800000000000002</v>
      </c>
      <c r="M161" s="259">
        <v>18</v>
      </c>
      <c r="N161" s="260">
        <v>9.7000000000000003E-2</v>
      </c>
      <c r="O161" s="260">
        <v>21.6</v>
      </c>
      <c r="P161" s="260">
        <v>1.6E-2</v>
      </c>
      <c r="Q161" s="260">
        <v>151.19999999999999</v>
      </c>
      <c r="R161" s="261">
        <v>0.46800000000000003</v>
      </c>
    </row>
    <row r="162" spans="1:18" ht="15.75" x14ac:dyDescent="0.25">
      <c r="A162" s="131"/>
      <c r="B162" s="31" t="s">
        <v>689</v>
      </c>
      <c r="C162" s="57" t="s">
        <v>690</v>
      </c>
      <c r="D162" s="57">
        <v>0.5</v>
      </c>
      <c r="E162" s="57">
        <v>0.63</v>
      </c>
      <c r="F162" s="57">
        <v>0.84</v>
      </c>
      <c r="G162" s="57">
        <v>16.98</v>
      </c>
      <c r="H162" s="259">
        <v>7.0000000000000001E-3</v>
      </c>
      <c r="I162" s="259">
        <v>2.7E-2</v>
      </c>
      <c r="J162" s="57">
        <v>0.23400000000000001</v>
      </c>
      <c r="K162" s="57">
        <v>4.0000000000000001E-3</v>
      </c>
      <c r="L162" s="57">
        <v>0</v>
      </c>
      <c r="M162" s="259">
        <v>21.6</v>
      </c>
      <c r="N162" s="260">
        <v>4.0000000000000001E-3</v>
      </c>
      <c r="O162" s="260">
        <v>2.52</v>
      </c>
      <c r="P162" s="260">
        <v>0</v>
      </c>
      <c r="Q162" s="260">
        <v>16.2</v>
      </c>
      <c r="R162" s="261">
        <v>1.0999999999999999E-2</v>
      </c>
    </row>
    <row r="163" spans="1:18" ht="30" x14ac:dyDescent="0.25">
      <c r="A163" s="131"/>
      <c r="B163" s="31" t="s">
        <v>691</v>
      </c>
      <c r="C163" s="57" t="s">
        <v>692</v>
      </c>
      <c r="D163" s="57">
        <v>0.995</v>
      </c>
      <c r="E163" s="57">
        <v>0.126</v>
      </c>
      <c r="F163" s="57">
        <v>6.08</v>
      </c>
      <c r="G163" s="57">
        <v>35.61</v>
      </c>
      <c r="H163" s="259">
        <v>0.02</v>
      </c>
      <c r="I163" s="259">
        <v>7.0000000000000001E-3</v>
      </c>
      <c r="J163" s="57">
        <v>0</v>
      </c>
      <c r="K163" s="57">
        <v>0</v>
      </c>
      <c r="L163" s="57">
        <v>0.26</v>
      </c>
      <c r="M163" s="259">
        <v>3.22</v>
      </c>
      <c r="N163" s="260">
        <v>0</v>
      </c>
      <c r="O163" s="260">
        <v>4.62</v>
      </c>
      <c r="P163" s="260">
        <v>1E-3</v>
      </c>
      <c r="Q163" s="260">
        <v>12.18</v>
      </c>
      <c r="R163" s="261">
        <v>0.28000000000000003</v>
      </c>
    </row>
    <row r="164" spans="1:18" ht="15.75" x14ac:dyDescent="0.25">
      <c r="A164" s="131"/>
      <c r="B164" s="31" t="s">
        <v>91</v>
      </c>
      <c r="C164" s="57" t="s">
        <v>207</v>
      </c>
      <c r="D164" s="57">
        <v>1.52</v>
      </c>
      <c r="E164" s="57">
        <v>1.38</v>
      </c>
      <c r="F164" s="57">
        <v>0.08</v>
      </c>
      <c r="G164" s="57">
        <v>24.84</v>
      </c>
      <c r="H164" s="259">
        <v>4.0000000000000001E-3</v>
      </c>
      <c r="I164" s="259">
        <v>2.5999999999999999E-2</v>
      </c>
      <c r="J164" s="57">
        <v>0</v>
      </c>
      <c r="K164" s="57">
        <v>0</v>
      </c>
      <c r="L164" s="57">
        <v>0.16400000000000001</v>
      </c>
      <c r="M164" s="259">
        <v>2.8980000000000001</v>
      </c>
      <c r="N164" s="260">
        <v>0</v>
      </c>
      <c r="O164" s="260">
        <v>4.1580000000000004</v>
      </c>
      <c r="P164" s="260">
        <v>1E-3</v>
      </c>
      <c r="Q164" s="260">
        <v>10.96</v>
      </c>
      <c r="R164" s="261">
        <v>0.252</v>
      </c>
    </row>
    <row r="165" spans="1:18" ht="15.75" x14ac:dyDescent="0.25">
      <c r="A165" s="131"/>
      <c r="B165" s="31" t="s">
        <v>47</v>
      </c>
      <c r="C165" s="262" t="s">
        <v>197</v>
      </c>
      <c r="D165" s="259">
        <v>0</v>
      </c>
      <c r="E165" s="259">
        <v>0</v>
      </c>
      <c r="F165" s="259">
        <v>0</v>
      </c>
      <c r="G165" s="259">
        <v>0</v>
      </c>
      <c r="H165" s="259">
        <v>0</v>
      </c>
      <c r="I165" s="259">
        <v>0</v>
      </c>
      <c r="J165" s="259">
        <v>0</v>
      </c>
      <c r="K165" s="259">
        <v>0</v>
      </c>
      <c r="L165" s="259">
        <v>0</v>
      </c>
      <c r="M165" s="259">
        <v>0</v>
      </c>
      <c r="N165" s="260">
        <v>0</v>
      </c>
      <c r="O165" s="260">
        <v>0</v>
      </c>
      <c r="P165" s="260">
        <v>0</v>
      </c>
      <c r="Q165" s="260">
        <v>0</v>
      </c>
      <c r="R165" s="261">
        <v>0</v>
      </c>
    </row>
    <row r="166" spans="1:18" ht="15.75" x14ac:dyDescent="0.25">
      <c r="A166" s="81" t="s">
        <v>170</v>
      </c>
      <c r="B166" s="55" t="s">
        <v>742</v>
      </c>
      <c r="C166" s="95">
        <v>150</v>
      </c>
      <c r="D166" s="130">
        <f t="shared" ref="D166:R166" si="31">SUM(D167:D170)</f>
        <v>3.66</v>
      </c>
      <c r="E166" s="129">
        <f t="shared" si="31"/>
        <v>2.9790000000000001</v>
      </c>
      <c r="F166" s="129">
        <f t="shared" si="31"/>
        <v>38.443999999999996</v>
      </c>
      <c r="G166" s="129">
        <f t="shared" si="31"/>
        <v>193.8</v>
      </c>
      <c r="H166" s="129">
        <f t="shared" si="31"/>
        <v>4.1000000000000002E-2</v>
      </c>
      <c r="I166" s="129">
        <f t="shared" si="31"/>
        <v>2.5000000000000001E-2</v>
      </c>
      <c r="J166" s="129">
        <f t="shared" si="31"/>
        <v>0</v>
      </c>
      <c r="K166" s="129">
        <f t="shared" si="31"/>
        <v>1.4999999999999999E-2</v>
      </c>
      <c r="L166" s="129">
        <f t="shared" si="31"/>
        <v>0.24399999999999999</v>
      </c>
      <c r="M166" s="129">
        <f t="shared" si="31"/>
        <v>4.9660000000000002</v>
      </c>
      <c r="N166" s="129">
        <f t="shared" si="31"/>
        <v>0</v>
      </c>
      <c r="O166" s="129">
        <f t="shared" si="31"/>
        <v>25.966999999999999</v>
      </c>
      <c r="P166" s="129">
        <f t="shared" si="31"/>
        <v>8.0000000000000002E-3</v>
      </c>
      <c r="Q166" s="129">
        <f t="shared" si="31"/>
        <v>78.86999999999999</v>
      </c>
      <c r="R166" s="128">
        <f t="shared" si="31"/>
        <v>0.52600000000000002</v>
      </c>
    </row>
    <row r="167" spans="1:18" ht="15.75" x14ac:dyDescent="0.25">
      <c r="A167" s="81"/>
      <c r="B167" s="31" t="s">
        <v>41</v>
      </c>
      <c r="C167" s="30" t="s">
        <v>168</v>
      </c>
      <c r="D167" s="127">
        <v>0</v>
      </c>
      <c r="E167" s="17">
        <v>0</v>
      </c>
      <c r="F167" s="17">
        <v>0</v>
      </c>
      <c r="G167" s="17">
        <v>0</v>
      </c>
      <c r="H167" s="125">
        <v>0</v>
      </c>
      <c r="I167" s="125">
        <v>0</v>
      </c>
      <c r="J167" s="17">
        <v>0</v>
      </c>
      <c r="K167" s="17">
        <v>0</v>
      </c>
      <c r="L167" s="17">
        <v>0</v>
      </c>
      <c r="M167" s="125">
        <v>0</v>
      </c>
      <c r="N167" s="124">
        <v>0</v>
      </c>
      <c r="O167" s="124">
        <v>0</v>
      </c>
      <c r="P167" s="124">
        <v>0</v>
      </c>
      <c r="Q167" s="124">
        <v>0</v>
      </c>
      <c r="R167" s="123">
        <v>0</v>
      </c>
    </row>
    <row r="168" spans="1:18" ht="15.75" x14ac:dyDescent="0.25">
      <c r="A168" s="81"/>
      <c r="B168" s="31" t="s">
        <v>167</v>
      </c>
      <c r="C168" s="30" t="s">
        <v>166</v>
      </c>
      <c r="D168" s="127">
        <v>3.633</v>
      </c>
      <c r="E168" s="17">
        <v>0.51900000000000002</v>
      </c>
      <c r="F168" s="17">
        <v>38.4</v>
      </c>
      <c r="G168" s="17">
        <v>171.3</v>
      </c>
      <c r="H168" s="125">
        <v>4.1000000000000002E-2</v>
      </c>
      <c r="I168" s="125">
        <v>2.1000000000000001E-2</v>
      </c>
      <c r="J168" s="17">
        <v>0</v>
      </c>
      <c r="K168" s="17">
        <v>0</v>
      </c>
      <c r="L168" s="17">
        <v>0.21</v>
      </c>
      <c r="M168" s="125">
        <v>4.1500000000000004</v>
      </c>
      <c r="N168" s="124">
        <v>0</v>
      </c>
      <c r="O168" s="124">
        <v>25.95</v>
      </c>
      <c r="P168" s="124">
        <v>8.0000000000000002E-3</v>
      </c>
      <c r="Q168" s="124">
        <v>77.849999999999994</v>
      </c>
      <c r="R168" s="123">
        <v>0.51900000000000002</v>
      </c>
    </row>
    <row r="169" spans="1:18" ht="15.75" x14ac:dyDescent="0.25">
      <c r="A169" s="81"/>
      <c r="B169" s="31" t="s">
        <v>39</v>
      </c>
      <c r="C169" s="30" t="s">
        <v>116</v>
      </c>
      <c r="D169" s="127">
        <v>0</v>
      </c>
      <c r="E169" s="17">
        <v>0</v>
      </c>
      <c r="F169" s="17">
        <v>0</v>
      </c>
      <c r="G169" s="17">
        <v>0</v>
      </c>
      <c r="H169" s="125">
        <v>0</v>
      </c>
      <c r="I169" s="125">
        <v>0</v>
      </c>
      <c r="J169" s="17">
        <v>0</v>
      </c>
      <c r="K169" s="17">
        <v>0</v>
      </c>
      <c r="L169" s="17">
        <v>0</v>
      </c>
      <c r="M169" s="125">
        <v>0</v>
      </c>
      <c r="N169" s="124">
        <v>0</v>
      </c>
      <c r="O169" s="124">
        <v>0</v>
      </c>
      <c r="P169" s="124">
        <v>0</v>
      </c>
      <c r="Q169" s="124">
        <v>0</v>
      </c>
      <c r="R169" s="123">
        <v>0</v>
      </c>
    </row>
    <row r="170" spans="1:18" ht="15.75" x14ac:dyDescent="0.25">
      <c r="A170" s="81"/>
      <c r="B170" s="31" t="s">
        <v>43</v>
      </c>
      <c r="C170" s="30" t="s">
        <v>165</v>
      </c>
      <c r="D170" s="126">
        <v>2.7E-2</v>
      </c>
      <c r="E170" s="125">
        <v>2.46</v>
      </c>
      <c r="F170" s="125">
        <v>4.3999999999999997E-2</v>
      </c>
      <c r="G170" s="125">
        <v>22.5</v>
      </c>
      <c r="H170" s="125">
        <v>0</v>
      </c>
      <c r="I170" s="125">
        <v>4.0000000000000001E-3</v>
      </c>
      <c r="J170" s="125">
        <v>0</v>
      </c>
      <c r="K170" s="125">
        <v>1.4999999999999999E-2</v>
      </c>
      <c r="L170" s="125">
        <v>3.4000000000000002E-2</v>
      </c>
      <c r="M170" s="125">
        <v>0.81599999999999995</v>
      </c>
      <c r="N170" s="124">
        <v>0</v>
      </c>
      <c r="O170" s="124">
        <v>1.7000000000000001E-2</v>
      </c>
      <c r="P170" s="124">
        <v>0</v>
      </c>
      <c r="Q170" s="124">
        <v>1.02</v>
      </c>
      <c r="R170" s="123">
        <v>7.0000000000000001E-3</v>
      </c>
    </row>
    <row r="171" spans="1:18" x14ac:dyDescent="0.25">
      <c r="A171" s="80">
        <v>124</v>
      </c>
      <c r="B171" s="79" t="s">
        <v>182</v>
      </c>
      <c r="C171" s="78">
        <v>200</v>
      </c>
      <c r="D171" s="77">
        <f t="shared" ref="D171:R171" si="32">SUM(D172:D174)</f>
        <v>7.8E-2</v>
      </c>
      <c r="E171" s="77">
        <f t="shared" si="32"/>
        <v>7.8E-2</v>
      </c>
      <c r="F171" s="77">
        <f t="shared" si="32"/>
        <v>16.116</v>
      </c>
      <c r="G171" s="77">
        <f t="shared" si="32"/>
        <v>72.570000000000007</v>
      </c>
      <c r="H171" s="77">
        <f t="shared" si="32"/>
        <v>6.0000000000000001E-3</v>
      </c>
      <c r="I171" s="77">
        <f t="shared" si="32"/>
        <v>4.0000000000000001E-3</v>
      </c>
      <c r="J171" s="77">
        <f t="shared" si="32"/>
        <v>32.01</v>
      </c>
      <c r="K171" s="77">
        <f t="shared" si="32"/>
        <v>1E-3</v>
      </c>
      <c r="L171" s="77">
        <f t="shared" si="32"/>
        <v>3.9E-2</v>
      </c>
      <c r="M171" s="77">
        <f t="shared" si="32"/>
        <v>3.5840000000000001</v>
      </c>
      <c r="N171" s="77">
        <f t="shared" si="32"/>
        <v>0</v>
      </c>
      <c r="O171" s="77">
        <f t="shared" si="32"/>
        <v>1.746</v>
      </c>
      <c r="P171" s="77">
        <f t="shared" si="32"/>
        <v>0</v>
      </c>
      <c r="Q171" s="77">
        <f t="shared" si="32"/>
        <v>2.1339999999999999</v>
      </c>
      <c r="R171" s="76">
        <f t="shared" si="32"/>
        <v>0.47799999999999998</v>
      </c>
    </row>
    <row r="172" spans="1:18" x14ac:dyDescent="0.25">
      <c r="A172" s="75"/>
      <c r="B172" s="74" t="s">
        <v>30</v>
      </c>
      <c r="C172" s="139" t="s">
        <v>57</v>
      </c>
      <c r="D172" s="50">
        <v>0</v>
      </c>
      <c r="E172" s="50">
        <v>0</v>
      </c>
      <c r="F172" s="50">
        <v>0</v>
      </c>
      <c r="G172" s="50">
        <v>0</v>
      </c>
      <c r="H172" s="50">
        <v>0</v>
      </c>
      <c r="I172" s="50">
        <v>0</v>
      </c>
      <c r="J172" s="50">
        <v>0</v>
      </c>
      <c r="K172" s="50">
        <v>0</v>
      </c>
      <c r="L172" s="50">
        <v>0</v>
      </c>
      <c r="M172" s="50">
        <v>0</v>
      </c>
      <c r="N172" s="50">
        <v>0</v>
      </c>
      <c r="O172" s="50">
        <v>0</v>
      </c>
      <c r="P172" s="50">
        <v>0</v>
      </c>
      <c r="Q172" s="50">
        <v>0</v>
      </c>
      <c r="R172" s="48">
        <v>0</v>
      </c>
    </row>
    <row r="173" spans="1:18" x14ac:dyDescent="0.25">
      <c r="A173" s="75"/>
      <c r="B173" s="74" t="s">
        <v>28</v>
      </c>
      <c r="C173" s="139" t="s">
        <v>144</v>
      </c>
      <c r="D173" s="50">
        <v>0</v>
      </c>
      <c r="E173" s="50">
        <v>0</v>
      </c>
      <c r="F173" s="50">
        <v>14.37</v>
      </c>
      <c r="G173" s="50">
        <v>63.84</v>
      </c>
      <c r="H173" s="50">
        <v>0</v>
      </c>
      <c r="I173" s="50">
        <v>0</v>
      </c>
      <c r="J173" s="50">
        <v>0</v>
      </c>
      <c r="K173" s="50">
        <v>0</v>
      </c>
      <c r="L173" s="50">
        <v>0</v>
      </c>
      <c r="M173" s="50">
        <v>0.48</v>
      </c>
      <c r="N173" s="49">
        <v>0</v>
      </c>
      <c r="O173" s="49">
        <v>0</v>
      </c>
      <c r="P173" s="49">
        <v>0</v>
      </c>
      <c r="Q173" s="49">
        <v>0</v>
      </c>
      <c r="R173" s="48">
        <v>4.8000000000000001E-2</v>
      </c>
    </row>
    <row r="174" spans="1:18" x14ac:dyDescent="0.25">
      <c r="A174" s="75"/>
      <c r="B174" s="74" t="s">
        <v>123</v>
      </c>
      <c r="C174" s="139" t="s">
        <v>181</v>
      </c>
      <c r="D174" s="50">
        <v>7.8E-2</v>
      </c>
      <c r="E174" s="50">
        <v>7.8E-2</v>
      </c>
      <c r="F174" s="50">
        <v>1.746</v>
      </c>
      <c r="G174" s="50">
        <v>8.73</v>
      </c>
      <c r="H174" s="50">
        <v>6.0000000000000001E-3</v>
      </c>
      <c r="I174" s="50">
        <v>4.0000000000000001E-3</v>
      </c>
      <c r="J174" s="50">
        <v>32.01</v>
      </c>
      <c r="K174" s="50">
        <v>1E-3</v>
      </c>
      <c r="L174" s="50">
        <v>3.9E-2</v>
      </c>
      <c r="M174" s="50">
        <v>3.1040000000000001</v>
      </c>
      <c r="N174" s="49">
        <v>0</v>
      </c>
      <c r="O174" s="49">
        <v>1.746</v>
      </c>
      <c r="P174" s="49">
        <v>0</v>
      </c>
      <c r="Q174" s="49">
        <v>2.1339999999999999</v>
      </c>
      <c r="R174" s="48">
        <v>0.43</v>
      </c>
    </row>
    <row r="175" spans="1:18" x14ac:dyDescent="0.25">
      <c r="A175" s="155">
        <v>11</v>
      </c>
      <c r="B175" s="20" t="s">
        <v>26</v>
      </c>
      <c r="C175" s="28" t="s">
        <v>410</v>
      </c>
      <c r="D175" s="39">
        <f t="shared" ref="D175" si="33">SUM(D176)</f>
        <v>1.44</v>
      </c>
      <c r="E175" s="39">
        <f t="shared" ref="E175:R175" si="34">SUM(E176)</f>
        <v>0.36</v>
      </c>
      <c r="F175" s="39">
        <f t="shared" si="34"/>
        <v>12.48</v>
      </c>
      <c r="G175" s="39">
        <f t="shared" si="34"/>
        <v>59.4</v>
      </c>
      <c r="H175" s="40">
        <f t="shared" si="34"/>
        <v>7.0000000000000001E-3</v>
      </c>
      <c r="I175" s="40">
        <f t="shared" si="34"/>
        <v>3.2000000000000001E-2</v>
      </c>
      <c r="J175" s="39">
        <f t="shared" si="34"/>
        <v>0</v>
      </c>
      <c r="K175" s="39">
        <f t="shared" si="34"/>
        <v>0</v>
      </c>
      <c r="L175" s="39">
        <f t="shared" si="34"/>
        <v>0</v>
      </c>
      <c r="M175" s="39">
        <f t="shared" si="34"/>
        <v>14</v>
      </c>
      <c r="N175" s="39">
        <f t="shared" si="34"/>
        <v>0</v>
      </c>
      <c r="O175" s="39">
        <f t="shared" si="34"/>
        <v>0</v>
      </c>
      <c r="P175" s="39">
        <f t="shared" si="34"/>
        <v>0</v>
      </c>
      <c r="Q175" s="39">
        <f t="shared" si="34"/>
        <v>0</v>
      </c>
      <c r="R175" s="302">
        <f t="shared" si="34"/>
        <v>1.56</v>
      </c>
    </row>
    <row r="176" spans="1:18" ht="15.75" thickBot="1" x14ac:dyDescent="0.3">
      <c r="A176" s="241"/>
      <c r="B176" s="242" t="s">
        <v>25</v>
      </c>
      <c r="C176" s="243" t="s">
        <v>251</v>
      </c>
      <c r="D176" s="215">
        <v>1.44</v>
      </c>
      <c r="E176" s="215">
        <v>0.36</v>
      </c>
      <c r="F176" s="215">
        <v>12.48</v>
      </c>
      <c r="G176" s="215">
        <v>59.4</v>
      </c>
      <c r="H176" s="215">
        <v>7.0000000000000001E-3</v>
      </c>
      <c r="I176" s="215">
        <v>3.2000000000000001E-2</v>
      </c>
      <c r="J176" s="215">
        <v>0</v>
      </c>
      <c r="K176" s="215">
        <v>0</v>
      </c>
      <c r="L176" s="215">
        <v>0</v>
      </c>
      <c r="M176" s="215">
        <v>14</v>
      </c>
      <c r="N176" s="244">
        <v>0</v>
      </c>
      <c r="O176" s="244">
        <v>0</v>
      </c>
      <c r="P176" s="244">
        <v>0</v>
      </c>
      <c r="Q176" s="244">
        <v>0</v>
      </c>
      <c r="R176" s="214">
        <v>1.56</v>
      </c>
    </row>
    <row r="177" spans="1:18" ht="15.75" thickBot="1" x14ac:dyDescent="0.3">
      <c r="A177" s="420" t="s">
        <v>24</v>
      </c>
      <c r="B177" s="421"/>
      <c r="C177" s="422"/>
      <c r="D177" s="15">
        <f t="shared" ref="D177:R177" si="35">SUM(D150,D152,D160,D166,D171,D175,)</f>
        <v>31.766999999999999</v>
      </c>
      <c r="E177" s="15">
        <f t="shared" si="35"/>
        <v>8.4290000000000003</v>
      </c>
      <c r="F177" s="15">
        <f t="shared" si="35"/>
        <v>94.084000000000003</v>
      </c>
      <c r="G177" s="246">
        <f t="shared" si="35"/>
        <v>700.58000000000015</v>
      </c>
      <c r="H177" s="15">
        <f t="shared" si="35"/>
        <v>0.43900000000000006</v>
      </c>
      <c r="I177" s="15">
        <f t="shared" si="35"/>
        <v>0.7410000000000001</v>
      </c>
      <c r="J177" s="15">
        <f t="shared" si="35"/>
        <v>48.235999999999997</v>
      </c>
      <c r="K177" s="15">
        <f t="shared" si="35"/>
        <v>0.19400000000000001</v>
      </c>
      <c r="L177" s="15">
        <f t="shared" si="35"/>
        <v>1.5669999999999999</v>
      </c>
      <c r="M177" s="15">
        <f t="shared" si="35"/>
        <v>133.22800000000001</v>
      </c>
      <c r="N177" s="15">
        <f t="shared" si="35"/>
        <v>0.10500000000000001</v>
      </c>
      <c r="O177" s="15">
        <f t="shared" si="35"/>
        <v>101.371</v>
      </c>
      <c r="P177" s="15">
        <f t="shared" si="35"/>
        <v>2.8000000000000004E-2</v>
      </c>
      <c r="Q177" s="15">
        <f t="shared" si="35"/>
        <v>422.18400000000003</v>
      </c>
      <c r="R177" s="303">
        <f t="shared" si="35"/>
        <v>6.3010000000000002</v>
      </c>
    </row>
    <row r="180" spans="1:18" ht="15.75" thickBot="1" x14ac:dyDescent="0.3"/>
    <row r="181" spans="1:18" ht="15.75" thickBot="1" x14ac:dyDescent="0.3">
      <c r="A181" s="417" t="s">
        <v>164</v>
      </c>
      <c r="B181" s="418"/>
      <c r="C181" s="418"/>
      <c r="D181" s="418"/>
      <c r="E181" s="418"/>
      <c r="F181" s="418"/>
      <c r="G181" s="418"/>
      <c r="H181" s="418"/>
      <c r="I181" s="418"/>
      <c r="J181" s="418"/>
      <c r="K181" s="418"/>
      <c r="L181" s="418"/>
      <c r="M181" s="418"/>
      <c r="N181" s="418"/>
      <c r="O181" s="418"/>
      <c r="P181" s="418"/>
      <c r="Q181" s="418"/>
      <c r="R181" s="419"/>
    </row>
    <row r="182" spans="1:18" ht="15" customHeight="1" x14ac:dyDescent="0.25">
      <c r="A182" s="435" t="s">
        <v>82</v>
      </c>
      <c r="B182" s="429" t="s">
        <v>81</v>
      </c>
      <c r="C182" s="429" t="s">
        <v>80</v>
      </c>
      <c r="D182" s="431" t="s">
        <v>18</v>
      </c>
      <c r="E182" s="431"/>
      <c r="F182" s="431"/>
      <c r="G182" s="429" t="s">
        <v>17</v>
      </c>
      <c r="H182" s="432" t="s">
        <v>16</v>
      </c>
      <c r="I182" s="433"/>
      <c r="J182" s="433"/>
      <c r="K182" s="433"/>
      <c r="L182" s="434"/>
      <c r="M182" s="414" t="s">
        <v>15</v>
      </c>
      <c r="N182" s="415"/>
      <c r="O182" s="415"/>
      <c r="P182" s="415"/>
      <c r="Q182" s="415"/>
      <c r="R182" s="416"/>
    </row>
    <row r="183" spans="1:18" ht="16.5" thickBot="1" x14ac:dyDescent="0.3">
      <c r="A183" s="436"/>
      <c r="B183" s="430"/>
      <c r="C183" s="430"/>
      <c r="D183" s="72" t="s">
        <v>79</v>
      </c>
      <c r="E183" s="72" t="s">
        <v>78</v>
      </c>
      <c r="F183" s="72" t="s">
        <v>77</v>
      </c>
      <c r="G183" s="430"/>
      <c r="H183" s="72" t="s">
        <v>11</v>
      </c>
      <c r="I183" s="72" t="s">
        <v>10</v>
      </c>
      <c r="J183" s="72" t="s">
        <v>9</v>
      </c>
      <c r="K183" s="72" t="s">
        <v>76</v>
      </c>
      <c r="L183" s="72" t="s">
        <v>7</v>
      </c>
      <c r="M183" s="72" t="s">
        <v>6</v>
      </c>
      <c r="N183" s="71" t="s">
        <v>5</v>
      </c>
      <c r="O183" s="71" t="s">
        <v>4</v>
      </c>
      <c r="P183" s="71" t="s">
        <v>3</v>
      </c>
      <c r="Q183" s="71" t="s">
        <v>2</v>
      </c>
      <c r="R183" s="70" t="s">
        <v>1</v>
      </c>
    </row>
    <row r="184" spans="1:18" ht="28.5" x14ac:dyDescent="0.25">
      <c r="A184" s="69">
        <v>11</v>
      </c>
      <c r="B184" s="68" t="s">
        <v>75</v>
      </c>
      <c r="C184" s="67" t="s">
        <v>74</v>
      </c>
      <c r="D184" s="65">
        <f t="shared" ref="D184:R184" si="36">SUM(D185:D188)</f>
        <v>0.95299999999999996</v>
      </c>
      <c r="E184" s="65">
        <f t="shared" si="36"/>
        <v>4.26</v>
      </c>
      <c r="F184" s="65">
        <f t="shared" si="36"/>
        <v>2.9799999999999995</v>
      </c>
      <c r="G184" s="65">
        <f t="shared" si="36"/>
        <v>54.599999999999994</v>
      </c>
      <c r="H184" s="66">
        <f t="shared" si="36"/>
        <v>0.02</v>
      </c>
      <c r="I184" s="66">
        <f t="shared" si="36"/>
        <v>2.5999999999999999E-2</v>
      </c>
      <c r="J184" s="65">
        <f t="shared" si="36"/>
        <v>22.19</v>
      </c>
      <c r="K184" s="65">
        <f t="shared" si="36"/>
        <v>0.193</v>
      </c>
      <c r="L184" s="65">
        <f t="shared" si="36"/>
        <v>0.46799999999999997</v>
      </c>
      <c r="M184" s="65">
        <f t="shared" si="36"/>
        <v>28.14</v>
      </c>
      <c r="N184" s="65">
        <f t="shared" si="36"/>
        <v>1E-3</v>
      </c>
      <c r="O184" s="65">
        <f t="shared" si="36"/>
        <v>10.528</v>
      </c>
      <c r="P184" s="65">
        <f t="shared" si="36"/>
        <v>0</v>
      </c>
      <c r="Q184" s="65">
        <f t="shared" si="36"/>
        <v>18.61</v>
      </c>
      <c r="R184" s="64">
        <f t="shared" si="36"/>
        <v>0.35799999999999998</v>
      </c>
    </row>
    <row r="185" spans="1:18" x14ac:dyDescent="0.25">
      <c r="A185" s="59"/>
      <c r="B185" s="31" t="s">
        <v>73</v>
      </c>
      <c r="C185" s="58" t="s">
        <v>72</v>
      </c>
      <c r="D185" s="57">
        <v>0.86</v>
      </c>
      <c r="E185" s="57">
        <v>0.05</v>
      </c>
      <c r="F185" s="57">
        <v>2.2599999999999998</v>
      </c>
      <c r="G185" s="57">
        <v>13.44</v>
      </c>
      <c r="H185" s="57">
        <v>1.4E-2</v>
      </c>
      <c r="I185" s="57">
        <v>1.9E-2</v>
      </c>
      <c r="J185" s="57">
        <v>21.6</v>
      </c>
      <c r="K185" s="57">
        <v>1E-3</v>
      </c>
      <c r="L185" s="57">
        <v>4.2999999999999997E-2</v>
      </c>
      <c r="M185" s="57">
        <v>23.04</v>
      </c>
      <c r="N185" s="63">
        <v>1E-3</v>
      </c>
      <c r="O185" s="63">
        <v>6.88</v>
      </c>
      <c r="P185" s="63">
        <v>0</v>
      </c>
      <c r="Q185" s="63">
        <v>13.33</v>
      </c>
      <c r="R185" s="56">
        <v>0.28799999999999998</v>
      </c>
    </row>
    <row r="186" spans="1:18" x14ac:dyDescent="0.25">
      <c r="A186" s="59"/>
      <c r="B186" s="31" t="s">
        <v>71</v>
      </c>
      <c r="C186" s="58" t="s">
        <v>70</v>
      </c>
      <c r="D186" s="62">
        <v>9.2999999999999999E-2</v>
      </c>
      <c r="E186" s="62">
        <v>0.01</v>
      </c>
      <c r="F186" s="62">
        <v>0.72</v>
      </c>
      <c r="G186" s="62">
        <v>3.4</v>
      </c>
      <c r="H186" s="62">
        <v>6.0000000000000001E-3</v>
      </c>
      <c r="I186" s="62">
        <v>7.0000000000000001E-3</v>
      </c>
      <c r="J186" s="62">
        <v>0.59</v>
      </c>
      <c r="K186" s="62">
        <v>0.192</v>
      </c>
      <c r="L186" s="62">
        <v>3.7999999999999999E-2</v>
      </c>
      <c r="M186" s="62">
        <v>5.0999999999999996</v>
      </c>
      <c r="N186" s="61">
        <v>0</v>
      </c>
      <c r="O186" s="61">
        <v>3.6480000000000001</v>
      </c>
      <c r="P186" s="61">
        <v>0</v>
      </c>
      <c r="Q186" s="61">
        <v>5.28</v>
      </c>
      <c r="R186" s="60">
        <v>7.0000000000000007E-2</v>
      </c>
    </row>
    <row r="187" spans="1:18" x14ac:dyDescent="0.25">
      <c r="A187" s="59"/>
      <c r="B187" s="31" t="s">
        <v>69</v>
      </c>
      <c r="C187" s="58" t="s">
        <v>68</v>
      </c>
      <c r="D187" s="57">
        <v>0</v>
      </c>
      <c r="E187" s="57">
        <v>4.2</v>
      </c>
      <c r="F187" s="57">
        <v>0</v>
      </c>
      <c r="G187" s="57">
        <v>37.76</v>
      </c>
      <c r="H187" s="57">
        <v>0</v>
      </c>
      <c r="I187" s="57">
        <v>0</v>
      </c>
      <c r="J187" s="57">
        <v>0</v>
      </c>
      <c r="K187" s="57">
        <v>0</v>
      </c>
      <c r="L187" s="57">
        <v>0.38700000000000001</v>
      </c>
      <c r="M187" s="57">
        <v>0</v>
      </c>
      <c r="N187" s="57">
        <v>0</v>
      </c>
      <c r="O187" s="57">
        <v>0</v>
      </c>
      <c r="P187" s="57">
        <v>0</v>
      </c>
      <c r="Q187" s="57">
        <v>0</v>
      </c>
      <c r="R187" s="56">
        <v>0</v>
      </c>
    </row>
    <row r="188" spans="1:18" x14ac:dyDescent="0.25">
      <c r="A188" s="59"/>
      <c r="B188" s="31" t="s">
        <v>47</v>
      </c>
      <c r="C188" s="58" t="s">
        <v>67</v>
      </c>
      <c r="D188" s="57">
        <v>0</v>
      </c>
      <c r="E188" s="57">
        <v>0</v>
      </c>
      <c r="F188" s="57">
        <v>0</v>
      </c>
      <c r="G188" s="57">
        <v>0</v>
      </c>
      <c r="H188" s="57">
        <v>0</v>
      </c>
      <c r="I188" s="57">
        <v>0</v>
      </c>
      <c r="J188" s="57">
        <v>0</v>
      </c>
      <c r="K188" s="57">
        <v>0</v>
      </c>
      <c r="L188" s="57">
        <v>0</v>
      </c>
      <c r="M188" s="57">
        <v>0</v>
      </c>
      <c r="N188" s="57">
        <v>0</v>
      </c>
      <c r="O188" s="57">
        <v>0</v>
      </c>
      <c r="P188" s="57">
        <v>0</v>
      </c>
      <c r="Q188" s="57">
        <v>0</v>
      </c>
      <c r="R188" s="56">
        <v>0</v>
      </c>
    </row>
    <row r="189" spans="1:18" ht="28.5" x14ac:dyDescent="0.25">
      <c r="A189" s="33">
        <v>34</v>
      </c>
      <c r="B189" s="55" t="s">
        <v>147</v>
      </c>
      <c r="C189" s="95">
        <v>250</v>
      </c>
      <c r="D189" s="180">
        <f t="shared" ref="D189:R189" si="37">SUM(D190:D196)</f>
        <v>18.125</v>
      </c>
      <c r="E189" s="180">
        <f t="shared" si="37"/>
        <v>12.68</v>
      </c>
      <c r="F189" s="180">
        <f t="shared" si="37"/>
        <v>13.536</v>
      </c>
      <c r="G189" s="180">
        <f t="shared" si="37"/>
        <v>238.62</v>
      </c>
      <c r="H189" s="180">
        <f t="shared" si="37"/>
        <v>0.191</v>
      </c>
      <c r="I189" s="180">
        <f t="shared" si="37"/>
        <v>0.58299999999999996</v>
      </c>
      <c r="J189" s="180">
        <f t="shared" si="37"/>
        <v>9.6389999999999993</v>
      </c>
      <c r="K189" s="180">
        <f t="shared" si="37"/>
        <v>0.35799999999999998</v>
      </c>
      <c r="L189" s="180">
        <f t="shared" si="37"/>
        <v>0.46599999999999997</v>
      </c>
      <c r="M189" s="180">
        <f t="shared" si="37"/>
        <v>27.119</v>
      </c>
      <c r="N189" s="180">
        <f t="shared" si="37"/>
        <v>6.0000000000000001E-3</v>
      </c>
      <c r="O189" s="180">
        <f t="shared" si="37"/>
        <v>35.016000000000005</v>
      </c>
      <c r="P189" s="180">
        <f t="shared" si="37"/>
        <v>1.2E-2</v>
      </c>
      <c r="Q189" s="180">
        <f t="shared" si="37"/>
        <v>190.24200000000002</v>
      </c>
      <c r="R189" s="141">
        <f t="shared" si="37"/>
        <v>1.8360000000000001</v>
      </c>
    </row>
    <row r="190" spans="1:18" x14ac:dyDescent="0.25">
      <c r="A190" s="33"/>
      <c r="B190" s="31" t="s">
        <v>64</v>
      </c>
      <c r="C190" s="31" t="s">
        <v>259</v>
      </c>
      <c r="D190" s="31">
        <v>0.7</v>
      </c>
      <c r="E190" s="31">
        <v>0.14000000000000001</v>
      </c>
      <c r="F190" s="31">
        <v>5.7</v>
      </c>
      <c r="G190" s="31">
        <v>26.35</v>
      </c>
      <c r="H190" s="31">
        <v>4.2000000000000003E-2</v>
      </c>
      <c r="I190" s="31">
        <v>0.245</v>
      </c>
      <c r="J190" s="31">
        <v>7</v>
      </c>
      <c r="K190" s="31">
        <v>1E-3</v>
      </c>
      <c r="L190" s="31">
        <v>7.0000000000000007E-2</v>
      </c>
      <c r="M190" s="31">
        <v>3.5</v>
      </c>
      <c r="N190" s="94">
        <v>2E-3</v>
      </c>
      <c r="O190" s="94">
        <v>8.0500000000000007</v>
      </c>
      <c r="P190" s="94">
        <v>0</v>
      </c>
      <c r="Q190" s="94">
        <v>20.3</v>
      </c>
      <c r="R190" s="73">
        <v>0.315</v>
      </c>
    </row>
    <row r="191" spans="1:18" x14ac:dyDescent="0.25">
      <c r="A191" s="33"/>
      <c r="B191" s="31" t="s">
        <v>71</v>
      </c>
      <c r="C191" s="31" t="s">
        <v>258</v>
      </c>
      <c r="D191" s="31">
        <v>0.14899999999999999</v>
      </c>
      <c r="E191" s="31">
        <v>1.6E-2</v>
      </c>
      <c r="F191" s="31">
        <v>1.1519999999999999</v>
      </c>
      <c r="G191" s="31">
        <v>5.44</v>
      </c>
      <c r="H191" s="31">
        <v>0.01</v>
      </c>
      <c r="I191" s="31">
        <v>1.0999999999999999E-2</v>
      </c>
      <c r="J191" s="31">
        <v>0.94399999999999995</v>
      </c>
      <c r="K191" s="31">
        <v>0.32</v>
      </c>
      <c r="L191" s="31">
        <v>6.4000000000000001E-2</v>
      </c>
      <c r="M191" s="31">
        <v>6.375</v>
      </c>
      <c r="N191" s="94">
        <v>1E-3</v>
      </c>
      <c r="O191" s="94">
        <v>6.08</v>
      </c>
      <c r="P191" s="94">
        <v>0</v>
      </c>
      <c r="Q191" s="94">
        <v>8.8000000000000007</v>
      </c>
      <c r="R191" s="73">
        <v>0.112</v>
      </c>
    </row>
    <row r="192" spans="1:18" x14ac:dyDescent="0.25">
      <c r="A192" s="33"/>
      <c r="B192" s="31" t="s">
        <v>47</v>
      </c>
      <c r="C192" s="31" t="s">
        <v>152</v>
      </c>
      <c r="D192" s="31">
        <v>0</v>
      </c>
      <c r="E192" s="31">
        <v>0</v>
      </c>
      <c r="F192" s="31">
        <v>0</v>
      </c>
      <c r="G192" s="31">
        <v>0</v>
      </c>
      <c r="H192" s="31">
        <v>0</v>
      </c>
      <c r="I192" s="31">
        <v>0</v>
      </c>
      <c r="J192" s="31">
        <v>0</v>
      </c>
      <c r="K192" s="31">
        <v>0</v>
      </c>
      <c r="L192" s="31">
        <v>0</v>
      </c>
      <c r="M192" s="31">
        <v>0</v>
      </c>
      <c r="N192" s="31">
        <v>0</v>
      </c>
      <c r="O192" s="31">
        <v>0</v>
      </c>
      <c r="P192" s="31">
        <v>0</v>
      </c>
      <c r="Q192" s="31">
        <v>0</v>
      </c>
      <c r="R192" s="73">
        <v>0</v>
      </c>
    </row>
    <row r="193" spans="1:18" x14ac:dyDescent="0.25">
      <c r="A193" s="33"/>
      <c r="B193" s="31" t="s">
        <v>145</v>
      </c>
      <c r="C193" s="31" t="s">
        <v>149</v>
      </c>
      <c r="D193" s="31">
        <v>1.1519999999999999</v>
      </c>
      <c r="E193" s="31">
        <v>0.184</v>
      </c>
      <c r="F193" s="31">
        <v>6.1360000000000001</v>
      </c>
      <c r="G193" s="31">
        <v>31.4</v>
      </c>
      <c r="H193" s="31">
        <v>0</v>
      </c>
      <c r="I193" s="31">
        <v>0</v>
      </c>
      <c r="J193" s="31">
        <v>0</v>
      </c>
      <c r="K193" s="31">
        <v>0</v>
      </c>
      <c r="L193" s="31">
        <v>0</v>
      </c>
      <c r="M193" s="31">
        <v>0</v>
      </c>
      <c r="N193" s="31">
        <v>0</v>
      </c>
      <c r="O193" s="31">
        <v>0</v>
      </c>
      <c r="P193" s="31">
        <v>0</v>
      </c>
      <c r="Q193" s="31">
        <v>0</v>
      </c>
      <c r="R193" s="73">
        <v>0</v>
      </c>
    </row>
    <row r="194" spans="1:18" x14ac:dyDescent="0.25">
      <c r="A194" s="33"/>
      <c r="B194" s="31" t="s">
        <v>62</v>
      </c>
      <c r="C194" s="31" t="s">
        <v>257</v>
      </c>
      <c r="D194" s="31">
        <v>3.4000000000000002E-2</v>
      </c>
      <c r="E194" s="31">
        <v>0</v>
      </c>
      <c r="F194" s="31">
        <v>0.218</v>
      </c>
      <c r="G194" s="31">
        <v>0.96</v>
      </c>
      <c r="H194" s="31">
        <v>1E-3</v>
      </c>
      <c r="I194" s="31">
        <v>1E-3</v>
      </c>
      <c r="J194" s="31">
        <v>0.24</v>
      </c>
      <c r="K194" s="31">
        <v>0</v>
      </c>
      <c r="L194" s="31">
        <v>5.0000000000000001E-3</v>
      </c>
      <c r="M194" s="31">
        <v>0.74399999999999999</v>
      </c>
      <c r="N194" s="94">
        <v>0</v>
      </c>
      <c r="O194" s="94">
        <v>0.33600000000000002</v>
      </c>
      <c r="P194" s="94">
        <v>0</v>
      </c>
      <c r="Q194" s="94">
        <v>1.3919999999999999</v>
      </c>
      <c r="R194" s="73">
        <v>1.9E-2</v>
      </c>
    </row>
    <row r="195" spans="1:18" x14ac:dyDescent="0.25">
      <c r="A195" s="33"/>
      <c r="B195" s="31" t="s">
        <v>142</v>
      </c>
      <c r="C195" s="31" t="s">
        <v>241</v>
      </c>
      <c r="D195" s="31">
        <v>7.5</v>
      </c>
      <c r="E195" s="31">
        <v>3.6</v>
      </c>
      <c r="F195" s="31">
        <v>0</v>
      </c>
      <c r="G195" s="31">
        <v>60</v>
      </c>
      <c r="H195" s="31">
        <v>0.105</v>
      </c>
      <c r="I195" s="31">
        <v>0.255</v>
      </c>
      <c r="J195" s="31">
        <v>0.6</v>
      </c>
      <c r="K195" s="31">
        <v>3.0000000000000001E-3</v>
      </c>
      <c r="L195" s="31">
        <v>0.09</v>
      </c>
      <c r="M195" s="31">
        <v>9</v>
      </c>
      <c r="N195" s="94">
        <v>0</v>
      </c>
      <c r="O195" s="94">
        <v>12</v>
      </c>
      <c r="P195" s="94">
        <v>6.0000000000000001E-3</v>
      </c>
      <c r="Q195" s="94">
        <v>81</v>
      </c>
      <c r="R195" s="73">
        <v>0.63</v>
      </c>
    </row>
    <row r="196" spans="1:18" x14ac:dyDescent="0.25">
      <c r="A196" s="32"/>
      <c r="B196" s="31" t="s">
        <v>141</v>
      </c>
      <c r="C196" s="31" t="s">
        <v>256</v>
      </c>
      <c r="D196" s="31">
        <v>8.59</v>
      </c>
      <c r="E196" s="31">
        <v>8.74</v>
      </c>
      <c r="F196" s="31">
        <v>0.33</v>
      </c>
      <c r="G196" s="31">
        <v>114.47</v>
      </c>
      <c r="H196" s="17">
        <v>3.3000000000000002E-2</v>
      </c>
      <c r="I196" s="17">
        <v>7.0999999999999994E-2</v>
      </c>
      <c r="J196" s="17">
        <v>0.85499999999999998</v>
      </c>
      <c r="K196" s="17">
        <v>3.4000000000000002E-2</v>
      </c>
      <c r="L196" s="17">
        <v>0.23699999999999999</v>
      </c>
      <c r="M196" s="17">
        <v>7.5</v>
      </c>
      <c r="N196" s="29">
        <v>3.0000000000000001E-3</v>
      </c>
      <c r="O196" s="29">
        <v>8.5500000000000007</v>
      </c>
      <c r="P196" s="29">
        <v>6.0000000000000001E-3</v>
      </c>
      <c r="Q196" s="29">
        <v>78.75</v>
      </c>
      <c r="R196" s="16">
        <v>0.76</v>
      </c>
    </row>
    <row r="197" spans="1:18" ht="15.75" x14ac:dyDescent="0.25">
      <c r="A197" s="284">
        <v>107</v>
      </c>
      <c r="B197" s="20" t="s">
        <v>693</v>
      </c>
      <c r="C197" s="28" t="s">
        <v>173</v>
      </c>
      <c r="D197" s="28">
        <f>SUM(D198:D201)</f>
        <v>15.06</v>
      </c>
      <c r="E197" s="28">
        <f t="shared" ref="E197:R197" si="38">SUM(E198:E201)</f>
        <v>12.35</v>
      </c>
      <c r="F197" s="28">
        <f t="shared" si="38"/>
        <v>4.79</v>
      </c>
      <c r="G197" s="28">
        <f t="shared" si="38"/>
        <v>191.84</v>
      </c>
      <c r="H197" s="28">
        <f t="shared" si="38"/>
        <v>6.6000000000000003E-2</v>
      </c>
      <c r="I197" s="28">
        <f t="shared" si="38"/>
        <v>0.123</v>
      </c>
      <c r="J197" s="28">
        <f t="shared" si="38"/>
        <v>0</v>
      </c>
      <c r="K197" s="28">
        <f t="shared" si="38"/>
        <v>0</v>
      </c>
      <c r="L197" s="28">
        <f t="shared" si="38"/>
        <v>0.46399999999999997</v>
      </c>
      <c r="M197" s="28">
        <f t="shared" si="38"/>
        <v>9.7829999999999995</v>
      </c>
      <c r="N197" s="28">
        <f t="shared" si="38"/>
        <v>5.0000000000000001E-3</v>
      </c>
      <c r="O197" s="28">
        <f t="shared" si="38"/>
        <v>20.788</v>
      </c>
      <c r="P197" s="28">
        <f t="shared" si="38"/>
        <v>1E-3</v>
      </c>
      <c r="Q197" s="28">
        <f t="shared" si="38"/>
        <v>153.06</v>
      </c>
      <c r="R197" s="304">
        <f t="shared" si="38"/>
        <v>2.2519999999999998</v>
      </c>
    </row>
    <row r="198" spans="1:18" ht="15.75" x14ac:dyDescent="0.25">
      <c r="A198" s="285"/>
      <c r="B198" s="26" t="s">
        <v>729</v>
      </c>
      <c r="C198" s="82" t="s">
        <v>694</v>
      </c>
      <c r="D198" s="35">
        <v>14.23</v>
      </c>
      <c r="E198" s="35">
        <v>12.24</v>
      </c>
      <c r="F198" s="35">
        <v>0</v>
      </c>
      <c r="G198" s="35">
        <v>166.77</v>
      </c>
      <c r="H198" s="6">
        <v>4.5999999999999999E-2</v>
      </c>
      <c r="I198" s="6">
        <v>0.115</v>
      </c>
      <c r="J198" s="6">
        <v>0</v>
      </c>
      <c r="K198" s="6">
        <v>0</v>
      </c>
      <c r="L198" s="6">
        <v>0.3</v>
      </c>
      <c r="M198" s="6">
        <v>6.8849999999999998</v>
      </c>
      <c r="N198" s="286">
        <v>5.0000000000000001E-3</v>
      </c>
      <c r="O198" s="286">
        <v>16.63</v>
      </c>
      <c r="P198" s="286">
        <v>0</v>
      </c>
      <c r="Q198" s="286">
        <v>142.1</v>
      </c>
      <c r="R198" s="5">
        <v>2</v>
      </c>
    </row>
    <row r="199" spans="1:18" ht="15.75" x14ac:dyDescent="0.25">
      <c r="A199" s="285"/>
      <c r="B199" s="26" t="s">
        <v>30</v>
      </c>
      <c r="C199" s="82" t="s">
        <v>695</v>
      </c>
      <c r="D199" s="35">
        <v>0</v>
      </c>
      <c r="E199" s="35">
        <v>0</v>
      </c>
      <c r="F199" s="35">
        <v>0</v>
      </c>
      <c r="G199" s="35">
        <v>0</v>
      </c>
      <c r="H199" s="35">
        <v>0</v>
      </c>
      <c r="I199" s="35">
        <v>0</v>
      </c>
      <c r="J199" s="35">
        <v>0</v>
      </c>
      <c r="K199" s="35">
        <v>0</v>
      </c>
      <c r="L199" s="35">
        <v>0</v>
      </c>
      <c r="M199" s="35">
        <v>0</v>
      </c>
      <c r="N199" s="35">
        <v>0</v>
      </c>
      <c r="O199" s="35">
        <v>0</v>
      </c>
      <c r="P199" s="35">
        <v>0</v>
      </c>
      <c r="Q199" s="35">
        <v>0</v>
      </c>
      <c r="R199" s="38">
        <v>0</v>
      </c>
    </row>
    <row r="200" spans="1:18" ht="15.75" x14ac:dyDescent="0.25">
      <c r="A200" s="285"/>
      <c r="B200" s="26" t="s">
        <v>47</v>
      </c>
      <c r="C200" s="82" t="s">
        <v>696</v>
      </c>
      <c r="D200" s="35">
        <v>0</v>
      </c>
      <c r="E200" s="35">
        <v>0</v>
      </c>
      <c r="F200" s="35">
        <v>0</v>
      </c>
      <c r="G200" s="35">
        <v>0</v>
      </c>
      <c r="H200" s="35">
        <v>0</v>
      </c>
      <c r="I200" s="35">
        <v>0</v>
      </c>
      <c r="J200" s="35">
        <v>0</v>
      </c>
      <c r="K200" s="35">
        <v>0</v>
      </c>
      <c r="L200" s="35">
        <v>0</v>
      </c>
      <c r="M200" s="35">
        <v>0</v>
      </c>
      <c r="N200" s="35">
        <v>0</v>
      </c>
      <c r="O200" s="35">
        <v>0</v>
      </c>
      <c r="P200" s="35">
        <v>0</v>
      </c>
      <c r="Q200" s="35">
        <v>0</v>
      </c>
      <c r="R200" s="38">
        <v>0</v>
      </c>
    </row>
    <row r="201" spans="1:18" ht="15.75" x14ac:dyDescent="0.25">
      <c r="A201" s="285"/>
      <c r="B201" s="26" t="s">
        <v>136</v>
      </c>
      <c r="C201" s="82" t="s">
        <v>692</v>
      </c>
      <c r="D201" s="35">
        <v>0.83</v>
      </c>
      <c r="E201" s="35">
        <v>0.11</v>
      </c>
      <c r="F201" s="35">
        <v>4.79</v>
      </c>
      <c r="G201" s="35">
        <v>25.07</v>
      </c>
      <c r="H201" s="6">
        <v>0.02</v>
      </c>
      <c r="I201" s="6">
        <v>8.0000000000000002E-3</v>
      </c>
      <c r="J201" s="6">
        <v>0</v>
      </c>
      <c r="K201" s="6">
        <v>0</v>
      </c>
      <c r="L201" s="6">
        <v>0.16400000000000001</v>
      </c>
      <c r="M201" s="6">
        <v>2.8980000000000001</v>
      </c>
      <c r="N201" s="286">
        <v>0</v>
      </c>
      <c r="O201" s="286">
        <v>4.1580000000000004</v>
      </c>
      <c r="P201" s="286">
        <v>1E-3</v>
      </c>
      <c r="Q201" s="286">
        <v>10.96</v>
      </c>
      <c r="R201" s="5">
        <v>0.252</v>
      </c>
    </row>
    <row r="202" spans="1:18" x14ac:dyDescent="0.25">
      <c r="A202" s="33">
        <v>204</v>
      </c>
      <c r="B202" s="55" t="s">
        <v>44</v>
      </c>
      <c r="C202" s="95">
        <v>150</v>
      </c>
      <c r="D202" s="110">
        <f t="shared" ref="D202:R202" si="39">SUM(D203:D206)</f>
        <v>3.0659999999999998</v>
      </c>
      <c r="E202" s="110">
        <f t="shared" si="39"/>
        <v>4.2530000000000001</v>
      </c>
      <c r="F202" s="110">
        <f t="shared" si="39"/>
        <v>16.168000000000003</v>
      </c>
      <c r="G202" s="110">
        <f t="shared" si="39"/>
        <v>116.80000000000001</v>
      </c>
      <c r="H202" s="110">
        <f t="shared" si="39"/>
        <v>0</v>
      </c>
      <c r="I202" s="110">
        <f t="shared" si="39"/>
        <v>6.0000000000000001E-3</v>
      </c>
      <c r="J202" s="110">
        <f t="shared" si="39"/>
        <v>0</v>
      </c>
      <c r="K202" s="110">
        <f t="shared" si="39"/>
        <v>2.3E-2</v>
      </c>
      <c r="L202" s="110">
        <f t="shared" si="39"/>
        <v>5.1999999999999998E-2</v>
      </c>
      <c r="M202" s="110">
        <f t="shared" si="39"/>
        <v>1.248</v>
      </c>
      <c r="N202" s="110">
        <f t="shared" si="39"/>
        <v>0</v>
      </c>
      <c r="O202" s="110">
        <f t="shared" si="39"/>
        <v>2.5999999999999999E-2</v>
      </c>
      <c r="P202" s="110">
        <f t="shared" si="39"/>
        <v>0</v>
      </c>
      <c r="Q202" s="110">
        <f t="shared" si="39"/>
        <v>1.56</v>
      </c>
      <c r="R202" s="165">
        <f t="shared" si="39"/>
        <v>0.01</v>
      </c>
    </row>
    <row r="203" spans="1:18" x14ac:dyDescent="0.25">
      <c r="A203" s="32"/>
      <c r="B203" s="31" t="s">
        <v>43</v>
      </c>
      <c r="C203" s="30" t="s">
        <v>42</v>
      </c>
      <c r="D203" s="31">
        <v>4.2000000000000003E-2</v>
      </c>
      <c r="E203" s="31">
        <v>3.77</v>
      </c>
      <c r="F203" s="31">
        <v>6.8000000000000005E-2</v>
      </c>
      <c r="G203" s="31">
        <v>34.4</v>
      </c>
      <c r="H203" s="31">
        <v>0</v>
      </c>
      <c r="I203" s="31">
        <v>6.0000000000000001E-3</v>
      </c>
      <c r="J203" s="31">
        <v>0</v>
      </c>
      <c r="K203" s="31">
        <v>2.3E-2</v>
      </c>
      <c r="L203" s="31">
        <v>5.1999999999999998E-2</v>
      </c>
      <c r="M203" s="31">
        <v>1.248</v>
      </c>
      <c r="N203" s="94">
        <v>0</v>
      </c>
      <c r="O203" s="94">
        <v>2.5999999999999999E-2</v>
      </c>
      <c r="P203" s="94">
        <v>0</v>
      </c>
      <c r="Q203" s="94">
        <v>1.56</v>
      </c>
      <c r="R203" s="73">
        <v>0.01</v>
      </c>
    </row>
    <row r="204" spans="1:18" x14ac:dyDescent="0.25">
      <c r="A204" s="33"/>
      <c r="B204" s="31" t="s">
        <v>41</v>
      </c>
      <c r="C204" s="30" t="s">
        <v>40</v>
      </c>
      <c r="D204" s="31">
        <v>0</v>
      </c>
      <c r="E204" s="31">
        <v>0</v>
      </c>
      <c r="F204" s="31">
        <v>0</v>
      </c>
      <c r="G204" s="31">
        <v>0</v>
      </c>
      <c r="H204" s="31">
        <v>0</v>
      </c>
      <c r="I204" s="31">
        <v>0</v>
      </c>
      <c r="J204" s="31">
        <v>0</v>
      </c>
      <c r="K204" s="31">
        <v>0</v>
      </c>
      <c r="L204" s="31">
        <v>0</v>
      </c>
      <c r="M204" s="31">
        <v>0</v>
      </c>
      <c r="N204" s="94">
        <v>0</v>
      </c>
      <c r="O204" s="94">
        <v>0</v>
      </c>
      <c r="P204" s="94">
        <v>0</v>
      </c>
      <c r="Q204" s="94">
        <v>0</v>
      </c>
      <c r="R204" s="73">
        <v>0</v>
      </c>
    </row>
    <row r="205" spans="1:18" x14ac:dyDescent="0.25">
      <c r="A205" s="33"/>
      <c r="B205" s="31" t="s">
        <v>39</v>
      </c>
      <c r="C205" s="30" t="s">
        <v>38</v>
      </c>
      <c r="D205" s="31">
        <v>0</v>
      </c>
      <c r="E205" s="31">
        <v>0</v>
      </c>
      <c r="F205" s="31">
        <v>0</v>
      </c>
      <c r="G205" s="31">
        <v>0</v>
      </c>
      <c r="H205" s="31">
        <v>0</v>
      </c>
      <c r="I205" s="31">
        <v>0</v>
      </c>
      <c r="J205" s="31">
        <v>0</v>
      </c>
      <c r="K205" s="31">
        <v>0</v>
      </c>
      <c r="L205" s="31">
        <v>0</v>
      </c>
      <c r="M205" s="31">
        <v>0</v>
      </c>
      <c r="N205" s="94">
        <v>0</v>
      </c>
      <c r="O205" s="94">
        <v>0</v>
      </c>
      <c r="P205" s="94">
        <v>0</v>
      </c>
      <c r="Q205" s="94">
        <v>0</v>
      </c>
      <c r="R205" s="73">
        <v>0</v>
      </c>
    </row>
    <row r="206" spans="1:18" ht="30" x14ac:dyDescent="0.25">
      <c r="A206" s="32"/>
      <c r="B206" s="31" t="s">
        <v>37</v>
      </c>
      <c r="C206" s="30" t="s">
        <v>36</v>
      </c>
      <c r="D206" s="31">
        <v>3.024</v>
      </c>
      <c r="E206" s="31">
        <v>0.48299999999999998</v>
      </c>
      <c r="F206" s="31">
        <v>16.100000000000001</v>
      </c>
      <c r="G206" s="31">
        <v>82.4</v>
      </c>
      <c r="H206" s="31">
        <v>0</v>
      </c>
      <c r="I206" s="31">
        <v>0</v>
      </c>
      <c r="J206" s="31">
        <v>0</v>
      </c>
      <c r="K206" s="31">
        <v>0</v>
      </c>
      <c r="L206" s="31">
        <v>0</v>
      </c>
      <c r="M206" s="31">
        <v>0</v>
      </c>
      <c r="N206" s="94">
        <v>0</v>
      </c>
      <c r="O206" s="94">
        <v>0</v>
      </c>
      <c r="P206" s="94">
        <v>0</v>
      </c>
      <c r="Q206" s="94">
        <v>0</v>
      </c>
      <c r="R206" s="73">
        <v>0</v>
      </c>
    </row>
    <row r="207" spans="1:18" x14ac:dyDescent="0.25">
      <c r="A207" s="21" t="s">
        <v>35</v>
      </c>
      <c r="B207" s="20" t="s">
        <v>34</v>
      </c>
      <c r="C207" s="28" t="s">
        <v>33</v>
      </c>
      <c r="D207" s="122">
        <f t="shared" ref="D207:R207" si="40">SUM(D208:D210)</f>
        <v>0.56000000000000005</v>
      </c>
      <c r="E207" s="122">
        <f t="shared" si="40"/>
        <v>0</v>
      </c>
      <c r="F207" s="122">
        <f t="shared" si="40"/>
        <v>30.22</v>
      </c>
      <c r="G207" s="122">
        <f t="shared" si="40"/>
        <v>103.11</v>
      </c>
      <c r="H207" s="122">
        <f t="shared" si="40"/>
        <v>6.0000000000000001E-3</v>
      </c>
      <c r="I207" s="122">
        <f t="shared" si="40"/>
        <v>2E-3</v>
      </c>
      <c r="J207" s="122">
        <f t="shared" si="40"/>
        <v>0.04</v>
      </c>
      <c r="K207" s="122">
        <f t="shared" si="40"/>
        <v>0</v>
      </c>
      <c r="L207" s="122">
        <f t="shared" si="40"/>
        <v>0</v>
      </c>
      <c r="M207" s="122">
        <f t="shared" si="40"/>
        <v>3.12</v>
      </c>
      <c r="N207" s="122">
        <f t="shared" si="40"/>
        <v>0</v>
      </c>
      <c r="O207" s="122">
        <f t="shared" si="40"/>
        <v>0</v>
      </c>
      <c r="P207" s="122">
        <f t="shared" si="40"/>
        <v>0</v>
      </c>
      <c r="Q207" s="122">
        <f t="shared" si="40"/>
        <v>0</v>
      </c>
      <c r="R207" s="121">
        <f t="shared" si="40"/>
        <v>0.12</v>
      </c>
    </row>
    <row r="208" spans="1:18" x14ac:dyDescent="0.25">
      <c r="A208" s="27"/>
      <c r="B208" s="26" t="s">
        <v>32</v>
      </c>
      <c r="C208" s="25" t="s">
        <v>31</v>
      </c>
      <c r="D208" s="24">
        <v>0.56000000000000005</v>
      </c>
      <c r="E208" s="24">
        <v>0</v>
      </c>
      <c r="F208" s="24">
        <v>10.26</v>
      </c>
      <c r="G208" s="24">
        <v>43.26</v>
      </c>
      <c r="H208" s="24">
        <v>6.0000000000000001E-3</v>
      </c>
      <c r="I208" s="24">
        <v>2E-3</v>
      </c>
      <c r="J208" s="24">
        <v>0.04</v>
      </c>
      <c r="K208" s="24">
        <v>0</v>
      </c>
      <c r="L208" s="24">
        <v>0</v>
      </c>
      <c r="M208" s="24">
        <v>2.52</v>
      </c>
      <c r="N208" s="23">
        <v>0</v>
      </c>
      <c r="O208" s="23">
        <v>0</v>
      </c>
      <c r="P208" s="23">
        <v>0</v>
      </c>
      <c r="Q208" s="23">
        <v>0</v>
      </c>
      <c r="R208" s="22">
        <v>0.06</v>
      </c>
    </row>
    <row r="209" spans="1:18" x14ac:dyDescent="0.25">
      <c r="A209" s="27"/>
      <c r="B209" s="26" t="s">
        <v>30</v>
      </c>
      <c r="C209" s="25" t="s">
        <v>29</v>
      </c>
      <c r="D209" s="24">
        <v>0</v>
      </c>
      <c r="E209" s="24">
        <v>0</v>
      </c>
      <c r="F209" s="24">
        <v>0</v>
      </c>
      <c r="G209" s="24">
        <v>0</v>
      </c>
      <c r="H209" s="24">
        <v>0</v>
      </c>
      <c r="I209" s="24">
        <v>0</v>
      </c>
      <c r="J209" s="24">
        <v>0</v>
      </c>
      <c r="K209" s="24">
        <v>0</v>
      </c>
      <c r="L209" s="24">
        <v>0</v>
      </c>
      <c r="M209" s="24">
        <v>0</v>
      </c>
      <c r="N209" s="23">
        <v>0</v>
      </c>
      <c r="O209" s="23">
        <v>0</v>
      </c>
      <c r="P209" s="23">
        <v>0</v>
      </c>
      <c r="Q209" s="23">
        <v>0</v>
      </c>
      <c r="R209" s="22">
        <v>0</v>
      </c>
    </row>
    <row r="210" spans="1:18" x14ac:dyDescent="0.25">
      <c r="A210" s="27"/>
      <c r="B210" s="26" t="s">
        <v>28</v>
      </c>
      <c r="C210" s="25" t="s">
        <v>27</v>
      </c>
      <c r="D210" s="24">
        <v>0</v>
      </c>
      <c r="E210" s="24">
        <v>0</v>
      </c>
      <c r="F210" s="24">
        <v>19.96</v>
      </c>
      <c r="G210" s="24">
        <v>59.85</v>
      </c>
      <c r="H210" s="24">
        <v>0</v>
      </c>
      <c r="I210" s="24">
        <v>0</v>
      </c>
      <c r="J210" s="24">
        <v>0</v>
      </c>
      <c r="K210" s="24">
        <v>0</v>
      </c>
      <c r="L210" s="24">
        <v>0</v>
      </c>
      <c r="M210" s="24">
        <v>0.6</v>
      </c>
      <c r="N210" s="23">
        <v>0</v>
      </c>
      <c r="O210" s="23">
        <v>0</v>
      </c>
      <c r="P210" s="23">
        <v>0</v>
      </c>
      <c r="Q210" s="23">
        <v>0</v>
      </c>
      <c r="R210" s="22">
        <v>0.06</v>
      </c>
    </row>
    <row r="211" spans="1:18" x14ac:dyDescent="0.25">
      <c r="A211" s="155">
        <v>11</v>
      </c>
      <c r="B211" s="20" t="s">
        <v>26</v>
      </c>
      <c r="C211" s="28" t="s">
        <v>410</v>
      </c>
      <c r="D211" s="34">
        <f t="shared" ref="D211" si="41">SUM(D212)</f>
        <v>1.44</v>
      </c>
      <c r="E211" s="34">
        <f t="shared" ref="E211:R211" si="42">SUM(E212)</f>
        <v>0.36</v>
      </c>
      <c r="F211" s="34">
        <f t="shared" si="42"/>
        <v>12.48</v>
      </c>
      <c r="G211" s="34">
        <f t="shared" si="42"/>
        <v>59.4</v>
      </c>
      <c r="H211" s="263">
        <f t="shared" si="42"/>
        <v>7.0000000000000001E-3</v>
      </c>
      <c r="I211" s="263">
        <f t="shared" si="42"/>
        <v>3.2000000000000001E-2</v>
      </c>
      <c r="J211" s="34">
        <f t="shared" si="42"/>
        <v>0</v>
      </c>
      <c r="K211" s="34">
        <f t="shared" si="42"/>
        <v>0</v>
      </c>
      <c r="L211" s="34">
        <f t="shared" si="42"/>
        <v>0</v>
      </c>
      <c r="M211" s="34">
        <f t="shared" si="42"/>
        <v>14</v>
      </c>
      <c r="N211" s="34">
        <f t="shared" si="42"/>
        <v>0</v>
      </c>
      <c r="O211" s="34">
        <f t="shared" si="42"/>
        <v>0</v>
      </c>
      <c r="P211" s="34">
        <f t="shared" si="42"/>
        <v>0</v>
      </c>
      <c r="Q211" s="34">
        <f t="shared" si="42"/>
        <v>0</v>
      </c>
      <c r="R211" s="140">
        <f t="shared" si="42"/>
        <v>1.56</v>
      </c>
    </row>
    <row r="212" spans="1:18" ht="15.75" thickBot="1" x14ac:dyDescent="0.3">
      <c r="A212" s="264"/>
      <c r="B212" s="265" t="s">
        <v>25</v>
      </c>
      <c r="C212" s="266" t="s">
        <v>251</v>
      </c>
      <c r="D212" s="267">
        <v>1.44</v>
      </c>
      <c r="E212" s="267">
        <v>0.36</v>
      </c>
      <c r="F212" s="267">
        <v>12.48</v>
      </c>
      <c r="G212" s="267">
        <v>59.4</v>
      </c>
      <c r="H212" s="267">
        <v>7.0000000000000001E-3</v>
      </c>
      <c r="I212" s="267">
        <v>3.2000000000000001E-2</v>
      </c>
      <c r="J212" s="267">
        <v>0</v>
      </c>
      <c r="K212" s="267">
        <v>0</v>
      </c>
      <c r="L212" s="267">
        <v>0</v>
      </c>
      <c r="M212" s="267">
        <v>14</v>
      </c>
      <c r="N212" s="268">
        <v>0</v>
      </c>
      <c r="O212" s="268">
        <v>0</v>
      </c>
      <c r="P212" s="268">
        <v>0</v>
      </c>
      <c r="Q212" s="268">
        <v>0</v>
      </c>
      <c r="R212" s="269">
        <v>1.56</v>
      </c>
    </row>
    <row r="213" spans="1:18" ht="15.75" thickBot="1" x14ac:dyDescent="0.3">
      <c r="A213" s="420" t="s">
        <v>24</v>
      </c>
      <c r="B213" s="421"/>
      <c r="C213" s="422"/>
      <c r="D213" s="270">
        <f t="shared" ref="D213:R213" si="43">SUM(D184,D189,D197,D202,D207,D211)</f>
        <v>39.204000000000001</v>
      </c>
      <c r="E213" s="270">
        <f t="shared" si="43"/>
        <v>33.902999999999999</v>
      </c>
      <c r="F213" s="270">
        <f t="shared" si="43"/>
        <v>80.174000000000007</v>
      </c>
      <c r="G213" s="271">
        <f t="shared" si="43"/>
        <v>764.37000000000012</v>
      </c>
      <c r="H213" s="270">
        <f t="shared" si="43"/>
        <v>0.29000000000000004</v>
      </c>
      <c r="I213" s="270">
        <f t="shared" si="43"/>
        <v>0.77200000000000002</v>
      </c>
      <c r="J213" s="270">
        <f t="shared" si="43"/>
        <v>31.869</v>
      </c>
      <c r="K213" s="270">
        <f t="shared" si="43"/>
        <v>0.57399999999999995</v>
      </c>
      <c r="L213" s="270">
        <f t="shared" si="43"/>
        <v>1.45</v>
      </c>
      <c r="M213" s="270">
        <f t="shared" si="43"/>
        <v>83.410000000000011</v>
      </c>
      <c r="N213" s="270">
        <f t="shared" si="43"/>
        <v>1.2E-2</v>
      </c>
      <c r="O213" s="270">
        <f t="shared" si="43"/>
        <v>66.358000000000004</v>
      </c>
      <c r="P213" s="270">
        <f t="shared" si="43"/>
        <v>1.3000000000000001E-2</v>
      </c>
      <c r="Q213" s="270">
        <f t="shared" si="43"/>
        <v>363.47200000000004</v>
      </c>
      <c r="R213" s="307">
        <f t="shared" si="43"/>
        <v>6.1359999999999992</v>
      </c>
    </row>
    <row r="214" spans="1:18" x14ac:dyDescent="0.25">
      <c r="C214">
        <v>550</v>
      </c>
    </row>
    <row r="216" spans="1:18" ht="15.75" thickBot="1" x14ac:dyDescent="0.3"/>
    <row r="217" spans="1:18" ht="15.75" thickBot="1" x14ac:dyDescent="0.3">
      <c r="A217" s="417" t="s">
        <v>148</v>
      </c>
      <c r="B217" s="418"/>
      <c r="C217" s="418"/>
      <c r="D217" s="418"/>
      <c r="E217" s="418"/>
      <c r="F217" s="418"/>
      <c r="G217" s="418"/>
      <c r="H217" s="418"/>
      <c r="I217" s="418"/>
      <c r="J217" s="418"/>
      <c r="K217" s="418"/>
      <c r="L217" s="418"/>
      <c r="M217" s="418"/>
      <c r="N217" s="418"/>
      <c r="O217" s="418"/>
      <c r="P217" s="418"/>
      <c r="Q217" s="418"/>
      <c r="R217" s="419"/>
    </row>
    <row r="218" spans="1:18" ht="15" customHeight="1" x14ac:dyDescent="0.25">
      <c r="A218" s="435" t="s">
        <v>82</v>
      </c>
      <c r="B218" s="429" t="s">
        <v>81</v>
      </c>
      <c r="C218" s="429" t="s">
        <v>80</v>
      </c>
      <c r="D218" s="431" t="s">
        <v>18</v>
      </c>
      <c r="E218" s="431"/>
      <c r="F218" s="431"/>
      <c r="G218" s="429" t="s">
        <v>17</v>
      </c>
      <c r="H218" s="432" t="s">
        <v>16</v>
      </c>
      <c r="I218" s="433"/>
      <c r="J218" s="433"/>
      <c r="K218" s="433"/>
      <c r="L218" s="434"/>
      <c r="M218" s="414" t="s">
        <v>15</v>
      </c>
      <c r="N218" s="415"/>
      <c r="O218" s="415"/>
      <c r="P218" s="415"/>
      <c r="Q218" s="415"/>
      <c r="R218" s="416"/>
    </row>
    <row r="219" spans="1:18" ht="16.5" thickBot="1" x14ac:dyDescent="0.3">
      <c r="A219" s="436"/>
      <c r="B219" s="430"/>
      <c r="C219" s="430"/>
      <c r="D219" s="72" t="s">
        <v>79</v>
      </c>
      <c r="E219" s="72" t="s">
        <v>78</v>
      </c>
      <c r="F219" s="72" t="s">
        <v>77</v>
      </c>
      <c r="G219" s="430"/>
      <c r="H219" s="72" t="s">
        <v>11</v>
      </c>
      <c r="I219" s="72" t="s">
        <v>10</v>
      </c>
      <c r="J219" s="72" t="s">
        <v>9</v>
      </c>
      <c r="K219" s="72" t="s">
        <v>76</v>
      </c>
      <c r="L219" s="72" t="s">
        <v>7</v>
      </c>
      <c r="M219" s="72" t="s">
        <v>6</v>
      </c>
      <c r="N219" s="71" t="s">
        <v>5</v>
      </c>
      <c r="O219" s="71" t="s">
        <v>4</v>
      </c>
      <c r="P219" s="71" t="s">
        <v>3</v>
      </c>
      <c r="Q219" s="71" t="s">
        <v>2</v>
      </c>
      <c r="R219" s="70" t="s">
        <v>1</v>
      </c>
    </row>
    <row r="220" spans="1:18" ht="28.5" x14ac:dyDescent="0.25">
      <c r="A220" s="138">
        <v>19</v>
      </c>
      <c r="B220" s="137" t="s">
        <v>686</v>
      </c>
      <c r="C220" s="247" t="s">
        <v>74</v>
      </c>
      <c r="D220" s="248">
        <f>SUM(D221)</f>
        <v>1.68</v>
      </c>
      <c r="E220" s="248">
        <f>SUM(E221)</f>
        <v>0</v>
      </c>
      <c r="F220" s="248">
        <f>SUM(F221)</f>
        <v>0.78</v>
      </c>
      <c r="G220" s="248">
        <f>SUM(G221)</f>
        <v>9.6</v>
      </c>
      <c r="H220" s="248">
        <v>0</v>
      </c>
      <c r="I220" s="248">
        <v>0</v>
      </c>
      <c r="J220" s="248">
        <v>0</v>
      </c>
      <c r="K220" s="248">
        <v>0</v>
      </c>
      <c r="L220" s="248">
        <v>0</v>
      </c>
      <c r="M220" s="248">
        <f t="shared" ref="M220:R220" si="44">SUM(M221)</f>
        <v>15</v>
      </c>
      <c r="N220" s="248">
        <f t="shared" si="44"/>
        <v>0</v>
      </c>
      <c r="O220" s="248">
        <f t="shared" si="44"/>
        <v>8.4</v>
      </c>
      <c r="P220" s="248">
        <f t="shared" si="44"/>
        <v>0</v>
      </c>
      <c r="Q220" s="248">
        <f t="shared" si="44"/>
        <v>14.4</v>
      </c>
      <c r="R220" s="249">
        <f t="shared" si="44"/>
        <v>0.72</v>
      </c>
    </row>
    <row r="221" spans="1:18" ht="15.75" x14ac:dyDescent="0.25">
      <c r="A221" s="250"/>
      <c r="B221" s="251" t="s">
        <v>96</v>
      </c>
      <c r="C221" s="252" t="s">
        <v>250</v>
      </c>
      <c r="D221" s="253">
        <v>1.68</v>
      </c>
      <c r="E221" s="253">
        <v>0</v>
      </c>
      <c r="F221" s="253">
        <v>0.78</v>
      </c>
      <c r="G221" s="253">
        <v>9.6</v>
      </c>
      <c r="H221" s="253">
        <v>0</v>
      </c>
      <c r="I221" s="253">
        <v>0</v>
      </c>
      <c r="J221" s="253">
        <v>0</v>
      </c>
      <c r="K221" s="253">
        <v>3.0000000000000001E-3</v>
      </c>
      <c r="L221" s="253">
        <v>0.06</v>
      </c>
      <c r="M221" s="253">
        <v>15</v>
      </c>
      <c r="N221" s="254">
        <v>0</v>
      </c>
      <c r="O221" s="254">
        <v>8.4</v>
      </c>
      <c r="P221" s="254">
        <v>0</v>
      </c>
      <c r="Q221" s="254">
        <v>14.4</v>
      </c>
      <c r="R221" s="255">
        <v>0.72</v>
      </c>
    </row>
    <row r="222" spans="1:18" ht="28.5" x14ac:dyDescent="0.25">
      <c r="A222" s="33">
        <v>28</v>
      </c>
      <c r="B222" s="79" t="s">
        <v>273</v>
      </c>
      <c r="C222" s="110" t="s">
        <v>247</v>
      </c>
      <c r="D222" s="110">
        <f t="shared" ref="D222:R222" si="45">SUM(D223:D232)</f>
        <v>14.324</v>
      </c>
      <c r="E222" s="110">
        <f t="shared" si="45"/>
        <v>3.5680000000000001</v>
      </c>
      <c r="F222" s="110">
        <f t="shared" si="45"/>
        <v>22.016000000000002</v>
      </c>
      <c r="G222" s="110">
        <f t="shared" si="45"/>
        <v>182.07</v>
      </c>
      <c r="H222" s="110">
        <f t="shared" si="45"/>
        <v>0.16900000000000001</v>
      </c>
      <c r="I222" s="110">
        <f t="shared" si="45"/>
        <v>0.51</v>
      </c>
      <c r="J222" s="110">
        <f t="shared" si="45"/>
        <v>26.42</v>
      </c>
      <c r="K222" s="110">
        <f t="shared" si="45"/>
        <v>0.248</v>
      </c>
      <c r="L222" s="110">
        <f t="shared" si="45"/>
        <v>0.26600000000000001</v>
      </c>
      <c r="M222" s="110">
        <f t="shared" si="45"/>
        <v>71.509999999999991</v>
      </c>
      <c r="N222" s="110">
        <f t="shared" si="45"/>
        <v>7.0000000000000001E-3</v>
      </c>
      <c r="O222" s="110">
        <f t="shared" si="45"/>
        <v>48.620000000000005</v>
      </c>
      <c r="P222" s="110">
        <f t="shared" si="45"/>
        <v>3.0000000000000001E-3</v>
      </c>
      <c r="Q222" s="110">
        <f t="shared" si="45"/>
        <v>172.59</v>
      </c>
      <c r="R222" s="165">
        <f t="shared" si="45"/>
        <v>1.8420000000000001</v>
      </c>
    </row>
    <row r="223" spans="1:18" x14ac:dyDescent="0.25">
      <c r="A223" s="32"/>
      <c r="B223" s="31" t="s">
        <v>73</v>
      </c>
      <c r="C223" s="31" t="s">
        <v>209</v>
      </c>
      <c r="D223" s="31">
        <v>0.72399999999999998</v>
      </c>
      <c r="E223" s="177">
        <v>0.04</v>
      </c>
      <c r="F223" s="31">
        <v>1.88</v>
      </c>
      <c r="G223" s="31">
        <v>11.2</v>
      </c>
      <c r="H223" s="31">
        <v>1.2E-2</v>
      </c>
      <c r="I223" s="31">
        <v>1.6E-2</v>
      </c>
      <c r="J223" s="31">
        <v>18</v>
      </c>
      <c r="K223" s="31">
        <v>1E-3</v>
      </c>
      <c r="L223" s="31">
        <v>0.04</v>
      </c>
      <c r="M223" s="31">
        <v>19.2</v>
      </c>
      <c r="N223" s="94">
        <v>1E-3</v>
      </c>
      <c r="O223" s="94">
        <v>6.4</v>
      </c>
      <c r="P223" s="94">
        <v>0</v>
      </c>
      <c r="Q223" s="94">
        <v>12.4</v>
      </c>
      <c r="R223" s="73">
        <v>0.24</v>
      </c>
    </row>
    <row r="224" spans="1:18" x14ac:dyDescent="0.25">
      <c r="A224" s="32"/>
      <c r="B224" s="31" t="s">
        <v>64</v>
      </c>
      <c r="C224" s="31" t="s">
        <v>272</v>
      </c>
      <c r="D224" s="31">
        <v>0.49</v>
      </c>
      <c r="E224" s="31">
        <v>9.8000000000000004E-2</v>
      </c>
      <c r="F224" s="31">
        <v>3.99</v>
      </c>
      <c r="G224" s="31">
        <v>18.86</v>
      </c>
      <c r="H224" s="31">
        <v>2.9000000000000001E-2</v>
      </c>
      <c r="I224" s="31">
        <v>0.17</v>
      </c>
      <c r="J224" s="31">
        <v>4.9000000000000004</v>
      </c>
      <c r="K224" s="31">
        <v>1E-3</v>
      </c>
      <c r="L224" s="31">
        <v>2.4E-2</v>
      </c>
      <c r="M224" s="31">
        <v>2.4500000000000002</v>
      </c>
      <c r="N224" s="94">
        <v>1E-3</v>
      </c>
      <c r="O224" s="94">
        <v>5.63</v>
      </c>
      <c r="P224" s="94">
        <v>0</v>
      </c>
      <c r="Q224" s="94">
        <v>14.21</v>
      </c>
      <c r="R224" s="73">
        <v>0.22</v>
      </c>
    </row>
    <row r="225" spans="1:19" x14ac:dyDescent="0.25">
      <c r="A225" s="32"/>
      <c r="B225" s="31" t="s">
        <v>92</v>
      </c>
      <c r="C225" s="74" t="s">
        <v>59</v>
      </c>
      <c r="D225" s="62">
        <v>0.112</v>
      </c>
      <c r="E225" s="62">
        <v>0</v>
      </c>
      <c r="F225" s="62">
        <v>0.72799999999999998</v>
      </c>
      <c r="G225" s="62">
        <v>3.2</v>
      </c>
      <c r="H225" s="62">
        <v>4.0000000000000001E-3</v>
      </c>
      <c r="I225" s="62">
        <v>2E-3</v>
      </c>
      <c r="J225" s="62">
        <v>0.8</v>
      </c>
      <c r="K225" s="62">
        <v>0</v>
      </c>
      <c r="L225" s="62">
        <v>1.6E-2</v>
      </c>
      <c r="M225" s="62">
        <v>2.48</v>
      </c>
      <c r="N225" s="61">
        <v>0</v>
      </c>
      <c r="O225" s="61">
        <v>1.1200000000000001</v>
      </c>
      <c r="P225" s="61">
        <v>0</v>
      </c>
      <c r="Q225" s="61">
        <v>4.6399999999999997</v>
      </c>
      <c r="R225" s="60">
        <v>6.4000000000000001E-2</v>
      </c>
    </row>
    <row r="226" spans="1:19" x14ac:dyDescent="0.25">
      <c r="A226" s="32"/>
      <c r="B226" s="31" t="s">
        <v>98</v>
      </c>
      <c r="C226" s="31" t="s">
        <v>271</v>
      </c>
      <c r="D226" s="31">
        <v>0.45100000000000001</v>
      </c>
      <c r="E226" s="31">
        <v>4.8000000000000001E-2</v>
      </c>
      <c r="F226" s="31">
        <v>1.89</v>
      </c>
      <c r="G226" s="31">
        <v>12.04</v>
      </c>
      <c r="H226" s="31">
        <v>8.9999999999999993E-3</v>
      </c>
      <c r="I226" s="31">
        <v>1.0999999999999999E-2</v>
      </c>
      <c r="J226" s="31">
        <v>1.96</v>
      </c>
      <c r="K226" s="31">
        <v>0</v>
      </c>
      <c r="L226" s="31">
        <v>2.8000000000000001E-2</v>
      </c>
      <c r="M226" s="31">
        <v>4.4800000000000004</v>
      </c>
      <c r="N226" s="94">
        <v>2E-3</v>
      </c>
      <c r="O226" s="94">
        <v>6.16</v>
      </c>
      <c r="P226" s="94">
        <v>0</v>
      </c>
      <c r="Q226" s="94">
        <v>12.04</v>
      </c>
      <c r="R226" s="73">
        <v>0.224</v>
      </c>
    </row>
    <row r="227" spans="1:19" x14ac:dyDescent="0.25">
      <c r="A227" s="32"/>
      <c r="B227" s="31" t="s">
        <v>60</v>
      </c>
      <c r="C227" s="74" t="s">
        <v>95</v>
      </c>
      <c r="D227" s="31">
        <v>0.112</v>
      </c>
      <c r="E227" s="31">
        <v>1.2E-2</v>
      </c>
      <c r="F227" s="31">
        <v>8.64</v>
      </c>
      <c r="G227" s="31">
        <v>4.08</v>
      </c>
      <c r="H227" s="31">
        <v>7.0000000000000001E-3</v>
      </c>
      <c r="I227" s="31">
        <v>8.0000000000000002E-3</v>
      </c>
      <c r="J227" s="31">
        <v>0.71</v>
      </c>
      <c r="K227" s="31">
        <v>0.24</v>
      </c>
      <c r="L227" s="31">
        <v>4.8000000000000001E-2</v>
      </c>
      <c r="M227" s="31">
        <v>6.12</v>
      </c>
      <c r="N227" s="94">
        <v>1E-3</v>
      </c>
      <c r="O227" s="94">
        <v>4.5599999999999996</v>
      </c>
      <c r="P227" s="94">
        <v>0</v>
      </c>
      <c r="Q227" s="94">
        <v>6.6</v>
      </c>
      <c r="R227" s="73">
        <v>8.4000000000000005E-2</v>
      </c>
    </row>
    <row r="228" spans="1:19" x14ac:dyDescent="0.25">
      <c r="A228" s="33"/>
      <c r="B228" s="31" t="s">
        <v>158</v>
      </c>
      <c r="C228" s="74" t="s">
        <v>239</v>
      </c>
      <c r="D228" s="31">
        <v>0.3</v>
      </c>
      <c r="E228" s="31">
        <v>1</v>
      </c>
      <c r="F228" s="31">
        <v>0.28999999999999998</v>
      </c>
      <c r="G228" s="31">
        <v>11.5</v>
      </c>
      <c r="H228" s="31">
        <v>3.0000000000000001E-3</v>
      </c>
      <c r="I228" s="31">
        <v>0.01</v>
      </c>
      <c r="J228" s="31">
        <v>0.05</v>
      </c>
      <c r="K228" s="31">
        <v>6.0000000000000001E-3</v>
      </c>
      <c r="L228" s="31">
        <v>0.03</v>
      </c>
      <c r="M228" s="31">
        <v>9</v>
      </c>
      <c r="N228" s="94">
        <v>1E-3</v>
      </c>
      <c r="O228" s="94">
        <v>1</v>
      </c>
      <c r="P228" s="94">
        <v>0</v>
      </c>
      <c r="Q228" s="94">
        <v>6.2</v>
      </c>
      <c r="R228" s="73">
        <v>0.01</v>
      </c>
    </row>
    <row r="229" spans="1:19" x14ac:dyDescent="0.25">
      <c r="A229" s="167"/>
      <c r="B229" s="74" t="s">
        <v>47</v>
      </c>
      <c r="C229" s="152" t="s">
        <v>152</v>
      </c>
      <c r="D229" s="17">
        <v>0</v>
      </c>
      <c r="E229" s="17">
        <v>0</v>
      </c>
      <c r="F229" s="17">
        <v>0</v>
      </c>
      <c r="G229" s="17">
        <v>0</v>
      </c>
      <c r="H229" s="17">
        <v>0</v>
      </c>
      <c r="I229" s="17">
        <v>0</v>
      </c>
      <c r="J229" s="17">
        <v>0</v>
      </c>
      <c r="K229" s="17">
        <v>0</v>
      </c>
      <c r="L229" s="17">
        <v>0</v>
      </c>
      <c r="M229" s="17">
        <v>0</v>
      </c>
      <c r="N229" s="17">
        <v>0</v>
      </c>
      <c r="O229" s="17">
        <v>0</v>
      </c>
      <c r="P229" s="17">
        <v>0</v>
      </c>
      <c r="Q229" s="17">
        <v>0</v>
      </c>
      <c r="R229" s="16">
        <v>0</v>
      </c>
    </row>
    <row r="230" spans="1:19" x14ac:dyDescent="0.25">
      <c r="A230" s="32"/>
      <c r="B230" s="31" t="s">
        <v>28</v>
      </c>
      <c r="C230" s="74" t="s">
        <v>137</v>
      </c>
      <c r="D230" s="31">
        <v>0</v>
      </c>
      <c r="E230" s="31">
        <v>0</v>
      </c>
      <c r="F230" s="31">
        <v>0.998</v>
      </c>
      <c r="G230" s="31">
        <v>3.99</v>
      </c>
      <c r="H230" s="31">
        <v>0</v>
      </c>
      <c r="I230" s="31">
        <v>0</v>
      </c>
      <c r="J230" s="31">
        <v>0</v>
      </c>
      <c r="K230" s="31">
        <v>0</v>
      </c>
      <c r="L230" s="31">
        <v>0</v>
      </c>
      <c r="M230" s="31">
        <v>0.03</v>
      </c>
      <c r="N230" s="31">
        <v>0</v>
      </c>
      <c r="O230" s="31">
        <v>0</v>
      </c>
      <c r="P230" s="31">
        <v>0</v>
      </c>
      <c r="Q230" s="31">
        <v>0</v>
      </c>
      <c r="R230" s="73">
        <v>3.0000000000000001E-3</v>
      </c>
    </row>
    <row r="231" spans="1:19" x14ac:dyDescent="0.25">
      <c r="A231" s="33"/>
      <c r="B231" s="31" t="s">
        <v>58</v>
      </c>
      <c r="C231" s="30" t="s">
        <v>241</v>
      </c>
      <c r="D231" s="17">
        <v>8.91</v>
      </c>
      <c r="E231" s="17">
        <v>0.27</v>
      </c>
      <c r="F231" s="17">
        <v>3.6</v>
      </c>
      <c r="G231" s="17">
        <v>39</v>
      </c>
      <c r="H231" s="17">
        <v>9.9000000000000005E-2</v>
      </c>
      <c r="I231" s="17">
        <v>0.27300000000000002</v>
      </c>
      <c r="J231" s="17">
        <v>0</v>
      </c>
      <c r="K231" s="17">
        <v>0</v>
      </c>
      <c r="L231" s="17">
        <v>0.03</v>
      </c>
      <c r="M231" s="17">
        <v>24</v>
      </c>
      <c r="N231" s="29">
        <v>0</v>
      </c>
      <c r="O231" s="29">
        <v>21</v>
      </c>
      <c r="P231" s="29">
        <v>3.0000000000000001E-3</v>
      </c>
      <c r="Q231" s="29">
        <v>93</v>
      </c>
      <c r="R231" s="16">
        <v>0.81</v>
      </c>
    </row>
    <row r="232" spans="1:19" x14ac:dyDescent="0.25">
      <c r="A232" s="37"/>
      <c r="B232" s="26" t="s">
        <v>753</v>
      </c>
      <c r="C232" s="44" t="s">
        <v>755</v>
      </c>
      <c r="D232" s="43">
        <v>3.2250000000000001</v>
      </c>
      <c r="E232" s="43">
        <v>2.1</v>
      </c>
      <c r="F232" s="43">
        <v>0</v>
      </c>
      <c r="G232" s="43">
        <v>78.2</v>
      </c>
      <c r="H232" s="43">
        <v>6.0000000000000001E-3</v>
      </c>
      <c r="I232" s="43">
        <v>0.02</v>
      </c>
      <c r="J232" s="43">
        <v>0</v>
      </c>
      <c r="K232" s="43">
        <v>0</v>
      </c>
      <c r="L232" s="43">
        <v>0.05</v>
      </c>
      <c r="M232" s="43">
        <v>3.75</v>
      </c>
      <c r="N232" s="42">
        <v>1E-3</v>
      </c>
      <c r="O232" s="42">
        <v>2.75</v>
      </c>
      <c r="P232" s="42">
        <v>0</v>
      </c>
      <c r="Q232" s="42">
        <v>23.5</v>
      </c>
      <c r="R232" s="41">
        <v>0.187</v>
      </c>
    </row>
    <row r="233" spans="1:19" ht="15.75" x14ac:dyDescent="0.25">
      <c r="A233" s="81">
        <v>522</v>
      </c>
      <c r="B233" s="55" t="s">
        <v>113</v>
      </c>
      <c r="C233" s="95" t="s">
        <v>33</v>
      </c>
      <c r="D233" s="83">
        <f t="shared" ref="D233:R233" si="46">SUM(D234:D239)</f>
        <v>13.087</v>
      </c>
      <c r="E233" s="83">
        <f t="shared" si="46"/>
        <v>13.835999999999999</v>
      </c>
      <c r="F233" s="83">
        <f t="shared" si="46"/>
        <v>23.186</v>
      </c>
      <c r="G233" s="83">
        <f t="shared" si="46"/>
        <v>387.44999999999993</v>
      </c>
      <c r="H233" s="83">
        <f t="shared" si="46"/>
        <v>0.20300000000000001</v>
      </c>
      <c r="I233" s="83">
        <f t="shared" si="46"/>
        <v>1.0269999999999999</v>
      </c>
      <c r="J233" s="83">
        <f t="shared" si="46"/>
        <v>30.004000000000001</v>
      </c>
      <c r="K233" s="83">
        <f t="shared" si="46"/>
        <v>5.8000000000000003E-2</v>
      </c>
      <c r="L233" s="83">
        <f t="shared" si="46"/>
        <v>0.51700000000000002</v>
      </c>
      <c r="M233" s="83">
        <f t="shared" si="46"/>
        <v>24.904999999999998</v>
      </c>
      <c r="N233" s="83">
        <f t="shared" si="46"/>
        <v>1.2E-2</v>
      </c>
      <c r="O233" s="83">
        <f t="shared" si="46"/>
        <v>48.149000000000001</v>
      </c>
      <c r="P233" s="83">
        <f t="shared" si="46"/>
        <v>0</v>
      </c>
      <c r="Q233" s="83">
        <f t="shared" si="46"/>
        <v>191.51500000000001</v>
      </c>
      <c r="R233" s="83">
        <f t="shared" si="46"/>
        <v>2.8120000000000003</v>
      </c>
      <c r="S233" s="305"/>
    </row>
    <row r="234" spans="1:19" ht="15.75" x14ac:dyDescent="0.25">
      <c r="A234" s="81"/>
      <c r="B234" s="26" t="s">
        <v>753</v>
      </c>
      <c r="C234" s="85" t="s">
        <v>112</v>
      </c>
      <c r="D234" s="25">
        <v>9.7899999999999991</v>
      </c>
      <c r="E234" s="25">
        <v>8.43</v>
      </c>
      <c r="F234" s="25">
        <v>0</v>
      </c>
      <c r="G234" s="25">
        <v>200.18</v>
      </c>
      <c r="H234" s="31">
        <v>3.1E-2</v>
      </c>
      <c r="I234" s="31">
        <v>7.9000000000000001E-2</v>
      </c>
      <c r="J234" s="31">
        <v>0</v>
      </c>
      <c r="K234" s="31">
        <v>0</v>
      </c>
      <c r="L234" s="31">
        <v>0.21</v>
      </c>
      <c r="M234" s="31">
        <v>4.72</v>
      </c>
      <c r="N234" s="94">
        <v>4.0000000000000001E-3</v>
      </c>
      <c r="O234" s="94">
        <v>11.58</v>
      </c>
      <c r="P234" s="94">
        <v>0</v>
      </c>
      <c r="Q234" s="94">
        <v>99</v>
      </c>
      <c r="R234" s="73">
        <v>1.42</v>
      </c>
    </row>
    <row r="235" spans="1:19" ht="15.75" x14ac:dyDescent="0.25">
      <c r="A235" s="81"/>
      <c r="B235" s="26" t="s">
        <v>43</v>
      </c>
      <c r="C235" s="85" t="s">
        <v>111</v>
      </c>
      <c r="D235" s="25">
        <v>5.2999999999999999E-2</v>
      </c>
      <c r="E235" s="25">
        <v>4.83</v>
      </c>
      <c r="F235" s="25">
        <v>8.5999999999999993E-2</v>
      </c>
      <c r="G235" s="25">
        <v>52.39</v>
      </c>
      <c r="H235" s="31">
        <v>1E-3</v>
      </c>
      <c r="I235" s="31">
        <v>8.0000000000000002E-3</v>
      </c>
      <c r="J235" s="31">
        <v>0</v>
      </c>
      <c r="K235" s="31">
        <v>0.03</v>
      </c>
      <c r="L235" s="31">
        <v>6.7000000000000004E-2</v>
      </c>
      <c r="M235" s="31">
        <v>1.6</v>
      </c>
      <c r="N235" s="94">
        <v>0</v>
      </c>
      <c r="O235" s="94">
        <v>3.3000000000000002E-2</v>
      </c>
      <c r="P235" s="94">
        <v>0</v>
      </c>
      <c r="Q235" s="94">
        <v>1.998</v>
      </c>
      <c r="R235" s="73">
        <v>1.2999999999999999E-2</v>
      </c>
    </row>
    <row r="236" spans="1:19" ht="15.75" x14ac:dyDescent="0.25">
      <c r="A236" s="81"/>
      <c r="B236" s="26" t="s">
        <v>64</v>
      </c>
      <c r="C236" s="85" t="s">
        <v>110</v>
      </c>
      <c r="D236" s="25">
        <v>2.67</v>
      </c>
      <c r="E236" s="25">
        <v>0.53</v>
      </c>
      <c r="F236" s="25">
        <v>21.73</v>
      </c>
      <c r="G236" s="25">
        <v>110.97</v>
      </c>
      <c r="H236" s="31">
        <v>0.16</v>
      </c>
      <c r="I236" s="31">
        <v>0.93300000000000005</v>
      </c>
      <c r="J236" s="31">
        <v>26.67</v>
      </c>
      <c r="K236" s="31">
        <v>4.0000000000000001E-3</v>
      </c>
      <c r="L236" s="31">
        <v>0.13300000000000001</v>
      </c>
      <c r="M236" s="31">
        <v>13.33</v>
      </c>
      <c r="N236" s="94">
        <v>7.0000000000000001E-3</v>
      </c>
      <c r="O236" s="94">
        <v>30.667999999999999</v>
      </c>
      <c r="P236" s="94">
        <v>0</v>
      </c>
      <c r="Q236" s="94">
        <v>77.34</v>
      </c>
      <c r="R236" s="73">
        <v>1.2</v>
      </c>
    </row>
    <row r="237" spans="1:19" ht="15.75" x14ac:dyDescent="0.25">
      <c r="A237" s="81"/>
      <c r="B237" s="26" t="s">
        <v>92</v>
      </c>
      <c r="C237" s="85" t="s">
        <v>109</v>
      </c>
      <c r="D237" s="25">
        <v>0.19</v>
      </c>
      <c r="E237" s="25">
        <v>0.03</v>
      </c>
      <c r="F237" s="25">
        <v>1.0900000000000001</v>
      </c>
      <c r="G237" s="25">
        <v>13.77</v>
      </c>
      <c r="H237" s="31">
        <v>6.0000000000000001E-3</v>
      </c>
      <c r="I237" s="31">
        <v>4.0000000000000001E-3</v>
      </c>
      <c r="J237" s="31">
        <v>1.3340000000000001</v>
      </c>
      <c r="K237" s="31">
        <v>0</v>
      </c>
      <c r="L237" s="31">
        <v>2.7E-2</v>
      </c>
      <c r="M237" s="31">
        <v>4.1349999999999998</v>
      </c>
      <c r="N237" s="94">
        <v>0</v>
      </c>
      <c r="O237" s="94">
        <v>1.8680000000000001</v>
      </c>
      <c r="P237" s="94">
        <v>0</v>
      </c>
      <c r="Q237" s="94">
        <v>7.7370000000000001</v>
      </c>
      <c r="R237" s="73">
        <v>0.107</v>
      </c>
    </row>
    <row r="238" spans="1:19" ht="15.75" x14ac:dyDescent="0.25">
      <c r="A238" s="81"/>
      <c r="B238" s="26" t="s">
        <v>108</v>
      </c>
      <c r="C238" s="85" t="s">
        <v>107</v>
      </c>
      <c r="D238" s="25">
        <v>0.38400000000000001</v>
      </c>
      <c r="E238" s="25">
        <v>1.6E-2</v>
      </c>
      <c r="F238" s="25">
        <v>0.28000000000000003</v>
      </c>
      <c r="G238" s="25">
        <v>10.14</v>
      </c>
      <c r="H238" s="31">
        <v>5.0000000000000001E-3</v>
      </c>
      <c r="I238" s="31">
        <v>3.0000000000000001E-3</v>
      </c>
      <c r="J238" s="31">
        <v>2</v>
      </c>
      <c r="K238" s="31">
        <v>2.4E-2</v>
      </c>
      <c r="L238" s="31">
        <v>0.08</v>
      </c>
      <c r="M238" s="31">
        <v>1.1200000000000001</v>
      </c>
      <c r="N238" s="94">
        <v>1E-3</v>
      </c>
      <c r="O238" s="94">
        <v>4</v>
      </c>
      <c r="P238" s="94">
        <v>0</v>
      </c>
      <c r="Q238" s="94">
        <v>5.44</v>
      </c>
      <c r="R238" s="73">
        <v>7.1999999999999995E-2</v>
      </c>
    </row>
    <row r="239" spans="1:19" ht="15.75" x14ac:dyDescent="0.25">
      <c r="A239" s="81"/>
      <c r="B239" s="93" t="s">
        <v>47</v>
      </c>
      <c r="C239" s="93" t="s">
        <v>106</v>
      </c>
      <c r="D239" s="18">
        <v>0</v>
      </c>
      <c r="E239" s="18">
        <v>0</v>
      </c>
      <c r="F239" s="18">
        <v>0</v>
      </c>
      <c r="G239" s="18">
        <v>0</v>
      </c>
      <c r="H239" s="18">
        <v>0</v>
      </c>
      <c r="I239" s="18">
        <v>0</v>
      </c>
      <c r="J239" s="18">
        <v>0</v>
      </c>
      <c r="K239" s="18">
        <v>0</v>
      </c>
      <c r="L239" s="18">
        <v>0</v>
      </c>
      <c r="M239" s="18">
        <v>0</v>
      </c>
      <c r="N239" s="92">
        <v>0</v>
      </c>
      <c r="O239" s="92">
        <v>0</v>
      </c>
      <c r="P239" s="92">
        <v>0</v>
      </c>
      <c r="Q239" s="92">
        <v>0</v>
      </c>
      <c r="R239" s="91">
        <v>0</v>
      </c>
    </row>
    <row r="240" spans="1:19" x14ac:dyDescent="0.25">
      <c r="A240" s="33">
        <v>133</v>
      </c>
      <c r="B240" s="55" t="s">
        <v>752</v>
      </c>
      <c r="C240" s="95">
        <v>200</v>
      </c>
      <c r="D240" s="180">
        <f>SUM(D241:D244)</f>
        <v>0.2</v>
      </c>
      <c r="E240" s="180">
        <f t="shared" ref="E240:R240" si="47">SUM(E241:E244)</f>
        <v>0.04</v>
      </c>
      <c r="F240" s="180">
        <f t="shared" si="47"/>
        <v>13.26</v>
      </c>
      <c r="G240" s="180">
        <f t="shared" si="47"/>
        <v>67.48</v>
      </c>
      <c r="H240" s="180">
        <f t="shared" si="47"/>
        <v>4.0000000000000001E-3</v>
      </c>
      <c r="I240" s="180">
        <f t="shared" si="47"/>
        <v>8.0000000000000002E-3</v>
      </c>
      <c r="J240" s="180">
        <f t="shared" si="47"/>
        <v>3.66</v>
      </c>
      <c r="K240" s="180">
        <f t="shared" si="47"/>
        <v>0</v>
      </c>
      <c r="L240" s="180">
        <f t="shared" si="47"/>
        <v>1.7999999999999999E-2</v>
      </c>
      <c r="M240" s="180">
        <f t="shared" si="47"/>
        <v>6.9600000000000009</v>
      </c>
      <c r="N240" s="180">
        <f t="shared" si="47"/>
        <v>0</v>
      </c>
      <c r="O240" s="180">
        <f t="shared" si="47"/>
        <v>3.72</v>
      </c>
      <c r="P240" s="180">
        <f t="shared" si="47"/>
        <v>0</v>
      </c>
      <c r="Q240" s="180">
        <f t="shared" si="47"/>
        <v>6.92</v>
      </c>
      <c r="R240" s="141">
        <f t="shared" si="47"/>
        <v>0.58500000000000008</v>
      </c>
    </row>
    <row r="241" spans="1:19" x14ac:dyDescent="0.25">
      <c r="A241" s="32"/>
      <c r="B241" s="234" t="s">
        <v>130</v>
      </c>
      <c r="C241" s="82" t="s">
        <v>46</v>
      </c>
      <c r="D241" s="35">
        <v>0.12</v>
      </c>
      <c r="E241" s="35">
        <v>0.03</v>
      </c>
      <c r="F241" s="35">
        <v>0.02</v>
      </c>
      <c r="G241" s="35">
        <v>0.85</v>
      </c>
      <c r="H241" s="17">
        <v>0</v>
      </c>
      <c r="I241" s="17">
        <v>6.0000000000000001E-3</v>
      </c>
      <c r="J241" s="17">
        <v>0.06</v>
      </c>
      <c r="K241" s="31">
        <v>0</v>
      </c>
      <c r="L241" s="31">
        <v>0</v>
      </c>
      <c r="M241" s="17">
        <v>2.97</v>
      </c>
      <c r="N241" s="29">
        <v>0</v>
      </c>
      <c r="O241" s="94">
        <v>2.64</v>
      </c>
      <c r="P241" s="29">
        <v>0</v>
      </c>
      <c r="Q241" s="94">
        <v>4.9400000000000004</v>
      </c>
      <c r="R241" s="16">
        <v>0.49199999999999999</v>
      </c>
    </row>
    <row r="242" spans="1:19" x14ac:dyDescent="0.25">
      <c r="A242" s="32"/>
      <c r="B242" s="234" t="s">
        <v>30</v>
      </c>
      <c r="C242" s="82" t="s">
        <v>697</v>
      </c>
      <c r="D242" s="35">
        <v>0</v>
      </c>
      <c r="E242" s="35">
        <v>0</v>
      </c>
      <c r="F242" s="35">
        <v>0</v>
      </c>
      <c r="G242" s="35">
        <v>0</v>
      </c>
      <c r="H242" s="17">
        <v>0</v>
      </c>
      <c r="I242" s="17">
        <v>0</v>
      </c>
      <c r="J242" s="17">
        <v>0</v>
      </c>
      <c r="K242" s="94">
        <v>0</v>
      </c>
      <c r="L242" s="94">
        <v>0</v>
      </c>
      <c r="M242" s="29">
        <v>0</v>
      </c>
      <c r="N242" s="29">
        <v>0</v>
      </c>
      <c r="O242" s="94">
        <v>0</v>
      </c>
      <c r="P242" s="29">
        <v>0</v>
      </c>
      <c r="Q242" s="94">
        <v>0</v>
      </c>
      <c r="R242" s="16">
        <v>0</v>
      </c>
    </row>
    <row r="243" spans="1:19" x14ac:dyDescent="0.25">
      <c r="A243" s="32"/>
      <c r="B243" s="234" t="s">
        <v>28</v>
      </c>
      <c r="C243" s="82" t="s">
        <v>129</v>
      </c>
      <c r="D243" s="35">
        <v>0</v>
      </c>
      <c r="E243" s="35">
        <v>0</v>
      </c>
      <c r="F243" s="35">
        <v>12.97</v>
      </c>
      <c r="G243" s="35">
        <v>51.87</v>
      </c>
      <c r="H243" s="17">
        <v>0</v>
      </c>
      <c r="I243" s="17">
        <v>0</v>
      </c>
      <c r="J243" s="17">
        <v>0</v>
      </c>
      <c r="K243" s="31">
        <v>0</v>
      </c>
      <c r="L243" s="31">
        <v>0</v>
      </c>
      <c r="M243" s="17">
        <v>0.39</v>
      </c>
      <c r="N243" s="29">
        <v>0</v>
      </c>
      <c r="O243" s="94">
        <v>0</v>
      </c>
      <c r="P243" s="29">
        <v>0</v>
      </c>
      <c r="Q243" s="94">
        <v>0</v>
      </c>
      <c r="R243" s="16">
        <v>3.9E-2</v>
      </c>
    </row>
    <row r="244" spans="1:19" x14ac:dyDescent="0.25">
      <c r="A244" s="32"/>
      <c r="B244" s="234" t="s">
        <v>698</v>
      </c>
      <c r="C244" s="82" t="s">
        <v>699</v>
      </c>
      <c r="D244" s="35">
        <v>0.08</v>
      </c>
      <c r="E244" s="35">
        <v>0.01</v>
      </c>
      <c r="F244" s="35">
        <v>0.27</v>
      </c>
      <c r="G244" s="35">
        <v>14.76</v>
      </c>
      <c r="H244" s="17">
        <v>4.0000000000000001E-3</v>
      </c>
      <c r="I244" s="17">
        <v>2E-3</v>
      </c>
      <c r="J244" s="17">
        <v>3.6</v>
      </c>
      <c r="K244" s="31">
        <v>0</v>
      </c>
      <c r="L244" s="31">
        <v>1.7999999999999999E-2</v>
      </c>
      <c r="M244" s="17">
        <v>3.6</v>
      </c>
      <c r="N244" s="29">
        <v>0</v>
      </c>
      <c r="O244" s="94">
        <v>1.08</v>
      </c>
      <c r="P244" s="29">
        <v>0</v>
      </c>
      <c r="Q244" s="94">
        <v>1.98</v>
      </c>
      <c r="R244" s="16">
        <v>5.3999999999999999E-2</v>
      </c>
    </row>
    <row r="245" spans="1:19" x14ac:dyDescent="0.25">
      <c r="A245" s="155">
        <v>11</v>
      </c>
      <c r="B245" s="20" t="s">
        <v>26</v>
      </c>
      <c r="C245" s="28" t="s">
        <v>410</v>
      </c>
      <c r="D245" s="34">
        <f t="shared" ref="D245" si="48">SUM(D246)</f>
        <v>1.44</v>
      </c>
      <c r="E245" s="34">
        <f t="shared" ref="E245:R245" si="49">SUM(E246)</f>
        <v>0.36</v>
      </c>
      <c r="F245" s="34">
        <f t="shared" si="49"/>
        <v>12.48</v>
      </c>
      <c r="G245" s="34">
        <f t="shared" si="49"/>
        <v>59.4</v>
      </c>
      <c r="H245" s="263">
        <f t="shared" si="49"/>
        <v>7.0000000000000001E-3</v>
      </c>
      <c r="I245" s="263">
        <f t="shared" si="49"/>
        <v>3.2000000000000001E-2</v>
      </c>
      <c r="J245" s="34">
        <f t="shared" si="49"/>
        <v>0</v>
      </c>
      <c r="K245" s="34">
        <f t="shared" si="49"/>
        <v>0</v>
      </c>
      <c r="L245" s="34">
        <f t="shared" si="49"/>
        <v>0</v>
      </c>
      <c r="M245" s="34">
        <f t="shared" si="49"/>
        <v>14</v>
      </c>
      <c r="N245" s="34">
        <f t="shared" si="49"/>
        <v>0</v>
      </c>
      <c r="O245" s="34">
        <f t="shared" si="49"/>
        <v>0</v>
      </c>
      <c r="P245" s="34">
        <f t="shared" si="49"/>
        <v>0</v>
      </c>
      <c r="Q245" s="34">
        <f t="shared" si="49"/>
        <v>0</v>
      </c>
      <c r="R245" s="140">
        <f t="shared" si="49"/>
        <v>1.56</v>
      </c>
    </row>
    <row r="246" spans="1:19" ht="15.75" thickBot="1" x14ac:dyDescent="0.3">
      <c r="A246" s="264"/>
      <c r="B246" s="265" t="s">
        <v>25</v>
      </c>
      <c r="C246" s="266" t="s">
        <v>251</v>
      </c>
      <c r="D246" s="267">
        <v>1.44</v>
      </c>
      <c r="E246" s="267">
        <v>0.36</v>
      </c>
      <c r="F246" s="267">
        <v>12.48</v>
      </c>
      <c r="G246" s="267">
        <v>59.4</v>
      </c>
      <c r="H246" s="267">
        <v>7.0000000000000001E-3</v>
      </c>
      <c r="I246" s="267">
        <v>3.2000000000000001E-2</v>
      </c>
      <c r="J246" s="267">
        <v>0</v>
      </c>
      <c r="K246" s="267">
        <v>0</v>
      </c>
      <c r="L246" s="267">
        <v>0</v>
      </c>
      <c r="M246" s="267">
        <v>14</v>
      </c>
      <c r="N246" s="268">
        <v>0</v>
      </c>
      <c r="O246" s="268">
        <v>0</v>
      </c>
      <c r="P246" s="268">
        <v>0</v>
      </c>
      <c r="Q246" s="268">
        <v>0</v>
      </c>
      <c r="R246" s="269">
        <v>1.56</v>
      </c>
    </row>
    <row r="247" spans="1:19" ht="15.75" thickBot="1" x14ac:dyDescent="0.3">
      <c r="A247" s="420" t="s">
        <v>24</v>
      </c>
      <c r="B247" s="421"/>
      <c r="C247" s="422"/>
      <c r="D247" s="15">
        <f t="shared" ref="D247:R247" si="50">SUM(D220,D222,D233,D240,D245,)</f>
        <v>30.731000000000002</v>
      </c>
      <c r="E247" s="15">
        <f t="shared" si="50"/>
        <v>17.803999999999998</v>
      </c>
      <c r="F247" s="15">
        <f t="shared" si="50"/>
        <v>71.721999999999994</v>
      </c>
      <c r="G247" s="246">
        <f t="shared" si="50"/>
        <v>705.99999999999989</v>
      </c>
      <c r="H247" s="15">
        <f t="shared" si="50"/>
        <v>0.38300000000000001</v>
      </c>
      <c r="I247" s="15">
        <f t="shared" si="50"/>
        <v>1.577</v>
      </c>
      <c r="J247" s="15">
        <f t="shared" si="50"/>
        <v>60.084000000000003</v>
      </c>
      <c r="K247" s="15">
        <f t="shared" si="50"/>
        <v>0.30599999999999999</v>
      </c>
      <c r="L247" s="15">
        <f t="shared" si="50"/>
        <v>0.80100000000000005</v>
      </c>
      <c r="M247" s="15">
        <f t="shared" si="50"/>
        <v>132.375</v>
      </c>
      <c r="N247" s="15">
        <f t="shared" si="50"/>
        <v>1.9E-2</v>
      </c>
      <c r="O247" s="15">
        <f t="shared" si="50"/>
        <v>108.88900000000001</v>
      </c>
      <c r="P247" s="15">
        <f t="shared" si="50"/>
        <v>3.0000000000000001E-3</v>
      </c>
      <c r="Q247" s="15">
        <f t="shared" si="50"/>
        <v>385.42500000000001</v>
      </c>
      <c r="R247" s="303">
        <f t="shared" si="50"/>
        <v>7.5190000000000001</v>
      </c>
    </row>
    <row r="250" spans="1:19" ht="15" customHeight="1" thickBot="1" x14ac:dyDescent="0.3"/>
    <row r="251" spans="1:19" ht="15.75" thickBot="1" x14ac:dyDescent="0.3">
      <c r="A251" s="417" t="s">
        <v>127</v>
      </c>
      <c r="B251" s="418"/>
      <c r="C251" s="418"/>
      <c r="D251" s="418"/>
      <c r="E251" s="418"/>
      <c r="F251" s="418"/>
      <c r="G251" s="418"/>
      <c r="H251" s="418"/>
      <c r="I251" s="418"/>
      <c r="J251" s="418"/>
      <c r="K251" s="418"/>
      <c r="L251" s="418"/>
      <c r="M251" s="418"/>
      <c r="N251" s="418"/>
      <c r="O251" s="418"/>
      <c r="P251" s="418"/>
      <c r="Q251" s="418"/>
      <c r="R251" s="419"/>
    </row>
    <row r="252" spans="1:19" ht="15" customHeight="1" x14ac:dyDescent="0.25">
      <c r="A252" s="435" t="s">
        <v>82</v>
      </c>
      <c r="B252" s="429" t="s">
        <v>81</v>
      </c>
      <c r="C252" s="429" t="s">
        <v>80</v>
      </c>
      <c r="D252" s="431" t="s">
        <v>18</v>
      </c>
      <c r="E252" s="431"/>
      <c r="F252" s="431"/>
      <c r="G252" s="429" t="s">
        <v>17</v>
      </c>
      <c r="H252" s="432" t="s">
        <v>16</v>
      </c>
      <c r="I252" s="433"/>
      <c r="J252" s="433"/>
      <c r="K252" s="433"/>
      <c r="L252" s="434"/>
      <c r="M252" s="414" t="s">
        <v>15</v>
      </c>
      <c r="N252" s="415"/>
      <c r="O252" s="415"/>
      <c r="P252" s="415"/>
      <c r="Q252" s="415"/>
      <c r="R252" s="416"/>
    </row>
    <row r="253" spans="1:19" ht="16.5" thickBot="1" x14ac:dyDescent="0.3">
      <c r="A253" s="436"/>
      <c r="B253" s="430"/>
      <c r="C253" s="430"/>
      <c r="D253" s="72" t="s">
        <v>79</v>
      </c>
      <c r="E253" s="72" t="s">
        <v>78</v>
      </c>
      <c r="F253" s="72" t="s">
        <v>77</v>
      </c>
      <c r="G253" s="430"/>
      <c r="H253" s="72" t="s">
        <v>11</v>
      </c>
      <c r="I253" s="72" t="s">
        <v>10</v>
      </c>
      <c r="J253" s="72" t="s">
        <v>9</v>
      </c>
      <c r="K253" s="72" t="s">
        <v>76</v>
      </c>
      <c r="L253" s="72" t="s">
        <v>7</v>
      </c>
      <c r="M253" s="72" t="s">
        <v>6</v>
      </c>
      <c r="N253" s="71" t="s">
        <v>5</v>
      </c>
      <c r="O253" s="71" t="s">
        <v>4</v>
      </c>
      <c r="P253" s="71" t="s">
        <v>3</v>
      </c>
      <c r="Q253" s="71" t="s">
        <v>2</v>
      </c>
      <c r="R253" s="70" t="s">
        <v>1</v>
      </c>
    </row>
    <row r="254" spans="1:19" x14ac:dyDescent="0.25">
      <c r="A254" s="120">
        <v>25</v>
      </c>
      <c r="B254" s="68" t="s">
        <v>700</v>
      </c>
      <c r="C254" s="119" t="s">
        <v>74</v>
      </c>
      <c r="D254" s="118">
        <f t="shared" ref="D254:R254" si="51">SUM(D255:D255)</f>
        <v>0.66</v>
      </c>
      <c r="E254" s="118">
        <f t="shared" si="51"/>
        <v>0.12</v>
      </c>
      <c r="F254" s="118">
        <f t="shared" si="51"/>
        <v>2.1</v>
      </c>
      <c r="G254" s="118">
        <f t="shared" si="51"/>
        <v>13.8</v>
      </c>
      <c r="H254" s="118">
        <f t="shared" si="51"/>
        <v>3.5999999999999997E-2</v>
      </c>
      <c r="I254" s="118">
        <f t="shared" si="51"/>
        <v>2.4E-2</v>
      </c>
      <c r="J254" s="118">
        <f t="shared" si="51"/>
        <v>15</v>
      </c>
      <c r="K254" s="118">
        <f t="shared" si="51"/>
        <v>0</v>
      </c>
      <c r="L254" s="118">
        <f t="shared" si="51"/>
        <v>0</v>
      </c>
      <c r="M254" s="118">
        <f t="shared" si="51"/>
        <v>0</v>
      </c>
      <c r="N254" s="118">
        <f t="shared" si="51"/>
        <v>8.4</v>
      </c>
      <c r="O254" s="118">
        <f t="shared" si="51"/>
        <v>0</v>
      </c>
      <c r="P254" s="118">
        <f t="shared" si="51"/>
        <v>0</v>
      </c>
      <c r="Q254" s="118">
        <f t="shared" si="51"/>
        <v>0</v>
      </c>
      <c r="R254" s="117">
        <f t="shared" si="51"/>
        <v>0.54</v>
      </c>
      <c r="S254" s="305"/>
    </row>
    <row r="255" spans="1:19" x14ac:dyDescent="0.25">
      <c r="A255" s="51"/>
      <c r="B255" s="31" t="s">
        <v>161</v>
      </c>
      <c r="C255" s="88" t="s">
        <v>701</v>
      </c>
      <c r="D255" s="50">
        <v>0.66</v>
      </c>
      <c r="E255" s="50">
        <v>0.12</v>
      </c>
      <c r="F255" s="50">
        <v>2.1</v>
      </c>
      <c r="G255" s="50">
        <v>13.8</v>
      </c>
      <c r="H255" s="50">
        <v>3.5999999999999997E-2</v>
      </c>
      <c r="I255" s="50">
        <v>2.4E-2</v>
      </c>
      <c r="J255" s="50">
        <v>15</v>
      </c>
      <c r="K255" s="50">
        <v>0</v>
      </c>
      <c r="L255" s="50">
        <v>0</v>
      </c>
      <c r="M255" s="50">
        <v>0</v>
      </c>
      <c r="N255" s="49">
        <v>8.4</v>
      </c>
      <c r="O255" s="49">
        <v>0</v>
      </c>
      <c r="P255" s="49">
        <v>0</v>
      </c>
      <c r="Q255" s="49">
        <v>0</v>
      </c>
      <c r="R255" s="48">
        <v>0.54</v>
      </c>
    </row>
    <row r="256" spans="1:19" x14ac:dyDescent="0.25">
      <c r="A256" s="51" t="s">
        <v>66</v>
      </c>
      <c r="B256" s="55" t="s">
        <v>65</v>
      </c>
      <c r="C256" s="54">
        <v>200</v>
      </c>
      <c r="D256" s="53">
        <f t="shared" ref="D256:R256" si="52">SUM(D257:D263)</f>
        <v>11.574</v>
      </c>
      <c r="E256" s="53">
        <f t="shared" si="52"/>
        <v>2.3839999999999999</v>
      </c>
      <c r="F256" s="53">
        <f t="shared" si="52"/>
        <v>18.543999999999997</v>
      </c>
      <c r="G256" s="53">
        <f t="shared" si="52"/>
        <v>149.30000000000001</v>
      </c>
      <c r="H256" s="53">
        <f t="shared" si="52"/>
        <v>0.27100000000000002</v>
      </c>
      <c r="I256" s="53">
        <f t="shared" si="52"/>
        <v>0.54600000000000004</v>
      </c>
      <c r="J256" s="53">
        <f t="shared" si="52"/>
        <v>9.2720000000000002</v>
      </c>
      <c r="K256" s="53">
        <f t="shared" si="52"/>
        <v>0.161</v>
      </c>
      <c r="L256" s="53">
        <f t="shared" si="52"/>
        <v>0.152</v>
      </c>
      <c r="M256" s="53">
        <f t="shared" si="52"/>
        <v>51.16</v>
      </c>
      <c r="N256" s="53">
        <f t="shared" si="52"/>
        <v>2E-3</v>
      </c>
      <c r="O256" s="53">
        <f t="shared" si="52"/>
        <v>32.36</v>
      </c>
      <c r="P256" s="53">
        <f t="shared" si="52"/>
        <v>2E-3</v>
      </c>
      <c r="Q256" s="53">
        <f t="shared" si="52"/>
        <v>125.44000000000001</v>
      </c>
      <c r="R256" s="53">
        <f t="shared" si="52"/>
        <v>2.3660000000000001</v>
      </c>
    </row>
    <row r="257" spans="1:18" x14ac:dyDescent="0.25">
      <c r="A257" s="46"/>
      <c r="B257" s="31" t="s">
        <v>64</v>
      </c>
      <c r="C257" s="45" t="s">
        <v>63</v>
      </c>
      <c r="D257" s="24">
        <v>0.8</v>
      </c>
      <c r="E257" s="24">
        <v>0.16</v>
      </c>
      <c r="F257" s="24">
        <v>6.52</v>
      </c>
      <c r="G257" s="24">
        <v>30.8</v>
      </c>
      <c r="H257" s="24">
        <v>4.8000000000000001E-2</v>
      </c>
      <c r="I257" s="24">
        <v>0.28000000000000003</v>
      </c>
      <c r="J257" s="24">
        <v>8</v>
      </c>
      <c r="K257" s="24">
        <v>1E-3</v>
      </c>
      <c r="L257" s="24">
        <v>0.04</v>
      </c>
      <c r="M257" s="24">
        <v>4</v>
      </c>
      <c r="N257" s="23">
        <v>2E-3</v>
      </c>
      <c r="O257" s="23">
        <v>9.1999999999999993</v>
      </c>
      <c r="P257" s="23">
        <v>0</v>
      </c>
      <c r="Q257" s="23">
        <v>23.2</v>
      </c>
      <c r="R257" s="22">
        <v>0.36</v>
      </c>
    </row>
    <row r="258" spans="1:18" x14ac:dyDescent="0.25">
      <c r="A258" s="46"/>
      <c r="B258" s="31" t="s">
        <v>62</v>
      </c>
      <c r="C258" s="45" t="s">
        <v>61</v>
      </c>
      <c r="D258" s="24">
        <v>0.112</v>
      </c>
      <c r="E258" s="24">
        <v>0</v>
      </c>
      <c r="F258" s="24">
        <v>0.72799999999999998</v>
      </c>
      <c r="G258" s="24">
        <v>3.2</v>
      </c>
      <c r="H258" s="24">
        <v>4.0000000000000001E-3</v>
      </c>
      <c r="I258" s="24">
        <v>2E-3</v>
      </c>
      <c r="J258" s="24">
        <v>0.8</v>
      </c>
      <c r="K258" s="24">
        <v>0</v>
      </c>
      <c r="L258" s="24">
        <v>1.6E-2</v>
      </c>
      <c r="M258" s="24">
        <v>2.48</v>
      </c>
      <c r="N258" s="23">
        <v>0</v>
      </c>
      <c r="O258" s="23">
        <v>1.1200000000000001</v>
      </c>
      <c r="P258" s="23">
        <v>0</v>
      </c>
      <c r="Q258" s="23">
        <v>4.6399999999999997</v>
      </c>
      <c r="R258" s="22">
        <v>6.4000000000000001E-2</v>
      </c>
    </row>
    <row r="259" spans="1:18" x14ac:dyDescent="0.25">
      <c r="A259" s="46"/>
      <c r="B259" s="31" t="s">
        <v>60</v>
      </c>
      <c r="C259" s="52" t="s">
        <v>59</v>
      </c>
      <c r="D259" s="24">
        <v>7.3999999999999996E-2</v>
      </c>
      <c r="E259" s="24">
        <v>8.0000000000000002E-3</v>
      </c>
      <c r="F259" s="24">
        <v>0.57599999999999996</v>
      </c>
      <c r="G259" s="24">
        <v>2.72</v>
      </c>
      <c r="H259" s="24">
        <v>5.0000000000000001E-3</v>
      </c>
      <c r="I259" s="24">
        <v>6.0000000000000001E-3</v>
      </c>
      <c r="J259" s="24">
        <v>0.47199999999999998</v>
      </c>
      <c r="K259" s="24">
        <v>0.16</v>
      </c>
      <c r="L259" s="24">
        <v>3.2000000000000001E-2</v>
      </c>
      <c r="M259" s="24">
        <v>4.08</v>
      </c>
      <c r="N259" s="23">
        <v>0</v>
      </c>
      <c r="O259" s="23">
        <v>3.04</v>
      </c>
      <c r="P259" s="23">
        <v>0</v>
      </c>
      <c r="Q259" s="23">
        <v>4.4000000000000004</v>
      </c>
      <c r="R259" s="22">
        <v>5.6000000000000001E-2</v>
      </c>
    </row>
    <row r="260" spans="1:18" x14ac:dyDescent="0.25">
      <c r="A260" s="51"/>
      <c r="B260" s="31" t="s">
        <v>58</v>
      </c>
      <c r="C260" s="45" t="s">
        <v>57</v>
      </c>
      <c r="D260" s="50">
        <v>4.7279999999999998</v>
      </c>
      <c r="E260" s="50">
        <v>0.216</v>
      </c>
      <c r="F260" s="50">
        <v>2.88</v>
      </c>
      <c r="G260" s="50">
        <v>31.2</v>
      </c>
      <c r="H260" s="50">
        <v>7.9000000000000001E-2</v>
      </c>
      <c r="I260" s="50">
        <v>0.218</v>
      </c>
      <c r="J260" s="50">
        <v>0</v>
      </c>
      <c r="K260" s="50">
        <v>0</v>
      </c>
      <c r="L260" s="50">
        <v>2.4E-2</v>
      </c>
      <c r="M260" s="50">
        <v>19.2</v>
      </c>
      <c r="N260" s="49">
        <v>0</v>
      </c>
      <c r="O260" s="49">
        <v>16.8</v>
      </c>
      <c r="P260" s="49">
        <v>2E-3</v>
      </c>
      <c r="Q260" s="49">
        <v>74.400000000000006</v>
      </c>
      <c r="R260" s="48">
        <v>0.64800000000000002</v>
      </c>
    </row>
    <row r="261" spans="1:18" x14ac:dyDescent="0.25">
      <c r="A261" s="46"/>
      <c r="B261" s="31" t="s">
        <v>47</v>
      </c>
      <c r="C261" s="47" t="s">
        <v>56</v>
      </c>
      <c r="D261" s="24">
        <v>0</v>
      </c>
      <c r="E261" s="24">
        <v>0</v>
      </c>
      <c r="F261" s="24">
        <v>0</v>
      </c>
      <c r="G261" s="24">
        <v>0</v>
      </c>
      <c r="H261" s="24">
        <v>0</v>
      </c>
      <c r="I261" s="24">
        <v>0</v>
      </c>
      <c r="J261" s="24">
        <v>0</v>
      </c>
      <c r="K261" s="24">
        <v>0</v>
      </c>
      <c r="L261" s="24">
        <v>0</v>
      </c>
      <c r="M261" s="24">
        <v>0</v>
      </c>
      <c r="N261" s="24">
        <v>0</v>
      </c>
      <c r="O261" s="24">
        <v>0</v>
      </c>
      <c r="P261" s="24">
        <v>0</v>
      </c>
      <c r="Q261" s="24">
        <v>0</v>
      </c>
      <c r="R261" s="22">
        <v>0</v>
      </c>
    </row>
    <row r="262" spans="1:18" x14ac:dyDescent="0.25">
      <c r="A262" s="46"/>
      <c r="B262" s="31" t="s">
        <v>55</v>
      </c>
      <c r="C262" s="45" t="s">
        <v>54</v>
      </c>
      <c r="D262" s="24">
        <v>3.28</v>
      </c>
      <c r="E262" s="24">
        <v>0.32</v>
      </c>
      <c r="F262" s="24">
        <v>7.84</v>
      </c>
      <c r="G262" s="24">
        <v>47.68</v>
      </c>
      <c r="H262" s="24">
        <v>0.13</v>
      </c>
      <c r="I262" s="24">
        <v>2.4E-2</v>
      </c>
      <c r="J262" s="24">
        <v>0</v>
      </c>
      <c r="K262" s="24">
        <v>0</v>
      </c>
      <c r="L262" s="24">
        <v>0</v>
      </c>
      <c r="M262" s="24">
        <v>18.399999999999999</v>
      </c>
      <c r="N262" s="23">
        <v>0</v>
      </c>
      <c r="O262" s="23">
        <v>0</v>
      </c>
      <c r="P262" s="23">
        <v>0</v>
      </c>
      <c r="Q262" s="23">
        <v>0</v>
      </c>
      <c r="R262" s="22">
        <v>1.0880000000000001</v>
      </c>
    </row>
    <row r="263" spans="1:18" x14ac:dyDescent="0.25">
      <c r="A263" s="37"/>
      <c r="B263" s="26" t="s">
        <v>729</v>
      </c>
      <c r="C263" s="44" t="s">
        <v>52</v>
      </c>
      <c r="D263" s="43">
        <v>2.58</v>
      </c>
      <c r="E263" s="43">
        <v>1.68</v>
      </c>
      <c r="F263" s="43">
        <v>0</v>
      </c>
      <c r="G263" s="43">
        <v>33.700000000000003</v>
      </c>
      <c r="H263" s="43">
        <v>5.0000000000000001E-3</v>
      </c>
      <c r="I263" s="43">
        <v>1.6E-2</v>
      </c>
      <c r="J263" s="43">
        <v>0</v>
      </c>
      <c r="K263" s="43">
        <v>0</v>
      </c>
      <c r="L263" s="43">
        <v>0.04</v>
      </c>
      <c r="M263" s="43">
        <v>3</v>
      </c>
      <c r="N263" s="42">
        <v>0</v>
      </c>
      <c r="O263" s="42">
        <v>2.2000000000000002</v>
      </c>
      <c r="P263" s="42">
        <v>0</v>
      </c>
      <c r="Q263" s="42">
        <v>18.8</v>
      </c>
      <c r="R263" s="41">
        <v>0.15</v>
      </c>
    </row>
    <row r="264" spans="1:18" ht="15.75" x14ac:dyDescent="0.25">
      <c r="A264" s="150">
        <v>277</v>
      </c>
      <c r="B264" s="183" t="s">
        <v>174</v>
      </c>
      <c r="C264" s="182" t="s">
        <v>138</v>
      </c>
      <c r="D264" s="154">
        <f t="shared" ref="D264:R264" si="53">SUM(D265:D272)</f>
        <v>15.739999999999997</v>
      </c>
      <c r="E264" s="154">
        <f t="shared" si="53"/>
        <v>14.889999999999999</v>
      </c>
      <c r="F264" s="154">
        <f t="shared" si="53"/>
        <v>3.8299999999999996</v>
      </c>
      <c r="G264" s="154">
        <f t="shared" si="53"/>
        <v>212.32</v>
      </c>
      <c r="H264" s="154">
        <f t="shared" si="53"/>
        <v>6.9000000000000006E-2</v>
      </c>
      <c r="I264" s="154">
        <f t="shared" si="53"/>
        <v>0.14300000000000002</v>
      </c>
      <c r="J264" s="154">
        <f t="shared" si="53"/>
        <v>3.0319999999999996</v>
      </c>
      <c r="K264" s="154">
        <f t="shared" si="53"/>
        <v>0.21300000000000002</v>
      </c>
      <c r="L264" s="154">
        <f t="shared" si="53"/>
        <v>0.48899999999999999</v>
      </c>
      <c r="M264" s="154">
        <f t="shared" si="53"/>
        <v>13.224000000000002</v>
      </c>
      <c r="N264" s="154">
        <f t="shared" si="53"/>
        <v>6.0000000000000001E-3</v>
      </c>
      <c r="O264" s="154">
        <f t="shared" si="53"/>
        <v>25.515999999999998</v>
      </c>
      <c r="P264" s="154">
        <f t="shared" si="53"/>
        <v>0</v>
      </c>
      <c r="Q264" s="154">
        <f t="shared" si="53"/>
        <v>168.15600000000001</v>
      </c>
      <c r="R264" s="153">
        <f t="shared" si="53"/>
        <v>2.4580000000000002</v>
      </c>
    </row>
    <row r="265" spans="1:18" ht="15.75" x14ac:dyDescent="0.25">
      <c r="A265" s="150"/>
      <c r="B265" s="74" t="s">
        <v>729</v>
      </c>
      <c r="C265" s="151" t="s">
        <v>267</v>
      </c>
      <c r="D265" s="17">
        <v>15</v>
      </c>
      <c r="E265" s="17">
        <v>12.9</v>
      </c>
      <c r="F265" s="17">
        <v>0</v>
      </c>
      <c r="G265" s="17">
        <v>175.75</v>
      </c>
      <c r="H265" s="134">
        <v>4.7E-2</v>
      </c>
      <c r="I265" s="134">
        <v>0.12</v>
      </c>
      <c r="J265" s="17">
        <v>0</v>
      </c>
      <c r="K265" s="17">
        <v>0</v>
      </c>
      <c r="L265" s="17">
        <v>0.32200000000000001</v>
      </c>
      <c r="M265" s="134">
        <v>7.11</v>
      </c>
      <c r="N265" s="133">
        <v>6.0000000000000001E-3</v>
      </c>
      <c r="O265" s="133">
        <v>17.739999999999998</v>
      </c>
      <c r="P265" s="133">
        <v>0</v>
      </c>
      <c r="Q265" s="133">
        <v>151.56</v>
      </c>
      <c r="R265" s="132">
        <v>2.133</v>
      </c>
    </row>
    <row r="266" spans="1:18" ht="15.75" x14ac:dyDescent="0.25">
      <c r="A266" s="150"/>
      <c r="B266" s="74" t="s">
        <v>92</v>
      </c>
      <c r="C266" s="151" t="s">
        <v>266</v>
      </c>
      <c r="D266" s="17">
        <v>0.12</v>
      </c>
      <c r="E266" s="17">
        <v>0.02</v>
      </c>
      <c r="F266" s="17">
        <v>0.72</v>
      </c>
      <c r="G266" s="17">
        <v>3.59</v>
      </c>
      <c r="H266" s="134">
        <v>0</v>
      </c>
      <c r="I266" s="134">
        <v>0</v>
      </c>
      <c r="J266" s="17">
        <v>0.875</v>
      </c>
      <c r="K266" s="17">
        <v>0</v>
      </c>
      <c r="L266" s="17">
        <v>1.7000000000000001E-2</v>
      </c>
      <c r="M266" s="134">
        <v>0</v>
      </c>
      <c r="N266" s="133">
        <v>0</v>
      </c>
      <c r="O266" s="133">
        <v>1.2250000000000001</v>
      </c>
      <c r="P266" s="133">
        <v>0</v>
      </c>
      <c r="Q266" s="133">
        <v>5.0750000000000002</v>
      </c>
      <c r="R266" s="132">
        <v>0</v>
      </c>
    </row>
    <row r="267" spans="1:18" ht="15.75" x14ac:dyDescent="0.25">
      <c r="A267" s="150"/>
      <c r="B267" s="74" t="s">
        <v>172</v>
      </c>
      <c r="C267" s="151" t="s">
        <v>206</v>
      </c>
      <c r="D267" s="17">
        <v>0.28000000000000003</v>
      </c>
      <c r="E267" s="17">
        <v>0.04</v>
      </c>
      <c r="F267" s="17">
        <v>1.7</v>
      </c>
      <c r="G267" s="17">
        <v>8.2200000000000006</v>
      </c>
      <c r="H267" s="134">
        <v>4.0000000000000001E-3</v>
      </c>
      <c r="I267" s="134">
        <v>3.0000000000000001E-3</v>
      </c>
      <c r="J267" s="17">
        <v>0</v>
      </c>
      <c r="K267" s="17">
        <v>0</v>
      </c>
      <c r="L267" s="17">
        <v>4.4999999999999998E-2</v>
      </c>
      <c r="M267" s="134">
        <v>3.1</v>
      </c>
      <c r="N267" s="133">
        <v>0</v>
      </c>
      <c r="O267" s="133">
        <v>1.1000000000000001</v>
      </c>
      <c r="P267" s="133">
        <v>0</v>
      </c>
      <c r="Q267" s="133">
        <v>2.875</v>
      </c>
      <c r="R267" s="132">
        <v>0.08</v>
      </c>
    </row>
    <row r="268" spans="1:18" ht="15.75" x14ac:dyDescent="0.25">
      <c r="A268" s="150"/>
      <c r="B268" s="74" t="s">
        <v>93</v>
      </c>
      <c r="C268" s="151" t="s">
        <v>204</v>
      </c>
      <c r="D268" s="17">
        <v>0.18</v>
      </c>
      <c r="E268" s="17">
        <v>0</v>
      </c>
      <c r="F268" s="17">
        <v>0.71</v>
      </c>
      <c r="G268" s="17">
        <v>3.82</v>
      </c>
      <c r="H268" s="134">
        <v>1.2E-2</v>
      </c>
      <c r="I268" s="134">
        <v>1.4E-2</v>
      </c>
      <c r="J268" s="17">
        <v>1.6879999999999999</v>
      </c>
      <c r="K268" s="17">
        <v>1.0999999999999999E-2</v>
      </c>
      <c r="L268" s="17">
        <v>3.6999999999999998E-2</v>
      </c>
      <c r="M268" s="134">
        <v>1.6</v>
      </c>
      <c r="N268" s="133">
        <v>0</v>
      </c>
      <c r="O268" s="133">
        <v>1.875</v>
      </c>
      <c r="P268" s="133">
        <v>0</v>
      </c>
      <c r="Q268" s="133">
        <v>2.5499999999999998</v>
      </c>
      <c r="R268" s="132">
        <v>0.184</v>
      </c>
    </row>
    <row r="269" spans="1:18" ht="15.75" x14ac:dyDescent="0.25">
      <c r="A269" s="150"/>
      <c r="B269" s="74" t="s">
        <v>71</v>
      </c>
      <c r="C269" s="151" t="s">
        <v>265</v>
      </c>
      <c r="D269" s="17">
        <v>0.12</v>
      </c>
      <c r="E269" s="17">
        <v>0.01</v>
      </c>
      <c r="F269" s="17">
        <v>0.65</v>
      </c>
      <c r="G269" s="17">
        <v>3.28</v>
      </c>
      <c r="H269" s="134">
        <v>0</v>
      </c>
      <c r="I269" s="134">
        <v>4.0000000000000001E-3</v>
      </c>
      <c r="J269" s="17">
        <v>0.46899999999999997</v>
      </c>
      <c r="K269" s="17">
        <v>0.188</v>
      </c>
      <c r="L269" s="17">
        <v>3.6999999999999998E-2</v>
      </c>
      <c r="M269" s="134">
        <v>0.79</v>
      </c>
      <c r="N269" s="133">
        <v>0</v>
      </c>
      <c r="O269" s="133">
        <v>3.56</v>
      </c>
      <c r="P269" s="133">
        <v>0</v>
      </c>
      <c r="Q269" s="133">
        <v>5.16</v>
      </c>
      <c r="R269" s="132">
        <v>7.0000000000000001E-3</v>
      </c>
    </row>
    <row r="270" spans="1:18" ht="15.75" x14ac:dyDescent="0.25">
      <c r="A270" s="150"/>
      <c r="B270" s="74" t="s">
        <v>41</v>
      </c>
      <c r="C270" s="152" t="s">
        <v>264</v>
      </c>
      <c r="D270" s="17">
        <v>0</v>
      </c>
      <c r="E270" s="17">
        <v>0</v>
      </c>
      <c r="F270" s="17">
        <v>0</v>
      </c>
      <c r="G270" s="17">
        <v>0</v>
      </c>
      <c r="H270" s="134">
        <v>0</v>
      </c>
      <c r="I270" s="134">
        <v>0</v>
      </c>
      <c r="J270" s="17">
        <v>0</v>
      </c>
      <c r="K270" s="17">
        <v>0</v>
      </c>
      <c r="L270" s="17">
        <v>0</v>
      </c>
      <c r="M270" s="134">
        <v>0</v>
      </c>
      <c r="N270" s="133">
        <v>0</v>
      </c>
      <c r="O270" s="133">
        <v>0</v>
      </c>
      <c r="P270" s="133">
        <v>0</v>
      </c>
      <c r="Q270" s="133">
        <v>0</v>
      </c>
      <c r="R270" s="132">
        <v>0</v>
      </c>
    </row>
    <row r="271" spans="1:18" ht="15.75" x14ac:dyDescent="0.25">
      <c r="A271" s="150"/>
      <c r="B271" s="74" t="s">
        <v>43</v>
      </c>
      <c r="C271" s="151" t="s">
        <v>263</v>
      </c>
      <c r="D271" s="17">
        <v>0.04</v>
      </c>
      <c r="E271" s="17">
        <v>1.92</v>
      </c>
      <c r="F271" s="17">
        <v>0.05</v>
      </c>
      <c r="G271" s="17">
        <v>17.66</v>
      </c>
      <c r="H271" s="134">
        <v>6.0000000000000001E-3</v>
      </c>
      <c r="I271" s="134">
        <v>2E-3</v>
      </c>
      <c r="J271" s="17">
        <v>0</v>
      </c>
      <c r="K271" s="17">
        <v>1.4E-2</v>
      </c>
      <c r="L271" s="17">
        <v>3.1E-2</v>
      </c>
      <c r="M271" s="134">
        <v>0.624</v>
      </c>
      <c r="N271" s="133">
        <v>0</v>
      </c>
      <c r="O271" s="133">
        <v>1.6E-2</v>
      </c>
      <c r="P271" s="133">
        <v>0</v>
      </c>
      <c r="Q271" s="133">
        <v>0.93600000000000005</v>
      </c>
      <c r="R271" s="132">
        <v>5.3999999999999999E-2</v>
      </c>
    </row>
    <row r="272" spans="1:18" ht="15.75" x14ac:dyDescent="0.25">
      <c r="A272" s="150"/>
      <c r="B272" s="152" t="s">
        <v>47</v>
      </c>
      <c r="C272" s="136" t="s">
        <v>137</v>
      </c>
      <c r="D272" s="134">
        <v>0</v>
      </c>
      <c r="E272" s="134">
        <v>0</v>
      </c>
      <c r="F272" s="134">
        <v>0</v>
      </c>
      <c r="G272" s="134">
        <v>0</v>
      </c>
      <c r="H272" s="134">
        <v>0</v>
      </c>
      <c r="I272" s="134">
        <v>0</v>
      </c>
      <c r="J272" s="134">
        <v>0</v>
      </c>
      <c r="K272" s="134">
        <v>0</v>
      </c>
      <c r="L272" s="134">
        <v>0</v>
      </c>
      <c r="M272" s="134">
        <v>0</v>
      </c>
      <c r="N272" s="133">
        <v>0</v>
      </c>
      <c r="O272" s="133">
        <v>0</v>
      </c>
      <c r="P272" s="133">
        <v>0</v>
      </c>
      <c r="Q272" s="133">
        <v>0</v>
      </c>
      <c r="R272" s="132">
        <v>0</v>
      </c>
    </row>
    <row r="273" spans="1:19" ht="15.75" x14ac:dyDescent="0.25">
      <c r="A273" s="81" t="s">
        <v>170</v>
      </c>
      <c r="B273" s="55" t="s">
        <v>742</v>
      </c>
      <c r="C273" s="95">
        <v>150</v>
      </c>
      <c r="D273" s="130">
        <f t="shared" ref="D273:R273" si="54">SUM(D274:D277)</f>
        <v>3.66</v>
      </c>
      <c r="E273" s="129">
        <f t="shared" si="54"/>
        <v>2.9790000000000001</v>
      </c>
      <c r="F273" s="129">
        <f t="shared" si="54"/>
        <v>38.443999999999996</v>
      </c>
      <c r="G273" s="129">
        <f t="shared" si="54"/>
        <v>193.8</v>
      </c>
      <c r="H273" s="129">
        <f t="shared" si="54"/>
        <v>4.1000000000000002E-2</v>
      </c>
      <c r="I273" s="129">
        <f t="shared" si="54"/>
        <v>2.5000000000000001E-2</v>
      </c>
      <c r="J273" s="129">
        <f t="shared" si="54"/>
        <v>0</v>
      </c>
      <c r="K273" s="129">
        <f t="shared" si="54"/>
        <v>1.4999999999999999E-2</v>
      </c>
      <c r="L273" s="129">
        <f t="shared" si="54"/>
        <v>0.24399999999999999</v>
      </c>
      <c r="M273" s="129">
        <f t="shared" si="54"/>
        <v>4.9660000000000002</v>
      </c>
      <c r="N273" s="129">
        <f t="shared" si="54"/>
        <v>0</v>
      </c>
      <c r="O273" s="129">
        <f t="shared" si="54"/>
        <v>25.966999999999999</v>
      </c>
      <c r="P273" s="129">
        <f t="shared" si="54"/>
        <v>8.0000000000000002E-3</v>
      </c>
      <c r="Q273" s="129">
        <f t="shared" si="54"/>
        <v>78.86999999999999</v>
      </c>
      <c r="R273" s="128">
        <f t="shared" si="54"/>
        <v>0.52600000000000002</v>
      </c>
    </row>
    <row r="274" spans="1:19" ht="15.75" x14ac:dyDescent="0.25">
      <c r="A274" s="81"/>
      <c r="B274" s="31" t="s">
        <v>41</v>
      </c>
      <c r="C274" s="30" t="s">
        <v>168</v>
      </c>
      <c r="D274" s="127">
        <v>0</v>
      </c>
      <c r="E274" s="17">
        <v>0</v>
      </c>
      <c r="F274" s="17">
        <v>0</v>
      </c>
      <c r="G274" s="17">
        <v>0</v>
      </c>
      <c r="H274" s="125">
        <v>0</v>
      </c>
      <c r="I274" s="125">
        <v>0</v>
      </c>
      <c r="J274" s="17">
        <v>0</v>
      </c>
      <c r="K274" s="17">
        <v>0</v>
      </c>
      <c r="L274" s="17">
        <v>0</v>
      </c>
      <c r="M274" s="125">
        <v>0</v>
      </c>
      <c r="N274" s="124">
        <v>0</v>
      </c>
      <c r="O274" s="124">
        <v>0</v>
      </c>
      <c r="P274" s="124">
        <v>0</v>
      </c>
      <c r="Q274" s="124">
        <v>0</v>
      </c>
      <c r="R274" s="123">
        <v>0</v>
      </c>
    </row>
    <row r="275" spans="1:19" ht="15.75" x14ac:dyDescent="0.25">
      <c r="A275" s="81"/>
      <c r="B275" s="31" t="s">
        <v>167</v>
      </c>
      <c r="C275" s="30" t="s">
        <v>166</v>
      </c>
      <c r="D275" s="127">
        <v>3.633</v>
      </c>
      <c r="E275" s="17">
        <v>0.51900000000000002</v>
      </c>
      <c r="F275" s="17">
        <v>38.4</v>
      </c>
      <c r="G275" s="17">
        <v>171.3</v>
      </c>
      <c r="H275" s="125">
        <v>4.1000000000000002E-2</v>
      </c>
      <c r="I275" s="125">
        <v>2.1000000000000001E-2</v>
      </c>
      <c r="J275" s="17">
        <v>0</v>
      </c>
      <c r="K275" s="17">
        <v>0</v>
      </c>
      <c r="L275" s="17">
        <v>0.21</v>
      </c>
      <c r="M275" s="125">
        <v>4.1500000000000004</v>
      </c>
      <c r="N275" s="124">
        <v>0</v>
      </c>
      <c r="O275" s="124">
        <v>25.95</v>
      </c>
      <c r="P275" s="124">
        <v>8.0000000000000002E-3</v>
      </c>
      <c r="Q275" s="124">
        <v>77.849999999999994</v>
      </c>
      <c r="R275" s="123">
        <v>0.51900000000000002</v>
      </c>
    </row>
    <row r="276" spans="1:19" ht="15.75" x14ac:dyDescent="0.25">
      <c r="A276" s="81"/>
      <c r="B276" s="31" t="s">
        <v>39</v>
      </c>
      <c r="C276" s="30" t="s">
        <v>116</v>
      </c>
      <c r="D276" s="127">
        <v>0</v>
      </c>
      <c r="E276" s="17">
        <v>0</v>
      </c>
      <c r="F276" s="17">
        <v>0</v>
      </c>
      <c r="G276" s="17">
        <v>0</v>
      </c>
      <c r="H276" s="125">
        <v>0</v>
      </c>
      <c r="I276" s="125">
        <v>0</v>
      </c>
      <c r="J276" s="17">
        <v>0</v>
      </c>
      <c r="K276" s="17">
        <v>0</v>
      </c>
      <c r="L276" s="17">
        <v>0</v>
      </c>
      <c r="M276" s="125">
        <v>0</v>
      </c>
      <c r="N276" s="124">
        <v>0</v>
      </c>
      <c r="O276" s="124">
        <v>0</v>
      </c>
      <c r="P276" s="124">
        <v>0</v>
      </c>
      <c r="Q276" s="124">
        <v>0</v>
      </c>
      <c r="R276" s="123">
        <v>0</v>
      </c>
      <c r="S276" s="305"/>
    </row>
    <row r="277" spans="1:19" ht="15.75" x14ac:dyDescent="0.25">
      <c r="A277" s="81"/>
      <c r="B277" s="31" t="s">
        <v>43</v>
      </c>
      <c r="C277" s="30" t="s">
        <v>165</v>
      </c>
      <c r="D277" s="126">
        <v>2.7E-2</v>
      </c>
      <c r="E277" s="125">
        <v>2.46</v>
      </c>
      <c r="F277" s="125">
        <v>4.3999999999999997E-2</v>
      </c>
      <c r="G277" s="125">
        <v>22.5</v>
      </c>
      <c r="H277" s="125">
        <v>0</v>
      </c>
      <c r="I277" s="125">
        <v>4.0000000000000001E-3</v>
      </c>
      <c r="J277" s="125">
        <v>0</v>
      </c>
      <c r="K277" s="125">
        <v>1.4999999999999999E-2</v>
      </c>
      <c r="L277" s="125">
        <v>3.4000000000000002E-2</v>
      </c>
      <c r="M277" s="125">
        <v>0.81599999999999995</v>
      </c>
      <c r="N277" s="124">
        <v>0</v>
      </c>
      <c r="O277" s="124">
        <v>1.7000000000000001E-2</v>
      </c>
      <c r="P277" s="124">
        <v>0</v>
      </c>
      <c r="Q277" s="124">
        <v>1.02</v>
      </c>
      <c r="R277" s="123">
        <v>7.0000000000000001E-3</v>
      </c>
    </row>
    <row r="278" spans="1:19" x14ac:dyDescent="0.25">
      <c r="A278" s="80">
        <v>130</v>
      </c>
      <c r="B278" s="79" t="s">
        <v>750</v>
      </c>
      <c r="C278" s="78" t="s">
        <v>33</v>
      </c>
      <c r="D278" s="77">
        <f t="shared" ref="D278:R278" si="55">SUM(D279:D279)</f>
        <v>0</v>
      </c>
      <c r="E278" s="77">
        <f t="shared" si="55"/>
        <v>1</v>
      </c>
      <c r="F278" s="77">
        <f t="shared" si="55"/>
        <v>18.2</v>
      </c>
      <c r="G278" s="77">
        <f t="shared" si="55"/>
        <v>76</v>
      </c>
      <c r="H278" s="77">
        <f t="shared" si="55"/>
        <v>0.02</v>
      </c>
      <c r="I278" s="77">
        <f t="shared" si="55"/>
        <v>0.02</v>
      </c>
      <c r="J278" s="77">
        <f t="shared" si="55"/>
        <v>4</v>
      </c>
      <c r="K278" s="77">
        <f t="shared" si="55"/>
        <v>0</v>
      </c>
      <c r="L278" s="77">
        <f t="shared" si="55"/>
        <v>0.2</v>
      </c>
      <c r="M278" s="77">
        <f t="shared" si="55"/>
        <v>14</v>
      </c>
      <c r="N278" s="77">
        <f t="shared" si="55"/>
        <v>2E-3</v>
      </c>
      <c r="O278" s="77">
        <f t="shared" si="55"/>
        <v>8</v>
      </c>
      <c r="P278" s="77">
        <f t="shared" si="55"/>
        <v>0</v>
      </c>
      <c r="Q278" s="77">
        <f t="shared" si="55"/>
        <v>14</v>
      </c>
      <c r="R278" s="76">
        <f t="shared" si="55"/>
        <v>0.6</v>
      </c>
    </row>
    <row r="279" spans="1:19" x14ac:dyDescent="0.25">
      <c r="A279" s="75"/>
      <c r="B279" s="74" t="s">
        <v>85</v>
      </c>
      <c r="C279" s="52" t="s">
        <v>84</v>
      </c>
      <c r="D279" s="50">
        <v>0</v>
      </c>
      <c r="E279" s="50">
        <v>1</v>
      </c>
      <c r="F279" s="50">
        <v>18.2</v>
      </c>
      <c r="G279" s="50">
        <v>76</v>
      </c>
      <c r="H279" s="50">
        <v>0.02</v>
      </c>
      <c r="I279" s="50">
        <v>0.02</v>
      </c>
      <c r="J279" s="50">
        <v>4</v>
      </c>
      <c r="K279" s="50">
        <v>0</v>
      </c>
      <c r="L279" s="50">
        <v>0.2</v>
      </c>
      <c r="M279" s="50">
        <v>14</v>
      </c>
      <c r="N279" s="49">
        <v>2E-3</v>
      </c>
      <c r="O279" s="49">
        <v>8</v>
      </c>
      <c r="P279" s="49">
        <v>0</v>
      </c>
      <c r="Q279" s="49">
        <v>14</v>
      </c>
      <c r="R279" s="48">
        <v>0.6</v>
      </c>
    </row>
    <row r="280" spans="1:19" x14ac:dyDescent="0.25">
      <c r="A280" s="155">
        <v>11</v>
      </c>
      <c r="B280" s="20" t="s">
        <v>26</v>
      </c>
      <c r="C280" s="28" t="s">
        <v>410</v>
      </c>
      <c r="D280" s="39">
        <f t="shared" ref="D280" si="56">SUM(D281)</f>
        <v>1.44</v>
      </c>
      <c r="E280" s="39">
        <f t="shared" ref="E280:R280" si="57">SUM(E281)</f>
        <v>0.36</v>
      </c>
      <c r="F280" s="39">
        <f t="shared" si="57"/>
        <v>12.48</v>
      </c>
      <c r="G280" s="39">
        <f t="shared" si="57"/>
        <v>59.4</v>
      </c>
      <c r="H280" s="40">
        <f t="shared" si="57"/>
        <v>7.0000000000000001E-3</v>
      </c>
      <c r="I280" s="40">
        <f t="shared" si="57"/>
        <v>3.2000000000000001E-2</v>
      </c>
      <c r="J280" s="39">
        <f t="shared" si="57"/>
        <v>0</v>
      </c>
      <c r="K280" s="39">
        <f t="shared" si="57"/>
        <v>0</v>
      </c>
      <c r="L280" s="39">
        <f t="shared" si="57"/>
        <v>0</v>
      </c>
      <c r="M280" s="39">
        <f t="shared" si="57"/>
        <v>14</v>
      </c>
      <c r="N280" s="39">
        <f t="shared" si="57"/>
        <v>0</v>
      </c>
      <c r="O280" s="39">
        <f t="shared" si="57"/>
        <v>0</v>
      </c>
      <c r="P280" s="39">
        <f t="shared" si="57"/>
        <v>0</v>
      </c>
      <c r="Q280" s="39">
        <f t="shared" si="57"/>
        <v>0</v>
      </c>
      <c r="R280" s="302">
        <f t="shared" si="57"/>
        <v>1.56</v>
      </c>
    </row>
    <row r="281" spans="1:19" ht="15.75" thickBot="1" x14ac:dyDescent="0.3">
      <c r="A281" s="241"/>
      <c r="B281" s="242" t="s">
        <v>25</v>
      </c>
      <c r="C281" s="243" t="s">
        <v>251</v>
      </c>
      <c r="D281" s="215">
        <v>1.44</v>
      </c>
      <c r="E281" s="215">
        <v>0.36</v>
      </c>
      <c r="F281" s="215">
        <v>12.48</v>
      </c>
      <c r="G281" s="215">
        <v>59.4</v>
      </c>
      <c r="H281" s="215">
        <v>7.0000000000000001E-3</v>
      </c>
      <c r="I281" s="215">
        <v>3.2000000000000001E-2</v>
      </c>
      <c r="J281" s="215">
        <v>0</v>
      </c>
      <c r="K281" s="215">
        <v>0</v>
      </c>
      <c r="L281" s="215">
        <v>0</v>
      </c>
      <c r="M281" s="215">
        <v>14</v>
      </c>
      <c r="N281" s="244">
        <v>0</v>
      </c>
      <c r="O281" s="244">
        <v>0</v>
      </c>
      <c r="P281" s="244">
        <v>0</v>
      </c>
      <c r="Q281" s="244">
        <v>0</v>
      </c>
      <c r="R281" s="214">
        <v>1.56</v>
      </c>
    </row>
    <row r="282" spans="1:19" ht="15.75" thickBot="1" x14ac:dyDescent="0.3">
      <c r="A282" s="420" t="s">
        <v>24</v>
      </c>
      <c r="B282" s="421"/>
      <c r="C282" s="422"/>
      <c r="D282" s="15">
        <f t="shared" ref="D282:R282" si="58">SUM(D254,D256,D264,D273,D278,D280,)</f>
        <v>33.073999999999998</v>
      </c>
      <c r="E282" s="15">
        <f t="shared" si="58"/>
        <v>21.732999999999997</v>
      </c>
      <c r="F282" s="15">
        <f t="shared" si="58"/>
        <v>93.597999999999999</v>
      </c>
      <c r="G282" s="246">
        <f t="shared" si="58"/>
        <v>704.62</v>
      </c>
      <c r="H282" s="15">
        <f t="shared" si="58"/>
        <v>0.44400000000000001</v>
      </c>
      <c r="I282" s="15">
        <f t="shared" si="58"/>
        <v>0.79000000000000015</v>
      </c>
      <c r="J282" s="15">
        <f t="shared" si="58"/>
        <v>31.303999999999998</v>
      </c>
      <c r="K282" s="15">
        <f t="shared" si="58"/>
        <v>0.38900000000000001</v>
      </c>
      <c r="L282" s="15">
        <f t="shared" si="58"/>
        <v>1.085</v>
      </c>
      <c r="M282" s="15">
        <f t="shared" si="58"/>
        <v>97.35</v>
      </c>
      <c r="N282" s="15">
        <f t="shared" si="58"/>
        <v>8.4100000000000019</v>
      </c>
      <c r="O282" s="15">
        <f t="shared" si="58"/>
        <v>91.842999999999989</v>
      </c>
      <c r="P282" s="15">
        <f t="shared" si="58"/>
        <v>0.01</v>
      </c>
      <c r="Q282" s="15">
        <f t="shared" si="58"/>
        <v>386.46600000000001</v>
      </c>
      <c r="R282" s="303">
        <f t="shared" si="58"/>
        <v>8.0500000000000007</v>
      </c>
    </row>
    <row r="285" spans="1:19" ht="15.75" thickBot="1" x14ac:dyDescent="0.3">
      <c r="A285" s="308"/>
      <c r="B285" s="309"/>
      <c r="C285" s="308"/>
      <c r="D285" s="308"/>
      <c r="E285" s="308"/>
      <c r="F285" s="308"/>
      <c r="G285" s="308"/>
      <c r="H285" s="308"/>
      <c r="I285" s="308"/>
      <c r="J285" s="308"/>
      <c r="K285" s="308"/>
      <c r="L285" s="308"/>
      <c r="M285" s="308"/>
      <c r="N285" s="308"/>
      <c r="O285" s="308"/>
      <c r="P285" s="308"/>
      <c r="Q285" s="308"/>
      <c r="R285" s="308"/>
    </row>
    <row r="286" spans="1:19" ht="15.75" thickBot="1" x14ac:dyDescent="0.3">
      <c r="A286" s="438" t="s">
        <v>101</v>
      </c>
      <c r="B286" s="439"/>
      <c r="C286" s="439"/>
      <c r="D286" s="439"/>
      <c r="E286" s="439"/>
      <c r="F286" s="439"/>
      <c r="G286" s="439"/>
      <c r="H286" s="439"/>
      <c r="I286" s="439"/>
      <c r="J286" s="439"/>
      <c r="K286" s="439"/>
      <c r="L286" s="439"/>
      <c r="M286" s="439"/>
      <c r="N286" s="439"/>
      <c r="O286" s="439"/>
      <c r="P286" s="439"/>
      <c r="Q286" s="439"/>
      <c r="R286" s="440"/>
    </row>
    <row r="287" spans="1:19" ht="15" customHeight="1" x14ac:dyDescent="0.25">
      <c r="A287" s="435" t="s">
        <v>82</v>
      </c>
      <c r="B287" s="429" t="s">
        <v>81</v>
      </c>
      <c r="C287" s="429" t="s">
        <v>80</v>
      </c>
      <c r="D287" s="431" t="s">
        <v>18</v>
      </c>
      <c r="E287" s="431"/>
      <c r="F287" s="431"/>
      <c r="G287" s="429" t="s">
        <v>17</v>
      </c>
      <c r="H287" s="432" t="s">
        <v>16</v>
      </c>
      <c r="I287" s="433"/>
      <c r="J287" s="433"/>
      <c r="K287" s="433"/>
      <c r="L287" s="434"/>
      <c r="M287" s="414" t="s">
        <v>15</v>
      </c>
      <c r="N287" s="415"/>
      <c r="O287" s="415"/>
      <c r="P287" s="415"/>
      <c r="Q287" s="415"/>
      <c r="R287" s="416"/>
    </row>
    <row r="288" spans="1:19" ht="16.5" thickBot="1" x14ac:dyDescent="0.3">
      <c r="A288" s="436"/>
      <c r="B288" s="430"/>
      <c r="C288" s="430"/>
      <c r="D288" s="72" t="s">
        <v>79</v>
      </c>
      <c r="E288" s="72" t="s">
        <v>78</v>
      </c>
      <c r="F288" s="72" t="s">
        <v>77</v>
      </c>
      <c r="G288" s="430"/>
      <c r="H288" s="72" t="s">
        <v>11</v>
      </c>
      <c r="I288" s="72" t="s">
        <v>10</v>
      </c>
      <c r="J288" s="72" t="s">
        <v>9</v>
      </c>
      <c r="K288" s="72" t="s">
        <v>76</v>
      </c>
      <c r="L288" s="72" t="s">
        <v>7</v>
      </c>
      <c r="M288" s="72" t="s">
        <v>6</v>
      </c>
      <c r="N288" s="71" t="s">
        <v>5</v>
      </c>
      <c r="O288" s="71" t="s">
        <v>4</v>
      </c>
      <c r="P288" s="71" t="s">
        <v>3</v>
      </c>
      <c r="Q288" s="71" t="s">
        <v>2</v>
      </c>
      <c r="R288" s="70" t="s">
        <v>1</v>
      </c>
    </row>
    <row r="289" spans="1:18" x14ac:dyDescent="0.25">
      <c r="A289" s="106">
        <v>2</v>
      </c>
      <c r="B289" s="105" t="s">
        <v>126</v>
      </c>
      <c r="C289" s="104">
        <v>60</v>
      </c>
      <c r="D289" s="103">
        <f t="shared" ref="D289:R289" si="59">SUM(D290:D293)</f>
        <v>0.625</v>
      </c>
      <c r="E289" s="103">
        <f t="shared" si="59"/>
        <v>7.0810000000000004</v>
      </c>
      <c r="F289" s="103">
        <f t="shared" si="59"/>
        <v>3.3310000000000004</v>
      </c>
      <c r="G289" s="103">
        <f t="shared" si="59"/>
        <v>80.349999999999994</v>
      </c>
      <c r="H289" s="102">
        <f t="shared" si="59"/>
        <v>1.9999999999999997E-2</v>
      </c>
      <c r="I289" s="102">
        <f t="shared" si="59"/>
        <v>1.9999999999999997E-2</v>
      </c>
      <c r="J289" s="102">
        <f t="shared" si="59"/>
        <v>30.610000000000003</v>
      </c>
      <c r="K289" s="102">
        <f t="shared" si="59"/>
        <v>0.314</v>
      </c>
      <c r="L289" s="102">
        <f t="shared" si="59"/>
        <v>0.755</v>
      </c>
      <c r="M289" s="102">
        <f t="shared" si="59"/>
        <v>21.396000000000001</v>
      </c>
      <c r="N289" s="102">
        <f t="shared" si="59"/>
        <v>2E-3</v>
      </c>
      <c r="O289" s="102">
        <f t="shared" si="59"/>
        <v>10.847999999999999</v>
      </c>
      <c r="P289" s="102">
        <f t="shared" si="59"/>
        <v>0</v>
      </c>
      <c r="Q289" s="102">
        <f t="shared" si="59"/>
        <v>17.34</v>
      </c>
      <c r="R289" s="101">
        <f t="shared" si="59"/>
        <v>0.51700000000000002</v>
      </c>
    </row>
    <row r="290" spans="1:18" x14ac:dyDescent="0.25">
      <c r="A290" s="27"/>
      <c r="B290" s="26" t="s">
        <v>125</v>
      </c>
      <c r="C290" s="25" t="s">
        <v>124</v>
      </c>
      <c r="D290" s="25">
        <v>0.432</v>
      </c>
      <c r="E290" s="25">
        <v>2.4E-2</v>
      </c>
      <c r="F290" s="25">
        <v>1.1279999999999999</v>
      </c>
      <c r="G290" s="25">
        <v>6.72</v>
      </c>
      <c r="H290" s="99">
        <v>7.0000000000000001E-3</v>
      </c>
      <c r="I290" s="99">
        <v>8.9999999999999993E-3</v>
      </c>
      <c r="J290" s="99">
        <v>10.8</v>
      </c>
      <c r="K290" s="99">
        <v>1E-3</v>
      </c>
      <c r="L290" s="99">
        <v>2.4E-2</v>
      </c>
      <c r="M290" s="99">
        <v>11.52</v>
      </c>
      <c r="N290" s="98">
        <v>1E-3</v>
      </c>
      <c r="O290" s="98">
        <v>3.84</v>
      </c>
      <c r="P290" s="98">
        <v>0</v>
      </c>
      <c r="Q290" s="98">
        <v>7.44</v>
      </c>
      <c r="R290" s="97">
        <v>0.14399999999999999</v>
      </c>
    </row>
    <row r="291" spans="1:18" x14ac:dyDescent="0.25">
      <c r="A291" s="27"/>
      <c r="B291" s="25" t="s">
        <v>123</v>
      </c>
      <c r="C291" s="100" t="s">
        <v>122</v>
      </c>
      <c r="D291" s="25">
        <v>4.8000000000000001E-2</v>
      </c>
      <c r="E291" s="25">
        <v>4.8000000000000001E-2</v>
      </c>
      <c r="F291" s="25">
        <v>1.08</v>
      </c>
      <c r="G291" s="25">
        <v>5.4</v>
      </c>
      <c r="H291" s="25">
        <v>4.0000000000000001E-3</v>
      </c>
      <c r="I291" s="25">
        <v>2E-3</v>
      </c>
      <c r="J291" s="25">
        <v>19.8</v>
      </c>
      <c r="K291" s="25">
        <v>1E-3</v>
      </c>
      <c r="L291" s="25">
        <v>2.4E-2</v>
      </c>
      <c r="M291" s="25">
        <v>1.92</v>
      </c>
      <c r="N291" s="84">
        <v>0</v>
      </c>
      <c r="O291" s="84">
        <v>1.08</v>
      </c>
      <c r="P291" s="84">
        <v>0</v>
      </c>
      <c r="Q291" s="84">
        <v>1.32</v>
      </c>
      <c r="R291" s="36">
        <v>0.26400000000000001</v>
      </c>
    </row>
    <row r="292" spans="1:18" x14ac:dyDescent="0.25">
      <c r="A292" s="27"/>
      <c r="B292" s="26" t="s">
        <v>60</v>
      </c>
      <c r="C292" s="25" t="s">
        <v>121</v>
      </c>
      <c r="D292" s="25">
        <v>0.14499999999999999</v>
      </c>
      <c r="E292" s="25">
        <v>1.6E-2</v>
      </c>
      <c r="F292" s="25">
        <v>1.123</v>
      </c>
      <c r="G292" s="25">
        <v>5.3</v>
      </c>
      <c r="H292" s="99">
        <v>8.9999999999999993E-3</v>
      </c>
      <c r="I292" s="99">
        <v>8.9999999999999993E-3</v>
      </c>
      <c r="J292" s="99">
        <v>0.01</v>
      </c>
      <c r="K292" s="99">
        <v>0.312</v>
      </c>
      <c r="L292" s="99">
        <v>6.2E-2</v>
      </c>
      <c r="M292" s="99">
        <v>7.9560000000000004</v>
      </c>
      <c r="N292" s="98">
        <v>1E-3</v>
      </c>
      <c r="O292" s="98">
        <v>5.9279999999999999</v>
      </c>
      <c r="P292" s="98">
        <v>0</v>
      </c>
      <c r="Q292" s="98">
        <v>8.58</v>
      </c>
      <c r="R292" s="97">
        <v>0.109</v>
      </c>
    </row>
    <row r="293" spans="1:18" x14ac:dyDescent="0.25">
      <c r="A293" s="27"/>
      <c r="B293" s="25" t="s">
        <v>69</v>
      </c>
      <c r="C293" s="44" t="s">
        <v>120</v>
      </c>
      <c r="D293" s="25">
        <v>0</v>
      </c>
      <c r="E293" s="25">
        <v>6.9930000000000003</v>
      </c>
      <c r="F293" s="25">
        <v>0</v>
      </c>
      <c r="G293" s="25">
        <v>62.93</v>
      </c>
      <c r="H293" s="25">
        <v>0</v>
      </c>
      <c r="I293" s="25">
        <v>0</v>
      </c>
      <c r="J293" s="25">
        <v>0</v>
      </c>
      <c r="K293" s="25">
        <v>0</v>
      </c>
      <c r="L293" s="25">
        <v>0.64500000000000002</v>
      </c>
      <c r="M293" s="25">
        <v>0</v>
      </c>
      <c r="N293" s="25">
        <v>0</v>
      </c>
      <c r="O293" s="25">
        <v>0</v>
      </c>
      <c r="P293" s="25">
        <v>0</v>
      </c>
      <c r="Q293" s="25">
        <v>0</v>
      </c>
      <c r="R293" s="36">
        <v>0</v>
      </c>
    </row>
    <row r="294" spans="1:18" x14ac:dyDescent="0.25">
      <c r="A294" s="80" t="s">
        <v>470</v>
      </c>
      <c r="B294" s="79" t="s">
        <v>734</v>
      </c>
      <c r="C294" s="78">
        <v>200</v>
      </c>
      <c r="D294" s="77">
        <v>10.016</v>
      </c>
      <c r="E294" s="77">
        <v>3.036</v>
      </c>
      <c r="F294" s="77">
        <v>18.010000000000002</v>
      </c>
      <c r="G294" s="77">
        <v>138.482</v>
      </c>
      <c r="H294" s="77">
        <v>0.17</v>
      </c>
      <c r="I294" s="77">
        <v>0.64800000000000002</v>
      </c>
      <c r="J294" s="77">
        <v>12.56</v>
      </c>
      <c r="K294" s="77">
        <v>0.26400000000000001</v>
      </c>
      <c r="L294" s="77">
        <v>0.29399999999999998</v>
      </c>
      <c r="M294" s="77">
        <v>50.563000000000002</v>
      </c>
      <c r="N294" s="77">
        <v>5.0000000000000001E-3</v>
      </c>
      <c r="O294" s="77">
        <v>41.07</v>
      </c>
      <c r="P294" s="77">
        <v>4.0000000000000001E-3</v>
      </c>
      <c r="Q294" s="77">
        <v>165.614</v>
      </c>
      <c r="R294" s="76">
        <v>1.7869999999999999</v>
      </c>
    </row>
    <row r="295" spans="1:18" x14ac:dyDescent="0.25">
      <c r="A295" s="80"/>
      <c r="B295" s="74" t="s">
        <v>64</v>
      </c>
      <c r="C295" s="89" t="s">
        <v>118</v>
      </c>
      <c r="D295" s="50">
        <v>1.1200000000000001</v>
      </c>
      <c r="E295" s="50">
        <v>0.22</v>
      </c>
      <c r="F295" s="50">
        <v>9.1300000000000008</v>
      </c>
      <c r="G295" s="50">
        <v>43.12</v>
      </c>
      <c r="H295" s="50">
        <v>6.7000000000000004E-2</v>
      </c>
      <c r="I295" s="50">
        <v>0.39200000000000002</v>
      </c>
      <c r="J295" s="50">
        <v>11.2</v>
      </c>
      <c r="K295" s="50">
        <v>2E-3</v>
      </c>
      <c r="L295" s="50">
        <v>5.6000000000000001E-2</v>
      </c>
      <c r="M295" s="50">
        <v>5.6</v>
      </c>
      <c r="N295" s="49">
        <v>3.0000000000000001E-3</v>
      </c>
      <c r="O295" s="49">
        <v>12.88</v>
      </c>
      <c r="P295" s="49">
        <v>0</v>
      </c>
      <c r="Q295" s="49">
        <v>32.479999999999997</v>
      </c>
      <c r="R295" s="48">
        <v>0.5</v>
      </c>
    </row>
    <row r="296" spans="1:18" x14ac:dyDescent="0.25">
      <c r="A296" s="80"/>
      <c r="B296" s="74" t="s">
        <v>159</v>
      </c>
      <c r="C296" s="89" t="s">
        <v>97</v>
      </c>
      <c r="D296" s="50">
        <v>0.56000000000000005</v>
      </c>
      <c r="E296" s="50">
        <v>0.1</v>
      </c>
      <c r="F296" s="50">
        <v>4</v>
      </c>
      <c r="G296" s="50">
        <v>18.899999999999999</v>
      </c>
      <c r="H296" s="50">
        <v>7.0000000000000001E-3</v>
      </c>
      <c r="I296" s="50">
        <v>4.0000000000000001E-3</v>
      </c>
      <c r="J296" s="50">
        <v>0</v>
      </c>
      <c r="K296" s="50">
        <v>0</v>
      </c>
      <c r="L296" s="50">
        <v>6.6000000000000003E-2</v>
      </c>
      <c r="M296" s="50">
        <v>2.2799999999999998</v>
      </c>
      <c r="N296" s="49">
        <v>0</v>
      </c>
      <c r="O296" s="49">
        <v>0</v>
      </c>
      <c r="P296" s="49">
        <v>2E-3</v>
      </c>
      <c r="Q296" s="49">
        <v>19.38</v>
      </c>
      <c r="R296" s="48">
        <v>0.108</v>
      </c>
    </row>
    <row r="297" spans="1:18" x14ac:dyDescent="0.25">
      <c r="A297" s="80"/>
      <c r="B297" s="74" t="s">
        <v>71</v>
      </c>
      <c r="C297" s="89" t="s">
        <v>117</v>
      </c>
      <c r="D297" s="50">
        <v>0.17</v>
      </c>
      <c r="E297" s="50">
        <v>0.01</v>
      </c>
      <c r="F297" s="50">
        <v>0.88</v>
      </c>
      <c r="G297" s="50">
        <v>4.4800000000000004</v>
      </c>
      <c r="H297" s="50">
        <v>7.0000000000000001E-3</v>
      </c>
      <c r="I297" s="50">
        <v>8.0000000000000002E-3</v>
      </c>
      <c r="J297" s="50">
        <v>0.64</v>
      </c>
      <c r="K297" s="50">
        <v>0.25600000000000001</v>
      </c>
      <c r="L297" s="50">
        <v>5.0999999999999997E-2</v>
      </c>
      <c r="M297" s="50">
        <v>6.375</v>
      </c>
      <c r="N297" s="49">
        <v>1E-3</v>
      </c>
      <c r="O297" s="49">
        <v>4.75</v>
      </c>
      <c r="P297" s="49">
        <v>0</v>
      </c>
      <c r="Q297" s="49">
        <v>7.04</v>
      </c>
      <c r="R297" s="48">
        <v>8.8999999999999996E-2</v>
      </c>
    </row>
    <row r="298" spans="1:18" x14ac:dyDescent="0.25">
      <c r="A298" s="80"/>
      <c r="B298" s="74" t="s">
        <v>62</v>
      </c>
      <c r="C298" s="89" t="s">
        <v>735</v>
      </c>
      <c r="D298" s="50">
        <v>0.1</v>
      </c>
      <c r="E298" s="50">
        <v>0.01</v>
      </c>
      <c r="F298" s="50">
        <v>0.56000000000000005</v>
      </c>
      <c r="G298" s="50">
        <v>2.79</v>
      </c>
      <c r="H298" s="50">
        <v>3.0000000000000001E-3</v>
      </c>
      <c r="I298" s="50">
        <v>2E-3</v>
      </c>
      <c r="J298" s="50">
        <v>0.68</v>
      </c>
      <c r="K298" s="50">
        <v>0</v>
      </c>
      <c r="L298" s="50">
        <v>1.4E-2</v>
      </c>
      <c r="M298" s="50">
        <v>2.1080000000000001</v>
      </c>
      <c r="N298" s="49">
        <v>0</v>
      </c>
      <c r="O298" s="49">
        <v>0.95199999999999996</v>
      </c>
      <c r="P298" s="49">
        <v>0</v>
      </c>
      <c r="Q298" s="49">
        <v>3.944</v>
      </c>
      <c r="R298" s="48">
        <v>5.3999999999999999E-2</v>
      </c>
    </row>
    <row r="299" spans="1:18" x14ac:dyDescent="0.25">
      <c r="A299" s="80"/>
      <c r="B299" s="74" t="s">
        <v>158</v>
      </c>
      <c r="C299" s="89" t="s">
        <v>107</v>
      </c>
      <c r="D299" s="50">
        <v>0.22</v>
      </c>
      <c r="E299" s="50">
        <v>0.8</v>
      </c>
      <c r="F299" s="50">
        <v>0.31</v>
      </c>
      <c r="G299" s="50">
        <v>9.52</v>
      </c>
      <c r="H299" s="50">
        <v>2E-3</v>
      </c>
      <c r="I299" s="50">
        <v>8.0000000000000002E-3</v>
      </c>
      <c r="J299" s="50">
        <v>0.04</v>
      </c>
      <c r="K299" s="50">
        <v>5.0000000000000001E-3</v>
      </c>
      <c r="L299" s="50">
        <v>2.4E-2</v>
      </c>
      <c r="M299" s="50">
        <v>7.2</v>
      </c>
      <c r="N299" s="49">
        <v>1E-3</v>
      </c>
      <c r="O299" s="49">
        <v>0.8</v>
      </c>
      <c r="P299" s="49">
        <v>0</v>
      </c>
      <c r="Q299" s="49">
        <v>4.96</v>
      </c>
      <c r="R299" s="48">
        <v>8.0000000000000002E-3</v>
      </c>
    </row>
    <row r="300" spans="1:18" x14ac:dyDescent="0.25">
      <c r="A300" s="80"/>
      <c r="B300" s="74" t="s">
        <v>47</v>
      </c>
      <c r="C300" s="89" t="s">
        <v>116</v>
      </c>
      <c r="D300" s="50">
        <v>0</v>
      </c>
      <c r="E300" s="50">
        <v>0</v>
      </c>
      <c r="F300" s="50">
        <v>0</v>
      </c>
      <c r="G300" s="50">
        <v>0</v>
      </c>
      <c r="H300" s="50">
        <v>0</v>
      </c>
      <c r="I300" s="50">
        <v>0</v>
      </c>
      <c r="J300" s="50">
        <v>0</v>
      </c>
      <c r="K300" s="50">
        <v>0</v>
      </c>
      <c r="L300" s="50">
        <v>0</v>
      </c>
      <c r="M300" s="50">
        <v>0</v>
      </c>
      <c r="N300" s="50">
        <v>0</v>
      </c>
      <c r="O300" s="50">
        <v>0</v>
      </c>
      <c r="P300" s="50">
        <v>0</v>
      </c>
      <c r="Q300" s="50">
        <v>0</v>
      </c>
      <c r="R300" s="48">
        <v>0</v>
      </c>
    </row>
    <row r="301" spans="1:18" x14ac:dyDescent="0.25">
      <c r="A301" s="80"/>
      <c r="B301" s="74" t="s">
        <v>96</v>
      </c>
      <c r="C301" s="89" t="s">
        <v>736</v>
      </c>
      <c r="D301" s="50">
        <v>0.53800000000000003</v>
      </c>
      <c r="E301" s="50">
        <v>0</v>
      </c>
      <c r="F301" s="50">
        <v>0.25</v>
      </c>
      <c r="G301" s="50">
        <v>3.0720000000000001</v>
      </c>
      <c r="H301" s="50">
        <v>0</v>
      </c>
      <c r="I301" s="50">
        <v>0</v>
      </c>
      <c r="J301" s="50">
        <v>0</v>
      </c>
      <c r="K301" s="50">
        <v>1E-3</v>
      </c>
      <c r="L301" s="50">
        <v>1.9E-2</v>
      </c>
      <c r="M301" s="50">
        <v>4.8</v>
      </c>
      <c r="N301" s="50">
        <v>0</v>
      </c>
      <c r="O301" s="50">
        <v>2.6880000000000002</v>
      </c>
      <c r="P301" s="50">
        <v>0</v>
      </c>
      <c r="Q301" s="50">
        <v>4.6100000000000003</v>
      </c>
      <c r="R301" s="48">
        <v>0.23</v>
      </c>
    </row>
    <row r="302" spans="1:18" x14ac:dyDescent="0.25">
      <c r="A302" s="80"/>
      <c r="B302" s="74" t="s">
        <v>58</v>
      </c>
      <c r="C302" s="89" t="s">
        <v>57</v>
      </c>
      <c r="D302" s="50">
        <v>4.7279999999999998</v>
      </c>
      <c r="E302" s="50">
        <v>0.216</v>
      </c>
      <c r="F302" s="50">
        <v>2.88</v>
      </c>
      <c r="G302" s="50">
        <v>31.2</v>
      </c>
      <c r="H302" s="50">
        <v>7.9000000000000001E-2</v>
      </c>
      <c r="I302" s="50">
        <v>0.218</v>
      </c>
      <c r="J302" s="50">
        <v>0</v>
      </c>
      <c r="K302" s="50">
        <v>0</v>
      </c>
      <c r="L302" s="50">
        <v>2.4E-2</v>
      </c>
      <c r="M302" s="50">
        <v>19.2</v>
      </c>
      <c r="N302" s="49">
        <v>0</v>
      </c>
      <c r="O302" s="49">
        <v>16.8</v>
      </c>
      <c r="P302" s="49">
        <v>2E-3</v>
      </c>
      <c r="Q302" s="49">
        <v>74.400000000000006</v>
      </c>
      <c r="R302" s="48">
        <v>0.64800000000000002</v>
      </c>
    </row>
    <row r="303" spans="1:18" x14ac:dyDescent="0.25">
      <c r="A303" s="37"/>
      <c r="B303" s="26" t="s">
        <v>729</v>
      </c>
      <c r="C303" s="44" t="s">
        <v>52</v>
      </c>
      <c r="D303" s="43">
        <v>2.58</v>
      </c>
      <c r="E303" s="43">
        <v>1.68</v>
      </c>
      <c r="F303" s="43">
        <v>0</v>
      </c>
      <c r="G303" s="43">
        <v>33.75</v>
      </c>
      <c r="H303" s="43">
        <v>5.0000000000000001E-3</v>
      </c>
      <c r="I303" s="43">
        <v>1.6E-2</v>
      </c>
      <c r="J303" s="43">
        <v>0</v>
      </c>
      <c r="K303" s="43">
        <v>0</v>
      </c>
      <c r="L303" s="43">
        <v>0.04</v>
      </c>
      <c r="M303" s="43">
        <v>3</v>
      </c>
      <c r="N303" s="42">
        <v>0</v>
      </c>
      <c r="O303" s="42">
        <v>2.2000000000000002</v>
      </c>
      <c r="P303" s="42">
        <v>0</v>
      </c>
      <c r="Q303" s="42">
        <v>18.8</v>
      </c>
      <c r="R303" s="41">
        <v>0.15</v>
      </c>
    </row>
    <row r="304" spans="1:18" ht="15.75" x14ac:dyDescent="0.25">
      <c r="A304" s="81">
        <v>308</v>
      </c>
      <c r="B304" s="20" t="s">
        <v>746</v>
      </c>
      <c r="C304" s="297">
        <v>100</v>
      </c>
      <c r="D304" s="83">
        <f t="shared" ref="D304:R304" si="60">SUM(D305:D308)</f>
        <v>13.56</v>
      </c>
      <c r="E304" s="83">
        <f t="shared" si="60"/>
        <v>18.27</v>
      </c>
      <c r="F304" s="83">
        <f t="shared" si="60"/>
        <v>0.19</v>
      </c>
      <c r="G304" s="83">
        <f t="shared" si="60"/>
        <v>219.23</v>
      </c>
      <c r="H304" s="83">
        <f t="shared" si="60"/>
        <v>5.1999999999999998E-2</v>
      </c>
      <c r="I304" s="83">
        <f t="shared" si="60"/>
        <v>0.115</v>
      </c>
      <c r="J304" s="83">
        <f t="shared" si="60"/>
        <v>1.329</v>
      </c>
      <c r="K304" s="83">
        <f t="shared" si="60"/>
        <v>5.2999999999999999E-2</v>
      </c>
      <c r="L304" s="83">
        <f t="shared" si="60"/>
        <v>0.97599999999999998</v>
      </c>
      <c r="M304" s="83">
        <f t="shared" si="60"/>
        <v>16.3</v>
      </c>
      <c r="N304" s="83">
        <f t="shared" si="60"/>
        <v>4.0000000000000001E-3</v>
      </c>
      <c r="O304" s="83">
        <f t="shared" si="60"/>
        <v>13.865</v>
      </c>
      <c r="P304" s="83">
        <f t="shared" si="60"/>
        <v>8.9999999999999993E-3</v>
      </c>
      <c r="Q304" s="83">
        <f t="shared" si="60"/>
        <v>45.86</v>
      </c>
      <c r="R304" s="306">
        <f t="shared" si="60"/>
        <v>1.1849999999999998</v>
      </c>
    </row>
    <row r="305" spans="1:19" ht="15.75" x14ac:dyDescent="0.25">
      <c r="A305" s="81"/>
      <c r="B305" s="26" t="s">
        <v>733</v>
      </c>
      <c r="C305" s="35" t="s">
        <v>743</v>
      </c>
      <c r="D305" s="25">
        <v>13.42</v>
      </c>
      <c r="E305" s="25">
        <v>13.57</v>
      </c>
      <c r="F305" s="25">
        <v>0</v>
      </c>
      <c r="G305" s="25">
        <v>175.52</v>
      </c>
      <c r="H305" s="298">
        <v>5.1999999999999998E-2</v>
      </c>
      <c r="I305" s="298">
        <v>0.11</v>
      </c>
      <c r="J305" s="25">
        <v>1.3280000000000001</v>
      </c>
      <c r="K305" s="298">
        <v>5.2999999999999999E-2</v>
      </c>
      <c r="L305" s="298">
        <v>0.36899999999999999</v>
      </c>
      <c r="M305" s="298">
        <v>11.8</v>
      </c>
      <c r="N305" s="299">
        <v>4.0000000000000001E-3</v>
      </c>
      <c r="O305" s="299">
        <v>13.27</v>
      </c>
      <c r="P305" s="299">
        <v>8.9999999999999993E-3</v>
      </c>
      <c r="Q305" s="299">
        <v>42.77</v>
      </c>
      <c r="R305" s="300">
        <v>1.18</v>
      </c>
    </row>
    <row r="306" spans="1:19" ht="15.75" x14ac:dyDescent="0.25">
      <c r="A306" s="81"/>
      <c r="B306" s="26" t="s">
        <v>158</v>
      </c>
      <c r="C306" s="35" t="s">
        <v>178</v>
      </c>
      <c r="D306" s="88">
        <v>0.14000000000000001</v>
      </c>
      <c r="E306" s="88">
        <v>0.5</v>
      </c>
      <c r="F306" s="88">
        <v>0.19</v>
      </c>
      <c r="G306" s="88">
        <v>5.95</v>
      </c>
      <c r="H306" s="298">
        <v>0</v>
      </c>
      <c r="I306" s="298">
        <v>5.0000000000000001E-3</v>
      </c>
      <c r="J306" s="88">
        <v>1E-3</v>
      </c>
      <c r="K306" s="298">
        <v>0</v>
      </c>
      <c r="L306" s="298">
        <v>0.22</v>
      </c>
      <c r="M306" s="298">
        <v>4.5</v>
      </c>
      <c r="N306" s="299">
        <v>0</v>
      </c>
      <c r="O306" s="299">
        <v>0.59499999999999997</v>
      </c>
      <c r="P306" s="299">
        <v>0</v>
      </c>
      <c r="Q306" s="299">
        <v>3.09</v>
      </c>
      <c r="R306" s="300">
        <v>5.0000000000000001E-3</v>
      </c>
    </row>
    <row r="307" spans="1:19" ht="15.75" x14ac:dyDescent="0.25">
      <c r="A307" s="81"/>
      <c r="B307" s="30" t="s">
        <v>39</v>
      </c>
      <c r="C307" s="173" t="s">
        <v>744</v>
      </c>
      <c r="D307" s="31">
        <v>0</v>
      </c>
      <c r="E307" s="31">
        <v>0</v>
      </c>
      <c r="F307" s="31">
        <v>0</v>
      </c>
      <c r="G307" s="31">
        <v>0</v>
      </c>
      <c r="H307" s="298">
        <v>0</v>
      </c>
      <c r="I307" s="298">
        <v>0</v>
      </c>
      <c r="J307" s="298">
        <v>0</v>
      </c>
      <c r="K307" s="298">
        <v>0</v>
      </c>
      <c r="L307" s="298">
        <v>0</v>
      </c>
      <c r="M307" s="298">
        <v>0</v>
      </c>
      <c r="N307" s="299">
        <v>0</v>
      </c>
      <c r="O307" s="299">
        <v>0</v>
      </c>
      <c r="P307" s="299">
        <v>0</v>
      </c>
      <c r="Q307" s="299">
        <v>0</v>
      </c>
      <c r="R307" s="300">
        <v>0</v>
      </c>
    </row>
    <row r="308" spans="1:19" ht="15.75" x14ac:dyDescent="0.25">
      <c r="A308" s="81"/>
      <c r="B308" s="31" t="s">
        <v>69</v>
      </c>
      <c r="C308" s="31" t="s">
        <v>745</v>
      </c>
      <c r="D308" s="31">
        <v>0</v>
      </c>
      <c r="E308" s="31">
        <v>4.2</v>
      </c>
      <c r="F308" s="31">
        <v>0</v>
      </c>
      <c r="G308" s="31">
        <v>37.76</v>
      </c>
      <c r="H308" s="144">
        <v>0</v>
      </c>
      <c r="I308" s="144">
        <v>0</v>
      </c>
      <c r="J308" s="31">
        <v>0</v>
      </c>
      <c r="K308" s="146">
        <v>0</v>
      </c>
      <c r="L308" s="146">
        <v>0.38700000000000001</v>
      </c>
      <c r="M308" s="145">
        <v>0</v>
      </c>
      <c r="N308" s="144">
        <v>0</v>
      </c>
      <c r="O308" s="144">
        <v>0</v>
      </c>
      <c r="P308" s="144">
        <v>0</v>
      </c>
      <c r="Q308" s="143">
        <v>0</v>
      </c>
      <c r="R308" s="142">
        <v>0</v>
      </c>
    </row>
    <row r="309" spans="1:19" ht="15.75" x14ac:dyDescent="0.25">
      <c r="A309" s="81"/>
      <c r="B309" s="31" t="s">
        <v>722</v>
      </c>
      <c r="C309" s="31" t="s">
        <v>687</v>
      </c>
      <c r="D309" s="31">
        <v>0.02</v>
      </c>
      <c r="E309" s="31">
        <v>0</v>
      </c>
      <c r="F309" s="31">
        <v>0.09</v>
      </c>
      <c r="G309" s="31">
        <v>0.45</v>
      </c>
      <c r="H309" s="144">
        <v>2E-3</v>
      </c>
      <c r="I309" s="144">
        <v>0.02</v>
      </c>
      <c r="J309" s="31">
        <v>0.03</v>
      </c>
      <c r="K309" s="146">
        <v>0</v>
      </c>
      <c r="L309" s="146">
        <v>1E-3</v>
      </c>
      <c r="M309" s="145">
        <v>4.59</v>
      </c>
      <c r="N309" s="144">
        <v>0</v>
      </c>
      <c r="O309" s="144">
        <v>0.09</v>
      </c>
      <c r="P309" s="144">
        <v>0</v>
      </c>
      <c r="Q309" s="143">
        <v>0.3</v>
      </c>
      <c r="R309" s="142">
        <v>0.38</v>
      </c>
      <c r="S309" s="305"/>
    </row>
    <row r="310" spans="1:19" x14ac:dyDescent="0.25">
      <c r="A310" s="33">
        <v>204</v>
      </c>
      <c r="B310" s="55" t="s">
        <v>44</v>
      </c>
      <c r="C310" s="95">
        <v>150</v>
      </c>
      <c r="D310" s="110">
        <f t="shared" ref="D310:R310" si="61">SUM(D311:D314)</f>
        <v>3.0659999999999998</v>
      </c>
      <c r="E310" s="110">
        <f t="shared" si="61"/>
        <v>4.2530000000000001</v>
      </c>
      <c r="F310" s="110">
        <f t="shared" si="61"/>
        <v>16.168000000000003</v>
      </c>
      <c r="G310" s="110">
        <f t="shared" si="61"/>
        <v>116.80000000000001</v>
      </c>
      <c r="H310" s="110">
        <f t="shared" si="61"/>
        <v>0</v>
      </c>
      <c r="I310" s="110">
        <f t="shared" si="61"/>
        <v>6.0000000000000001E-3</v>
      </c>
      <c r="J310" s="110">
        <f t="shared" si="61"/>
        <v>0</v>
      </c>
      <c r="K310" s="110">
        <f t="shared" si="61"/>
        <v>2.3E-2</v>
      </c>
      <c r="L310" s="110">
        <f t="shared" si="61"/>
        <v>5.1999999999999998E-2</v>
      </c>
      <c r="M310" s="110">
        <f t="shared" si="61"/>
        <v>1.248</v>
      </c>
      <c r="N310" s="110">
        <f t="shared" si="61"/>
        <v>0</v>
      </c>
      <c r="O310" s="110">
        <f t="shared" si="61"/>
        <v>2.5999999999999999E-2</v>
      </c>
      <c r="P310" s="110">
        <f t="shared" si="61"/>
        <v>0</v>
      </c>
      <c r="Q310" s="110">
        <f t="shared" si="61"/>
        <v>1.56</v>
      </c>
      <c r="R310" s="165">
        <f t="shared" si="61"/>
        <v>0.01</v>
      </c>
    </row>
    <row r="311" spans="1:19" x14ac:dyDescent="0.25">
      <c r="A311" s="32"/>
      <c r="B311" s="31" t="s">
        <v>43</v>
      </c>
      <c r="C311" s="30" t="s">
        <v>42</v>
      </c>
      <c r="D311" s="31">
        <v>4.2000000000000003E-2</v>
      </c>
      <c r="E311" s="31">
        <v>3.77</v>
      </c>
      <c r="F311" s="31">
        <v>6.8000000000000005E-2</v>
      </c>
      <c r="G311" s="31">
        <v>34.4</v>
      </c>
      <c r="H311" s="31">
        <v>0</v>
      </c>
      <c r="I311" s="31">
        <v>6.0000000000000001E-3</v>
      </c>
      <c r="J311" s="31">
        <v>0</v>
      </c>
      <c r="K311" s="31">
        <v>2.3E-2</v>
      </c>
      <c r="L311" s="31">
        <v>5.1999999999999998E-2</v>
      </c>
      <c r="M311" s="31">
        <v>1.248</v>
      </c>
      <c r="N311" s="94">
        <v>0</v>
      </c>
      <c r="O311" s="94">
        <v>2.5999999999999999E-2</v>
      </c>
      <c r="P311" s="94">
        <v>0</v>
      </c>
      <c r="Q311" s="94">
        <v>1.56</v>
      </c>
      <c r="R311" s="73">
        <v>0.01</v>
      </c>
    </row>
    <row r="312" spans="1:19" x14ac:dyDescent="0.25">
      <c r="A312" s="33"/>
      <c r="B312" s="31" t="s">
        <v>41</v>
      </c>
      <c r="C312" s="30" t="s">
        <v>40</v>
      </c>
      <c r="D312" s="31">
        <v>0</v>
      </c>
      <c r="E312" s="31">
        <v>0</v>
      </c>
      <c r="F312" s="31">
        <v>0</v>
      </c>
      <c r="G312" s="31">
        <v>0</v>
      </c>
      <c r="H312" s="31">
        <v>0</v>
      </c>
      <c r="I312" s="31">
        <v>0</v>
      </c>
      <c r="J312" s="31">
        <v>0</v>
      </c>
      <c r="K312" s="31">
        <v>0</v>
      </c>
      <c r="L312" s="31">
        <v>0</v>
      </c>
      <c r="M312" s="31">
        <v>0</v>
      </c>
      <c r="N312" s="94">
        <v>0</v>
      </c>
      <c r="O312" s="94">
        <v>0</v>
      </c>
      <c r="P312" s="94">
        <v>0</v>
      </c>
      <c r="Q312" s="94">
        <v>0</v>
      </c>
      <c r="R312" s="73">
        <v>0</v>
      </c>
    </row>
    <row r="313" spans="1:19" x14ac:dyDescent="0.25">
      <c r="A313" s="33"/>
      <c r="B313" s="31" t="s">
        <v>39</v>
      </c>
      <c r="C313" s="30" t="s">
        <v>38</v>
      </c>
      <c r="D313" s="31">
        <v>0</v>
      </c>
      <c r="E313" s="31">
        <v>0</v>
      </c>
      <c r="F313" s="31">
        <v>0</v>
      </c>
      <c r="G313" s="31">
        <v>0</v>
      </c>
      <c r="H313" s="31">
        <v>0</v>
      </c>
      <c r="I313" s="31">
        <v>0</v>
      </c>
      <c r="J313" s="31">
        <v>0</v>
      </c>
      <c r="K313" s="31">
        <v>0</v>
      </c>
      <c r="L313" s="31">
        <v>0</v>
      </c>
      <c r="M313" s="31">
        <v>0</v>
      </c>
      <c r="N313" s="94">
        <v>0</v>
      </c>
      <c r="O313" s="94">
        <v>0</v>
      </c>
      <c r="P313" s="94">
        <v>0</v>
      </c>
      <c r="Q313" s="94">
        <v>0</v>
      </c>
      <c r="R313" s="73">
        <v>0</v>
      </c>
    </row>
    <row r="314" spans="1:19" ht="30" x14ac:dyDescent="0.25">
      <c r="A314" s="32"/>
      <c r="B314" s="31" t="s">
        <v>37</v>
      </c>
      <c r="C314" s="30" t="s">
        <v>36</v>
      </c>
      <c r="D314" s="31">
        <v>3.024</v>
      </c>
      <c r="E314" s="31">
        <v>0.48299999999999998</v>
      </c>
      <c r="F314" s="31">
        <v>16.100000000000001</v>
      </c>
      <c r="G314" s="31">
        <v>82.4</v>
      </c>
      <c r="H314" s="31">
        <v>0</v>
      </c>
      <c r="I314" s="31">
        <v>0</v>
      </c>
      <c r="J314" s="31">
        <v>0</v>
      </c>
      <c r="K314" s="31">
        <v>0</v>
      </c>
      <c r="L314" s="31">
        <v>0</v>
      </c>
      <c r="M314" s="31">
        <v>0</v>
      </c>
      <c r="N314" s="94">
        <v>0</v>
      </c>
      <c r="O314" s="94">
        <v>0</v>
      </c>
      <c r="P314" s="94">
        <v>0</v>
      </c>
      <c r="Q314" s="94">
        <v>0</v>
      </c>
      <c r="R314" s="73">
        <v>0</v>
      </c>
    </row>
    <row r="315" spans="1:19" x14ac:dyDescent="0.25">
      <c r="A315" s="33">
        <v>133</v>
      </c>
      <c r="B315" s="55" t="s">
        <v>757</v>
      </c>
      <c r="C315" s="95">
        <v>200</v>
      </c>
      <c r="D315" s="180">
        <f>SUM(D316:D320)</f>
        <v>1.64</v>
      </c>
      <c r="E315" s="180">
        <f t="shared" ref="E315:R315" si="62">SUM(E316:E320)</f>
        <v>0.39999999999999997</v>
      </c>
      <c r="F315" s="180">
        <f t="shared" si="62"/>
        <v>25.740000000000002</v>
      </c>
      <c r="G315" s="180">
        <f t="shared" si="62"/>
        <v>126.88</v>
      </c>
      <c r="H315" s="180">
        <f t="shared" si="62"/>
        <v>1.0999999999999999E-2</v>
      </c>
      <c r="I315" s="180">
        <f t="shared" si="62"/>
        <v>0.04</v>
      </c>
      <c r="J315" s="180">
        <f t="shared" si="62"/>
        <v>3.66</v>
      </c>
      <c r="K315" s="180">
        <f t="shared" si="62"/>
        <v>0</v>
      </c>
      <c r="L315" s="180">
        <f t="shared" si="62"/>
        <v>1.7999999999999999E-2</v>
      </c>
      <c r="M315" s="180">
        <f t="shared" si="62"/>
        <v>20.96</v>
      </c>
      <c r="N315" s="180">
        <f t="shared" si="62"/>
        <v>0</v>
      </c>
      <c r="O315" s="180">
        <f t="shared" si="62"/>
        <v>3.72</v>
      </c>
      <c r="P315" s="180">
        <f t="shared" si="62"/>
        <v>0</v>
      </c>
      <c r="Q315" s="180">
        <f t="shared" si="62"/>
        <v>6.92</v>
      </c>
      <c r="R315" s="141">
        <f t="shared" si="62"/>
        <v>2.145</v>
      </c>
    </row>
    <row r="316" spans="1:19" x14ac:dyDescent="0.25">
      <c r="A316" s="32"/>
      <c r="B316" s="234" t="s">
        <v>130</v>
      </c>
      <c r="C316" s="82" t="s">
        <v>46</v>
      </c>
      <c r="D316" s="35">
        <v>0.12</v>
      </c>
      <c r="E316" s="35">
        <v>0.03</v>
      </c>
      <c r="F316" s="35">
        <v>0.02</v>
      </c>
      <c r="G316" s="35">
        <v>0.85</v>
      </c>
      <c r="H316" s="17">
        <v>0</v>
      </c>
      <c r="I316" s="17">
        <v>6.0000000000000001E-3</v>
      </c>
      <c r="J316" s="17">
        <v>0.06</v>
      </c>
      <c r="K316" s="31">
        <v>0</v>
      </c>
      <c r="L316" s="31">
        <v>0</v>
      </c>
      <c r="M316" s="17">
        <v>2.97</v>
      </c>
      <c r="N316" s="29">
        <v>0</v>
      </c>
      <c r="O316" s="94">
        <v>2.64</v>
      </c>
      <c r="P316" s="29">
        <v>0</v>
      </c>
      <c r="Q316" s="94">
        <v>4.9400000000000004</v>
      </c>
      <c r="R316" s="16">
        <v>0.49199999999999999</v>
      </c>
    </row>
    <row r="317" spans="1:19" x14ac:dyDescent="0.25">
      <c r="A317" s="32"/>
      <c r="B317" s="234" t="s">
        <v>30</v>
      </c>
      <c r="C317" s="82" t="s">
        <v>697</v>
      </c>
      <c r="D317" s="35">
        <v>0</v>
      </c>
      <c r="E317" s="35">
        <v>0</v>
      </c>
      <c r="F317" s="35">
        <v>0</v>
      </c>
      <c r="G317" s="35">
        <v>0</v>
      </c>
      <c r="H317" s="17">
        <v>0</v>
      </c>
      <c r="I317" s="17">
        <v>0</v>
      </c>
      <c r="J317" s="17">
        <v>0</v>
      </c>
      <c r="K317" s="94">
        <v>0</v>
      </c>
      <c r="L317" s="94">
        <v>0</v>
      </c>
      <c r="M317" s="29">
        <v>0</v>
      </c>
      <c r="N317" s="29">
        <v>0</v>
      </c>
      <c r="O317" s="94">
        <v>0</v>
      </c>
      <c r="P317" s="29">
        <v>0</v>
      </c>
      <c r="Q317" s="94">
        <v>0</v>
      </c>
      <c r="R317" s="16">
        <v>0</v>
      </c>
    </row>
    <row r="318" spans="1:19" x14ac:dyDescent="0.25">
      <c r="A318" s="32"/>
      <c r="B318" s="234" t="s">
        <v>28</v>
      </c>
      <c r="C318" s="82" t="s">
        <v>129</v>
      </c>
      <c r="D318" s="35">
        <v>0</v>
      </c>
      <c r="E318" s="35">
        <v>0</v>
      </c>
      <c r="F318" s="35">
        <v>12.97</v>
      </c>
      <c r="G318" s="35">
        <v>51.87</v>
      </c>
      <c r="H318" s="17">
        <v>0</v>
      </c>
      <c r="I318" s="17">
        <v>0</v>
      </c>
      <c r="J318" s="17">
        <v>0</v>
      </c>
      <c r="K318" s="31">
        <v>0</v>
      </c>
      <c r="L318" s="31">
        <v>0</v>
      </c>
      <c r="M318" s="17">
        <v>0.39</v>
      </c>
      <c r="N318" s="29">
        <v>0</v>
      </c>
      <c r="O318" s="94">
        <v>0</v>
      </c>
      <c r="P318" s="29">
        <v>0</v>
      </c>
      <c r="Q318" s="94">
        <v>0</v>
      </c>
      <c r="R318" s="16">
        <v>3.9E-2</v>
      </c>
    </row>
    <row r="319" spans="1:19" x14ac:dyDescent="0.25">
      <c r="A319" s="32"/>
      <c r="B319" s="234" t="s">
        <v>698</v>
      </c>
      <c r="C319" s="82" t="s">
        <v>699</v>
      </c>
      <c r="D319" s="35">
        <v>0.08</v>
      </c>
      <c r="E319" s="35">
        <v>0.01</v>
      </c>
      <c r="F319" s="35">
        <v>0.27</v>
      </c>
      <c r="G319" s="35">
        <v>14.76</v>
      </c>
      <c r="H319" s="17">
        <v>4.0000000000000001E-3</v>
      </c>
      <c r="I319" s="17">
        <v>2E-3</v>
      </c>
      <c r="J319" s="17">
        <v>3.6</v>
      </c>
      <c r="K319" s="31">
        <v>0</v>
      </c>
      <c r="L319" s="31">
        <v>1.7999999999999999E-2</v>
      </c>
      <c r="M319" s="17">
        <v>3.6</v>
      </c>
      <c r="N319" s="29">
        <v>0</v>
      </c>
      <c r="O319" s="94">
        <v>1.08</v>
      </c>
      <c r="P319" s="29">
        <v>0</v>
      </c>
      <c r="Q319" s="94">
        <v>1.98</v>
      </c>
      <c r="R319" s="16">
        <v>5.3999999999999999E-2</v>
      </c>
    </row>
    <row r="320" spans="1:19" x14ac:dyDescent="0.25">
      <c r="A320" s="155">
        <v>11</v>
      </c>
      <c r="B320" s="20" t="s">
        <v>26</v>
      </c>
      <c r="C320" s="28" t="s">
        <v>410</v>
      </c>
      <c r="D320" s="39">
        <f t="shared" ref="D320" si="63">SUM(D321)</f>
        <v>1.44</v>
      </c>
      <c r="E320" s="39">
        <f t="shared" ref="E320:R320" si="64">SUM(E321)</f>
        <v>0.36</v>
      </c>
      <c r="F320" s="39">
        <f t="shared" si="64"/>
        <v>12.48</v>
      </c>
      <c r="G320" s="39">
        <f t="shared" si="64"/>
        <v>59.4</v>
      </c>
      <c r="H320" s="40">
        <f t="shared" si="64"/>
        <v>7.0000000000000001E-3</v>
      </c>
      <c r="I320" s="40">
        <f t="shared" si="64"/>
        <v>3.2000000000000001E-2</v>
      </c>
      <c r="J320" s="39">
        <f t="shared" si="64"/>
        <v>0</v>
      </c>
      <c r="K320" s="39">
        <f t="shared" si="64"/>
        <v>0</v>
      </c>
      <c r="L320" s="39">
        <f t="shared" si="64"/>
        <v>0</v>
      </c>
      <c r="M320" s="39">
        <f t="shared" si="64"/>
        <v>14</v>
      </c>
      <c r="N320" s="39">
        <f t="shared" si="64"/>
        <v>0</v>
      </c>
      <c r="O320" s="39">
        <f t="shared" si="64"/>
        <v>0</v>
      </c>
      <c r="P320" s="39">
        <f t="shared" si="64"/>
        <v>0</v>
      </c>
      <c r="Q320" s="39">
        <f t="shared" si="64"/>
        <v>0</v>
      </c>
      <c r="R320" s="302">
        <f t="shared" si="64"/>
        <v>1.56</v>
      </c>
    </row>
    <row r="321" spans="1:18" ht="15.75" thickBot="1" x14ac:dyDescent="0.3">
      <c r="A321" s="241"/>
      <c r="B321" s="242" t="s">
        <v>25</v>
      </c>
      <c r="C321" s="243" t="s">
        <v>251</v>
      </c>
      <c r="D321" s="215">
        <v>1.44</v>
      </c>
      <c r="E321" s="215">
        <v>0.36</v>
      </c>
      <c r="F321" s="215">
        <v>12.48</v>
      </c>
      <c r="G321" s="215">
        <v>59.4</v>
      </c>
      <c r="H321" s="215">
        <v>7.0000000000000001E-3</v>
      </c>
      <c r="I321" s="215">
        <v>3.2000000000000001E-2</v>
      </c>
      <c r="J321" s="215">
        <v>0</v>
      </c>
      <c r="K321" s="215">
        <v>0</v>
      </c>
      <c r="L321" s="215">
        <v>0</v>
      </c>
      <c r="M321" s="215">
        <v>14</v>
      </c>
      <c r="N321" s="244">
        <v>0</v>
      </c>
      <c r="O321" s="244">
        <v>0</v>
      </c>
      <c r="P321" s="244">
        <v>0</v>
      </c>
      <c r="Q321" s="244">
        <v>0</v>
      </c>
      <c r="R321" s="214">
        <v>1.56</v>
      </c>
    </row>
    <row r="322" spans="1:18" ht="15.75" thickBot="1" x14ac:dyDescent="0.3">
      <c r="A322" s="420" t="s">
        <v>24</v>
      </c>
      <c r="B322" s="421"/>
      <c r="C322" s="422"/>
      <c r="D322" s="15">
        <f t="shared" ref="D322:R322" si="65">SUM(D289,D294,D304,D310,D315,D320,)</f>
        <v>30.347000000000001</v>
      </c>
      <c r="E322" s="15">
        <f t="shared" si="65"/>
        <v>33.4</v>
      </c>
      <c r="F322" s="15">
        <f t="shared" si="65"/>
        <v>75.919000000000011</v>
      </c>
      <c r="G322" s="246">
        <f t="shared" si="65"/>
        <v>741.14200000000005</v>
      </c>
      <c r="H322" s="15">
        <f t="shared" si="65"/>
        <v>0.26</v>
      </c>
      <c r="I322" s="15">
        <f t="shared" si="65"/>
        <v>0.8610000000000001</v>
      </c>
      <c r="J322" s="15">
        <f t="shared" si="65"/>
        <v>48.159000000000006</v>
      </c>
      <c r="K322" s="15">
        <f t="shared" si="65"/>
        <v>0.65400000000000014</v>
      </c>
      <c r="L322" s="15">
        <f t="shared" si="65"/>
        <v>2.0949999999999998</v>
      </c>
      <c r="M322" s="15">
        <f t="shared" si="65"/>
        <v>124.46700000000001</v>
      </c>
      <c r="N322" s="15">
        <f t="shared" si="65"/>
        <v>1.0999999999999999E-2</v>
      </c>
      <c r="O322" s="15">
        <f t="shared" si="65"/>
        <v>69.528999999999996</v>
      </c>
      <c r="P322" s="15">
        <f t="shared" si="65"/>
        <v>1.2999999999999999E-2</v>
      </c>
      <c r="Q322" s="15">
        <f t="shared" si="65"/>
        <v>237.29400000000001</v>
      </c>
      <c r="R322" s="303">
        <f t="shared" si="65"/>
        <v>7.2040000000000006</v>
      </c>
    </row>
    <row r="325" spans="1:18" ht="15.75" thickBot="1" x14ac:dyDescent="0.3">
      <c r="A325" s="308"/>
      <c r="B325" s="309"/>
      <c r="C325" s="308"/>
      <c r="D325" s="308"/>
      <c r="E325" s="308"/>
      <c r="F325" s="308"/>
      <c r="G325" s="308"/>
      <c r="H325" s="308"/>
      <c r="I325" s="308"/>
      <c r="J325" s="308"/>
      <c r="K325" s="308"/>
      <c r="L325" s="308"/>
      <c r="M325" s="308"/>
      <c r="N325" s="308"/>
      <c r="O325" s="308"/>
      <c r="P325" s="308"/>
      <c r="Q325" s="308"/>
      <c r="R325" s="308"/>
    </row>
    <row r="326" spans="1:18" ht="15.75" thickBot="1" x14ac:dyDescent="0.3">
      <c r="A326" s="438" t="s">
        <v>83</v>
      </c>
      <c r="B326" s="439"/>
      <c r="C326" s="439"/>
      <c r="D326" s="439"/>
      <c r="E326" s="439"/>
      <c r="F326" s="439"/>
      <c r="G326" s="439"/>
      <c r="H326" s="439"/>
      <c r="I326" s="439"/>
      <c r="J326" s="439"/>
      <c r="K326" s="439"/>
      <c r="L326" s="439"/>
      <c r="M326" s="439"/>
      <c r="N326" s="439"/>
      <c r="O326" s="439"/>
      <c r="P326" s="439"/>
      <c r="Q326" s="439"/>
      <c r="R326" s="440"/>
    </row>
    <row r="327" spans="1:18" ht="15" customHeight="1" x14ac:dyDescent="0.25">
      <c r="A327" s="435" t="s">
        <v>82</v>
      </c>
      <c r="B327" s="429" t="s">
        <v>81</v>
      </c>
      <c r="C327" s="429" t="s">
        <v>80</v>
      </c>
      <c r="D327" s="431" t="s">
        <v>18</v>
      </c>
      <c r="E327" s="431"/>
      <c r="F327" s="431"/>
      <c r="G327" s="429" t="s">
        <v>17</v>
      </c>
      <c r="H327" s="432" t="s">
        <v>16</v>
      </c>
      <c r="I327" s="433"/>
      <c r="J327" s="433"/>
      <c r="K327" s="433"/>
      <c r="L327" s="434"/>
      <c r="M327" s="414" t="s">
        <v>15</v>
      </c>
      <c r="N327" s="415"/>
      <c r="O327" s="415"/>
      <c r="P327" s="415"/>
      <c r="Q327" s="415"/>
      <c r="R327" s="416"/>
    </row>
    <row r="328" spans="1:18" ht="16.5" thickBot="1" x14ac:dyDescent="0.3">
      <c r="A328" s="436"/>
      <c r="B328" s="430"/>
      <c r="C328" s="430"/>
      <c r="D328" s="72" t="s">
        <v>79</v>
      </c>
      <c r="E328" s="72" t="s">
        <v>78</v>
      </c>
      <c r="F328" s="72" t="s">
        <v>77</v>
      </c>
      <c r="G328" s="430"/>
      <c r="H328" s="72" t="s">
        <v>11</v>
      </c>
      <c r="I328" s="72" t="s">
        <v>10</v>
      </c>
      <c r="J328" s="72" t="s">
        <v>9</v>
      </c>
      <c r="K328" s="72" t="s">
        <v>76</v>
      </c>
      <c r="L328" s="72" t="s">
        <v>7</v>
      </c>
      <c r="M328" s="72" t="s">
        <v>6</v>
      </c>
      <c r="N328" s="71" t="s">
        <v>5</v>
      </c>
      <c r="O328" s="71" t="s">
        <v>4</v>
      </c>
      <c r="P328" s="71" t="s">
        <v>3</v>
      </c>
      <c r="Q328" s="71" t="s">
        <v>2</v>
      </c>
      <c r="R328" s="70" t="s">
        <v>1</v>
      </c>
    </row>
    <row r="329" spans="1:18" ht="15.75" x14ac:dyDescent="0.25">
      <c r="A329" s="138">
        <v>14</v>
      </c>
      <c r="B329" s="137" t="s">
        <v>730</v>
      </c>
      <c r="C329" s="282">
        <v>60</v>
      </c>
      <c r="D329" s="67">
        <f>SUM(D330)</f>
        <v>0.48</v>
      </c>
      <c r="E329" s="67">
        <f t="shared" ref="E329:R329" si="66">SUM(E330)</f>
        <v>0.06</v>
      </c>
      <c r="F329" s="67">
        <f t="shared" si="66"/>
        <v>1.5</v>
      </c>
      <c r="G329" s="67">
        <f t="shared" si="66"/>
        <v>8.4</v>
      </c>
      <c r="H329" s="67">
        <f t="shared" si="66"/>
        <v>1.7999999999999999E-2</v>
      </c>
      <c r="I329" s="67">
        <f t="shared" si="66"/>
        <v>2.4E-2</v>
      </c>
      <c r="J329" s="67">
        <f t="shared" si="66"/>
        <v>6</v>
      </c>
      <c r="K329" s="67">
        <f t="shared" si="66"/>
        <v>6.0000000000000001E-3</v>
      </c>
      <c r="L329" s="67">
        <f t="shared" si="66"/>
        <v>0.06</v>
      </c>
      <c r="M329" s="67">
        <f t="shared" si="66"/>
        <v>13.8</v>
      </c>
      <c r="N329" s="67">
        <f t="shared" si="66"/>
        <v>2E-3</v>
      </c>
      <c r="O329" s="67">
        <f t="shared" si="66"/>
        <v>8.4</v>
      </c>
      <c r="P329" s="67">
        <f t="shared" si="66"/>
        <v>0</v>
      </c>
      <c r="Q329" s="67">
        <f t="shared" si="66"/>
        <v>25.2</v>
      </c>
      <c r="R329" s="283">
        <f t="shared" si="66"/>
        <v>0.36</v>
      </c>
    </row>
    <row r="330" spans="1:18" ht="15.75" x14ac:dyDescent="0.25">
      <c r="A330" s="81"/>
      <c r="B330" s="30" t="s">
        <v>731</v>
      </c>
      <c r="C330" s="30" t="s">
        <v>732</v>
      </c>
      <c r="D330" s="31">
        <v>0.48</v>
      </c>
      <c r="E330" s="31">
        <v>0.06</v>
      </c>
      <c r="F330" s="31">
        <v>1.5</v>
      </c>
      <c r="G330" s="31">
        <v>8.4</v>
      </c>
      <c r="H330" s="31">
        <v>1.7999999999999999E-2</v>
      </c>
      <c r="I330" s="31">
        <v>2.4E-2</v>
      </c>
      <c r="J330" s="31">
        <v>6</v>
      </c>
      <c r="K330" s="31">
        <v>6.0000000000000001E-3</v>
      </c>
      <c r="L330" s="31">
        <v>0.06</v>
      </c>
      <c r="M330" s="31">
        <v>13.8</v>
      </c>
      <c r="N330" s="94">
        <v>2E-3</v>
      </c>
      <c r="O330" s="94">
        <v>8.4</v>
      </c>
      <c r="P330" s="94">
        <v>0</v>
      </c>
      <c r="Q330" s="94">
        <v>25.2</v>
      </c>
      <c r="R330" s="73">
        <v>0.36</v>
      </c>
    </row>
    <row r="331" spans="1:18" x14ac:dyDescent="0.25">
      <c r="A331" s="33">
        <v>30</v>
      </c>
      <c r="B331" s="55" t="s">
        <v>210</v>
      </c>
      <c r="C331" s="95">
        <v>250</v>
      </c>
      <c r="D331" s="110">
        <f t="shared" ref="D331:R331" si="67">SUM(D332:D339)</f>
        <v>14.148</v>
      </c>
      <c r="E331" s="110">
        <f t="shared" si="67"/>
        <v>3.5410000000000004</v>
      </c>
      <c r="F331" s="110">
        <f t="shared" si="67"/>
        <v>12.571999999999997</v>
      </c>
      <c r="G331" s="110">
        <f t="shared" si="67"/>
        <v>184.51</v>
      </c>
      <c r="H331" s="110">
        <f t="shared" si="67"/>
        <v>0.16800000000000001</v>
      </c>
      <c r="I331" s="110">
        <f t="shared" si="67"/>
        <v>0.51900000000000002</v>
      </c>
      <c r="J331" s="110">
        <f t="shared" si="67"/>
        <v>29.734000000000002</v>
      </c>
      <c r="K331" s="110">
        <f t="shared" si="67"/>
        <v>0.32800000000000001</v>
      </c>
      <c r="L331" s="110">
        <f t="shared" si="67"/>
        <v>0.27</v>
      </c>
      <c r="M331" s="110">
        <f t="shared" si="67"/>
        <v>72.844999999999999</v>
      </c>
      <c r="N331" s="110">
        <f t="shared" si="67"/>
        <v>5.0000000000000001E-3</v>
      </c>
      <c r="O331" s="110">
        <f t="shared" si="67"/>
        <v>46.256</v>
      </c>
      <c r="P331" s="110">
        <f t="shared" si="67"/>
        <v>3.0000000000000001E-3</v>
      </c>
      <c r="Q331" s="110">
        <f t="shared" si="67"/>
        <v>168</v>
      </c>
      <c r="R331" s="110">
        <f t="shared" si="67"/>
        <v>1.7350000000000001</v>
      </c>
    </row>
    <row r="332" spans="1:18" x14ac:dyDescent="0.25">
      <c r="A332" s="32"/>
      <c r="B332" s="31" t="s">
        <v>73</v>
      </c>
      <c r="C332" s="31" t="s">
        <v>275</v>
      </c>
      <c r="D332" s="31">
        <v>0.9</v>
      </c>
      <c r="E332" s="31">
        <v>0.05</v>
      </c>
      <c r="F332" s="31">
        <v>2.35</v>
      </c>
      <c r="G332" s="31">
        <v>16</v>
      </c>
      <c r="H332" s="31">
        <v>1.4999999999999999E-2</v>
      </c>
      <c r="I332" s="31">
        <v>0.02</v>
      </c>
      <c r="J332" s="31">
        <v>22.5</v>
      </c>
      <c r="K332" s="31">
        <v>1E-3</v>
      </c>
      <c r="L332" s="31">
        <v>0.05</v>
      </c>
      <c r="M332" s="31">
        <v>24</v>
      </c>
      <c r="N332" s="94">
        <v>1E-3</v>
      </c>
      <c r="O332" s="94">
        <v>8</v>
      </c>
      <c r="P332" s="94">
        <v>0</v>
      </c>
      <c r="Q332" s="94">
        <v>15.5</v>
      </c>
      <c r="R332" s="73">
        <v>0.3</v>
      </c>
    </row>
    <row r="333" spans="1:18" x14ac:dyDescent="0.25">
      <c r="A333" s="32"/>
      <c r="B333" s="31" t="s">
        <v>64</v>
      </c>
      <c r="C333" s="31" t="s">
        <v>274</v>
      </c>
      <c r="D333" s="31">
        <v>0.52400000000000002</v>
      </c>
      <c r="E333" s="31">
        <v>0.105</v>
      </c>
      <c r="F333" s="31">
        <v>4.2699999999999996</v>
      </c>
      <c r="G333" s="31">
        <v>22.17</v>
      </c>
      <c r="H333" s="31">
        <v>3.1E-2</v>
      </c>
      <c r="I333" s="31">
        <v>0.183</v>
      </c>
      <c r="J333" s="31">
        <v>5.24</v>
      </c>
      <c r="K333" s="31">
        <v>1E-3</v>
      </c>
      <c r="L333" s="31">
        <v>2.5999999999999999E-2</v>
      </c>
      <c r="M333" s="31">
        <v>2.62</v>
      </c>
      <c r="N333" s="94">
        <v>1E-3</v>
      </c>
      <c r="O333" s="94">
        <v>6.0259999999999998</v>
      </c>
      <c r="P333" s="94">
        <v>0</v>
      </c>
      <c r="Q333" s="94">
        <v>15.2</v>
      </c>
      <c r="R333" s="73">
        <v>0.23599999999999999</v>
      </c>
    </row>
    <row r="334" spans="1:18" x14ac:dyDescent="0.25">
      <c r="A334" s="33"/>
      <c r="B334" s="31" t="s">
        <v>71</v>
      </c>
      <c r="C334" s="31" t="s">
        <v>175</v>
      </c>
      <c r="D334" s="31">
        <v>0.14899999999999999</v>
      </c>
      <c r="E334" s="31">
        <v>1.6E-2</v>
      </c>
      <c r="F334" s="31">
        <v>1.1519999999999999</v>
      </c>
      <c r="G334" s="31">
        <v>7.44</v>
      </c>
      <c r="H334" s="31">
        <v>0.01</v>
      </c>
      <c r="I334" s="31">
        <v>1.0999999999999999E-2</v>
      </c>
      <c r="J334" s="31">
        <v>0.94399999999999995</v>
      </c>
      <c r="K334" s="31">
        <v>0.32</v>
      </c>
      <c r="L334" s="31">
        <v>6.4000000000000001E-2</v>
      </c>
      <c r="M334" s="31">
        <v>6.375</v>
      </c>
      <c r="N334" s="94">
        <v>1E-3</v>
      </c>
      <c r="O334" s="94">
        <v>6.08</v>
      </c>
      <c r="P334" s="94">
        <v>0</v>
      </c>
      <c r="Q334" s="94">
        <v>8.8000000000000007</v>
      </c>
      <c r="R334" s="73">
        <v>0.112</v>
      </c>
    </row>
    <row r="335" spans="1:18" x14ac:dyDescent="0.25">
      <c r="A335" s="33"/>
      <c r="B335" s="31" t="s">
        <v>62</v>
      </c>
      <c r="C335" s="31" t="s">
        <v>252</v>
      </c>
      <c r="D335" s="62">
        <v>0.14000000000000001</v>
      </c>
      <c r="E335" s="62">
        <v>0</v>
      </c>
      <c r="F335" s="62">
        <v>0.91</v>
      </c>
      <c r="G335" s="62">
        <v>6.2</v>
      </c>
      <c r="H335" s="62">
        <v>4.0000000000000001E-3</v>
      </c>
      <c r="I335" s="62">
        <v>2E-3</v>
      </c>
      <c r="J335" s="62">
        <v>1</v>
      </c>
      <c r="K335" s="62">
        <v>0</v>
      </c>
      <c r="L335" s="62">
        <v>0.02</v>
      </c>
      <c r="M335" s="62">
        <v>3.1</v>
      </c>
      <c r="N335" s="61">
        <v>0</v>
      </c>
      <c r="O335" s="61">
        <v>1.4</v>
      </c>
      <c r="P335" s="61">
        <v>0</v>
      </c>
      <c r="Q335" s="61">
        <v>5.8</v>
      </c>
      <c r="R335" s="60">
        <v>0.08</v>
      </c>
    </row>
    <row r="336" spans="1:18" x14ac:dyDescent="0.25">
      <c r="A336" s="33"/>
      <c r="B336" s="31" t="s">
        <v>158</v>
      </c>
      <c r="C336" s="74" t="s">
        <v>239</v>
      </c>
      <c r="D336" s="31">
        <v>0.3</v>
      </c>
      <c r="E336" s="31">
        <v>1</v>
      </c>
      <c r="F336" s="31">
        <v>0.28999999999999998</v>
      </c>
      <c r="G336" s="31">
        <v>13.5</v>
      </c>
      <c r="H336" s="31">
        <v>3.0000000000000001E-3</v>
      </c>
      <c r="I336" s="31">
        <v>0.01</v>
      </c>
      <c r="J336" s="31">
        <v>0.05</v>
      </c>
      <c r="K336" s="31">
        <v>6.0000000000000001E-3</v>
      </c>
      <c r="L336" s="31">
        <v>0.03</v>
      </c>
      <c r="M336" s="31">
        <v>9</v>
      </c>
      <c r="N336" s="94">
        <v>1E-3</v>
      </c>
      <c r="O336" s="94">
        <v>1</v>
      </c>
      <c r="P336" s="94">
        <v>0</v>
      </c>
      <c r="Q336" s="94">
        <v>6.2</v>
      </c>
      <c r="R336" s="73">
        <v>0.01</v>
      </c>
    </row>
    <row r="337" spans="1:18" x14ac:dyDescent="0.25">
      <c r="A337" s="32"/>
      <c r="B337" s="31" t="s">
        <v>47</v>
      </c>
      <c r="C337" s="31" t="s">
        <v>171</v>
      </c>
      <c r="D337" s="31">
        <v>0</v>
      </c>
      <c r="E337" s="31">
        <v>0</v>
      </c>
      <c r="F337" s="31">
        <v>0</v>
      </c>
      <c r="G337" s="31">
        <v>0</v>
      </c>
      <c r="H337" s="31">
        <v>0</v>
      </c>
      <c r="I337" s="31">
        <v>0</v>
      </c>
      <c r="J337" s="31">
        <v>0</v>
      </c>
      <c r="K337" s="31">
        <v>0</v>
      </c>
      <c r="L337" s="31">
        <v>0</v>
      </c>
      <c r="M337" s="31">
        <v>0</v>
      </c>
      <c r="N337" s="31">
        <v>0</v>
      </c>
      <c r="O337" s="31">
        <v>0</v>
      </c>
      <c r="P337" s="31">
        <v>0</v>
      </c>
      <c r="Q337" s="31">
        <v>0</v>
      </c>
      <c r="R337" s="73">
        <v>0</v>
      </c>
    </row>
    <row r="338" spans="1:18" x14ac:dyDescent="0.25">
      <c r="A338" s="33"/>
      <c r="B338" s="31" t="s">
        <v>58</v>
      </c>
      <c r="C338" s="30" t="s">
        <v>241</v>
      </c>
      <c r="D338" s="17">
        <v>8.91</v>
      </c>
      <c r="E338" s="17">
        <v>0.27</v>
      </c>
      <c r="F338" s="17">
        <v>3.6</v>
      </c>
      <c r="G338" s="17">
        <v>41</v>
      </c>
      <c r="H338" s="17">
        <v>9.9000000000000005E-2</v>
      </c>
      <c r="I338" s="17">
        <v>0.27300000000000002</v>
      </c>
      <c r="J338" s="17">
        <v>0</v>
      </c>
      <c r="K338" s="17">
        <v>0</v>
      </c>
      <c r="L338" s="17">
        <v>0.03</v>
      </c>
      <c r="M338" s="17">
        <v>24</v>
      </c>
      <c r="N338" s="29">
        <v>0</v>
      </c>
      <c r="O338" s="29">
        <v>21</v>
      </c>
      <c r="P338" s="29">
        <v>3.0000000000000001E-3</v>
      </c>
      <c r="Q338" s="29">
        <v>93</v>
      </c>
      <c r="R338" s="16">
        <v>0.81</v>
      </c>
    </row>
    <row r="339" spans="1:18" x14ac:dyDescent="0.25">
      <c r="A339" s="37"/>
      <c r="B339" s="26" t="s">
        <v>753</v>
      </c>
      <c r="C339" s="44" t="s">
        <v>754</v>
      </c>
      <c r="D339" s="43">
        <v>3.2250000000000001</v>
      </c>
      <c r="E339" s="43">
        <v>2.1</v>
      </c>
      <c r="F339" s="43">
        <v>0</v>
      </c>
      <c r="G339" s="43">
        <v>78.2</v>
      </c>
      <c r="H339" s="43">
        <v>6.0000000000000001E-3</v>
      </c>
      <c r="I339" s="43">
        <v>0.02</v>
      </c>
      <c r="J339" s="43">
        <v>0</v>
      </c>
      <c r="K339" s="43">
        <v>0</v>
      </c>
      <c r="L339" s="43">
        <v>0.05</v>
      </c>
      <c r="M339" s="43">
        <v>3.75</v>
      </c>
      <c r="N339" s="42">
        <v>1E-3</v>
      </c>
      <c r="O339" s="42">
        <v>2.75</v>
      </c>
      <c r="P339" s="42">
        <v>0</v>
      </c>
      <c r="Q339" s="42">
        <v>23.5</v>
      </c>
      <c r="R339" s="41">
        <v>0.187</v>
      </c>
    </row>
    <row r="340" spans="1:18" x14ac:dyDescent="0.25">
      <c r="A340" s="310">
        <v>102</v>
      </c>
      <c r="B340" s="311" t="s">
        <v>157</v>
      </c>
      <c r="C340" s="312">
        <v>200</v>
      </c>
      <c r="D340" s="313">
        <f t="shared" ref="D340:R340" si="68">SUM(D341:D348)</f>
        <v>16.038</v>
      </c>
      <c r="E340" s="313">
        <f t="shared" si="68"/>
        <v>18.513000000000002</v>
      </c>
      <c r="F340" s="313">
        <f t="shared" si="68"/>
        <v>18.789000000000001</v>
      </c>
      <c r="G340" s="313">
        <f t="shared" si="68"/>
        <v>344.49</v>
      </c>
      <c r="H340" s="313">
        <f t="shared" si="68"/>
        <v>0.19800000000000001</v>
      </c>
      <c r="I340" s="313">
        <f t="shared" si="68"/>
        <v>0.81700000000000006</v>
      </c>
      <c r="J340" s="313">
        <f t="shared" si="68"/>
        <v>26.46</v>
      </c>
      <c r="K340" s="313">
        <f t="shared" si="68"/>
        <v>0.502</v>
      </c>
      <c r="L340" s="313">
        <f t="shared" si="68"/>
        <v>1.1990000000000001</v>
      </c>
      <c r="M340" s="313">
        <f t="shared" si="68"/>
        <v>37.036999999999999</v>
      </c>
      <c r="N340" s="313">
        <f t="shared" si="68"/>
        <v>1.0999999999999999E-2</v>
      </c>
      <c r="O340" s="313">
        <f t="shared" si="68"/>
        <v>48.804000000000002</v>
      </c>
      <c r="P340" s="313">
        <f t="shared" si="68"/>
        <v>8.9999999999999993E-3</v>
      </c>
      <c r="Q340" s="313">
        <f t="shared" si="68"/>
        <v>193.30399999999997</v>
      </c>
      <c r="R340" s="314">
        <f t="shared" si="68"/>
        <v>2.383</v>
      </c>
    </row>
    <row r="341" spans="1:18" x14ac:dyDescent="0.25">
      <c r="A341" s="310"/>
      <c r="B341" s="315" t="s">
        <v>64</v>
      </c>
      <c r="C341" s="316" t="s">
        <v>156</v>
      </c>
      <c r="D341" s="317">
        <v>2.84</v>
      </c>
      <c r="E341" s="317">
        <v>9.8000000000000004E-2</v>
      </c>
      <c r="F341" s="317">
        <v>13.6</v>
      </c>
      <c r="G341" s="317">
        <v>85.46</v>
      </c>
      <c r="H341" s="318">
        <v>0.11799999999999999</v>
      </c>
      <c r="I341" s="318">
        <v>0.68600000000000005</v>
      </c>
      <c r="J341" s="318">
        <v>19.600000000000001</v>
      </c>
      <c r="K341" s="318">
        <v>3.0000000000000001E-3</v>
      </c>
      <c r="L341" s="318">
        <v>9.8000000000000004E-2</v>
      </c>
      <c r="M341" s="318">
        <v>9.8000000000000007</v>
      </c>
      <c r="N341" s="319">
        <v>5.0000000000000001E-3</v>
      </c>
      <c r="O341" s="319">
        <v>22.54</v>
      </c>
      <c r="P341" s="319">
        <v>0</v>
      </c>
      <c r="Q341" s="319">
        <v>56.84</v>
      </c>
      <c r="R341" s="320">
        <v>0.88200000000000001</v>
      </c>
    </row>
    <row r="342" spans="1:18" x14ac:dyDescent="0.25">
      <c r="A342" s="310"/>
      <c r="B342" s="315" t="s">
        <v>62</v>
      </c>
      <c r="C342" s="316" t="s">
        <v>155</v>
      </c>
      <c r="D342" s="317">
        <v>0.17199999999999999</v>
      </c>
      <c r="E342" s="317">
        <v>0</v>
      </c>
      <c r="F342" s="317">
        <v>1.119</v>
      </c>
      <c r="G342" s="317">
        <v>4.92</v>
      </c>
      <c r="H342" s="318">
        <v>6.0000000000000001E-3</v>
      </c>
      <c r="I342" s="318">
        <v>3.0000000000000001E-3</v>
      </c>
      <c r="J342" s="318">
        <v>1.23</v>
      </c>
      <c r="K342" s="318">
        <v>0</v>
      </c>
      <c r="L342" s="318">
        <v>2.5000000000000001E-2</v>
      </c>
      <c r="M342" s="318">
        <v>3.8130000000000002</v>
      </c>
      <c r="N342" s="319">
        <v>0</v>
      </c>
      <c r="O342" s="319">
        <v>1.722</v>
      </c>
      <c r="P342" s="319">
        <v>0</v>
      </c>
      <c r="Q342" s="319">
        <v>7.1340000000000003</v>
      </c>
      <c r="R342" s="320">
        <v>9.8000000000000004E-2</v>
      </c>
    </row>
    <row r="343" spans="1:18" x14ac:dyDescent="0.25">
      <c r="A343" s="310"/>
      <c r="B343" s="315" t="s">
        <v>71</v>
      </c>
      <c r="C343" s="316" t="s">
        <v>154</v>
      </c>
      <c r="D343" s="317">
        <v>0.28000000000000003</v>
      </c>
      <c r="E343" s="317">
        <v>0.02</v>
      </c>
      <c r="F343" s="317">
        <v>1.49</v>
      </c>
      <c r="G343" s="317">
        <v>7.54</v>
      </c>
      <c r="H343" s="318">
        <v>1.2999999999999999E-2</v>
      </c>
      <c r="I343" s="318">
        <v>1.4999999999999999E-2</v>
      </c>
      <c r="J343" s="318">
        <v>1.27</v>
      </c>
      <c r="K343" s="318">
        <v>0.43</v>
      </c>
      <c r="L343" s="318">
        <v>8.5999999999999993E-2</v>
      </c>
      <c r="M343" s="318">
        <v>10.96</v>
      </c>
      <c r="N343" s="319">
        <v>1E-3</v>
      </c>
      <c r="O343" s="319">
        <v>8.17</v>
      </c>
      <c r="P343" s="319">
        <v>0</v>
      </c>
      <c r="Q343" s="319">
        <v>11.8</v>
      </c>
      <c r="R343" s="320">
        <v>0.15</v>
      </c>
    </row>
    <row r="344" spans="1:18" x14ac:dyDescent="0.25">
      <c r="A344" s="310"/>
      <c r="B344" s="315" t="s">
        <v>133</v>
      </c>
      <c r="C344" s="316" t="s">
        <v>153</v>
      </c>
      <c r="D344" s="317">
        <v>0.2</v>
      </c>
      <c r="E344" s="317">
        <v>0.03</v>
      </c>
      <c r="F344" s="317">
        <v>1.25</v>
      </c>
      <c r="G344" s="317">
        <v>6.05</v>
      </c>
      <c r="H344" s="318">
        <v>4.0000000000000001E-3</v>
      </c>
      <c r="I344" s="318">
        <v>1E-3</v>
      </c>
      <c r="J344" s="318">
        <v>0</v>
      </c>
      <c r="K344" s="318">
        <v>0</v>
      </c>
      <c r="L344" s="318">
        <v>3.2000000000000001E-2</v>
      </c>
      <c r="M344" s="318">
        <v>0.32400000000000001</v>
      </c>
      <c r="N344" s="319">
        <v>0</v>
      </c>
      <c r="O344" s="319">
        <v>0.79200000000000004</v>
      </c>
      <c r="P344" s="319">
        <v>0</v>
      </c>
      <c r="Q344" s="319">
        <v>2.0699999999999998</v>
      </c>
      <c r="R344" s="320">
        <v>2.1999999999999999E-2</v>
      </c>
    </row>
    <row r="345" spans="1:18" x14ac:dyDescent="0.25">
      <c r="A345" s="310"/>
      <c r="B345" s="315" t="s">
        <v>69</v>
      </c>
      <c r="C345" s="321" t="s">
        <v>97</v>
      </c>
      <c r="D345" s="318">
        <v>0</v>
      </c>
      <c r="E345" s="318">
        <v>5.99</v>
      </c>
      <c r="F345" s="318">
        <v>0</v>
      </c>
      <c r="G345" s="318">
        <v>53.94</v>
      </c>
      <c r="H345" s="318">
        <v>0</v>
      </c>
      <c r="I345" s="318">
        <v>0</v>
      </c>
      <c r="J345" s="318">
        <v>0</v>
      </c>
      <c r="K345" s="322">
        <v>0</v>
      </c>
      <c r="L345" s="322">
        <v>0.55300000000000005</v>
      </c>
      <c r="M345" s="322">
        <v>0</v>
      </c>
      <c r="N345" s="322">
        <v>0</v>
      </c>
      <c r="O345" s="322">
        <v>0</v>
      </c>
      <c r="P345" s="322">
        <v>0</v>
      </c>
      <c r="Q345" s="322">
        <v>0</v>
      </c>
      <c r="R345" s="320">
        <v>0</v>
      </c>
    </row>
    <row r="346" spans="1:18" x14ac:dyDescent="0.25">
      <c r="A346" s="310"/>
      <c r="B346" s="315" t="s">
        <v>704</v>
      </c>
      <c r="C346" s="316" t="s">
        <v>724</v>
      </c>
      <c r="D346" s="317">
        <v>12.21</v>
      </c>
      <c r="E346" s="317">
        <v>12.34</v>
      </c>
      <c r="F346" s="317">
        <v>0</v>
      </c>
      <c r="G346" s="317">
        <v>179.65</v>
      </c>
      <c r="H346" s="318">
        <v>4.7E-2</v>
      </c>
      <c r="I346" s="318">
        <v>0.1</v>
      </c>
      <c r="J346" s="318">
        <v>1.21</v>
      </c>
      <c r="K346" s="318">
        <v>4.8000000000000001E-2</v>
      </c>
      <c r="L346" s="318">
        <v>0.33500000000000002</v>
      </c>
      <c r="M346" s="318">
        <v>10.74</v>
      </c>
      <c r="N346" s="319">
        <v>4.0000000000000001E-3</v>
      </c>
      <c r="O346" s="319">
        <v>12.08</v>
      </c>
      <c r="P346" s="319">
        <v>8.9999999999999993E-3</v>
      </c>
      <c r="Q346" s="319">
        <v>110.7</v>
      </c>
      <c r="R346" s="320">
        <v>1.07</v>
      </c>
    </row>
    <row r="347" spans="1:18" x14ac:dyDescent="0.25">
      <c r="A347" s="310"/>
      <c r="B347" s="315" t="s">
        <v>132</v>
      </c>
      <c r="C347" s="321" t="s">
        <v>120</v>
      </c>
      <c r="D347" s="317">
        <v>0.33600000000000002</v>
      </c>
      <c r="E347" s="317">
        <v>3.5000000000000003E-2</v>
      </c>
      <c r="F347" s="317">
        <v>1.33</v>
      </c>
      <c r="G347" s="317">
        <v>6.93</v>
      </c>
      <c r="H347" s="317">
        <v>0.01</v>
      </c>
      <c r="I347" s="317">
        <v>1.2E-2</v>
      </c>
      <c r="J347" s="317">
        <v>3.15</v>
      </c>
      <c r="K347" s="317">
        <v>2.1000000000000001E-2</v>
      </c>
      <c r="L347" s="317">
        <v>7.0000000000000007E-2</v>
      </c>
      <c r="M347" s="317">
        <v>1.4</v>
      </c>
      <c r="N347" s="323">
        <v>1E-3</v>
      </c>
      <c r="O347" s="323">
        <v>3.5</v>
      </c>
      <c r="P347" s="323">
        <v>0</v>
      </c>
      <c r="Q347" s="323">
        <v>4.76</v>
      </c>
      <c r="R347" s="324">
        <v>0.161</v>
      </c>
    </row>
    <row r="348" spans="1:18" x14ac:dyDescent="0.25">
      <c r="A348" s="310"/>
      <c r="B348" s="315" t="s">
        <v>47</v>
      </c>
      <c r="C348" s="316" t="s">
        <v>152</v>
      </c>
      <c r="D348" s="318">
        <v>0</v>
      </c>
      <c r="E348" s="318">
        <v>0</v>
      </c>
      <c r="F348" s="318">
        <v>0</v>
      </c>
      <c r="G348" s="318">
        <v>0</v>
      </c>
      <c r="H348" s="318">
        <v>0</v>
      </c>
      <c r="I348" s="318">
        <v>0</v>
      </c>
      <c r="J348" s="318">
        <v>0</v>
      </c>
      <c r="K348" s="322">
        <v>0</v>
      </c>
      <c r="L348" s="322">
        <v>0</v>
      </c>
      <c r="M348" s="322">
        <v>0</v>
      </c>
      <c r="N348" s="322">
        <v>0</v>
      </c>
      <c r="O348" s="322">
        <v>0</v>
      </c>
      <c r="P348" s="322">
        <v>0</v>
      </c>
      <c r="Q348" s="322">
        <v>0</v>
      </c>
      <c r="R348" s="320">
        <v>0</v>
      </c>
    </row>
    <row r="349" spans="1:18" x14ac:dyDescent="0.25">
      <c r="A349" s="80">
        <v>130</v>
      </c>
      <c r="B349" s="79" t="s">
        <v>750</v>
      </c>
      <c r="C349" s="78" t="s">
        <v>33</v>
      </c>
      <c r="D349" s="77">
        <f t="shared" ref="D349:R349" si="69">SUM(D350:D350)</f>
        <v>0</v>
      </c>
      <c r="E349" s="77">
        <f t="shared" si="69"/>
        <v>1</v>
      </c>
      <c r="F349" s="77">
        <f t="shared" si="69"/>
        <v>18.2</v>
      </c>
      <c r="G349" s="77">
        <f t="shared" si="69"/>
        <v>76</v>
      </c>
      <c r="H349" s="77">
        <f t="shared" si="69"/>
        <v>0.02</v>
      </c>
      <c r="I349" s="77">
        <f t="shared" si="69"/>
        <v>0.02</v>
      </c>
      <c r="J349" s="77">
        <f t="shared" si="69"/>
        <v>4</v>
      </c>
      <c r="K349" s="77">
        <f t="shared" si="69"/>
        <v>0</v>
      </c>
      <c r="L349" s="77">
        <f t="shared" si="69"/>
        <v>0.2</v>
      </c>
      <c r="M349" s="77">
        <f t="shared" si="69"/>
        <v>14</v>
      </c>
      <c r="N349" s="77">
        <f t="shared" si="69"/>
        <v>2E-3</v>
      </c>
      <c r="O349" s="77">
        <f t="shared" si="69"/>
        <v>8</v>
      </c>
      <c r="P349" s="77">
        <f t="shared" si="69"/>
        <v>0</v>
      </c>
      <c r="Q349" s="77">
        <f t="shared" si="69"/>
        <v>14</v>
      </c>
      <c r="R349" s="76">
        <f t="shared" si="69"/>
        <v>0.6</v>
      </c>
    </row>
    <row r="350" spans="1:18" x14ac:dyDescent="0.25">
      <c r="A350" s="75"/>
      <c r="B350" s="74" t="s">
        <v>85</v>
      </c>
      <c r="C350" s="52" t="s">
        <v>84</v>
      </c>
      <c r="D350" s="50">
        <v>0</v>
      </c>
      <c r="E350" s="50">
        <v>1</v>
      </c>
      <c r="F350" s="50">
        <v>18.2</v>
      </c>
      <c r="G350" s="50">
        <v>76</v>
      </c>
      <c r="H350" s="50">
        <v>0.02</v>
      </c>
      <c r="I350" s="50">
        <v>0.02</v>
      </c>
      <c r="J350" s="50">
        <v>4</v>
      </c>
      <c r="K350" s="50">
        <v>0</v>
      </c>
      <c r="L350" s="50">
        <v>0.2</v>
      </c>
      <c r="M350" s="50">
        <v>14</v>
      </c>
      <c r="N350" s="49">
        <v>2E-3</v>
      </c>
      <c r="O350" s="49">
        <v>8</v>
      </c>
      <c r="P350" s="49">
        <v>0</v>
      </c>
      <c r="Q350" s="49">
        <v>14</v>
      </c>
      <c r="R350" s="48">
        <v>0.6</v>
      </c>
    </row>
    <row r="351" spans="1:18" x14ac:dyDescent="0.25">
      <c r="A351" s="155">
        <v>11</v>
      </c>
      <c r="B351" s="20" t="s">
        <v>26</v>
      </c>
      <c r="C351" s="28" t="s">
        <v>410</v>
      </c>
      <c r="D351" s="39">
        <f t="shared" ref="D351" si="70">SUM(D352)</f>
        <v>1.44</v>
      </c>
      <c r="E351" s="39">
        <f t="shared" ref="E351:R351" si="71">SUM(E352)</f>
        <v>0.36</v>
      </c>
      <c r="F351" s="39">
        <f t="shared" si="71"/>
        <v>12.48</v>
      </c>
      <c r="G351" s="39">
        <f t="shared" si="71"/>
        <v>59.4</v>
      </c>
      <c r="H351" s="40">
        <f t="shared" si="71"/>
        <v>7.0000000000000001E-3</v>
      </c>
      <c r="I351" s="40">
        <f t="shared" si="71"/>
        <v>3.2000000000000001E-2</v>
      </c>
      <c r="J351" s="39">
        <f t="shared" si="71"/>
        <v>0</v>
      </c>
      <c r="K351" s="39">
        <f t="shared" si="71"/>
        <v>0</v>
      </c>
      <c r="L351" s="39">
        <f t="shared" si="71"/>
        <v>0</v>
      </c>
      <c r="M351" s="39">
        <f t="shared" si="71"/>
        <v>14</v>
      </c>
      <c r="N351" s="39">
        <f t="shared" si="71"/>
        <v>0</v>
      </c>
      <c r="O351" s="39">
        <f t="shared" si="71"/>
        <v>0</v>
      </c>
      <c r="P351" s="39">
        <f t="shared" si="71"/>
        <v>0</v>
      </c>
      <c r="Q351" s="39">
        <f t="shared" si="71"/>
        <v>0</v>
      </c>
      <c r="R351" s="302">
        <f t="shared" si="71"/>
        <v>1.56</v>
      </c>
    </row>
    <row r="352" spans="1:18" ht="15.75" thickBot="1" x14ac:dyDescent="0.3">
      <c r="A352" s="241"/>
      <c r="B352" s="242" t="s">
        <v>25</v>
      </c>
      <c r="C352" s="243" t="s">
        <v>251</v>
      </c>
      <c r="D352" s="215">
        <v>1.44</v>
      </c>
      <c r="E352" s="215">
        <v>0.36</v>
      </c>
      <c r="F352" s="215">
        <v>12.48</v>
      </c>
      <c r="G352" s="215">
        <v>59.4</v>
      </c>
      <c r="H352" s="215">
        <v>7.0000000000000001E-3</v>
      </c>
      <c r="I352" s="215">
        <v>3.2000000000000001E-2</v>
      </c>
      <c r="J352" s="215">
        <v>0</v>
      </c>
      <c r="K352" s="215">
        <v>0</v>
      </c>
      <c r="L352" s="215">
        <v>0</v>
      </c>
      <c r="M352" s="215">
        <v>14</v>
      </c>
      <c r="N352" s="244">
        <v>0</v>
      </c>
      <c r="O352" s="244">
        <v>0</v>
      </c>
      <c r="P352" s="244">
        <v>0</v>
      </c>
      <c r="Q352" s="244">
        <v>0</v>
      </c>
      <c r="R352" s="214">
        <v>1.56</v>
      </c>
    </row>
    <row r="353" spans="1:19" ht="15.75" thickBot="1" x14ac:dyDescent="0.3">
      <c r="A353" s="420" t="s">
        <v>24</v>
      </c>
      <c r="B353" s="421"/>
      <c r="C353" s="422"/>
      <c r="D353" s="15">
        <f>SUM(D329,D331,D340,D349,D351,)</f>
        <v>32.106000000000002</v>
      </c>
      <c r="E353" s="15">
        <f t="shared" ref="E353:R353" si="72">SUM(E329,E331,E340,E349,E351,)</f>
        <v>23.474</v>
      </c>
      <c r="F353" s="15">
        <f t="shared" si="72"/>
        <v>63.540999999999997</v>
      </c>
      <c r="G353" s="15">
        <f t="shared" si="72"/>
        <v>672.8</v>
      </c>
      <c r="H353" s="15">
        <f t="shared" si="72"/>
        <v>0.41100000000000003</v>
      </c>
      <c r="I353" s="15">
        <f t="shared" si="72"/>
        <v>1.4120000000000001</v>
      </c>
      <c r="J353" s="15">
        <f t="shared" si="72"/>
        <v>66.194000000000003</v>
      </c>
      <c r="K353" s="15">
        <f t="shared" si="72"/>
        <v>0.83600000000000008</v>
      </c>
      <c r="L353" s="15">
        <f t="shared" si="72"/>
        <v>1.7290000000000001</v>
      </c>
      <c r="M353" s="15">
        <f t="shared" si="72"/>
        <v>151.68199999999999</v>
      </c>
      <c r="N353" s="15">
        <f t="shared" si="72"/>
        <v>1.9999999999999997E-2</v>
      </c>
      <c r="O353" s="15">
        <f t="shared" si="72"/>
        <v>111.46000000000001</v>
      </c>
      <c r="P353" s="15">
        <f t="shared" si="72"/>
        <v>1.2E-2</v>
      </c>
      <c r="Q353" s="15">
        <f t="shared" si="72"/>
        <v>400.50399999999996</v>
      </c>
      <c r="R353" s="15">
        <f t="shared" si="72"/>
        <v>6.6379999999999999</v>
      </c>
      <c r="S353" s="305"/>
    </row>
    <row r="360" spans="1:19" ht="15.75" thickBot="1" x14ac:dyDescent="0.3"/>
    <row r="361" spans="1:19" ht="15.75" thickBot="1" x14ac:dyDescent="0.3">
      <c r="A361" s="449" t="s">
        <v>23</v>
      </c>
      <c r="B361" s="450"/>
      <c r="C361" s="450"/>
      <c r="D361" s="450"/>
      <c r="E361" s="450"/>
      <c r="F361" s="450"/>
      <c r="G361" s="450"/>
      <c r="H361" s="450"/>
      <c r="I361" s="450"/>
      <c r="J361" s="450"/>
      <c r="K361" s="450"/>
      <c r="L361" s="450"/>
      <c r="M361" s="450"/>
      <c r="N361" s="450"/>
      <c r="O361" s="450"/>
      <c r="P361" s="450"/>
      <c r="Q361" s="450"/>
      <c r="R361" s="451"/>
    </row>
    <row r="362" spans="1:19" ht="15.75" customHeight="1" x14ac:dyDescent="0.25">
      <c r="A362" s="441" t="s">
        <v>20</v>
      </c>
      <c r="B362" s="443" t="s">
        <v>19</v>
      </c>
      <c r="C362" s="444"/>
      <c r="D362" s="423" t="s">
        <v>18</v>
      </c>
      <c r="E362" s="423"/>
      <c r="F362" s="423"/>
      <c r="G362" s="423" t="s">
        <v>17</v>
      </c>
      <c r="H362" s="425" t="s">
        <v>16</v>
      </c>
      <c r="I362" s="426"/>
      <c r="J362" s="426"/>
      <c r="K362" s="426"/>
      <c r="L362" s="426"/>
      <c r="M362" s="452" t="s">
        <v>15</v>
      </c>
      <c r="N362" s="453"/>
      <c r="O362" s="453"/>
      <c r="P362" s="453"/>
      <c r="Q362" s="453"/>
      <c r="R362" s="454"/>
    </row>
    <row r="363" spans="1:19" ht="15.75" x14ac:dyDescent="0.25">
      <c r="A363" s="442"/>
      <c r="B363" s="445"/>
      <c r="C363" s="446"/>
      <c r="D363" s="9" t="s">
        <v>14</v>
      </c>
      <c r="E363" s="9" t="s">
        <v>13</v>
      </c>
      <c r="F363" s="9" t="s">
        <v>12</v>
      </c>
      <c r="G363" s="424"/>
      <c r="H363" s="9" t="s">
        <v>11</v>
      </c>
      <c r="I363" s="9" t="s">
        <v>10</v>
      </c>
      <c r="J363" s="9" t="s">
        <v>9</v>
      </c>
      <c r="K363" s="9" t="s">
        <v>8</v>
      </c>
      <c r="L363" s="9" t="s">
        <v>7</v>
      </c>
      <c r="M363" s="9" t="s">
        <v>6</v>
      </c>
      <c r="N363" s="9" t="s">
        <v>5</v>
      </c>
      <c r="O363" s="9" t="s">
        <v>4</v>
      </c>
      <c r="P363" s="9" t="s">
        <v>3</v>
      </c>
      <c r="Q363" s="9" t="s">
        <v>2</v>
      </c>
      <c r="R363" s="8" t="s">
        <v>1</v>
      </c>
    </row>
    <row r="364" spans="1:19" ht="15.75" x14ac:dyDescent="0.25">
      <c r="A364" s="7"/>
      <c r="B364" s="447" t="s">
        <v>234</v>
      </c>
      <c r="C364" s="448"/>
      <c r="D364" s="14">
        <f t="shared" ref="D364:R364" si="73">SUM(D35,D70,D103,D143,D177,D213,D247,D282,D322,D353,)</f>
        <v>341.59499999999997</v>
      </c>
      <c r="E364" s="14">
        <f t="shared" si="73"/>
        <v>267.59899999999999</v>
      </c>
      <c r="F364" s="14">
        <f t="shared" si="73"/>
        <v>1038.0450000000001</v>
      </c>
      <c r="G364" s="14">
        <f t="shared" si="73"/>
        <v>7513.7939999999999</v>
      </c>
      <c r="H364" s="14">
        <f t="shared" si="73"/>
        <v>3.73</v>
      </c>
      <c r="I364" s="14">
        <f t="shared" si="73"/>
        <v>10.230000000000002</v>
      </c>
      <c r="J364" s="14">
        <f t="shared" si="73"/>
        <v>487.553</v>
      </c>
      <c r="K364" s="14">
        <f t="shared" si="73"/>
        <v>5.5860000000000003</v>
      </c>
      <c r="L364" s="14">
        <f t="shared" si="73"/>
        <v>15.559999999999999</v>
      </c>
      <c r="M364" s="14">
        <f t="shared" si="73"/>
        <v>1155.115</v>
      </c>
      <c r="N364" s="14">
        <f t="shared" si="73"/>
        <v>17.044000000000004</v>
      </c>
      <c r="O364" s="14">
        <f t="shared" si="73"/>
        <v>1021.296</v>
      </c>
      <c r="P364" s="14">
        <f t="shared" si="73"/>
        <v>0.127</v>
      </c>
      <c r="Q364" s="14">
        <f t="shared" si="73"/>
        <v>3795.299</v>
      </c>
      <c r="R364" s="14">
        <f t="shared" si="73"/>
        <v>75.513000000000005</v>
      </c>
    </row>
    <row r="365" spans="1:19" ht="15.75" thickBot="1" x14ac:dyDescent="0.3">
      <c r="A365" s="4"/>
      <c r="B365" s="427" t="s">
        <v>22</v>
      </c>
      <c r="C365" s="428"/>
      <c r="D365" s="3">
        <f t="shared" ref="D365:R365" si="74">SUM(D364)</f>
        <v>341.59499999999997</v>
      </c>
      <c r="E365" s="3">
        <f t="shared" si="74"/>
        <v>267.59899999999999</v>
      </c>
      <c r="F365" s="3">
        <f t="shared" si="74"/>
        <v>1038.0450000000001</v>
      </c>
      <c r="G365" s="3">
        <f t="shared" si="74"/>
        <v>7513.7939999999999</v>
      </c>
      <c r="H365" s="3">
        <f t="shared" si="74"/>
        <v>3.73</v>
      </c>
      <c r="I365" s="3">
        <f t="shared" si="74"/>
        <v>10.230000000000002</v>
      </c>
      <c r="J365" s="3">
        <f t="shared" si="74"/>
        <v>487.553</v>
      </c>
      <c r="K365" s="3">
        <f t="shared" si="74"/>
        <v>5.5860000000000003</v>
      </c>
      <c r="L365" s="3">
        <f t="shared" si="74"/>
        <v>15.559999999999999</v>
      </c>
      <c r="M365" s="3">
        <f t="shared" si="74"/>
        <v>1155.115</v>
      </c>
      <c r="N365" s="3">
        <f t="shared" si="74"/>
        <v>17.044000000000004</v>
      </c>
      <c r="O365" s="3">
        <f t="shared" si="74"/>
        <v>1021.296</v>
      </c>
      <c r="P365" s="3">
        <f t="shared" si="74"/>
        <v>0.127</v>
      </c>
      <c r="Q365" s="3">
        <f t="shared" si="74"/>
        <v>3795.299</v>
      </c>
      <c r="R365" s="2">
        <f t="shared" si="74"/>
        <v>75.513000000000005</v>
      </c>
    </row>
    <row r="366" spans="1:19" ht="15.75" thickBot="1" x14ac:dyDescent="0.3">
      <c r="A366" s="13"/>
      <c r="B366" s="12"/>
      <c r="C366" s="11"/>
      <c r="D366" s="11"/>
      <c r="E366" s="11"/>
      <c r="F366" s="11"/>
      <c r="G366" s="11"/>
      <c r="H366" s="11"/>
      <c r="I366" s="11"/>
      <c r="J366" s="11"/>
      <c r="K366" s="11"/>
      <c r="L366" s="11"/>
      <c r="M366" s="11"/>
      <c r="N366" s="11"/>
      <c r="O366" s="11"/>
      <c r="P366" s="11"/>
      <c r="Q366" s="11"/>
      <c r="R366" s="10"/>
    </row>
    <row r="367" spans="1:19" ht="15.75" thickBot="1" x14ac:dyDescent="0.3">
      <c r="A367" s="449" t="s">
        <v>21</v>
      </c>
      <c r="B367" s="450"/>
      <c r="C367" s="450"/>
      <c r="D367" s="450"/>
      <c r="E367" s="450"/>
      <c r="F367" s="450"/>
      <c r="G367" s="450"/>
      <c r="H367" s="450"/>
      <c r="I367" s="450"/>
      <c r="J367" s="450"/>
      <c r="K367" s="450"/>
      <c r="L367" s="450"/>
      <c r="M367" s="450"/>
      <c r="N367" s="450"/>
      <c r="O367" s="450"/>
      <c r="P367" s="450"/>
      <c r="Q367" s="450"/>
      <c r="R367" s="451"/>
    </row>
    <row r="368" spans="1:19" ht="15.75" customHeight="1" x14ac:dyDescent="0.25">
      <c r="A368" s="441" t="s">
        <v>20</v>
      </c>
      <c r="B368" s="443" t="s">
        <v>19</v>
      </c>
      <c r="C368" s="444"/>
      <c r="D368" s="423" t="s">
        <v>18</v>
      </c>
      <c r="E368" s="423"/>
      <c r="F368" s="423"/>
      <c r="G368" s="423" t="s">
        <v>17</v>
      </c>
      <c r="H368" s="425" t="s">
        <v>16</v>
      </c>
      <c r="I368" s="426"/>
      <c r="J368" s="426"/>
      <c r="K368" s="426"/>
      <c r="L368" s="426"/>
      <c r="M368" s="452" t="s">
        <v>15</v>
      </c>
      <c r="N368" s="453"/>
      <c r="O368" s="453"/>
      <c r="P368" s="453"/>
      <c r="Q368" s="453"/>
      <c r="R368" s="454"/>
    </row>
    <row r="369" spans="1:18" ht="15.75" x14ac:dyDescent="0.25">
      <c r="A369" s="442"/>
      <c r="B369" s="445"/>
      <c r="C369" s="446"/>
      <c r="D369" s="9" t="s">
        <v>14</v>
      </c>
      <c r="E369" s="9" t="s">
        <v>13</v>
      </c>
      <c r="F369" s="9" t="s">
        <v>12</v>
      </c>
      <c r="G369" s="424"/>
      <c r="H369" s="9" t="s">
        <v>11</v>
      </c>
      <c r="I369" s="9" t="s">
        <v>10</v>
      </c>
      <c r="J369" s="9" t="s">
        <v>9</v>
      </c>
      <c r="K369" s="9" t="s">
        <v>8</v>
      </c>
      <c r="L369" s="9" t="s">
        <v>7</v>
      </c>
      <c r="M369" s="9" t="s">
        <v>6</v>
      </c>
      <c r="N369" s="9" t="s">
        <v>5</v>
      </c>
      <c r="O369" s="9" t="s">
        <v>4</v>
      </c>
      <c r="P369" s="9" t="s">
        <v>3</v>
      </c>
      <c r="Q369" s="9" t="s">
        <v>2</v>
      </c>
      <c r="R369" s="8" t="s">
        <v>1</v>
      </c>
    </row>
    <row r="370" spans="1:18" ht="15.75" x14ac:dyDescent="0.25">
      <c r="A370" s="7"/>
      <c r="B370" s="447" t="s">
        <v>234</v>
      </c>
      <c r="C370" s="448"/>
      <c r="D370" s="6">
        <f t="shared" ref="D370:R370" si="75">D364/10</f>
        <v>34.159499999999994</v>
      </c>
      <c r="E370" s="6">
        <f t="shared" si="75"/>
        <v>26.759899999999998</v>
      </c>
      <c r="F370" s="6">
        <f t="shared" si="75"/>
        <v>103.8045</v>
      </c>
      <c r="G370" s="6">
        <f t="shared" si="75"/>
        <v>751.37940000000003</v>
      </c>
      <c r="H370" s="6">
        <f t="shared" si="75"/>
        <v>0.373</v>
      </c>
      <c r="I370" s="6">
        <f t="shared" si="75"/>
        <v>1.0230000000000001</v>
      </c>
      <c r="J370" s="6">
        <f t="shared" si="75"/>
        <v>48.755299999999998</v>
      </c>
      <c r="K370" s="6">
        <f t="shared" si="75"/>
        <v>0.55859999999999999</v>
      </c>
      <c r="L370" s="6">
        <f t="shared" si="75"/>
        <v>1.5559999999999998</v>
      </c>
      <c r="M370" s="6">
        <f t="shared" si="75"/>
        <v>115.5115</v>
      </c>
      <c r="N370" s="6">
        <f t="shared" si="75"/>
        <v>1.7044000000000004</v>
      </c>
      <c r="O370" s="6">
        <f t="shared" si="75"/>
        <v>102.12960000000001</v>
      </c>
      <c r="P370" s="6">
        <f t="shared" si="75"/>
        <v>1.2699999999999999E-2</v>
      </c>
      <c r="Q370" s="6">
        <f t="shared" si="75"/>
        <v>379.5299</v>
      </c>
      <c r="R370" s="5">
        <f t="shared" si="75"/>
        <v>7.5513000000000003</v>
      </c>
    </row>
    <row r="371" spans="1:18" ht="15.75" thickBot="1" x14ac:dyDescent="0.3">
      <c r="A371" s="4"/>
      <c r="B371" s="427" t="s">
        <v>0</v>
      </c>
      <c r="C371" s="428"/>
      <c r="D371" s="3">
        <f t="shared" ref="D371:R371" si="76">SUM(D370)</f>
        <v>34.159499999999994</v>
      </c>
      <c r="E371" s="3">
        <f t="shared" si="76"/>
        <v>26.759899999999998</v>
      </c>
      <c r="F371" s="3">
        <f t="shared" si="76"/>
        <v>103.8045</v>
      </c>
      <c r="G371" s="3">
        <f t="shared" si="76"/>
        <v>751.37940000000003</v>
      </c>
      <c r="H371" s="3">
        <f t="shared" si="76"/>
        <v>0.373</v>
      </c>
      <c r="I371" s="3">
        <f t="shared" si="76"/>
        <v>1.0230000000000001</v>
      </c>
      <c r="J371" s="3">
        <f t="shared" si="76"/>
        <v>48.755299999999998</v>
      </c>
      <c r="K371" s="3">
        <f t="shared" si="76"/>
        <v>0.55859999999999999</v>
      </c>
      <c r="L371" s="3">
        <f t="shared" si="76"/>
        <v>1.5559999999999998</v>
      </c>
      <c r="M371" s="3">
        <f t="shared" si="76"/>
        <v>115.5115</v>
      </c>
      <c r="N371" s="3">
        <f t="shared" si="76"/>
        <v>1.7044000000000004</v>
      </c>
      <c r="O371" s="3">
        <f t="shared" si="76"/>
        <v>102.12960000000001</v>
      </c>
      <c r="P371" s="3">
        <f t="shared" si="76"/>
        <v>1.2699999999999999E-2</v>
      </c>
      <c r="Q371" s="3">
        <f t="shared" si="76"/>
        <v>379.5299</v>
      </c>
      <c r="R371" s="2">
        <f t="shared" si="76"/>
        <v>7.5513000000000003</v>
      </c>
    </row>
  </sheetData>
  <mergeCells count="108">
    <mergeCell ref="B371:C371"/>
    <mergeCell ref="A368:A369"/>
    <mergeCell ref="B368:C369"/>
    <mergeCell ref="D368:F368"/>
    <mergeCell ref="G368:G369"/>
    <mergeCell ref="H368:L368"/>
    <mergeCell ref="A182:A183"/>
    <mergeCell ref="B182:B183"/>
    <mergeCell ref="C182:C183"/>
    <mergeCell ref="D182:F182"/>
    <mergeCell ref="B370:C370"/>
    <mergeCell ref="G182:G183"/>
    <mergeCell ref="H182:L182"/>
    <mergeCell ref="A367:R367"/>
    <mergeCell ref="A361:R361"/>
    <mergeCell ref="B364:C364"/>
    <mergeCell ref="A362:A363"/>
    <mergeCell ref="B362:C363"/>
    <mergeCell ref="D362:F362"/>
    <mergeCell ref="A286:R286"/>
    <mergeCell ref="A287:A288"/>
    <mergeCell ref="M368:R368"/>
    <mergeCell ref="M362:R362"/>
    <mergeCell ref="M327:R327"/>
    <mergeCell ref="H148:L148"/>
    <mergeCell ref="B252:B253"/>
    <mergeCell ref="C252:C253"/>
    <mergeCell ref="D252:F252"/>
    <mergeCell ref="M148:R148"/>
    <mergeCell ref="A1:R1"/>
    <mergeCell ref="A2:A3"/>
    <mergeCell ref="B2:B3"/>
    <mergeCell ref="C2:C3"/>
    <mergeCell ref="D2:F2"/>
    <mergeCell ref="G2:G3"/>
    <mergeCell ref="M2:R2"/>
    <mergeCell ref="H2:L2"/>
    <mergeCell ref="A74:R74"/>
    <mergeCell ref="A75:A76"/>
    <mergeCell ref="B75:B76"/>
    <mergeCell ref="C75:C76"/>
    <mergeCell ref="D75:F75"/>
    <mergeCell ref="G75:G76"/>
    <mergeCell ref="M75:R75"/>
    <mergeCell ref="A39:R39"/>
    <mergeCell ref="A40:A41"/>
    <mergeCell ref="B40:B41"/>
    <mergeCell ref="C40:C41"/>
    <mergeCell ref="A147:R147"/>
    <mergeCell ref="A148:A149"/>
    <mergeCell ref="B148:B149"/>
    <mergeCell ref="C148:C149"/>
    <mergeCell ref="D148:F148"/>
    <mergeCell ref="G148:G149"/>
    <mergeCell ref="A326:R326"/>
    <mergeCell ref="A327:A328"/>
    <mergeCell ref="B327:B328"/>
    <mergeCell ref="C327:C328"/>
    <mergeCell ref="D327:F327"/>
    <mergeCell ref="G327:G328"/>
    <mergeCell ref="H327:L327"/>
    <mergeCell ref="B287:B288"/>
    <mergeCell ref="C287:C288"/>
    <mergeCell ref="D287:F287"/>
    <mergeCell ref="G287:G288"/>
    <mergeCell ref="H287:L287"/>
    <mergeCell ref="A322:C322"/>
    <mergeCell ref="G252:G253"/>
    <mergeCell ref="A177:C177"/>
    <mergeCell ref="A217:R217"/>
    <mergeCell ref="A218:A219"/>
    <mergeCell ref="B218:B219"/>
    <mergeCell ref="A35:C35"/>
    <mergeCell ref="A70:C70"/>
    <mergeCell ref="A103:C103"/>
    <mergeCell ref="A143:C143"/>
    <mergeCell ref="A107:R107"/>
    <mergeCell ref="A108:A109"/>
    <mergeCell ref="B108:B109"/>
    <mergeCell ref="C108:C109"/>
    <mergeCell ref="D108:F108"/>
    <mergeCell ref="G108:G109"/>
    <mergeCell ref="H108:L108"/>
    <mergeCell ref="M108:R108"/>
    <mergeCell ref="H75:L75"/>
    <mergeCell ref="D40:F40"/>
    <mergeCell ref="G40:G41"/>
    <mergeCell ref="M40:R40"/>
    <mergeCell ref="H40:L40"/>
    <mergeCell ref="M287:R287"/>
    <mergeCell ref="M252:R252"/>
    <mergeCell ref="A181:R181"/>
    <mergeCell ref="A353:C353"/>
    <mergeCell ref="G362:G363"/>
    <mergeCell ref="H362:L362"/>
    <mergeCell ref="B365:C365"/>
    <mergeCell ref="C218:C219"/>
    <mergeCell ref="D218:F218"/>
    <mergeCell ref="G218:G219"/>
    <mergeCell ref="M218:R218"/>
    <mergeCell ref="A213:C213"/>
    <mergeCell ref="H218:L218"/>
    <mergeCell ref="H252:L252"/>
    <mergeCell ref="A247:C247"/>
    <mergeCell ref="A251:R251"/>
    <mergeCell ref="A252:A253"/>
    <mergeCell ref="A282:C282"/>
    <mergeCell ref="M182:R182"/>
  </mergeCells>
  <pageMargins left="0.7" right="0.7" top="0.75" bottom="0.75" header="0.3" footer="0.3"/>
  <pageSetup paperSize="9" scale="7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selection activeCell="E18" sqref="E18"/>
    </sheetView>
  </sheetViews>
  <sheetFormatPr defaultRowHeight="15" x14ac:dyDescent="0.25"/>
  <cols>
    <col min="2" max="2" width="31.42578125" customWidth="1"/>
    <col min="4" max="5" width="9.140625" style="1"/>
    <col min="6" max="6" width="9.42578125" bestFit="1" customWidth="1"/>
  </cols>
  <sheetData>
    <row r="1" spans="1:6" x14ac:dyDescent="0.25">
      <c r="A1" s="463" t="s">
        <v>233</v>
      </c>
      <c r="B1" s="463"/>
      <c r="C1" s="463"/>
      <c r="D1" s="463"/>
      <c r="E1" s="463"/>
    </row>
    <row r="2" spans="1:6" ht="15.75" thickBot="1" x14ac:dyDescent="0.3">
      <c r="A2" s="463"/>
      <c r="B2" s="463"/>
      <c r="C2" s="463"/>
      <c r="D2" s="463"/>
      <c r="E2" s="463"/>
    </row>
    <row r="3" spans="1:6" ht="15" customHeight="1" x14ac:dyDescent="0.25">
      <c r="A3" s="464" t="s">
        <v>20</v>
      </c>
      <c r="B3" s="466" t="s">
        <v>232</v>
      </c>
      <c r="C3" s="468" t="s">
        <v>231</v>
      </c>
      <c r="D3" s="466" t="s">
        <v>230</v>
      </c>
      <c r="E3" s="466" t="s">
        <v>229</v>
      </c>
      <c r="F3" s="461" t="s">
        <v>228</v>
      </c>
    </row>
    <row r="4" spans="1:6" x14ac:dyDescent="0.25">
      <c r="A4" s="465"/>
      <c r="B4" s="467"/>
      <c r="C4" s="469"/>
      <c r="D4" s="467"/>
      <c r="E4" s="467"/>
      <c r="F4" s="462"/>
    </row>
    <row r="5" spans="1:6" x14ac:dyDescent="0.25">
      <c r="A5" s="162">
        <v>1</v>
      </c>
      <c r="B5" s="240" t="s">
        <v>103</v>
      </c>
      <c r="C5" s="161" t="s">
        <v>217</v>
      </c>
      <c r="D5" s="17">
        <v>4.3999999999999997E-2</v>
      </c>
      <c r="E5" s="17">
        <v>4.3999999999999997E-2</v>
      </c>
      <c r="F5" s="235">
        <f>D5*120</f>
        <v>5.2799999999999994</v>
      </c>
    </row>
    <row r="6" spans="1:6" ht="15.75" x14ac:dyDescent="0.25">
      <c r="A6" s="37">
        <v>2</v>
      </c>
      <c r="B6" s="239" t="s">
        <v>53</v>
      </c>
      <c r="C6" s="160" t="s">
        <v>217</v>
      </c>
      <c r="D6" s="25">
        <v>0.56200000000000006</v>
      </c>
      <c r="E6" s="25">
        <v>0.45300000000000001</v>
      </c>
      <c r="F6" s="236">
        <f>D6*571.5</f>
        <v>321.18300000000005</v>
      </c>
    </row>
    <row r="7" spans="1:6" ht="15.75" x14ac:dyDescent="0.25">
      <c r="A7" s="37">
        <v>3</v>
      </c>
      <c r="B7" s="239" t="s">
        <v>227</v>
      </c>
      <c r="C7" s="160" t="s">
        <v>217</v>
      </c>
      <c r="D7" s="25">
        <v>8.9999999999999993E-3</v>
      </c>
      <c r="E7" s="25">
        <v>6.0000000000000001E-3</v>
      </c>
      <c r="F7" s="158">
        <f>D7*117.5</f>
        <v>1.0574999999999999</v>
      </c>
    </row>
    <row r="8" spans="1:6" ht="15.75" x14ac:dyDescent="0.25">
      <c r="A8" s="37">
        <v>4</v>
      </c>
      <c r="B8" s="239" t="s">
        <v>55</v>
      </c>
      <c r="C8" s="160" t="s">
        <v>217</v>
      </c>
      <c r="D8" s="25">
        <v>3.2000000000000001E-2</v>
      </c>
      <c r="E8" s="25">
        <v>3.2000000000000001E-2</v>
      </c>
      <c r="F8" s="158">
        <f>D8*41.2</f>
        <v>1.3184</v>
      </c>
    </row>
    <row r="9" spans="1:6" ht="15.75" x14ac:dyDescent="0.25">
      <c r="A9" s="162">
        <v>5</v>
      </c>
      <c r="B9" s="239" t="s">
        <v>226</v>
      </c>
      <c r="C9" s="160" t="s">
        <v>217</v>
      </c>
      <c r="D9" s="25">
        <v>0.13900000000000001</v>
      </c>
      <c r="E9" s="25">
        <v>0.13900000000000001</v>
      </c>
      <c r="F9" s="237">
        <f>D9*82.6</f>
        <v>11.481400000000001</v>
      </c>
    </row>
    <row r="10" spans="1:6" ht="15.75" x14ac:dyDescent="0.25">
      <c r="A10" s="37">
        <v>6</v>
      </c>
      <c r="B10" s="238" t="s">
        <v>73</v>
      </c>
      <c r="C10" s="160" t="s">
        <v>217</v>
      </c>
      <c r="D10" s="25">
        <v>0.32</v>
      </c>
      <c r="E10" s="25">
        <v>0.25600000000000001</v>
      </c>
      <c r="F10" s="237">
        <f>D10*20</f>
        <v>6.4</v>
      </c>
    </row>
    <row r="11" spans="1:6" ht="15.75" x14ac:dyDescent="0.25">
      <c r="A11" s="37">
        <v>7</v>
      </c>
      <c r="B11" s="238" t="s">
        <v>64</v>
      </c>
      <c r="C11" s="160" t="s">
        <v>217</v>
      </c>
      <c r="D11" s="25">
        <v>1.099</v>
      </c>
      <c r="E11" s="25">
        <v>0.78800000000000003</v>
      </c>
      <c r="F11" s="237">
        <f>D11*19.5</f>
        <v>21.430499999999999</v>
      </c>
    </row>
    <row r="12" spans="1:6" ht="15.75" x14ac:dyDescent="0.25">
      <c r="A12" s="37">
        <v>8</v>
      </c>
      <c r="B12" s="239" t="s">
        <v>225</v>
      </c>
      <c r="C12" s="160" t="s">
        <v>217</v>
      </c>
      <c r="D12" s="25">
        <v>3.2000000000000001E-2</v>
      </c>
      <c r="E12" s="25">
        <v>3.2000000000000001E-2</v>
      </c>
      <c r="F12" s="158">
        <f>D12*591</f>
        <v>18.911999999999999</v>
      </c>
    </row>
    <row r="13" spans="1:6" ht="15.75" x14ac:dyDescent="0.25">
      <c r="A13" s="162">
        <v>9</v>
      </c>
      <c r="B13" s="238" t="s">
        <v>150</v>
      </c>
      <c r="C13" s="160" t="s">
        <v>217</v>
      </c>
      <c r="D13" s="25">
        <v>0.02</v>
      </c>
      <c r="E13" s="25">
        <v>0.02</v>
      </c>
      <c r="F13" s="158">
        <f>D13*233.7</f>
        <v>4.6739999999999995</v>
      </c>
    </row>
    <row r="14" spans="1:6" ht="15.75" x14ac:dyDescent="0.25">
      <c r="A14" s="37">
        <v>10</v>
      </c>
      <c r="B14" s="238" t="s">
        <v>704</v>
      </c>
      <c r="C14" s="160" t="s">
        <v>217</v>
      </c>
      <c r="D14" s="25">
        <v>0.246</v>
      </c>
      <c r="E14" s="25">
        <v>0.218</v>
      </c>
      <c r="F14" s="237">
        <f>D14*294</f>
        <v>72.323999999999998</v>
      </c>
    </row>
    <row r="15" spans="1:6" ht="15.75" x14ac:dyDescent="0.25">
      <c r="A15" s="37">
        <v>11</v>
      </c>
      <c r="B15" s="238" t="s">
        <v>723</v>
      </c>
      <c r="C15" s="160" t="s">
        <v>217</v>
      </c>
      <c r="D15" s="25">
        <v>0.01</v>
      </c>
      <c r="E15" s="25">
        <v>8.9999999999999993E-3</v>
      </c>
      <c r="F15" s="36">
        <f>D15*120</f>
        <v>1.2</v>
      </c>
    </row>
    <row r="16" spans="1:6" ht="15.75" x14ac:dyDescent="0.25">
      <c r="A16" s="37">
        <v>12</v>
      </c>
      <c r="B16" s="238" t="s">
        <v>62</v>
      </c>
      <c r="C16" s="160" t="s">
        <v>217</v>
      </c>
      <c r="D16" s="25">
        <v>0.17899999999999999</v>
      </c>
      <c r="E16" s="25">
        <v>0.14899999999999999</v>
      </c>
      <c r="F16" s="158">
        <f>D16*50</f>
        <v>8.9499999999999993</v>
      </c>
    </row>
    <row r="17" spans="1:6" ht="15.75" x14ac:dyDescent="0.25">
      <c r="A17" s="162">
        <v>13</v>
      </c>
      <c r="B17" s="238" t="s">
        <v>145</v>
      </c>
      <c r="C17" s="160" t="s">
        <v>217</v>
      </c>
      <c r="D17" s="25">
        <v>0.13700000000000001</v>
      </c>
      <c r="E17" s="25">
        <v>0.13700000000000001</v>
      </c>
      <c r="F17" s="158">
        <f>D17*44</f>
        <v>6.0280000000000005</v>
      </c>
    </row>
    <row r="18" spans="1:6" ht="15.75" x14ac:dyDescent="0.25">
      <c r="A18" s="37">
        <v>14</v>
      </c>
      <c r="B18" s="238" t="s">
        <v>69</v>
      </c>
      <c r="C18" s="160" t="s">
        <v>221</v>
      </c>
      <c r="D18" s="25">
        <v>3.9E-2</v>
      </c>
      <c r="E18" s="25">
        <v>3.9E-2</v>
      </c>
      <c r="F18" s="158">
        <f>D18*119.3</f>
        <v>4.6527000000000003</v>
      </c>
    </row>
    <row r="19" spans="1:6" ht="15.75" x14ac:dyDescent="0.25">
      <c r="A19" s="37">
        <v>15</v>
      </c>
      <c r="B19" s="238" t="s">
        <v>43</v>
      </c>
      <c r="C19" s="160" t="s">
        <v>217</v>
      </c>
      <c r="D19" s="25">
        <v>5.0999999999999997E-2</v>
      </c>
      <c r="E19" s="25">
        <v>5.0999999999999997E-2</v>
      </c>
      <c r="F19" s="237">
        <f>D19*792</f>
        <v>40.391999999999996</v>
      </c>
    </row>
    <row r="20" spans="1:6" ht="15.75" x14ac:dyDescent="0.25">
      <c r="A20" s="37">
        <v>16</v>
      </c>
      <c r="B20" s="238" t="s">
        <v>87</v>
      </c>
      <c r="C20" s="160" t="s">
        <v>221</v>
      </c>
      <c r="D20" s="25">
        <v>0.06</v>
      </c>
      <c r="E20" s="25">
        <v>0.06</v>
      </c>
      <c r="F20" s="237">
        <f>D20*71.3</f>
        <v>4.2779999999999996</v>
      </c>
    </row>
    <row r="21" spans="1:6" ht="15.75" x14ac:dyDescent="0.25">
      <c r="A21" s="162">
        <v>17</v>
      </c>
      <c r="B21" s="238" t="s">
        <v>60</v>
      </c>
      <c r="C21" s="160" t="s">
        <v>217</v>
      </c>
      <c r="D21" s="25">
        <v>0.245</v>
      </c>
      <c r="E21" s="25">
        <v>0.19600000000000001</v>
      </c>
      <c r="F21" s="237">
        <f>D21*24</f>
        <v>5.88</v>
      </c>
    </row>
    <row r="22" spans="1:6" ht="15.75" x14ac:dyDescent="0.25">
      <c r="A22" s="37">
        <v>18</v>
      </c>
      <c r="B22" s="238" t="s">
        <v>133</v>
      </c>
      <c r="C22" s="160" t="s">
        <v>217</v>
      </c>
      <c r="D22" s="25">
        <v>7.0000000000000001E-3</v>
      </c>
      <c r="E22" s="25">
        <v>7.0000000000000001E-3</v>
      </c>
      <c r="F22" s="158">
        <f>D22*32</f>
        <v>0.224</v>
      </c>
    </row>
    <row r="23" spans="1:6" ht="15.75" x14ac:dyDescent="0.25">
      <c r="A23" s="37">
        <v>19</v>
      </c>
      <c r="B23" s="239" t="s">
        <v>211</v>
      </c>
      <c r="C23" s="160" t="s">
        <v>217</v>
      </c>
      <c r="D23" s="25">
        <v>0.105</v>
      </c>
      <c r="E23" s="25">
        <v>9.7000000000000003E-2</v>
      </c>
      <c r="F23" s="158">
        <f>D23*220</f>
        <v>23.099999999999998</v>
      </c>
    </row>
    <row r="24" spans="1:6" ht="15.75" x14ac:dyDescent="0.25">
      <c r="A24" s="37">
        <v>20</v>
      </c>
      <c r="B24" s="238" t="s">
        <v>224</v>
      </c>
      <c r="C24" s="160" t="s">
        <v>217</v>
      </c>
      <c r="D24" s="25">
        <v>0.12</v>
      </c>
      <c r="E24" s="25">
        <v>0.12</v>
      </c>
      <c r="F24" s="158">
        <f>D24*131.3</f>
        <v>15.756</v>
      </c>
    </row>
    <row r="25" spans="1:6" ht="15.75" x14ac:dyDescent="0.25">
      <c r="A25" s="162">
        <v>21</v>
      </c>
      <c r="B25" s="239" t="s">
        <v>223</v>
      </c>
      <c r="C25" s="160" t="s">
        <v>217</v>
      </c>
      <c r="D25" s="25">
        <v>0.14299999999999999</v>
      </c>
      <c r="E25" s="25">
        <v>0.121</v>
      </c>
      <c r="F25" s="158">
        <f>D25*240</f>
        <v>34.32</v>
      </c>
    </row>
    <row r="26" spans="1:6" ht="15.75" x14ac:dyDescent="0.25">
      <c r="A26" s="37">
        <v>22</v>
      </c>
      <c r="B26" s="238" t="s">
        <v>25</v>
      </c>
      <c r="C26" s="160" t="s">
        <v>217</v>
      </c>
      <c r="D26" s="25">
        <v>0.4</v>
      </c>
      <c r="E26" s="25">
        <v>0.4</v>
      </c>
      <c r="F26" s="158">
        <f>D26*48.4</f>
        <v>19.36</v>
      </c>
    </row>
    <row r="27" spans="1:6" ht="15.75" x14ac:dyDescent="0.25">
      <c r="A27" s="37">
        <v>23</v>
      </c>
      <c r="B27" s="238" t="s">
        <v>115</v>
      </c>
      <c r="C27" s="160" t="s">
        <v>217</v>
      </c>
      <c r="D27" s="25">
        <v>0.11700000000000001</v>
      </c>
      <c r="E27" s="25">
        <v>0.11700000000000001</v>
      </c>
      <c r="F27" s="237">
        <f>D27*96.5</f>
        <v>11.290500000000002</v>
      </c>
    </row>
    <row r="28" spans="1:6" ht="15.75" x14ac:dyDescent="0.25">
      <c r="A28" s="37">
        <v>24</v>
      </c>
      <c r="B28" s="238" t="s">
        <v>28</v>
      </c>
      <c r="C28" s="160" t="s">
        <v>217</v>
      </c>
      <c r="D28" s="25">
        <v>0.122</v>
      </c>
      <c r="E28" s="25">
        <v>0.122</v>
      </c>
      <c r="F28" s="237">
        <f>D28*71.8</f>
        <v>8.7595999999999989</v>
      </c>
    </row>
    <row r="29" spans="1:6" ht="15.75" x14ac:dyDescent="0.25">
      <c r="A29" s="162">
        <v>25</v>
      </c>
      <c r="B29" s="238" t="s">
        <v>98</v>
      </c>
      <c r="C29" s="160" t="s">
        <v>217</v>
      </c>
      <c r="D29" s="25">
        <v>0.11799999999999999</v>
      </c>
      <c r="E29" s="25">
        <v>9.2999999999999999E-2</v>
      </c>
      <c r="F29" s="237">
        <f>D29*24</f>
        <v>2.8319999999999999</v>
      </c>
    </row>
    <row r="30" spans="1:6" ht="15.75" x14ac:dyDescent="0.25">
      <c r="A30" s="37">
        <v>26</v>
      </c>
      <c r="B30" s="238" t="s">
        <v>158</v>
      </c>
      <c r="C30" s="160" t="s">
        <v>217</v>
      </c>
      <c r="D30" s="25">
        <v>3.2000000000000001E-2</v>
      </c>
      <c r="E30" s="25">
        <v>3.2000000000000001E-2</v>
      </c>
      <c r="F30" s="237">
        <f>D30*259</f>
        <v>8.2880000000000003</v>
      </c>
    </row>
    <row r="31" spans="1:6" ht="15.75" x14ac:dyDescent="0.25">
      <c r="A31" s="37">
        <v>27</v>
      </c>
      <c r="B31" s="239" t="s">
        <v>222</v>
      </c>
      <c r="C31" s="160" t="s">
        <v>221</v>
      </c>
      <c r="D31" s="25">
        <v>0.4</v>
      </c>
      <c r="E31" s="25">
        <v>0.4</v>
      </c>
      <c r="F31" s="158">
        <f>D31*60.5</f>
        <v>24.200000000000003</v>
      </c>
    </row>
    <row r="32" spans="1:6" ht="15.75" x14ac:dyDescent="0.25">
      <c r="A32" s="37">
        <v>28</v>
      </c>
      <c r="B32" s="238" t="s">
        <v>47</v>
      </c>
      <c r="C32" s="160" t="s">
        <v>217</v>
      </c>
      <c r="D32" s="25">
        <v>1.7999999999999999E-2</v>
      </c>
      <c r="E32" s="25">
        <v>1.7999999999999999E-2</v>
      </c>
      <c r="F32" s="158">
        <f>D32*17</f>
        <v>0.30599999999999999</v>
      </c>
    </row>
    <row r="33" spans="1:6" ht="15.75" x14ac:dyDescent="0.25">
      <c r="A33" s="162">
        <v>29</v>
      </c>
      <c r="B33" s="238" t="s">
        <v>220</v>
      </c>
      <c r="C33" s="160" t="s">
        <v>217</v>
      </c>
      <c r="D33" s="25">
        <v>0.05</v>
      </c>
      <c r="E33" s="25">
        <v>6.0999999999999999E-2</v>
      </c>
      <c r="F33" s="158">
        <f>D33*131</f>
        <v>6.5500000000000007</v>
      </c>
    </row>
    <row r="34" spans="1:6" ht="15.75" x14ac:dyDescent="0.25">
      <c r="A34" s="37">
        <v>30</v>
      </c>
      <c r="B34" s="239" t="s">
        <v>721</v>
      </c>
      <c r="C34" s="160" t="s">
        <v>217</v>
      </c>
      <c r="D34" s="25">
        <v>0.01</v>
      </c>
      <c r="E34" s="25">
        <v>8.9999999999999993E-3</v>
      </c>
      <c r="F34" s="281">
        <f>D34*565</f>
        <v>5.65</v>
      </c>
    </row>
    <row r="35" spans="1:6" ht="15.75" x14ac:dyDescent="0.25">
      <c r="A35" s="37">
        <v>31</v>
      </c>
      <c r="B35" s="238" t="s">
        <v>219</v>
      </c>
      <c r="C35" s="160" t="s">
        <v>217</v>
      </c>
      <c r="D35" s="25">
        <v>3.3000000000000002E-2</v>
      </c>
      <c r="E35" s="25">
        <v>3.3000000000000002E-2</v>
      </c>
      <c r="F35" s="158">
        <f>D35*95.3</f>
        <v>3.1449000000000003</v>
      </c>
    </row>
    <row r="36" spans="1:6" ht="15.75" x14ac:dyDescent="0.25">
      <c r="A36" s="37">
        <v>32</v>
      </c>
      <c r="B36" s="238" t="s">
        <v>208</v>
      </c>
      <c r="C36" s="160" t="s">
        <v>217</v>
      </c>
      <c r="D36" s="25">
        <v>0.159</v>
      </c>
      <c r="E36" s="25">
        <v>0.13200000000000001</v>
      </c>
      <c r="F36" s="158">
        <f>D36*288</f>
        <v>45.792000000000002</v>
      </c>
    </row>
    <row r="37" spans="1:6" ht="15.75" x14ac:dyDescent="0.25">
      <c r="A37" s="162">
        <v>33</v>
      </c>
      <c r="B37" s="238" t="s">
        <v>218</v>
      </c>
      <c r="C37" s="160" t="s">
        <v>217</v>
      </c>
      <c r="D37" s="25">
        <v>3.2000000000000001E-2</v>
      </c>
      <c r="E37" s="25">
        <v>3.2000000000000001E-2</v>
      </c>
      <c r="F37" s="158">
        <f>D37*89.25</f>
        <v>2.8559999999999999</v>
      </c>
    </row>
    <row r="38" spans="1:6" ht="15.75" x14ac:dyDescent="0.25">
      <c r="A38" s="37">
        <v>34</v>
      </c>
      <c r="B38" s="238" t="s">
        <v>130</v>
      </c>
      <c r="C38" s="160" t="s">
        <v>217</v>
      </c>
      <c r="D38" s="25">
        <v>1E-3</v>
      </c>
      <c r="E38" s="25">
        <v>1E-3</v>
      </c>
      <c r="F38" s="158">
        <f>D38*467.4</f>
        <v>0.46739999999999998</v>
      </c>
    </row>
    <row r="39" spans="1:6" ht="15.75" x14ac:dyDescent="0.25">
      <c r="A39" s="37">
        <v>35</v>
      </c>
      <c r="B39" s="238" t="s">
        <v>722</v>
      </c>
      <c r="C39" s="160" t="s">
        <v>217</v>
      </c>
      <c r="D39" s="25">
        <v>1E-3</v>
      </c>
      <c r="E39" s="25">
        <v>1E-3</v>
      </c>
      <c r="F39" s="158">
        <f>D39*185</f>
        <v>0.185</v>
      </c>
    </row>
    <row r="40" spans="1:6" ht="15.75" x14ac:dyDescent="0.25">
      <c r="A40" s="37">
        <v>36</v>
      </c>
      <c r="B40" s="238" t="s">
        <v>179</v>
      </c>
      <c r="C40" s="160" t="s">
        <v>217</v>
      </c>
      <c r="D40" s="25">
        <v>4.9000000000000002E-2</v>
      </c>
      <c r="E40" s="25">
        <v>4.2999999999999997E-2</v>
      </c>
      <c r="F40" s="237">
        <f>D40*88</f>
        <v>4.3120000000000003</v>
      </c>
    </row>
    <row r="41" spans="1:6" ht="30.75" x14ac:dyDescent="0.3">
      <c r="A41" s="162">
        <v>37</v>
      </c>
      <c r="B41" s="238" t="s">
        <v>184</v>
      </c>
      <c r="C41" s="160" t="s">
        <v>216</v>
      </c>
      <c r="D41" s="159" t="s">
        <v>720</v>
      </c>
      <c r="E41" s="25">
        <v>0.03</v>
      </c>
      <c r="F41" s="158">
        <f>E41*217.5</f>
        <v>6.5249999999999995</v>
      </c>
    </row>
    <row r="42" spans="1:6" ht="16.5" thickBot="1" x14ac:dyDescent="0.3">
      <c r="A42" s="458" t="s">
        <v>215</v>
      </c>
      <c r="B42" s="459"/>
      <c r="C42" s="459"/>
      <c r="D42" s="459"/>
      <c r="E42" s="460"/>
      <c r="F42" s="157">
        <f>SUM(F5:F41)</f>
        <v>759.35990000000004</v>
      </c>
    </row>
    <row r="43" spans="1:6" ht="16.5" thickBot="1" x14ac:dyDescent="0.3">
      <c r="A43" s="455" t="s">
        <v>214</v>
      </c>
      <c r="B43" s="456"/>
      <c r="C43" s="456"/>
      <c r="D43" s="456"/>
      <c r="E43" s="457"/>
      <c r="F43" s="156">
        <f>F42/10</f>
        <v>75.935990000000004</v>
      </c>
    </row>
  </sheetData>
  <mergeCells count="9">
    <mergeCell ref="A43:E43"/>
    <mergeCell ref="A42:E42"/>
    <mergeCell ref="F3:F4"/>
    <mergeCell ref="A1:E2"/>
    <mergeCell ref="A3:A4"/>
    <mergeCell ref="B3:B4"/>
    <mergeCell ref="C3:C4"/>
    <mergeCell ref="D3:D4"/>
    <mergeCell ref="E3:E4"/>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heetViews>
  <sheetFormatPr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70"/>
  <sheetViews>
    <sheetView topLeftCell="A73" zoomScaleNormal="100" workbookViewId="0">
      <selection activeCell="B151" sqref="B151"/>
    </sheetView>
  </sheetViews>
  <sheetFormatPr defaultRowHeight="15" x14ac:dyDescent="0.25"/>
  <cols>
    <col min="2" max="2" width="27.5703125" style="1" customWidth="1"/>
    <col min="3" max="3" width="13" customWidth="1"/>
    <col min="6" max="6" width="11" bestFit="1" customWidth="1"/>
    <col min="7" max="7" width="10.7109375" customWidth="1"/>
    <col min="13" max="13" width="10" customWidth="1"/>
    <col min="15" max="15" width="9.85546875" customWidth="1"/>
    <col min="17" max="17" width="9.7109375" customWidth="1"/>
  </cols>
  <sheetData>
    <row r="1" spans="1:18" ht="15.75" thickBot="1" x14ac:dyDescent="0.3">
      <c r="A1" s="438" t="s">
        <v>213</v>
      </c>
      <c r="B1" s="439"/>
      <c r="C1" s="439"/>
      <c r="D1" s="439"/>
      <c r="E1" s="439"/>
      <c r="F1" s="439"/>
      <c r="G1" s="439"/>
      <c r="H1" s="439"/>
      <c r="I1" s="439"/>
      <c r="J1" s="439"/>
      <c r="K1" s="439"/>
      <c r="L1" s="439"/>
      <c r="M1" s="439"/>
      <c r="N1" s="439"/>
      <c r="O1" s="439"/>
      <c r="P1" s="439"/>
      <c r="Q1" s="439"/>
      <c r="R1" s="440"/>
    </row>
    <row r="2" spans="1:18" x14ac:dyDescent="0.25">
      <c r="A2" s="435" t="s">
        <v>82</v>
      </c>
      <c r="B2" s="429" t="s">
        <v>81</v>
      </c>
      <c r="C2" s="429" t="s">
        <v>80</v>
      </c>
      <c r="D2" s="431" t="s">
        <v>18</v>
      </c>
      <c r="E2" s="431"/>
      <c r="F2" s="431"/>
      <c r="G2" s="429" t="s">
        <v>17</v>
      </c>
      <c r="H2" s="432" t="s">
        <v>16</v>
      </c>
      <c r="I2" s="433"/>
      <c r="J2" s="433"/>
      <c r="K2" s="433"/>
      <c r="L2" s="434"/>
      <c r="M2" s="429" t="s">
        <v>15</v>
      </c>
      <c r="N2" s="414"/>
      <c r="O2" s="414"/>
      <c r="P2" s="414"/>
      <c r="Q2" s="414"/>
      <c r="R2" s="437"/>
    </row>
    <row r="3" spans="1:18" ht="16.5" thickBot="1" x14ac:dyDescent="0.3">
      <c r="A3" s="436"/>
      <c r="B3" s="430"/>
      <c r="C3" s="430"/>
      <c r="D3" s="72" t="s">
        <v>79</v>
      </c>
      <c r="E3" s="72" t="s">
        <v>78</v>
      </c>
      <c r="F3" s="72" t="s">
        <v>77</v>
      </c>
      <c r="G3" s="430"/>
      <c r="H3" s="72" t="s">
        <v>11</v>
      </c>
      <c r="I3" s="72" t="s">
        <v>10</v>
      </c>
      <c r="J3" s="72" t="s">
        <v>9</v>
      </c>
      <c r="K3" s="72" t="s">
        <v>76</v>
      </c>
      <c r="L3" s="72" t="s">
        <v>7</v>
      </c>
      <c r="M3" s="72" t="s">
        <v>6</v>
      </c>
      <c r="N3" s="71" t="s">
        <v>5</v>
      </c>
      <c r="O3" s="71" t="s">
        <v>4</v>
      </c>
      <c r="P3" s="71" t="s">
        <v>3</v>
      </c>
      <c r="Q3" s="71" t="s">
        <v>2</v>
      </c>
      <c r="R3" s="70" t="s">
        <v>1</v>
      </c>
    </row>
    <row r="4" spans="1:18" x14ac:dyDescent="0.25">
      <c r="A4" s="176">
        <v>2</v>
      </c>
      <c r="B4" s="175" t="s">
        <v>126</v>
      </c>
      <c r="C4" s="169" t="s">
        <v>138</v>
      </c>
      <c r="D4" s="174">
        <f t="shared" ref="D4:R4" si="0">SUM(D5:D8)</f>
        <v>1.0449999999999999</v>
      </c>
      <c r="E4" s="174">
        <f t="shared" si="0"/>
        <v>10.136000000000001</v>
      </c>
      <c r="F4" s="174">
        <f t="shared" si="0"/>
        <v>5.5519999999999996</v>
      </c>
      <c r="G4" s="174">
        <f t="shared" si="0"/>
        <v>118.94</v>
      </c>
      <c r="H4" s="179">
        <f t="shared" si="0"/>
        <v>3.3000000000000002E-2</v>
      </c>
      <c r="I4" s="179">
        <f t="shared" si="0"/>
        <v>3.7999999999999999E-2</v>
      </c>
      <c r="J4" s="179">
        <f t="shared" si="0"/>
        <v>52.533999999999999</v>
      </c>
      <c r="K4" s="179">
        <f t="shared" si="0"/>
        <v>0.52200000000000002</v>
      </c>
      <c r="L4" s="179">
        <f t="shared" si="0"/>
        <v>1.105</v>
      </c>
      <c r="M4" s="179">
        <f t="shared" si="0"/>
        <v>35.659999999999997</v>
      </c>
      <c r="N4" s="179">
        <f t="shared" si="0"/>
        <v>2E-3</v>
      </c>
      <c r="O4" s="179">
        <f t="shared" si="0"/>
        <v>18.080000000000002</v>
      </c>
      <c r="P4" s="179">
        <f t="shared" si="0"/>
        <v>0</v>
      </c>
      <c r="Q4" s="179">
        <f t="shared" si="0"/>
        <v>28.900000000000002</v>
      </c>
      <c r="R4" s="178">
        <f t="shared" si="0"/>
        <v>0.86199999999999988</v>
      </c>
    </row>
    <row r="5" spans="1:18" x14ac:dyDescent="0.25">
      <c r="A5" s="32"/>
      <c r="B5" s="31" t="s">
        <v>125</v>
      </c>
      <c r="C5" s="31" t="s">
        <v>209</v>
      </c>
      <c r="D5" s="17">
        <v>0.72399999999999998</v>
      </c>
      <c r="E5" s="177">
        <v>0.04</v>
      </c>
      <c r="F5" s="17">
        <v>1.88</v>
      </c>
      <c r="G5" s="17">
        <v>11.2</v>
      </c>
      <c r="H5" s="17">
        <v>1.2E-2</v>
      </c>
      <c r="I5" s="17">
        <v>1.6E-2</v>
      </c>
      <c r="J5" s="17">
        <v>18</v>
      </c>
      <c r="K5" s="17">
        <v>1E-3</v>
      </c>
      <c r="L5" s="17">
        <v>0.04</v>
      </c>
      <c r="M5" s="17">
        <v>19.2</v>
      </c>
      <c r="N5" s="29">
        <v>1E-3</v>
      </c>
      <c r="O5" s="29">
        <v>6.4</v>
      </c>
      <c r="P5" s="29">
        <v>0</v>
      </c>
      <c r="Q5" s="29">
        <v>12.4</v>
      </c>
      <c r="R5" s="16">
        <v>0.24</v>
      </c>
    </row>
    <row r="6" spans="1:18" x14ac:dyDescent="0.25">
      <c r="A6" s="32"/>
      <c r="B6" s="31" t="s">
        <v>123</v>
      </c>
      <c r="C6" s="30" t="s">
        <v>255</v>
      </c>
      <c r="D6" s="17">
        <v>0.08</v>
      </c>
      <c r="E6" s="17">
        <v>0.08</v>
      </c>
      <c r="F6" s="17">
        <v>1.8</v>
      </c>
      <c r="G6" s="17">
        <v>9</v>
      </c>
      <c r="H6" s="17">
        <v>6.0000000000000001E-3</v>
      </c>
      <c r="I6" s="17">
        <v>4.0000000000000001E-3</v>
      </c>
      <c r="J6" s="17">
        <v>33</v>
      </c>
      <c r="K6" s="17">
        <v>1E-3</v>
      </c>
      <c r="L6" s="17">
        <v>0.04</v>
      </c>
      <c r="M6" s="17">
        <v>3.2</v>
      </c>
      <c r="N6" s="29">
        <v>0</v>
      </c>
      <c r="O6" s="29">
        <v>1.8</v>
      </c>
      <c r="P6" s="29">
        <v>0</v>
      </c>
      <c r="Q6" s="29">
        <v>2.2000000000000002</v>
      </c>
      <c r="R6" s="16">
        <v>0.44</v>
      </c>
    </row>
    <row r="7" spans="1:18" x14ac:dyDescent="0.25">
      <c r="A7" s="32"/>
      <c r="B7" s="31" t="s">
        <v>60</v>
      </c>
      <c r="C7" s="31" t="s">
        <v>254</v>
      </c>
      <c r="D7" s="17">
        <v>0.24099999999999999</v>
      </c>
      <c r="E7" s="17">
        <v>2.5999999999999999E-2</v>
      </c>
      <c r="F7" s="17">
        <v>1.8720000000000001</v>
      </c>
      <c r="G7" s="17">
        <v>8.84</v>
      </c>
      <c r="H7" s="62">
        <v>1.4999999999999999E-2</v>
      </c>
      <c r="I7" s="62">
        <v>1.7999999999999999E-2</v>
      </c>
      <c r="J7" s="62">
        <v>1.534</v>
      </c>
      <c r="K7" s="62">
        <v>0.52</v>
      </c>
      <c r="L7" s="62">
        <v>0.104</v>
      </c>
      <c r="M7" s="62">
        <v>13.26</v>
      </c>
      <c r="N7" s="61">
        <v>1E-3</v>
      </c>
      <c r="O7" s="61">
        <v>9.8800000000000008</v>
      </c>
      <c r="P7" s="61">
        <v>0</v>
      </c>
      <c r="Q7" s="61">
        <v>14.3</v>
      </c>
      <c r="R7" s="60">
        <v>0.182</v>
      </c>
    </row>
    <row r="8" spans="1:18" x14ac:dyDescent="0.25">
      <c r="A8" s="32"/>
      <c r="B8" s="31" t="s">
        <v>69</v>
      </c>
      <c r="C8" s="173" t="s">
        <v>239</v>
      </c>
      <c r="D8" s="17">
        <v>0</v>
      </c>
      <c r="E8" s="17">
        <v>9.99</v>
      </c>
      <c r="F8" s="17">
        <v>0</v>
      </c>
      <c r="G8" s="17">
        <v>89.9</v>
      </c>
      <c r="H8" s="17">
        <v>0</v>
      </c>
      <c r="I8" s="17">
        <v>0</v>
      </c>
      <c r="J8" s="17">
        <v>0</v>
      </c>
      <c r="K8" s="17">
        <v>0</v>
      </c>
      <c r="L8" s="17">
        <v>0.92100000000000004</v>
      </c>
      <c r="M8" s="17">
        <v>0</v>
      </c>
      <c r="N8" s="17">
        <v>0</v>
      </c>
      <c r="O8" s="17">
        <v>0</v>
      </c>
      <c r="P8" s="17">
        <v>0</v>
      </c>
      <c r="Q8" s="17">
        <v>0</v>
      </c>
      <c r="R8" s="16">
        <v>0</v>
      </c>
    </row>
    <row r="9" spans="1:18" x14ac:dyDescent="0.25">
      <c r="A9" s="384" t="s">
        <v>470</v>
      </c>
      <c r="B9" s="385" t="s">
        <v>734</v>
      </c>
      <c r="C9" s="386" t="s">
        <v>247</v>
      </c>
      <c r="D9" s="387">
        <v>10.016</v>
      </c>
      <c r="E9" s="387">
        <v>3.036</v>
      </c>
      <c r="F9" s="387">
        <v>18.010000000000002</v>
      </c>
      <c r="G9" s="387">
        <v>138.482</v>
      </c>
      <c r="H9" s="387">
        <v>0.17</v>
      </c>
      <c r="I9" s="387">
        <v>0.64800000000000002</v>
      </c>
      <c r="J9" s="387">
        <v>12.56</v>
      </c>
      <c r="K9" s="387">
        <v>0.26400000000000001</v>
      </c>
      <c r="L9" s="387">
        <v>0.29399999999999998</v>
      </c>
      <c r="M9" s="387">
        <v>50.563000000000002</v>
      </c>
      <c r="N9" s="387">
        <v>5.0000000000000001E-3</v>
      </c>
      <c r="O9" s="387">
        <v>41.07</v>
      </c>
      <c r="P9" s="387">
        <v>4.0000000000000001E-3</v>
      </c>
      <c r="Q9" s="387">
        <v>165.614</v>
      </c>
      <c r="R9" s="388">
        <v>1.7869999999999999</v>
      </c>
    </row>
    <row r="10" spans="1:18" x14ac:dyDescent="0.25">
      <c r="A10" s="384"/>
      <c r="B10" s="390" t="s">
        <v>64</v>
      </c>
      <c r="C10" s="400" t="s">
        <v>118</v>
      </c>
      <c r="D10" s="322">
        <v>1.1200000000000001</v>
      </c>
      <c r="E10" s="322">
        <v>0.22</v>
      </c>
      <c r="F10" s="322">
        <v>9.1300000000000008</v>
      </c>
      <c r="G10" s="322">
        <v>43.12</v>
      </c>
      <c r="H10" s="322">
        <v>6.7000000000000004E-2</v>
      </c>
      <c r="I10" s="322">
        <v>0.39200000000000002</v>
      </c>
      <c r="J10" s="322">
        <v>11.2</v>
      </c>
      <c r="K10" s="322">
        <v>2E-3</v>
      </c>
      <c r="L10" s="322">
        <v>5.6000000000000001E-2</v>
      </c>
      <c r="M10" s="322">
        <v>5.6</v>
      </c>
      <c r="N10" s="347">
        <v>3.0000000000000001E-3</v>
      </c>
      <c r="O10" s="347">
        <v>12.88</v>
      </c>
      <c r="P10" s="347">
        <v>0</v>
      </c>
      <c r="Q10" s="347">
        <v>32.479999999999997</v>
      </c>
      <c r="R10" s="348">
        <v>0.5</v>
      </c>
    </row>
    <row r="11" spans="1:18" x14ac:dyDescent="0.25">
      <c r="A11" s="384"/>
      <c r="B11" s="390" t="s">
        <v>159</v>
      </c>
      <c r="C11" s="400" t="s">
        <v>97</v>
      </c>
      <c r="D11" s="322">
        <v>0.56000000000000005</v>
      </c>
      <c r="E11" s="322">
        <v>0.1</v>
      </c>
      <c r="F11" s="322">
        <v>4</v>
      </c>
      <c r="G11" s="322">
        <v>18.899999999999999</v>
      </c>
      <c r="H11" s="322">
        <v>7.0000000000000001E-3</v>
      </c>
      <c r="I11" s="322">
        <v>4.0000000000000001E-3</v>
      </c>
      <c r="J11" s="322">
        <v>0</v>
      </c>
      <c r="K11" s="322">
        <v>0</v>
      </c>
      <c r="L11" s="322">
        <v>6.6000000000000003E-2</v>
      </c>
      <c r="M11" s="322">
        <v>2.2799999999999998</v>
      </c>
      <c r="N11" s="347">
        <v>0</v>
      </c>
      <c r="O11" s="347">
        <v>0</v>
      </c>
      <c r="P11" s="347">
        <v>2E-3</v>
      </c>
      <c r="Q11" s="347">
        <v>19.38</v>
      </c>
      <c r="R11" s="348">
        <v>0.108</v>
      </c>
    </row>
    <row r="12" spans="1:18" x14ac:dyDescent="0.25">
      <c r="A12" s="384"/>
      <c r="B12" s="390" t="s">
        <v>71</v>
      </c>
      <c r="C12" s="400" t="s">
        <v>117</v>
      </c>
      <c r="D12" s="322">
        <v>0.17</v>
      </c>
      <c r="E12" s="322">
        <v>0.01</v>
      </c>
      <c r="F12" s="322">
        <v>0.88</v>
      </c>
      <c r="G12" s="322">
        <v>4.4800000000000004</v>
      </c>
      <c r="H12" s="322">
        <v>7.0000000000000001E-3</v>
      </c>
      <c r="I12" s="322">
        <v>8.0000000000000002E-3</v>
      </c>
      <c r="J12" s="322">
        <v>0.64</v>
      </c>
      <c r="K12" s="322">
        <v>0.25600000000000001</v>
      </c>
      <c r="L12" s="322">
        <v>5.0999999999999997E-2</v>
      </c>
      <c r="M12" s="322">
        <v>6.375</v>
      </c>
      <c r="N12" s="347">
        <v>1E-3</v>
      </c>
      <c r="O12" s="347">
        <v>4.75</v>
      </c>
      <c r="P12" s="347">
        <v>0</v>
      </c>
      <c r="Q12" s="347">
        <v>7.04</v>
      </c>
      <c r="R12" s="348">
        <v>8.8999999999999996E-2</v>
      </c>
    </row>
    <row r="13" spans="1:18" x14ac:dyDescent="0.25">
      <c r="A13" s="384"/>
      <c r="B13" s="390" t="s">
        <v>62</v>
      </c>
      <c r="C13" s="400" t="s">
        <v>735</v>
      </c>
      <c r="D13" s="322">
        <v>0.1</v>
      </c>
      <c r="E13" s="322">
        <v>0.01</v>
      </c>
      <c r="F13" s="322">
        <v>0.56000000000000005</v>
      </c>
      <c r="G13" s="322">
        <v>2.79</v>
      </c>
      <c r="H13" s="322">
        <v>3.0000000000000001E-3</v>
      </c>
      <c r="I13" s="322">
        <v>2E-3</v>
      </c>
      <c r="J13" s="322">
        <v>0.68</v>
      </c>
      <c r="K13" s="322">
        <v>0</v>
      </c>
      <c r="L13" s="322">
        <v>1.4E-2</v>
      </c>
      <c r="M13" s="322">
        <v>2.1080000000000001</v>
      </c>
      <c r="N13" s="347">
        <v>0</v>
      </c>
      <c r="O13" s="347">
        <v>0.95199999999999996</v>
      </c>
      <c r="P13" s="347">
        <v>0</v>
      </c>
      <c r="Q13" s="347">
        <v>3.944</v>
      </c>
      <c r="R13" s="348">
        <v>5.3999999999999999E-2</v>
      </c>
    </row>
    <row r="14" spans="1:18" x14ac:dyDescent="0.25">
      <c r="A14" s="384"/>
      <c r="B14" s="390" t="s">
        <v>158</v>
      </c>
      <c r="C14" s="400" t="s">
        <v>107</v>
      </c>
      <c r="D14" s="322">
        <v>0.22</v>
      </c>
      <c r="E14" s="322">
        <v>0.8</v>
      </c>
      <c r="F14" s="322">
        <v>0.31</v>
      </c>
      <c r="G14" s="322">
        <v>9.52</v>
      </c>
      <c r="H14" s="322">
        <v>2E-3</v>
      </c>
      <c r="I14" s="322">
        <v>8.0000000000000002E-3</v>
      </c>
      <c r="J14" s="322">
        <v>0.04</v>
      </c>
      <c r="K14" s="322">
        <v>5.0000000000000001E-3</v>
      </c>
      <c r="L14" s="322">
        <v>2.4E-2</v>
      </c>
      <c r="M14" s="322">
        <v>7.2</v>
      </c>
      <c r="N14" s="347">
        <v>1E-3</v>
      </c>
      <c r="O14" s="347">
        <v>0.8</v>
      </c>
      <c r="P14" s="347">
        <v>0</v>
      </c>
      <c r="Q14" s="347">
        <v>4.96</v>
      </c>
      <c r="R14" s="348">
        <v>8.0000000000000002E-3</v>
      </c>
    </row>
    <row r="15" spans="1:18" x14ac:dyDescent="0.25">
      <c r="A15" s="384"/>
      <c r="B15" s="390" t="s">
        <v>47</v>
      </c>
      <c r="C15" s="400" t="s">
        <v>116</v>
      </c>
      <c r="D15" s="322">
        <v>0</v>
      </c>
      <c r="E15" s="322">
        <v>0</v>
      </c>
      <c r="F15" s="322">
        <v>0</v>
      </c>
      <c r="G15" s="322">
        <v>0</v>
      </c>
      <c r="H15" s="322">
        <v>0</v>
      </c>
      <c r="I15" s="322">
        <v>0</v>
      </c>
      <c r="J15" s="322">
        <v>0</v>
      </c>
      <c r="K15" s="322">
        <v>0</v>
      </c>
      <c r="L15" s="322">
        <v>0</v>
      </c>
      <c r="M15" s="322">
        <v>0</v>
      </c>
      <c r="N15" s="322">
        <v>0</v>
      </c>
      <c r="O15" s="322">
        <v>0</v>
      </c>
      <c r="P15" s="322">
        <v>0</v>
      </c>
      <c r="Q15" s="322">
        <v>0</v>
      </c>
      <c r="R15" s="348">
        <v>0</v>
      </c>
    </row>
    <row r="16" spans="1:18" x14ac:dyDescent="0.25">
      <c r="A16" s="384"/>
      <c r="B16" s="390" t="s">
        <v>96</v>
      </c>
      <c r="C16" s="400" t="s">
        <v>736</v>
      </c>
      <c r="D16" s="322">
        <v>0.53800000000000003</v>
      </c>
      <c r="E16" s="322">
        <v>0</v>
      </c>
      <c r="F16" s="322">
        <v>0.25</v>
      </c>
      <c r="G16" s="322">
        <v>3.0720000000000001</v>
      </c>
      <c r="H16" s="322">
        <v>0</v>
      </c>
      <c r="I16" s="322">
        <v>0</v>
      </c>
      <c r="J16" s="322">
        <v>0</v>
      </c>
      <c r="K16" s="322">
        <v>1E-3</v>
      </c>
      <c r="L16" s="322">
        <v>1.9E-2</v>
      </c>
      <c r="M16" s="322">
        <v>4.8</v>
      </c>
      <c r="N16" s="322">
        <v>0</v>
      </c>
      <c r="O16" s="322">
        <v>2.6880000000000002</v>
      </c>
      <c r="P16" s="322">
        <v>0</v>
      </c>
      <c r="Q16" s="322">
        <v>4.6100000000000003</v>
      </c>
      <c r="R16" s="348">
        <v>0.23</v>
      </c>
    </row>
    <row r="17" spans="1:18" x14ac:dyDescent="0.25">
      <c r="A17" s="384"/>
      <c r="B17" s="390" t="s">
        <v>58</v>
      </c>
      <c r="C17" s="400" t="s">
        <v>57</v>
      </c>
      <c r="D17" s="322">
        <v>4.7279999999999998</v>
      </c>
      <c r="E17" s="322">
        <v>0.216</v>
      </c>
      <c r="F17" s="322">
        <v>2.88</v>
      </c>
      <c r="G17" s="322">
        <v>31.2</v>
      </c>
      <c r="H17" s="322">
        <v>7.9000000000000001E-2</v>
      </c>
      <c r="I17" s="322">
        <v>0.218</v>
      </c>
      <c r="J17" s="322">
        <v>0</v>
      </c>
      <c r="K17" s="322">
        <v>0</v>
      </c>
      <c r="L17" s="322">
        <v>2.4E-2</v>
      </c>
      <c r="M17" s="322">
        <v>19.2</v>
      </c>
      <c r="N17" s="347">
        <v>0</v>
      </c>
      <c r="O17" s="347">
        <v>16.8</v>
      </c>
      <c r="P17" s="347">
        <v>2E-3</v>
      </c>
      <c r="Q17" s="347">
        <v>74.400000000000006</v>
      </c>
      <c r="R17" s="348">
        <v>0.64800000000000002</v>
      </c>
    </row>
    <row r="18" spans="1:18" x14ac:dyDescent="0.25">
      <c r="A18" s="401"/>
      <c r="B18" s="315" t="s">
        <v>729</v>
      </c>
      <c r="C18" s="321" t="s">
        <v>52</v>
      </c>
      <c r="D18" s="402">
        <v>2.58</v>
      </c>
      <c r="E18" s="402">
        <v>1.68</v>
      </c>
      <c r="F18" s="402">
        <v>0</v>
      </c>
      <c r="G18" s="402">
        <v>33.75</v>
      </c>
      <c r="H18" s="402">
        <v>5.0000000000000001E-3</v>
      </c>
      <c r="I18" s="402">
        <v>1.6E-2</v>
      </c>
      <c r="J18" s="402">
        <v>0</v>
      </c>
      <c r="K18" s="402">
        <v>0</v>
      </c>
      <c r="L18" s="402">
        <v>0.04</v>
      </c>
      <c r="M18" s="402">
        <v>3</v>
      </c>
      <c r="N18" s="403">
        <v>0</v>
      </c>
      <c r="O18" s="403">
        <v>2.2000000000000002</v>
      </c>
      <c r="P18" s="403">
        <v>0</v>
      </c>
      <c r="Q18" s="403">
        <v>18.8</v>
      </c>
      <c r="R18" s="404">
        <v>0.15</v>
      </c>
    </row>
    <row r="19" spans="1:18" ht="15.75" x14ac:dyDescent="0.25">
      <c r="A19" s="325">
        <v>107</v>
      </c>
      <c r="B19" s="311" t="s">
        <v>693</v>
      </c>
      <c r="C19" s="326" t="s">
        <v>173</v>
      </c>
      <c r="D19" s="326">
        <f t="shared" ref="D19:R19" si="1">SUM(D20:D23)</f>
        <v>15.06</v>
      </c>
      <c r="E19" s="326">
        <f t="shared" si="1"/>
        <v>12.35</v>
      </c>
      <c r="F19" s="326">
        <f t="shared" si="1"/>
        <v>4.79</v>
      </c>
      <c r="G19" s="326">
        <f t="shared" si="1"/>
        <v>191.84</v>
      </c>
      <c r="H19" s="326">
        <f t="shared" si="1"/>
        <v>6.6000000000000003E-2</v>
      </c>
      <c r="I19" s="326">
        <f t="shared" si="1"/>
        <v>0.123</v>
      </c>
      <c r="J19" s="326">
        <f t="shared" si="1"/>
        <v>0</v>
      </c>
      <c r="K19" s="326">
        <f t="shared" si="1"/>
        <v>0</v>
      </c>
      <c r="L19" s="326">
        <f t="shared" si="1"/>
        <v>0.46399999999999997</v>
      </c>
      <c r="M19" s="326">
        <f t="shared" si="1"/>
        <v>9.7829999999999995</v>
      </c>
      <c r="N19" s="326">
        <f t="shared" si="1"/>
        <v>5.0000000000000001E-3</v>
      </c>
      <c r="O19" s="326">
        <f t="shared" si="1"/>
        <v>20.788</v>
      </c>
      <c r="P19" s="326">
        <f t="shared" si="1"/>
        <v>1E-3</v>
      </c>
      <c r="Q19" s="326">
        <f t="shared" si="1"/>
        <v>153.06</v>
      </c>
      <c r="R19" s="394">
        <f t="shared" si="1"/>
        <v>2.2519999999999998</v>
      </c>
    </row>
    <row r="20" spans="1:18" ht="15.75" x14ac:dyDescent="0.25">
      <c r="A20" s="327"/>
      <c r="B20" s="315" t="s">
        <v>729</v>
      </c>
      <c r="C20" s="328" t="s">
        <v>737</v>
      </c>
      <c r="D20" s="329">
        <v>14.23</v>
      </c>
      <c r="E20" s="329">
        <v>12.24</v>
      </c>
      <c r="F20" s="329">
        <v>0</v>
      </c>
      <c r="G20" s="329">
        <v>166.77</v>
      </c>
      <c r="H20" s="330">
        <v>4.5999999999999999E-2</v>
      </c>
      <c r="I20" s="330">
        <v>0.115</v>
      </c>
      <c r="J20" s="330">
        <v>0</v>
      </c>
      <c r="K20" s="330">
        <v>0</v>
      </c>
      <c r="L20" s="330">
        <v>0.3</v>
      </c>
      <c r="M20" s="330">
        <v>6.8849999999999998</v>
      </c>
      <c r="N20" s="331">
        <v>5.0000000000000001E-3</v>
      </c>
      <c r="O20" s="331">
        <v>16.63</v>
      </c>
      <c r="P20" s="331">
        <v>0</v>
      </c>
      <c r="Q20" s="331">
        <v>142.1</v>
      </c>
      <c r="R20" s="332">
        <v>2</v>
      </c>
    </row>
    <row r="21" spans="1:18" ht="15.75" x14ac:dyDescent="0.25">
      <c r="A21" s="327"/>
      <c r="B21" s="315" t="s">
        <v>30</v>
      </c>
      <c r="C21" s="328" t="s">
        <v>695</v>
      </c>
      <c r="D21" s="329">
        <v>0</v>
      </c>
      <c r="E21" s="329">
        <v>0</v>
      </c>
      <c r="F21" s="329">
        <v>0</v>
      </c>
      <c r="G21" s="329">
        <v>0</v>
      </c>
      <c r="H21" s="329">
        <v>0</v>
      </c>
      <c r="I21" s="329">
        <v>0</v>
      </c>
      <c r="J21" s="329">
        <v>0</v>
      </c>
      <c r="K21" s="329">
        <v>0</v>
      </c>
      <c r="L21" s="329">
        <v>0</v>
      </c>
      <c r="M21" s="329">
        <v>0</v>
      </c>
      <c r="N21" s="329">
        <v>0</v>
      </c>
      <c r="O21" s="329">
        <v>0</v>
      </c>
      <c r="P21" s="329">
        <v>0</v>
      </c>
      <c r="Q21" s="329">
        <v>0</v>
      </c>
      <c r="R21" s="395">
        <v>0</v>
      </c>
    </row>
    <row r="22" spans="1:18" ht="15.75" x14ac:dyDescent="0.25">
      <c r="A22" s="327"/>
      <c r="B22" s="315" t="s">
        <v>47</v>
      </c>
      <c r="C22" s="328" t="s">
        <v>696</v>
      </c>
      <c r="D22" s="329">
        <v>0</v>
      </c>
      <c r="E22" s="329">
        <v>0</v>
      </c>
      <c r="F22" s="329">
        <v>0</v>
      </c>
      <c r="G22" s="329">
        <v>0</v>
      </c>
      <c r="H22" s="329">
        <v>0</v>
      </c>
      <c r="I22" s="329">
        <v>0</v>
      </c>
      <c r="J22" s="329">
        <v>0</v>
      </c>
      <c r="K22" s="329">
        <v>0</v>
      </c>
      <c r="L22" s="329">
        <v>0</v>
      </c>
      <c r="M22" s="329">
        <v>0</v>
      </c>
      <c r="N22" s="329">
        <v>0</v>
      </c>
      <c r="O22" s="329">
        <v>0</v>
      </c>
      <c r="P22" s="329">
        <v>0</v>
      </c>
      <c r="Q22" s="329">
        <v>0</v>
      </c>
      <c r="R22" s="395">
        <v>0</v>
      </c>
    </row>
    <row r="23" spans="1:18" ht="15.75" x14ac:dyDescent="0.25">
      <c r="A23" s="327"/>
      <c r="B23" s="315" t="s">
        <v>136</v>
      </c>
      <c r="C23" s="328" t="s">
        <v>692</v>
      </c>
      <c r="D23" s="329">
        <v>0.83</v>
      </c>
      <c r="E23" s="329">
        <v>0.11</v>
      </c>
      <c r="F23" s="329">
        <v>4.79</v>
      </c>
      <c r="G23" s="329">
        <v>25.07</v>
      </c>
      <c r="H23" s="330">
        <v>0.02</v>
      </c>
      <c r="I23" s="330">
        <v>8.0000000000000002E-3</v>
      </c>
      <c r="J23" s="330">
        <v>0</v>
      </c>
      <c r="K23" s="330">
        <v>0</v>
      </c>
      <c r="L23" s="330">
        <v>0.16400000000000001</v>
      </c>
      <c r="M23" s="330">
        <v>2.8980000000000001</v>
      </c>
      <c r="N23" s="331">
        <v>0</v>
      </c>
      <c r="O23" s="331">
        <v>4.1580000000000004</v>
      </c>
      <c r="P23" s="331">
        <v>1E-3</v>
      </c>
      <c r="Q23" s="331">
        <v>10.96</v>
      </c>
      <c r="R23" s="332">
        <v>0.252</v>
      </c>
    </row>
    <row r="24" spans="1:18" ht="28.5" x14ac:dyDescent="0.25">
      <c r="A24" s="81">
        <v>165</v>
      </c>
      <c r="B24" s="135" t="s">
        <v>195</v>
      </c>
      <c r="C24" s="95" t="s">
        <v>262</v>
      </c>
      <c r="D24" s="149">
        <f t="shared" ref="D24:R24" si="2">SUM(D25:D28)</f>
        <v>10.59</v>
      </c>
      <c r="E24" s="149">
        <f t="shared" si="2"/>
        <v>5.46</v>
      </c>
      <c r="F24" s="149">
        <f t="shared" si="2"/>
        <v>47.8</v>
      </c>
      <c r="G24" s="149">
        <f t="shared" si="2"/>
        <v>282.32</v>
      </c>
      <c r="H24" s="149">
        <f t="shared" si="2"/>
        <v>0.22700000000000001</v>
      </c>
      <c r="I24" s="149">
        <f t="shared" si="2"/>
        <v>0.12300000000000001</v>
      </c>
      <c r="J24" s="149">
        <f t="shared" si="2"/>
        <v>0</v>
      </c>
      <c r="K24" s="149">
        <f t="shared" si="2"/>
        <v>2.1999999999999999E-2</v>
      </c>
      <c r="L24" s="149">
        <f t="shared" si="2"/>
        <v>0.71300000000000008</v>
      </c>
      <c r="M24" s="149">
        <f t="shared" si="2"/>
        <v>14.82</v>
      </c>
      <c r="N24" s="149">
        <f t="shared" si="2"/>
        <v>2E-3</v>
      </c>
      <c r="O24" s="186">
        <f t="shared" si="2"/>
        <v>167.202</v>
      </c>
      <c r="P24" s="149">
        <f t="shared" si="2"/>
        <v>5.0000000000000001E-3</v>
      </c>
      <c r="Q24" s="186">
        <f t="shared" si="2"/>
        <v>250.417</v>
      </c>
      <c r="R24" s="147">
        <f t="shared" si="2"/>
        <v>4.2090000000000005</v>
      </c>
    </row>
    <row r="25" spans="1:18" ht="15.75" x14ac:dyDescent="0.25">
      <c r="A25" s="81"/>
      <c r="B25" s="31" t="s">
        <v>41</v>
      </c>
      <c r="C25" s="181" t="s">
        <v>270</v>
      </c>
      <c r="D25" s="18">
        <v>0</v>
      </c>
      <c r="E25" s="18">
        <v>0</v>
      </c>
      <c r="F25" s="18">
        <v>0</v>
      </c>
      <c r="G25" s="18">
        <v>0</v>
      </c>
      <c r="H25" s="144">
        <v>0.22700000000000001</v>
      </c>
      <c r="I25" s="144">
        <v>0.11700000000000001</v>
      </c>
      <c r="J25" s="31">
        <v>0</v>
      </c>
      <c r="K25" s="185">
        <v>0</v>
      </c>
      <c r="L25" s="185">
        <v>0</v>
      </c>
      <c r="M25" s="145">
        <v>12.51</v>
      </c>
      <c r="N25" s="144">
        <v>0</v>
      </c>
      <c r="O25" s="144">
        <v>0</v>
      </c>
      <c r="P25" s="144">
        <v>0</v>
      </c>
      <c r="Q25" s="143">
        <v>0</v>
      </c>
      <c r="R25" s="142">
        <v>4.1900000000000004</v>
      </c>
    </row>
    <row r="26" spans="1:18" ht="15.75" x14ac:dyDescent="0.25">
      <c r="A26" s="81"/>
      <c r="B26" s="31" t="s">
        <v>193</v>
      </c>
      <c r="C26" s="181" t="s">
        <v>269</v>
      </c>
      <c r="D26" s="18">
        <v>10.53</v>
      </c>
      <c r="E26" s="18">
        <v>2.76</v>
      </c>
      <c r="F26" s="18">
        <v>47.73</v>
      </c>
      <c r="G26" s="18">
        <v>257.45999999999998</v>
      </c>
      <c r="H26" s="144">
        <v>0</v>
      </c>
      <c r="I26" s="144">
        <v>6.0000000000000001E-3</v>
      </c>
      <c r="J26" s="31">
        <v>0</v>
      </c>
      <c r="K26" s="185">
        <v>2E-3</v>
      </c>
      <c r="L26" s="185">
        <v>0.66900000000000004</v>
      </c>
      <c r="M26" s="145">
        <v>1.26</v>
      </c>
      <c r="N26" s="144">
        <v>2E-3</v>
      </c>
      <c r="O26" s="144">
        <v>167.18</v>
      </c>
      <c r="P26" s="144">
        <v>5.0000000000000001E-3</v>
      </c>
      <c r="Q26" s="143">
        <v>249.1</v>
      </c>
      <c r="R26" s="142">
        <v>0.01</v>
      </c>
    </row>
    <row r="27" spans="1:18" ht="15.75" x14ac:dyDescent="0.25">
      <c r="A27" s="81"/>
      <c r="B27" s="31" t="s">
        <v>39</v>
      </c>
      <c r="C27" s="181" t="s">
        <v>261</v>
      </c>
      <c r="D27" s="18">
        <v>0</v>
      </c>
      <c r="E27" s="18">
        <v>0</v>
      </c>
      <c r="F27" s="18">
        <v>0</v>
      </c>
      <c r="G27" s="18">
        <v>0</v>
      </c>
      <c r="H27" s="144">
        <v>0</v>
      </c>
      <c r="I27" s="144">
        <v>0</v>
      </c>
      <c r="J27" s="31">
        <v>0</v>
      </c>
      <c r="K27" s="185">
        <v>0</v>
      </c>
      <c r="L27" s="185">
        <v>0</v>
      </c>
      <c r="M27" s="145">
        <v>0</v>
      </c>
      <c r="N27" s="144">
        <v>0</v>
      </c>
      <c r="O27" s="144">
        <v>0</v>
      </c>
      <c r="P27" s="144">
        <v>0</v>
      </c>
      <c r="Q27" s="143"/>
      <c r="R27" s="142">
        <v>0</v>
      </c>
    </row>
    <row r="28" spans="1:18" ht="15.75" x14ac:dyDescent="0.25">
      <c r="A28" s="81"/>
      <c r="B28" s="31" t="s">
        <v>43</v>
      </c>
      <c r="C28" s="181" t="s">
        <v>260</v>
      </c>
      <c r="D28" s="18">
        <v>0.06</v>
      </c>
      <c r="E28" s="18">
        <v>2.7</v>
      </c>
      <c r="F28" s="18">
        <v>7.0000000000000007E-2</v>
      </c>
      <c r="G28" s="18">
        <v>24.86</v>
      </c>
      <c r="H28" s="144">
        <v>0</v>
      </c>
      <c r="I28" s="144">
        <v>0</v>
      </c>
      <c r="J28" s="31">
        <v>0</v>
      </c>
      <c r="K28" s="185">
        <v>0.02</v>
      </c>
      <c r="L28" s="185">
        <v>4.3999999999999997E-2</v>
      </c>
      <c r="M28" s="145">
        <v>1.05</v>
      </c>
      <c r="N28" s="144">
        <v>0</v>
      </c>
      <c r="O28" s="144">
        <v>2.1999999999999999E-2</v>
      </c>
      <c r="P28" s="144">
        <v>0</v>
      </c>
      <c r="Q28" s="143">
        <v>1.3169999999999999</v>
      </c>
      <c r="R28" s="142">
        <v>8.9999999999999993E-3</v>
      </c>
    </row>
    <row r="29" spans="1:18" ht="29.25" x14ac:dyDescent="0.25">
      <c r="A29" s="21" t="s">
        <v>35</v>
      </c>
      <c r="B29" s="20" t="s">
        <v>34</v>
      </c>
      <c r="C29" s="28" t="s">
        <v>33</v>
      </c>
      <c r="D29" s="122">
        <f t="shared" ref="D29:R29" si="3">SUM(D30:D32)</f>
        <v>0.56000000000000005</v>
      </c>
      <c r="E29" s="122">
        <f t="shared" si="3"/>
        <v>0</v>
      </c>
      <c r="F29" s="122">
        <f t="shared" si="3"/>
        <v>30.22</v>
      </c>
      <c r="G29" s="122">
        <f t="shared" si="3"/>
        <v>103.11</v>
      </c>
      <c r="H29" s="122">
        <f t="shared" si="3"/>
        <v>6.0000000000000001E-3</v>
      </c>
      <c r="I29" s="122">
        <f t="shared" si="3"/>
        <v>2E-3</v>
      </c>
      <c r="J29" s="122">
        <f t="shared" si="3"/>
        <v>0.04</v>
      </c>
      <c r="K29" s="122">
        <f t="shared" si="3"/>
        <v>0</v>
      </c>
      <c r="L29" s="122">
        <f t="shared" si="3"/>
        <v>0</v>
      </c>
      <c r="M29" s="122">
        <f t="shared" si="3"/>
        <v>3.12</v>
      </c>
      <c r="N29" s="122">
        <f t="shared" si="3"/>
        <v>0</v>
      </c>
      <c r="O29" s="122">
        <f t="shared" si="3"/>
        <v>0</v>
      </c>
      <c r="P29" s="122">
        <f t="shared" si="3"/>
        <v>0</v>
      </c>
      <c r="Q29" s="122">
        <f t="shared" si="3"/>
        <v>0</v>
      </c>
      <c r="R29" s="121">
        <f t="shared" si="3"/>
        <v>0.12</v>
      </c>
    </row>
    <row r="30" spans="1:18" x14ac:dyDescent="0.25">
      <c r="A30" s="27"/>
      <c r="B30" s="26" t="s">
        <v>32</v>
      </c>
      <c r="C30" s="25" t="s">
        <v>31</v>
      </c>
      <c r="D30" s="24">
        <v>0.56000000000000005</v>
      </c>
      <c r="E30" s="24">
        <v>0</v>
      </c>
      <c r="F30" s="24">
        <v>10.26</v>
      </c>
      <c r="G30" s="24">
        <v>43.26</v>
      </c>
      <c r="H30" s="24">
        <v>6.0000000000000001E-3</v>
      </c>
      <c r="I30" s="24">
        <v>2E-3</v>
      </c>
      <c r="J30" s="24">
        <v>0.04</v>
      </c>
      <c r="K30" s="24">
        <v>0</v>
      </c>
      <c r="L30" s="24">
        <v>0</v>
      </c>
      <c r="M30" s="24">
        <v>2.52</v>
      </c>
      <c r="N30" s="23">
        <v>0</v>
      </c>
      <c r="O30" s="23">
        <v>0</v>
      </c>
      <c r="P30" s="23">
        <v>0</v>
      </c>
      <c r="Q30" s="23">
        <v>0</v>
      </c>
      <c r="R30" s="22">
        <v>0.06</v>
      </c>
    </row>
    <row r="31" spans="1:18" x14ac:dyDescent="0.25">
      <c r="A31" s="27"/>
      <c r="B31" s="26" t="s">
        <v>30</v>
      </c>
      <c r="C31" s="25" t="s">
        <v>29</v>
      </c>
      <c r="D31" s="24">
        <v>0</v>
      </c>
      <c r="E31" s="24">
        <v>0</v>
      </c>
      <c r="F31" s="24">
        <v>0</v>
      </c>
      <c r="G31" s="24">
        <v>0</v>
      </c>
      <c r="H31" s="24">
        <v>0</v>
      </c>
      <c r="I31" s="24">
        <v>0</v>
      </c>
      <c r="J31" s="24">
        <v>0</v>
      </c>
      <c r="K31" s="24">
        <v>0</v>
      </c>
      <c r="L31" s="24">
        <v>0</v>
      </c>
      <c r="M31" s="24">
        <v>0</v>
      </c>
      <c r="N31" s="23">
        <v>0</v>
      </c>
      <c r="O31" s="23">
        <v>0</v>
      </c>
      <c r="P31" s="23">
        <v>0</v>
      </c>
      <c r="Q31" s="23">
        <v>0</v>
      </c>
      <c r="R31" s="22">
        <v>0</v>
      </c>
    </row>
    <row r="32" spans="1:18" x14ac:dyDescent="0.25">
      <c r="A32" s="27"/>
      <c r="B32" s="26" t="s">
        <v>28</v>
      </c>
      <c r="C32" s="25" t="s">
        <v>27</v>
      </c>
      <c r="D32" s="24">
        <v>0</v>
      </c>
      <c r="E32" s="24">
        <v>0</v>
      </c>
      <c r="F32" s="24">
        <v>19.96</v>
      </c>
      <c r="G32" s="24">
        <v>59.85</v>
      </c>
      <c r="H32" s="24">
        <v>0</v>
      </c>
      <c r="I32" s="24">
        <v>0</v>
      </c>
      <c r="J32" s="24">
        <v>0</v>
      </c>
      <c r="K32" s="24">
        <v>0</v>
      </c>
      <c r="L32" s="24">
        <v>0</v>
      </c>
      <c r="M32" s="24">
        <v>0.6</v>
      </c>
      <c r="N32" s="23">
        <v>0</v>
      </c>
      <c r="O32" s="23">
        <v>0</v>
      </c>
      <c r="P32" s="23">
        <v>0</v>
      </c>
      <c r="Q32" s="23">
        <v>0</v>
      </c>
      <c r="R32" s="22">
        <v>0.06</v>
      </c>
    </row>
    <row r="33" spans="1:18" x14ac:dyDescent="0.25">
      <c r="A33" s="155">
        <v>11</v>
      </c>
      <c r="B33" s="20" t="s">
        <v>26</v>
      </c>
      <c r="C33" s="28" t="s">
        <v>410</v>
      </c>
      <c r="D33" s="39">
        <f t="shared" ref="D33" si="4">SUM(D34)</f>
        <v>1.44</v>
      </c>
      <c r="E33" s="39">
        <f t="shared" ref="E33:R33" si="5">SUM(E34)</f>
        <v>0.36</v>
      </c>
      <c r="F33" s="39">
        <f t="shared" si="5"/>
        <v>12.48</v>
      </c>
      <c r="G33" s="39">
        <f t="shared" si="5"/>
        <v>59.4</v>
      </c>
      <c r="H33" s="40">
        <f t="shared" si="5"/>
        <v>7.0000000000000001E-3</v>
      </c>
      <c r="I33" s="40">
        <f t="shared" si="5"/>
        <v>3.2000000000000001E-2</v>
      </c>
      <c r="J33" s="39">
        <f t="shared" si="5"/>
        <v>0</v>
      </c>
      <c r="K33" s="39">
        <f t="shared" si="5"/>
        <v>0</v>
      </c>
      <c r="L33" s="39">
        <f t="shared" si="5"/>
        <v>0</v>
      </c>
      <c r="M33" s="39">
        <f t="shared" si="5"/>
        <v>14</v>
      </c>
      <c r="N33" s="39">
        <f t="shared" si="5"/>
        <v>0</v>
      </c>
      <c r="O33" s="39">
        <f t="shared" si="5"/>
        <v>0</v>
      </c>
      <c r="P33" s="39">
        <f t="shared" si="5"/>
        <v>0</v>
      </c>
      <c r="Q33" s="39">
        <f t="shared" si="5"/>
        <v>0</v>
      </c>
      <c r="R33" s="302">
        <f t="shared" si="5"/>
        <v>1.56</v>
      </c>
    </row>
    <row r="34" spans="1:18" ht="15.75" thickBot="1" x14ac:dyDescent="0.3">
      <c r="A34" s="241"/>
      <c r="B34" s="242" t="s">
        <v>25</v>
      </c>
      <c r="C34" s="243" t="s">
        <v>251</v>
      </c>
      <c r="D34" s="215">
        <v>1.44</v>
      </c>
      <c r="E34" s="215">
        <v>0.36</v>
      </c>
      <c r="F34" s="215">
        <v>12.48</v>
      </c>
      <c r="G34" s="215">
        <v>59.4</v>
      </c>
      <c r="H34" s="215">
        <v>7.0000000000000001E-3</v>
      </c>
      <c r="I34" s="215">
        <v>3.2000000000000001E-2</v>
      </c>
      <c r="J34" s="215">
        <v>0</v>
      </c>
      <c r="K34" s="215">
        <v>0</v>
      </c>
      <c r="L34" s="215">
        <v>0</v>
      </c>
      <c r="M34" s="215">
        <v>14</v>
      </c>
      <c r="N34" s="244">
        <v>0</v>
      </c>
      <c r="O34" s="244">
        <v>0</v>
      </c>
      <c r="P34" s="244">
        <v>0</v>
      </c>
      <c r="Q34" s="244">
        <v>0</v>
      </c>
      <c r="R34" s="214">
        <v>1.56</v>
      </c>
    </row>
    <row r="35" spans="1:18" ht="15.75" thickBot="1" x14ac:dyDescent="0.3">
      <c r="A35" s="420" t="s">
        <v>24</v>
      </c>
      <c r="B35" s="421"/>
      <c r="C35" s="422"/>
      <c r="D35" s="15">
        <f t="shared" ref="D35:R35" si="6">SUM(D4,D9,D19,D24,D29,D33,)</f>
        <v>38.710999999999999</v>
      </c>
      <c r="E35" s="15">
        <f t="shared" si="6"/>
        <v>31.341999999999999</v>
      </c>
      <c r="F35" s="15">
        <f t="shared" si="6"/>
        <v>118.852</v>
      </c>
      <c r="G35" s="405">
        <f t="shared" si="6"/>
        <v>894.0920000000001</v>
      </c>
      <c r="H35" s="15">
        <f t="shared" si="6"/>
        <v>0.50900000000000001</v>
      </c>
      <c r="I35" s="15">
        <f t="shared" si="6"/>
        <v>0.96600000000000008</v>
      </c>
      <c r="J35" s="15">
        <f t="shared" si="6"/>
        <v>65.134</v>
      </c>
      <c r="K35" s="15">
        <f t="shared" si="6"/>
        <v>0.80800000000000005</v>
      </c>
      <c r="L35" s="15">
        <f t="shared" si="6"/>
        <v>2.5760000000000001</v>
      </c>
      <c r="M35" s="15">
        <f t="shared" si="6"/>
        <v>127.946</v>
      </c>
      <c r="N35" s="15">
        <f t="shared" si="6"/>
        <v>1.4E-2</v>
      </c>
      <c r="O35" s="15">
        <f t="shared" si="6"/>
        <v>247.14</v>
      </c>
      <c r="P35" s="15">
        <f t="shared" si="6"/>
        <v>0.01</v>
      </c>
      <c r="Q35" s="15">
        <f t="shared" si="6"/>
        <v>597.99099999999999</v>
      </c>
      <c r="R35" s="303">
        <f t="shared" si="6"/>
        <v>10.79</v>
      </c>
    </row>
    <row r="36" spans="1:18" x14ac:dyDescent="0.25">
      <c r="A36" s="245"/>
      <c r="B36" s="164"/>
      <c r="C36" s="164"/>
      <c r="D36" s="163"/>
      <c r="E36" s="163"/>
      <c r="F36" s="163"/>
      <c r="G36" s="163"/>
      <c r="H36" s="163"/>
      <c r="I36" s="163"/>
      <c r="J36" s="163"/>
      <c r="K36" s="163"/>
      <c r="L36" s="163"/>
      <c r="M36" s="163"/>
      <c r="N36" s="163"/>
      <c r="O36" s="163"/>
      <c r="P36" s="163"/>
      <c r="Q36" s="163"/>
      <c r="R36" s="163"/>
    </row>
    <row r="37" spans="1:18" x14ac:dyDescent="0.25">
      <c r="A37" s="164"/>
      <c r="B37" s="164"/>
      <c r="C37" s="164"/>
      <c r="D37" s="163"/>
      <c r="E37" s="163"/>
      <c r="F37" s="163"/>
      <c r="G37" s="163"/>
      <c r="H37" s="163"/>
      <c r="I37" s="163"/>
      <c r="J37" s="163"/>
      <c r="K37" s="163"/>
      <c r="L37" s="163"/>
      <c r="M37" s="163"/>
      <c r="N37" s="163"/>
      <c r="O37" s="163"/>
      <c r="P37" s="163"/>
      <c r="Q37" s="163"/>
      <c r="R37" s="163"/>
    </row>
    <row r="38" spans="1:18" ht="15.75" thickBot="1" x14ac:dyDescent="0.3">
      <c r="A38" s="392"/>
      <c r="B38" s="392"/>
      <c r="C38" s="392"/>
      <c r="D38" s="393"/>
      <c r="E38" s="393"/>
      <c r="F38" s="393"/>
      <c r="G38" s="393"/>
      <c r="H38" s="393"/>
      <c r="I38" s="393"/>
      <c r="J38" s="393"/>
      <c r="K38" s="393"/>
      <c r="L38" s="393"/>
      <c r="M38" s="393"/>
      <c r="N38" s="393"/>
      <c r="O38" s="393"/>
      <c r="P38" s="393"/>
      <c r="Q38" s="393"/>
      <c r="R38" s="393"/>
    </row>
    <row r="39" spans="1:18" ht="15.75" thickBot="1" x14ac:dyDescent="0.3">
      <c r="A39" s="438" t="s">
        <v>203</v>
      </c>
      <c r="B39" s="439"/>
      <c r="C39" s="439"/>
      <c r="D39" s="439"/>
      <c r="E39" s="439"/>
      <c r="F39" s="439"/>
      <c r="G39" s="439"/>
      <c r="H39" s="439"/>
      <c r="I39" s="439"/>
      <c r="J39" s="439"/>
      <c r="K39" s="439"/>
      <c r="L39" s="439"/>
      <c r="M39" s="439"/>
      <c r="N39" s="439"/>
      <c r="O39" s="439"/>
      <c r="P39" s="439"/>
      <c r="Q39" s="439"/>
      <c r="R39" s="440"/>
    </row>
    <row r="40" spans="1:18" x14ac:dyDescent="0.25">
      <c r="A40" s="435" t="s">
        <v>82</v>
      </c>
      <c r="B40" s="429" t="s">
        <v>81</v>
      </c>
      <c r="C40" s="429" t="s">
        <v>80</v>
      </c>
      <c r="D40" s="431" t="s">
        <v>18</v>
      </c>
      <c r="E40" s="431"/>
      <c r="F40" s="431"/>
      <c r="G40" s="429" t="s">
        <v>17</v>
      </c>
      <c r="H40" s="432" t="s">
        <v>16</v>
      </c>
      <c r="I40" s="433"/>
      <c r="J40" s="433"/>
      <c r="K40" s="433"/>
      <c r="L40" s="434"/>
      <c r="M40" s="429" t="s">
        <v>15</v>
      </c>
      <c r="N40" s="414"/>
      <c r="O40" s="414"/>
      <c r="P40" s="414"/>
      <c r="Q40" s="414"/>
      <c r="R40" s="437"/>
    </row>
    <row r="41" spans="1:18" ht="16.5" thickBot="1" x14ac:dyDescent="0.3">
      <c r="A41" s="436"/>
      <c r="B41" s="430"/>
      <c r="C41" s="430"/>
      <c r="D41" s="72" t="s">
        <v>79</v>
      </c>
      <c r="E41" s="72" t="s">
        <v>78</v>
      </c>
      <c r="F41" s="72" t="s">
        <v>77</v>
      </c>
      <c r="G41" s="430"/>
      <c r="H41" s="72" t="s">
        <v>11</v>
      </c>
      <c r="I41" s="72" t="s">
        <v>10</v>
      </c>
      <c r="J41" s="72" t="s">
        <v>9</v>
      </c>
      <c r="K41" s="72" t="s">
        <v>76</v>
      </c>
      <c r="L41" s="72" t="s">
        <v>7</v>
      </c>
      <c r="M41" s="72" t="s">
        <v>6</v>
      </c>
      <c r="N41" s="71" t="s">
        <v>5</v>
      </c>
      <c r="O41" s="71" t="s">
        <v>4</v>
      </c>
      <c r="P41" s="71" t="s">
        <v>3</v>
      </c>
      <c r="Q41" s="71" t="s">
        <v>2</v>
      </c>
      <c r="R41" s="70" t="s">
        <v>1</v>
      </c>
    </row>
    <row r="42" spans="1:18" ht="16.5" thickBot="1" x14ac:dyDescent="0.3">
      <c r="A42" s="333">
        <v>20</v>
      </c>
      <c r="B42" s="334" t="s">
        <v>726</v>
      </c>
      <c r="C42" s="335">
        <v>100</v>
      </c>
      <c r="D42" s="336">
        <v>1.7799999999999998</v>
      </c>
      <c r="E42" s="336">
        <v>4.2599999999999989</v>
      </c>
      <c r="F42" s="336">
        <v>7.3</v>
      </c>
      <c r="G42" s="335">
        <v>73.800000000000011</v>
      </c>
      <c r="H42" s="336">
        <v>3.3000000000000002E-2</v>
      </c>
      <c r="I42" s="336">
        <v>3.1E-2</v>
      </c>
      <c r="J42" s="336">
        <v>16.608000000000001</v>
      </c>
      <c r="K42" s="336">
        <v>1.2E-2</v>
      </c>
      <c r="L42" s="336">
        <v>0.45300000000000007</v>
      </c>
      <c r="M42" s="336">
        <v>23.052</v>
      </c>
      <c r="N42" s="337">
        <v>0.01</v>
      </c>
      <c r="O42" s="337">
        <v>8.48</v>
      </c>
      <c r="P42" s="337">
        <v>0</v>
      </c>
      <c r="Q42" s="337">
        <v>22.361999999999998</v>
      </c>
      <c r="R42" s="338">
        <v>0.30099999999999999</v>
      </c>
    </row>
    <row r="43" spans="1:18" x14ac:dyDescent="0.25">
      <c r="A43" s="339"/>
      <c r="B43" s="340" t="s">
        <v>62</v>
      </c>
      <c r="C43" s="341" t="s">
        <v>758</v>
      </c>
      <c r="D43" s="342">
        <v>0.14000000000000001</v>
      </c>
      <c r="E43" s="342">
        <v>0.02</v>
      </c>
      <c r="F43" s="342">
        <v>0.83</v>
      </c>
      <c r="G43" s="342">
        <v>4.13</v>
      </c>
      <c r="H43" s="342">
        <v>5.0000000000000001E-3</v>
      </c>
      <c r="I43" s="342">
        <v>3.0000000000000001E-3</v>
      </c>
      <c r="J43" s="342">
        <v>1.008</v>
      </c>
      <c r="K43" s="342">
        <v>0</v>
      </c>
      <c r="L43" s="342">
        <v>0.02</v>
      </c>
      <c r="M43" s="342">
        <v>3.12</v>
      </c>
      <c r="N43" s="342">
        <v>0</v>
      </c>
      <c r="O43" s="342">
        <v>1.4</v>
      </c>
      <c r="P43" s="342">
        <v>0</v>
      </c>
      <c r="Q43" s="342">
        <v>5.85</v>
      </c>
      <c r="R43" s="343">
        <v>0.08</v>
      </c>
    </row>
    <row r="44" spans="1:18" x14ac:dyDescent="0.25">
      <c r="A44" s="344"/>
      <c r="B44" s="345" t="s">
        <v>69</v>
      </c>
      <c r="C44" s="346" t="s">
        <v>68</v>
      </c>
      <c r="D44" s="322">
        <v>0</v>
      </c>
      <c r="E44" s="322">
        <v>4.2</v>
      </c>
      <c r="F44" s="322">
        <v>0</v>
      </c>
      <c r="G44" s="322">
        <v>37.76</v>
      </c>
      <c r="H44" s="322">
        <v>0</v>
      </c>
      <c r="I44" s="322">
        <v>0</v>
      </c>
      <c r="J44" s="322">
        <v>0</v>
      </c>
      <c r="K44" s="322">
        <v>0</v>
      </c>
      <c r="L44" s="322">
        <v>0.38700000000000001</v>
      </c>
      <c r="M44" s="322">
        <v>0</v>
      </c>
      <c r="N44" s="347">
        <v>0</v>
      </c>
      <c r="O44" s="347">
        <v>0</v>
      </c>
      <c r="P44" s="347">
        <v>0</v>
      </c>
      <c r="Q44" s="347">
        <v>0</v>
      </c>
      <c r="R44" s="348">
        <v>0</v>
      </c>
    </row>
    <row r="45" spans="1:18" x14ac:dyDescent="0.25">
      <c r="A45" s="344"/>
      <c r="B45" s="345" t="s">
        <v>47</v>
      </c>
      <c r="C45" s="346" t="s">
        <v>67</v>
      </c>
      <c r="D45" s="322">
        <v>0</v>
      </c>
      <c r="E45" s="322">
        <v>0</v>
      </c>
      <c r="F45" s="322">
        <v>0</v>
      </c>
      <c r="G45" s="322">
        <v>0</v>
      </c>
      <c r="H45" s="322">
        <v>0</v>
      </c>
      <c r="I45" s="322">
        <v>0</v>
      </c>
      <c r="J45" s="322">
        <v>0</v>
      </c>
      <c r="K45" s="322">
        <v>0</v>
      </c>
      <c r="L45" s="322">
        <v>0</v>
      </c>
      <c r="M45" s="322">
        <v>0</v>
      </c>
      <c r="N45" s="322">
        <v>0</v>
      </c>
      <c r="O45" s="322">
        <v>0</v>
      </c>
      <c r="P45" s="322">
        <v>0</v>
      </c>
      <c r="Q45" s="322">
        <v>0</v>
      </c>
      <c r="R45" s="348">
        <v>0</v>
      </c>
    </row>
    <row r="46" spans="1:18" x14ac:dyDescent="0.25">
      <c r="A46" s="344"/>
      <c r="B46" s="345" t="s">
        <v>161</v>
      </c>
      <c r="C46" s="346" t="s">
        <v>759</v>
      </c>
      <c r="D46" s="322">
        <v>2.2999999999999998</v>
      </c>
      <c r="E46" s="322">
        <v>0</v>
      </c>
      <c r="F46" s="322">
        <v>10.08</v>
      </c>
      <c r="G46" s="322">
        <v>47.52</v>
      </c>
      <c r="H46" s="322">
        <v>2.9000000000000001E-2</v>
      </c>
      <c r="I46" s="322">
        <v>1.9E-2</v>
      </c>
      <c r="J46" s="322">
        <v>12</v>
      </c>
      <c r="K46" s="322">
        <v>6.4000000000000001E-2</v>
      </c>
      <c r="L46" s="322">
        <v>0.33600000000000002</v>
      </c>
      <c r="M46" s="322">
        <v>6.72</v>
      </c>
      <c r="N46" s="322">
        <v>1E-3</v>
      </c>
      <c r="O46" s="322">
        <v>0</v>
      </c>
      <c r="P46" s="322">
        <v>0</v>
      </c>
      <c r="Q46" s="322">
        <v>12.48</v>
      </c>
      <c r="R46" s="348">
        <v>0.432</v>
      </c>
    </row>
    <row r="47" spans="1:18" x14ac:dyDescent="0.25">
      <c r="A47" s="344"/>
      <c r="B47" s="345" t="s">
        <v>162</v>
      </c>
      <c r="C47" s="346" t="s">
        <v>760</v>
      </c>
      <c r="D47" s="322">
        <v>0.255</v>
      </c>
      <c r="E47" s="322">
        <v>0.03</v>
      </c>
      <c r="F47" s="322">
        <v>0.81</v>
      </c>
      <c r="G47" s="322">
        <v>4.53</v>
      </c>
      <c r="H47" s="322">
        <v>8.9999999999999993E-3</v>
      </c>
      <c r="I47" s="322">
        <v>1.2999999999999999E-2</v>
      </c>
      <c r="J47" s="322">
        <v>3.15</v>
      </c>
      <c r="K47" s="322">
        <v>1E-3</v>
      </c>
      <c r="L47" s="322">
        <v>4.8600000000000003</v>
      </c>
      <c r="M47" s="322">
        <v>7.45</v>
      </c>
      <c r="N47" s="347">
        <v>0</v>
      </c>
      <c r="O47" s="347">
        <v>0</v>
      </c>
      <c r="P47" s="347">
        <v>0</v>
      </c>
      <c r="Q47" s="347">
        <v>13.608000000000001</v>
      </c>
      <c r="R47" s="348">
        <v>0.19500000000000001</v>
      </c>
    </row>
    <row r="48" spans="1:18" x14ac:dyDescent="0.25">
      <c r="A48" s="344"/>
      <c r="B48" s="345" t="s">
        <v>125</v>
      </c>
      <c r="C48" s="346" t="s">
        <v>760</v>
      </c>
      <c r="D48" s="322">
        <v>0.435</v>
      </c>
      <c r="E48" s="322">
        <v>0.03</v>
      </c>
      <c r="F48" s="322">
        <v>1.1399999999999999</v>
      </c>
      <c r="G48" s="322">
        <v>6.81</v>
      </c>
      <c r="H48" s="322">
        <v>1.7000000000000001E-2</v>
      </c>
      <c r="I48" s="322">
        <v>1.2999999999999999E-2</v>
      </c>
      <c r="J48" s="322">
        <v>10.994999999999999</v>
      </c>
      <c r="K48" s="322">
        <v>0</v>
      </c>
      <c r="L48" s="322">
        <v>0</v>
      </c>
      <c r="M48" s="322">
        <v>17.28</v>
      </c>
      <c r="N48" s="347">
        <v>0</v>
      </c>
      <c r="O48" s="347">
        <v>0</v>
      </c>
      <c r="P48" s="347">
        <v>0</v>
      </c>
      <c r="Q48" s="347">
        <v>11.16</v>
      </c>
      <c r="R48" s="348">
        <v>0.17100000000000001</v>
      </c>
    </row>
    <row r="49" spans="1:18" ht="28.5" x14ac:dyDescent="0.25">
      <c r="A49" s="33">
        <v>34</v>
      </c>
      <c r="B49" s="55" t="s">
        <v>147</v>
      </c>
      <c r="C49" s="95">
        <v>250</v>
      </c>
      <c r="D49" s="180">
        <f t="shared" ref="D49:R49" si="7">SUM(D50:D56)</f>
        <v>18.125</v>
      </c>
      <c r="E49" s="180">
        <f t="shared" si="7"/>
        <v>12.68</v>
      </c>
      <c r="F49" s="180">
        <f t="shared" si="7"/>
        <v>13.536</v>
      </c>
      <c r="G49" s="180">
        <f t="shared" si="7"/>
        <v>238.62</v>
      </c>
      <c r="H49" s="180">
        <f t="shared" si="7"/>
        <v>0.191</v>
      </c>
      <c r="I49" s="180">
        <f t="shared" si="7"/>
        <v>0.58299999999999996</v>
      </c>
      <c r="J49" s="180">
        <f t="shared" si="7"/>
        <v>9.6389999999999993</v>
      </c>
      <c r="K49" s="180">
        <f t="shared" si="7"/>
        <v>0.35799999999999998</v>
      </c>
      <c r="L49" s="180">
        <f t="shared" si="7"/>
        <v>0.46599999999999997</v>
      </c>
      <c r="M49" s="180">
        <f t="shared" si="7"/>
        <v>27.119</v>
      </c>
      <c r="N49" s="180">
        <f t="shared" si="7"/>
        <v>6.0000000000000001E-3</v>
      </c>
      <c r="O49" s="180">
        <f t="shared" si="7"/>
        <v>35.016000000000005</v>
      </c>
      <c r="P49" s="180">
        <f t="shared" si="7"/>
        <v>1.2E-2</v>
      </c>
      <c r="Q49" s="180">
        <f t="shared" si="7"/>
        <v>190.24200000000002</v>
      </c>
      <c r="R49" s="141">
        <f t="shared" si="7"/>
        <v>1.8360000000000001</v>
      </c>
    </row>
    <row r="50" spans="1:18" x14ac:dyDescent="0.25">
      <c r="A50" s="33"/>
      <c r="B50" s="31" t="s">
        <v>64</v>
      </c>
      <c r="C50" s="31" t="s">
        <v>259</v>
      </c>
      <c r="D50" s="31">
        <v>0.7</v>
      </c>
      <c r="E50" s="31">
        <v>0.14000000000000001</v>
      </c>
      <c r="F50" s="31">
        <v>5.7</v>
      </c>
      <c r="G50" s="31">
        <v>26.35</v>
      </c>
      <c r="H50" s="31">
        <v>4.2000000000000003E-2</v>
      </c>
      <c r="I50" s="31">
        <v>0.245</v>
      </c>
      <c r="J50" s="31">
        <v>7</v>
      </c>
      <c r="K50" s="31">
        <v>1E-3</v>
      </c>
      <c r="L50" s="31">
        <v>7.0000000000000007E-2</v>
      </c>
      <c r="M50" s="31">
        <v>3.5</v>
      </c>
      <c r="N50" s="94">
        <v>2E-3</v>
      </c>
      <c r="O50" s="94">
        <v>8.0500000000000007</v>
      </c>
      <c r="P50" s="94">
        <v>0</v>
      </c>
      <c r="Q50" s="94">
        <v>20.3</v>
      </c>
      <c r="R50" s="73">
        <v>0.315</v>
      </c>
    </row>
    <row r="51" spans="1:18" x14ac:dyDescent="0.25">
      <c r="A51" s="33"/>
      <c r="B51" s="31" t="s">
        <v>71</v>
      </c>
      <c r="C51" s="31" t="s">
        <v>258</v>
      </c>
      <c r="D51" s="31">
        <v>0.14899999999999999</v>
      </c>
      <c r="E51" s="31">
        <v>1.6E-2</v>
      </c>
      <c r="F51" s="31">
        <v>1.1519999999999999</v>
      </c>
      <c r="G51" s="31">
        <v>5.44</v>
      </c>
      <c r="H51" s="31">
        <v>0.01</v>
      </c>
      <c r="I51" s="31">
        <v>1.0999999999999999E-2</v>
      </c>
      <c r="J51" s="31">
        <v>0.94399999999999995</v>
      </c>
      <c r="K51" s="31">
        <v>0.32</v>
      </c>
      <c r="L51" s="31">
        <v>6.4000000000000001E-2</v>
      </c>
      <c r="M51" s="31">
        <v>6.375</v>
      </c>
      <c r="N51" s="94">
        <v>1E-3</v>
      </c>
      <c r="O51" s="94">
        <v>6.08</v>
      </c>
      <c r="P51" s="94">
        <v>0</v>
      </c>
      <c r="Q51" s="94">
        <v>8.8000000000000007</v>
      </c>
      <c r="R51" s="73">
        <v>0.112</v>
      </c>
    </row>
    <row r="52" spans="1:18" x14ac:dyDescent="0.25">
      <c r="A52" s="33"/>
      <c r="B52" s="31" t="s">
        <v>47</v>
      </c>
      <c r="C52" s="31" t="s">
        <v>152</v>
      </c>
      <c r="D52" s="31">
        <v>0</v>
      </c>
      <c r="E52" s="31">
        <v>0</v>
      </c>
      <c r="F52" s="31">
        <v>0</v>
      </c>
      <c r="G52" s="31">
        <v>0</v>
      </c>
      <c r="H52" s="31">
        <v>0</v>
      </c>
      <c r="I52" s="31">
        <v>0</v>
      </c>
      <c r="J52" s="31">
        <v>0</v>
      </c>
      <c r="K52" s="31">
        <v>0</v>
      </c>
      <c r="L52" s="31">
        <v>0</v>
      </c>
      <c r="M52" s="31">
        <v>0</v>
      </c>
      <c r="N52" s="31">
        <v>0</v>
      </c>
      <c r="O52" s="31">
        <v>0</v>
      </c>
      <c r="P52" s="31">
        <v>0</v>
      </c>
      <c r="Q52" s="31">
        <v>0</v>
      </c>
      <c r="R52" s="73">
        <v>0</v>
      </c>
    </row>
    <row r="53" spans="1:18" x14ac:dyDescent="0.25">
      <c r="A53" s="33"/>
      <c r="B53" s="31" t="s">
        <v>145</v>
      </c>
      <c r="C53" s="31" t="s">
        <v>149</v>
      </c>
      <c r="D53" s="31">
        <v>1.1519999999999999</v>
      </c>
      <c r="E53" s="31">
        <v>0.184</v>
      </c>
      <c r="F53" s="31">
        <v>6.1360000000000001</v>
      </c>
      <c r="G53" s="31">
        <v>31.4</v>
      </c>
      <c r="H53" s="31">
        <v>0</v>
      </c>
      <c r="I53" s="31">
        <v>0</v>
      </c>
      <c r="J53" s="31">
        <v>0</v>
      </c>
      <c r="K53" s="31">
        <v>0</v>
      </c>
      <c r="L53" s="31">
        <v>0</v>
      </c>
      <c r="M53" s="31">
        <v>0</v>
      </c>
      <c r="N53" s="31">
        <v>0</v>
      </c>
      <c r="O53" s="31">
        <v>0</v>
      </c>
      <c r="P53" s="31">
        <v>0</v>
      </c>
      <c r="Q53" s="31">
        <v>0</v>
      </c>
      <c r="R53" s="73">
        <v>0</v>
      </c>
    </row>
    <row r="54" spans="1:18" x14ac:dyDescent="0.25">
      <c r="A54" s="33"/>
      <c r="B54" s="31" t="s">
        <v>62</v>
      </c>
      <c r="C54" s="31" t="s">
        <v>257</v>
      </c>
      <c r="D54" s="31">
        <v>3.4000000000000002E-2</v>
      </c>
      <c r="E54" s="31">
        <v>0</v>
      </c>
      <c r="F54" s="31">
        <v>0.218</v>
      </c>
      <c r="G54" s="31">
        <v>0.96</v>
      </c>
      <c r="H54" s="31">
        <v>1E-3</v>
      </c>
      <c r="I54" s="31">
        <v>1E-3</v>
      </c>
      <c r="J54" s="31">
        <v>0.24</v>
      </c>
      <c r="K54" s="31">
        <v>0</v>
      </c>
      <c r="L54" s="31">
        <v>5.0000000000000001E-3</v>
      </c>
      <c r="M54" s="31">
        <v>0.74399999999999999</v>
      </c>
      <c r="N54" s="94">
        <v>0</v>
      </c>
      <c r="O54" s="94">
        <v>0.33600000000000002</v>
      </c>
      <c r="P54" s="94">
        <v>0</v>
      </c>
      <c r="Q54" s="94">
        <v>1.3919999999999999</v>
      </c>
      <c r="R54" s="73">
        <v>1.9E-2</v>
      </c>
    </row>
    <row r="55" spans="1:18" x14ac:dyDescent="0.25">
      <c r="A55" s="33"/>
      <c r="B55" s="31" t="s">
        <v>142</v>
      </c>
      <c r="C55" s="31" t="s">
        <v>241</v>
      </c>
      <c r="D55" s="31">
        <v>7.5</v>
      </c>
      <c r="E55" s="31">
        <v>3.6</v>
      </c>
      <c r="F55" s="31">
        <v>0</v>
      </c>
      <c r="G55" s="31">
        <v>60</v>
      </c>
      <c r="H55" s="31">
        <v>0.105</v>
      </c>
      <c r="I55" s="31">
        <v>0.255</v>
      </c>
      <c r="J55" s="31">
        <v>0.6</v>
      </c>
      <c r="K55" s="31">
        <v>3.0000000000000001E-3</v>
      </c>
      <c r="L55" s="31">
        <v>0.09</v>
      </c>
      <c r="M55" s="31">
        <v>9</v>
      </c>
      <c r="N55" s="94">
        <v>0</v>
      </c>
      <c r="O55" s="94">
        <v>12</v>
      </c>
      <c r="P55" s="94">
        <v>6.0000000000000001E-3</v>
      </c>
      <c r="Q55" s="94">
        <v>81</v>
      </c>
      <c r="R55" s="73">
        <v>0.63</v>
      </c>
    </row>
    <row r="56" spans="1:18" x14ac:dyDescent="0.25">
      <c r="A56" s="32"/>
      <c r="B56" s="31" t="s">
        <v>141</v>
      </c>
      <c r="C56" s="31" t="s">
        <v>256</v>
      </c>
      <c r="D56" s="31">
        <v>8.59</v>
      </c>
      <c r="E56" s="31">
        <v>8.74</v>
      </c>
      <c r="F56" s="31">
        <v>0.33</v>
      </c>
      <c r="G56" s="31">
        <v>114.47</v>
      </c>
      <c r="H56" s="17">
        <v>3.3000000000000002E-2</v>
      </c>
      <c r="I56" s="17">
        <v>7.0999999999999994E-2</v>
      </c>
      <c r="J56" s="17">
        <v>0.85499999999999998</v>
      </c>
      <c r="K56" s="17">
        <v>3.4000000000000002E-2</v>
      </c>
      <c r="L56" s="17">
        <v>0.23699999999999999</v>
      </c>
      <c r="M56" s="17">
        <v>7.5</v>
      </c>
      <c r="N56" s="29">
        <v>3.0000000000000001E-3</v>
      </c>
      <c r="O56" s="29">
        <v>8.5500000000000007</v>
      </c>
      <c r="P56" s="29">
        <v>6.0000000000000001E-3</v>
      </c>
      <c r="Q56" s="29">
        <v>78.75</v>
      </c>
      <c r="R56" s="16">
        <v>0.76</v>
      </c>
    </row>
    <row r="57" spans="1:18" x14ac:dyDescent="0.25">
      <c r="A57" s="21">
        <v>102</v>
      </c>
      <c r="B57" s="20" t="s">
        <v>157</v>
      </c>
      <c r="C57" s="312">
        <v>200</v>
      </c>
      <c r="D57" s="53">
        <f t="shared" ref="D57:R57" si="8">SUM(D58:D65)</f>
        <v>16.038</v>
      </c>
      <c r="E57" s="53">
        <f t="shared" si="8"/>
        <v>18.513000000000002</v>
      </c>
      <c r="F57" s="53">
        <f t="shared" si="8"/>
        <v>18.789000000000001</v>
      </c>
      <c r="G57" s="53">
        <f t="shared" si="8"/>
        <v>344.49</v>
      </c>
      <c r="H57" s="53">
        <f t="shared" si="8"/>
        <v>0.19800000000000001</v>
      </c>
      <c r="I57" s="53">
        <f t="shared" si="8"/>
        <v>0.81700000000000006</v>
      </c>
      <c r="J57" s="53">
        <f t="shared" si="8"/>
        <v>26.46</v>
      </c>
      <c r="K57" s="53">
        <f t="shared" si="8"/>
        <v>0.502</v>
      </c>
      <c r="L57" s="53">
        <f t="shared" si="8"/>
        <v>1.1990000000000001</v>
      </c>
      <c r="M57" s="53">
        <f t="shared" si="8"/>
        <v>37.036999999999999</v>
      </c>
      <c r="N57" s="53">
        <f t="shared" si="8"/>
        <v>1.0999999999999999E-2</v>
      </c>
      <c r="O57" s="53">
        <f t="shared" si="8"/>
        <v>48.804000000000002</v>
      </c>
      <c r="P57" s="53">
        <f t="shared" si="8"/>
        <v>8.9999999999999993E-3</v>
      </c>
      <c r="Q57" s="53">
        <f t="shared" si="8"/>
        <v>193.30399999999997</v>
      </c>
      <c r="R57" s="116">
        <f t="shared" si="8"/>
        <v>2.383</v>
      </c>
    </row>
    <row r="58" spans="1:18" x14ac:dyDescent="0.25">
      <c r="A58" s="21"/>
      <c r="B58" s="26" t="s">
        <v>64</v>
      </c>
      <c r="C58" s="100" t="s">
        <v>156</v>
      </c>
      <c r="D58" s="25">
        <v>2.84</v>
      </c>
      <c r="E58" s="25">
        <v>9.8000000000000004E-2</v>
      </c>
      <c r="F58" s="25">
        <v>13.6</v>
      </c>
      <c r="G58" s="25">
        <v>85.46</v>
      </c>
      <c r="H58" s="24">
        <v>0.11799999999999999</v>
      </c>
      <c r="I58" s="24">
        <v>0.68600000000000005</v>
      </c>
      <c r="J58" s="24">
        <v>19.600000000000001</v>
      </c>
      <c r="K58" s="24">
        <v>3.0000000000000001E-3</v>
      </c>
      <c r="L58" s="24">
        <v>9.8000000000000004E-2</v>
      </c>
      <c r="M58" s="24">
        <v>9.8000000000000007</v>
      </c>
      <c r="N58" s="23">
        <v>5.0000000000000001E-3</v>
      </c>
      <c r="O58" s="23">
        <v>22.54</v>
      </c>
      <c r="P58" s="23">
        <v>0</v>
      </c>
      <c r="Q58" s="23">
        <v>56.84</v>
      </c>
      <c r="R58" s="22">
        <v>0.88200000000000001</v>
      </c>
    </row>
    <row r="59" spans="1:18" x14ac:dyDescent="0.25">
      <c r="A59" s="21"/>
      <c r="B59" s="26" t="s">
        <v>62</v>
      </c>
      <c r="C59" s="100" t="s">
        <v>155</v>
      </c>
      <c r="D59" s="25">
        <v>0.17199999999999999</v>
      </c>
      <c r="E59" s="25">
        <v>0</v>
      </c>
      <c r="F59" s="25">
        <v>1.119</v>
      </c>
      <c r="G59" s="25">
        <v>4.92</v>
      </c>
      <c r="H59" s="24">
        <v>6.0000000000000001E-3</v>
      </c>
      <c r="I59" s="24">
        <v>3.0000000000000001E-3</v>
      </c>
      <c r="J59" s="24">
        <v>1.23</v>
      </c>
      <c r="K59" s="24">
        <v>0</v>
      </c>
      <c r="L59" s="24">
        <v>2.5000000000000001E-2</v>
      </c>
      <c r="M59" s="24">
        <v>3.8130000000000002</v>
      </c>
      <c r="N59" s="23">
        <v>0</v>
      </c>
      <c r="O59" s="23">
        <v>1.722</v>
      </c>
      <c r="P59" s="23">
        <v>0</v>
      </c>
      <c r="Q59" s="23">
        <v>7.1340000000000003</v>
      </c>
      <c r="R59" s="22">
        <v>9.8000000000000004E-2</v>
      </c>
    </row>
    <row r="60" spans="1:18" x14ac:dyDescent="0.25">
      <c r="A60" s="21"/>
      <c r="B60" s="26" t="s">
        <v>71</v>
      </c>
      <c r="C60" s="100" t="s">
        <v>154</v>
      </c>
      <c r="D60" s="25">
        <v>0.28000000000000003</v>
      </c>
      <c r="E60" s="25">
        <v>0.02</v>
      </c>
      <c r="F60" s="25">
        <v>1.49</v>
      </c>
      <c r="G60" s="25">
        <v>7.54</v>
      </c>
      <c r="H60" s="24">
        <v>1.2999999999999999E-2</v>
      </c>
      <c r="I60" s="24">
        <v>1.4999999999999999E-2</v>
      </c>
      <c r="J60" s="24">
        <v>1.27</v>
      </c>
      <c r="K60" s="24">
        <v>0.43</v>
      </c>
      <c r="L60" s="24">
        <v>8.5999999999999993E-2</v>
      </c>
      <c r="M60" s="24">
        <v>10.96</v>
      </c>
      <c r="N60" s="23">
        <v>1E-3</v>
      </c>
      <c r="O60" s="23">
        <v>8.17</v>
      </c>
      <c r="P60" s="23">
        <v>0</v>
      </c>
      <c r="Q60" s="23">
        <v>11.8</v>
      </c>
      <c r="R60" s="22">
        <v>0.15</v>
      </c>
    </row>
    <row r="61" spans="1:18" x14ac:dyDescent="0.25">
      <c r="A61" s="21"/>
      <c r="B61" s="26" t="s">
        <v>133</v>
      </c>
      <c r="C61" s="100" t="s">
        <v>153</v>
      </c>
      <c r="D61" s="25">
        <v>0.2</v>
      </c>
      <c r="E61" s="25">
        <v>0.03</v>
      </c>
      <c r="F61" s="25">
        <v>1.25</v>
      </c>
      <c r="G61" s="25">
        <v>6.05</v>
      </c>
      <c r="H61" s="24">
        <v>4.0000000000000001E-3</v>
      </c>
      <c r="I61" s="24">
        <v>1E-3</v>
      </c>
      <c r="J61" s="24">
        <v>0</v>
      </c>
      <c r="K61" s="24">
        <v>0</v>
      </c>
      <c r="L61" s="24">
        <v>3.2000000000000001E-2</v>
      </c>
      <c r="M61" s="24">
        <v>0.32400000000000001</v>
      </c>
      <c r="N61" s="23">
        <v>0</v>
      </c>
      <c r="O61" s="23">
        <v>0.79200000000000004</v>
      </c>
      <c r="P61" s="23">
        <v>0</v>
      </c>
      <c r="Q61" s="23">
        <v>2.0699999999999998</v>
      </c>
      <c r="R61" s="22">
        <v>2.1999999999999999E-2</v>
      </c>
    </row>
    <row r="62" spans="1:18" x14ac:dyDescent="0.25">
      <c r="A62" s="21"/>
      <c r="B62" s="26" t="s">
        <v>69</v>
      </c>
      <c r="C62" s="44" t="s">
        <v>97</v>
      </c>
      <c r="D62" s="24">
        <v>0</v>
      </c>
      <c r="E62" s="24">
        <v>5.99</v>
      </c>
      <c r="F62" s="24">
        <v>0</v>
      </c>
      <c r="G62" s="24">
        <v>53.94</v>
      </c>
      <c r="H62" s="24">
        <v>0</v>
      </c>
      <c r="I62" s="24">
        <v>0</v>
      </c>
      <c r="J62" s="24">
        <v>0</v>
      </c>
      <c r="K62" s="50">
        <v>0</v>
      </c>
      <c r="L62" s="50">
        <v>0.55300000000000005</v>
      </c>
      <c r="M62" s="50">
        <v>0</v>
      </c>
      <c r="N62" s="50">
        <v>0</v>
      </c>
      <c r="O62" s="50">
        <v>0</v>
      </c>
      <c r="P62" s="50">
        <v>0</v>
      </c>
      <c r="Q62" s="50">
        <v>0</v>
      </c>
      <c r="R62" s="22">
        <v>0</v>
      </c>
    </row>
    <row r="63" spans="1:18" x14ac:dyDescent="0.25">
      <c r="A63" s="21"/>
      <c r="B63" s="26" t="s">
        <v>704</v>
      </c>
      <c r="C63" s="100" t="s">
        <v>724</v>
      </c>
      <c r="D63" s="25">
        <v>12.21</v>
      </c>
      <c r="E63" s="25">
        <v>12.34</v>
      </c>
      <c r="F63" s="25">
        <v>0</v>
      </c>
      <c r="G63" s="25">
        <v>179.65</v>
      </c>
      <c r="H63" s="24">
        <v>4.7E-2</v>
      </c>
      <c r="I63" s="24">
        <v>0.1</v>
      </c>
      <c r="J63" s="24">
        <v>1.21</v>
      </c>
      <c r="K63" s="24">
        <v>4.8000000000000001E-2</v>
      </c>
      <c r="L63" s="24">
        <v>0.33500000000000002</v>
      </c>
      <c r="M63" s="24">
        <v>10.74</v>
      </c>
      <c r="N63" s="23">
        <v>4.0000000000000001E-3</v>
      </c>
      <c r="O63" s="23">
        <v>12.08</v>
      </c>
      <c r="P63" s="23">
        <v>8.9999999999999993E-3</v>
      </c>
      <c r="Q63" s="23">
        <v>110.7</v>
      </c>
      <c r="R63" s="22">
        <v>1.07</v>
      </c>
    </row>
    <row r="64" spans="1:18" x14ac:dyDescent="0.25">
      <c r="A64" s="21"/>
      <c r="B64" s="26" t="s">
        <v>132</v>
      </c>
      <c r="C64" s="44" t="s">
        <v>120</v>
      </c>
      <c r="D64" s="25">
        <v>0.33600000000000002</v>
      </c>
      <c r="E64" s="25">
        <v>3.5000000000000003E-2</v>
      </c>
      <c r="F64" s="25">
        <v>1.33</v>
      </c>
      <c r="G64" s="25">
        <v>6.93</v>
      </c>
      <c r="H64" s="25">
        <v>0.01</v>
      </c>
      <c r="I64" s="25">
        <v>1.2E-2</v>
      </c>
      <c r="J64" s="25">
        <v>3.15</v>
      </c>
      <c r="K64" s="25">
        <v>2.1000000000000001E-2</v>
      </c>
      <c r="L64" s="25">
        <v>7.0000000000000007E-2</v>
      </c>
      <c r="M64" s="25">
        <v>1.4</v>
      </c>
      <c r="N64" s="84">
        <v>1E-3</v>
      </c>
      <c r="O64" s="84">
        <v>3.5</v>
      </c>
      <c r="P64" s="84">
        <v>0</v>
      </c>
      <c r="Q64" s="84">
        <v>4.76</v>
      </c>
      <c r="R64" s="36">
        <v>0.161</v>
      </c>
    </row>
    <row r="65" spans="1:18" x14ac:dyDescent="0.25">
      <c r="A65" s="21"/>
      <c r="B65" s="26" t="s">
        <v>47</v>
      </c>
      <c r="C65" s="100" t="s">
        <v>152</v>
      </c>
      <c r="D65" s="24">
        <v>0</v>
      </c>
      <c r="E65" s="24">
        <v>0</v>
      </c>
      <c r="F65" s="24">
        <v>0</v>
      </c>
      <c r="G65" s="24">
        <v>0</v>
      </c>
      <c r="H65" s="24">
        <v>0</v>
      </c>
      <c r="I65" s="24">
        <v>0</v>
      </c>
      <c r="J65" s="24">
        <v>0</v>
      </c>
      <c r="K65" s="50">
        <v>0</v>
      </c>
      <c r="L65" s="50">
        <v>0</v>
      </c>
      <c r="M65" s="50">
        <v>0</v>
      </c>
      <c r="N65" s="50">
        <v>0</v>
      </c>
      <c r="O65" s="50">
        <v>0</v>
      </c>
      <c r="P65" s="50">
        <v>0</v>
      </c>
      <c r="Q65" s="50">
        <v>0</v>
      </c>
      <c r="R65" s="22">
        <v>0</v>
      </c>
    </row>
    <row r="66" spans="1:18" x14ac:dyDescent="0.25">
      <c r="A66" s="80">
        <v>130</v>
      </c>
      <c r="B66" s="79" t="s">
        <v>750</v>
      </c>
      <c r="C66" s="78" t="s">
        <v>33</v>
      </c>
      <c r="D66" s="77">
        <f t="shared" ref="D66:R66" si="9">SUM(D67:D67)</f>
        <v>0</v>
      </c>
      <c r="E66" s="77">
        <f t="shared" si="9"/>
        <v>1</v>
      </c>
      <c r="F66" s="77">
        <f t="shared" si="9"/>
        <v>18.2</v>
      </c>
      <c r="G66" s="77">
        <f t="shared" si="9"/>
        <v>76</v>
      </c>
      <c r="H66" s="77">
        <f t="shared" si="9"/>
        <v>0.02</v>
      </c>
      <c r="I66" s="77">
        <f t="shared" si="9"/>
        <v>0.02</v>
      </c>
      <c r="J66" s="77">
        <f t="shared" si="9"/>
        <v>4</v>
      </c>
      <c r="K66" s="77">
        <f t="shared" si="9"/>
        <v>0</v>
      </c>
      <c r="L66" s="77">
        <f t="shared" si="9"/>
        <v>0.2</v>
      </c>
      <c r="M66" s="77">
        <f t="shared" si="9"/>
        <v>14</v>
      </c>
      <c r="N66" s="77">
        <f t="shared" si="9"/>
        <v>2E-3</v>
      </c>
      <c r="O66" s="77">
        <f t="shared" si="9"/>
        <v>8</v>
      </c>
      <c r="P66" s="77">
        <f t="shared" si="9"/>
        <v>0</v>
      </c>
      <c r="Q66" s="77">
        <f t="shared" si="9"/>
        <v>14</v>
      </c>
      <c r="R66" s="76">
        <f t="shared" si="9"/>
        <v>0.6</v>
      </c>
    </row>
    <row r="67" spans="1:18" x14ac:dyDescent="0.25">
      <c r="A67" s="75"/>
      <c r="B67" s="74" t="s">
        <v>85</v>
      </c>
      <c r="C67" s="52" t="s">
        <v>84</v>
      </c>
      <c r="D67" s="50">
        <v>0</v>
      </c>
      <c r="E67" s="50">
        <v>1</v>
      </c>
      <c r="F67" s="50">
        <v>18.2</v>
      </c>
      <c r="G67" s="50">
        <v>76</v>
      </c>
      <c r="H67" s="50">
        <v>0.02</v>
      </c>
      <c r="I67" s="50">
        <v>0.02</v>
      </c>
      <c r="J67" s="50">
        <v>4</v>
      </c>
      <c r="K67" s="50">
        <v>0</v>
      </c>
      <c r="L67" s="50">
        <v>0.2</v>
      </c>
      <c r="M67" s="50">
        <v>14</v>
      </c>
      <c r="N67" s="49">
        <v>2E-3</v>
      </c>
      <c r="O67" s="49">
        <v>8</v>
      </c>
      <c r="P67" s="49">
        <v>0</v>
      </c>
      <c r="Q67" s="49">
        <v>14</v>
      </c>
      <c r="R67" s="48">
        <v>0.6</v>
      </c>
    </row>
    <row r="68" spans="1:18" x14ac:dyDescent="0.25">
      <c r="A68" s="155">
        <v>11</v>
      </c>
      <c r="B68" s="20" t="s">
        <v>26</v>
      </c>
      <c r="C68" s="28" t="s">
        <v>410</v>
      </c>
      <c r="D68" s="39">
        <f t="shared" ref="D68" si="10">SUM(D69)</f>
        <v>1.44</v>
      </c>
      <c r="E68" s="39">
        <f t="shared" ref="E68:R68" si="11">SUM(E69)</f>
        <v>0.36</v>
      </c>
      <c r="F68" s="39">
        <f t="shared" si="11"/>
        <v>12.48</v>
      </c>
      <c r="G68" s="39">
        <f t="shared" si="11"/>
        <v>59.4</v>
      </c>
      <c r="H68" s="40">
        <f t="shared" si="11"/>
        <v>7.0000000000000001E-3</v>
      </c>
      <c r="I68" s="40">
        <f t="shared" si="11"/>
        <v>3.2000000000000001E-2</v>
      </c>
      <c r="J68" s="39">
        <f t="shared" si="11"/>
        <v>0</v>
      </c>
      <c r="K68" s="39">
        <f t="shared" si="11"/>
        <v>0</v>
      </c>
      <c r="L68" s="39">
        <f t="shared" si="11"/>
        <v>0</v>
      </c>
      <c r="M68" s="39">
        <f t="shared" si="11"/>
        <v>14</v>
      </c>
      <c r="N68" s="39">
        <f t="shared" si="11"/>
        <v>0</v>
      </c>
      <c r="O68" s="39">
        <f t="shared" si="11"/>
        <v>0</v>
      </c>
      <c r="P68" s="39">
        <f t="shared" si="11"/>
        <v>0</v>
      </c>
      <c r="Q68" s="39">
        <f t="shared" si="11"/>
        <v>0</v>
      </c>
      <c r="R68" s="302">
        <f t="shared" si="11"/>
        <v>1.56</v>
      </c>
    </row>
    <row r="69" spans="1:18" ht="15.75" thickBot="1" x14ac:dyDescent="0.3">
      <c r="A69" s="241"/>
      <c r="B69" s="242" t="s">
        <v>25</v>
      </c>
      <c r="C69" s="243" t="s">
        <v>251</v>
      </c>
      <c r="D69" s="215">
        <v>1.44</v>
      </c>
      <c r="E69" s="215">
        <v>0.36</v>
      </c>
      <c r="F69" s="215">
        <v>12.48</v>
      </c>
      <c r="G69" s="215">
        <v>59.4</v>
      </c>
      <c r="H69" s="215">
        <v>7.0000000000000001E-3</v>
      </c>
      <c r="I69" s="215">
        <v>3.2000000000000001E-2</v>
      </c>
      <c r="J69" s="215">
        <v>0</v>
      </c>
      <c r="K69" s="215">
        <v>0</v>
      </c>
      <c r="L69" s="215">
        <v>0</v>
      </c>
      <c r="M69" s="215">
        <v>14</v>
      </c>
      <c r="N69" s="244">
        <v>0</v>
      </c>
      <c r="O69" s="244">
        <v>0</v>
      </c>
      <c r="P69" s="244">
        <v>0</v>
      </c>
      <c r="Q69" s="244">
        <v>0</v>
      </c>
      <c r="R69" s="214">
        <v>1.56</v>
      </c>
    </row>
    <row r="70" spans="1:18" ht="15.75" thickBot="1" x14ac:dyDescent="0.3">
      <c r="A70" s="420" t="s">
        <v>24</v>
      </c>
      <c r="B70" s="421"/>
      <c r="C70" s="422"/>
      <c r="D70" s="15">
        <f t="shared" ref="D70:R70" si="12">SUM(D42,D49,D57,,D66,D68,)</f>
        <v>37.382999999999996</v>
      </c>
      <c r="E70" s="15">
        <f t="shared" si="12"/>
        <v>36.813000000000002</v>
      </c>
      <c r="F70" s="15">
        <f t="shared" si="12"/>
        <v>70.305000000000007</v>
      </c>
      <c r="G70" s="15">
        <f t="shared" si="12"/>
        <v>792.31000000000006</v>
      </c>
      <c r="H70" s="15">
        <f t="shared" si="12"/>
        <v>0.44900000000000007</v>
      </c>
      <c r="I70" s="15">
        <f t="shared" si="12"/>
        <v>1.4830000000000001</v>
      </c>
      <c r="J70" s="15">
        <f t="shared" si="12"/>
        <v>56.707000000000001</v>
      </c>
      <c r="K70" s="15">
        <f t="shared" si="12"/>
        <v>0.872</v>
      </c>
      <c r="L70" s="15">
        <f t="shared" si="12"/>
        <v>2.3180000000000005</v>
      </c>
      <c r="M70" s="15">
        <f t="shared" si="12"/>
        <v>115.208</v>
      </c>
      <c r="N70" s="15">
        <f t="shared" si="12"/>
        <v>2.8999999999999998E-2</v>
      </c>
      <c r="O70" s="15">
        <f t="shared" si="12"/>
        <v>100.30000000000001</v>
      </c>
      <c r="P70" s="15">
        <f t="shared" si="12"/>
        <v>2.0999999999999998E-2</v>
      </c>
      <c r="Q70" s="15">
        <f t="shared" si="12"/>
        <v>419.90800000000002</v>
      </c>
      <c r="R70" s="303">
        <f t="shared" si="12"/>
        <v>6.68</v>
      </c>
    </row>
    <row r="71" spans="1:18" x14ac:dyDescent="0.25">
      <c r="A71" s="245"/>
      <c r="B71" s="164"/>
      <c r="C71" s="164"/>
      <c r="D71" s="163"/>
      <c r="E71" s="163"/>
      <c r="F71" s="163"/>
      <c r="G71" s="163"/>
      <c r="H71" s="163"/>
      <c r="I71" s="163"/>
      <c r="J71" s="163"/>
      <c r="K71" s="163"/>
      <c r="L71" s="163"/>
      <c r="M71" s="163"/>
      <c r="N71" s="163"/>
      <c r="O71" s="163"/>
      <c r="P71" s="163"/>
      <c r="Q71" s="163"/>
      <c r="R71" s="163"/>
    </row>
    <row r="72" spans="1:18" x14ac:dyDescent="0.25">
      <c r="A72" s="164"/>
      <c r="B72" s="164"/>
      <c r="C72" s="164"/>
      <c r="D72" s="163"/>
      <c r="E72" s="163"/>
      <c r="F72" s="163"/>
      <c r="G72" s="163"/>
      <c r="H72" s="163"/>
      <c r="I72" s="163"/>
      <c r="J72" s="163"/>
      <c r="K72" s="163"/>
      <c r="L72" s="163"/>
      <c r="M72" s="163"/>
      <c r="N72" s="163"/>
      <c r="O72" s="163"/>
      <c r="P72" s="163"/>
      <c r="Q72" s="163"/>
      <c r="R72" s="163"/>
    </row>
    <row r="73" spans="1:18" ht="15.75" thickBot="1" x14ac:dyDescent="0.3">
      <c r="A73" s="392"/>
      <c r="B73" s="392"/>
      <c r="C73" s="392"/>
      <c r="D73" s="393"/>
      <c r="E73" s="393"/>
      <c r="F73" s="393"/>
      <c r="G73" s="393"/>
      <c r="H73" s="393"/>
      <c r="I73" s="393"/>
      <c r="J73" s="393"/>
      <c r="K73" s="393"/>
      <c r="L73" s="393"/>
      <c r="M73" s="393"/>
      <c r="N73" s="393"/>
      <c r="O73" s="393"/>
      <c r="P73" s="393"/>
      <c r="Q73" s="393"/>
      <c r="R73" s="393"/>
    </row>
    <row r="74" spans="1:18" ht="15.75" thickBot="1" x14ac:dyDescent="0.3">
      <c r="A74" s="438" t="s">
        <v>199</v>
      </c>
      <c r="B74" s="439"/>
      <c r="C74" s="439"/>
      <c r="D74" s="439"/>
      <c r="E74" s="439"/>
      <c r="F74" s="439"/>
      <c r="G74" s="439"/>
      <c r="H74" s="439"/>
      <c r="I74" s="439"/>
      <c r="J74" s="439"/>
      <c r="K74" s="439"/>
      <c r="L74" s="439"/>
      <c r="M74" s="439"/>
      <c r="N74" s="439"/>
      <c r="O74" s="439"/>
      <c r="P74" s="439"/>
      <c r="Q74" s="439"/>
      <c r="R74" s="440"/>
    </row>
    <row r="75" spans="1:18" x14ac:dyDescent="0.25">
      <c r="A75" s="435" t="s">
        <v>82</v>
      </c>
      <c r="B75" s="429" t="s">
        <v>81</v>
      </c>
      <c r="C75" s="429" t="s">
        <v>80</v>
      </c>
      <c r="D75" s="431" t="s">
        <v>18</v>
      </c>
      <c r="E75" s="431"/>
      <c r="F75" s="431"/>
      <c r="G75" s="429" t="s">
        <v>17</v>
      </c>
      <c r="H75" s="432" t="s">
        <v>16</v>
      </c>
      <c r="I75" s="433"/>
      <c r="J75" s="433"/>
      <c r="K75" s="433"/>
      <c r="L75" s="434"/>
      <c r="M75" s="429" t="s">
        <v>15</v>
      </c>
      <c r="N75" s="414"/>
      <c r="O75" s="414"/>
      <c r="P75" s="414"/>
      <c r="Q75" s="414"/>
      <c r="R75" s="437"/>
    </row>
    <row r="76" spans="1:18" ht="16.5" thickBot="1" x14ac:dyDescent="0.3">
      <c r="A76" s="436"/>
      <c r="B76" s="430"/>
      <c r="C76" s="430"/>
      <c r="D76" s="72" t="s">
        <v>79</v>
      </c>
      <c r="E76" s="72" t="s">
        <v>78</v>
      </c>
      <c r="F76" s="72" t="s">
        <v>77</v>
      </c>
      <c r="G76" s="430"/>
      <c r="H76" s="72" t="s">
        <v>11</v>
      </c>
      <c r="I76" s="72" t="s">
        <v>10</v>
      </c>
      <c r="J76" s="72" t="s">
        <v>9</v>
      </c>
      <c r="K76" s="72" t="s">
        <v>76</v>
      </c>
      <c r="L76" s="72" t="s">
        <v>7</v>
      </c>
      <c r="M76" s="72" t="s">
        <v>6</v>
      </c>
      <c r="N76" s="71" t="s">
        <v>5</v>
      </c>
      <c r="O76" s="71" t="s">
        <v>4</v>
      </c>
      <c r="P76" s="71" t="s">
        <v>3</v>
      </c>
      <c r="Q76" s="71" t="s">
        <v>2</v>
      </c>
      <c r="R76" s="70" t="s">
        <v>1</v>
      </c>
    </row>
    <row r="77" spans="1:18" ht="28.5" x14ac:dyDescent="0.25">
      <c r="A77" s="120">
        <v>25</v>
      </c>
      <c r="B77" s="68" t="s">
        <v>700</v>
      </c>
      <c r="C77" s="119">
        <v>100</v>
      </c>
      <c r="D77" s="118">
        <f t="shared" ref="D77:R77" si="13">SUM(D78:D78)</f>
        <v>1.1000000000000001</v>
      </c>
      <c r="E77" s="118">
        <f t="shared" si="13"/>
        <v>0.2</v>
      </c>
      <c r="F77" s="118">
        <f t="shared" si="13"/>
        <v>3.5</v>
      </c>
      <c r="G77" s="118">
        <f t="shared" si="13"/>
        <v>23</v>
      </c>
      <c r="H77" s="118">
        <f t="shared" si="13"/>
        <v>0.06</v>
      </c>
      <c r="I77" s="118">
        <f t="shared" si="13"/>
        <v>0.04</v>
      </c>
      <c r="J77" s="118">
        <f t="shared" si="13"/>
        <v>25</v>
      </c>
      <c r="K77" s="118">
        <f t="shared" si="13"/>
        <v>0</v>
      </c>
      <c r="L77" s="118">
        <f t="shared" si="13"/>
        <v>0</v>
      </c>
      <c r="M77" s="118">
        <f t="shared" si="13"/>
        <v>0</v>
      </c>
      <c r="N77" s="118">
        <f t="shared" si="13"/>
        <v>14</v>
      </c>
      <c r="O77" s="118">
        <f t="shared" si="13"/>
        <v>0</v>
      </c>
      <c r="P77" s="118">
        <f t="shared" si="13"/>
        <v>0</v>
      </c>
      <c r="Q77" s="118">
        <f t="shared" si="13"/>
        <v>0</v>
      </c>
      <c r="R77" s="117">
        <f t="shared" si="13"/>
        <v>0.09</v>
      </c>
    </row>
    <row r="78" spans="1:18" x14ac:dyDescent="0.25">
      <c r="A78" s="51"/>
      <c r="B78" s="31" t="s">
        <v>161</v>
      </c>
      <c r="C78" s="88" t="s">
        <v>761</v>
      </c>
      <c r="D78" s="50">
        <v>1.1000000000000001</v>
      </c>
      <c r="E78" s="50">
        <v>0.2</v>
      </c>
      <c r="F78" s="50">
        <v>3.5</v>
      </c>
      <c r="G78" s="50">
        <v>23</v>
      </c>
      <c r="H78" s="50">
        <v>0.06</v>
      </c>
      <c r="I78" s="50">
        <v>0.04</v>
      </c>
      <c r="J78" s="50">
        <v>25</v>
      </c>
      <c r="K78" s="50">
        <v>0</v>
      </c>
      <c r="L78" s="50">
        <v>0</v>
      </c>
      <c r="M78" s="50">
        <v>0</v>
      </c>
      <c r="N78" s="49">
        <v>14</v>
      </c>
      <c r="O78" s="49">
        <v>0</v>
      </c>
      <c r="P78" s="49">
        <v>0</v>
      </c>
      <c r="Q78" s="49">
        <v>0</v>
      </c>
      <c r="R78" s="48">
        <v>0.09</v>
      </c>
    </row>
    <row r="79" spans="1:18" ht="28.5" x14ac:dyDescent="0.25">
      <c r="A79" s="33">
        <v>28</v>
      </c>
      <c r="B79" s="79" t="s">
        <v>273</v>
      </c>
      <c r="C79" s="110" t="s">
        <v>247</v>
      </c>
      <c r="D79" s="110">
        <f t="shared" ref="D79:R79" si="14">SUM(D80:D89)</f>
        <v>14.324</v>
      </c>
      <c r="E79" s="110">
        <f t="shared" si="14"/>
        <v>3.5680000000000001</v>
      </c>
      <c r="F79" s="110">
        <f t="shared" si="14"/>
        <v>22.016000000000002</v>
      </c>
      <c r="G79" s="110">
        <f t="shared" si="14"/>
        <v>146.07</v>
      </c>
      <c r="H79" s="110">
        <f t="shared" si="14"/>
        <v>0.16900000000000001</v>
      </c>
      <c r="I79" s="110">
        <f t="shared" si="14"/>
        <v>0.51</v>
      </c>
      <c r="J79" s="110">
        <f t="shared" si="14"/>
        <v>26.42</v>
      </c>
      <c r="K79" s="110">
        <f t="shared" si="14"/>
        <v>0.248</v>
      </c>
      <c r="L79" s="110">
        <f t="shared" si="14"/>
        <v>0.26600000000000001</v>
      </c>
      <c r="M79" s="110">
        <f t="shared" si="14"/>
        <v>71.509999999999991</v>
      </c>
      <c r="N79" s="110">
        <f t="shared" si="14"/>
        <v>7.0000000000000001E-3</v>
      </c>
      <c r="O79" s="110">
        <f t="shared" si="14"/>
        <v>48.620000000000005</v>
      </c>
      <c r="P79" s="110">
        <f t="shared" si="14"/>
        <v>3.0000000000000001E-3</v>
      </c>
      <c r="Q79" s="110">
        <f t="shared" si="14"/>
        <v>172.59</v>
      </c>
      <c r="R79" s="165">
        <f t="shared" si="14"/>
        <v>1.8420000000000001</v>
      </c>
    </row>
    <row r="80" spans="1:18" x14ac:dyDescent="0.25">
      <c r="A80" s="32"/>
      <c r="B80" s="31" t="s">
        <v>73</v>
      </c>
      <c r="C80" s="31" t="s">
        <v>209</v>
      </c>
      <c r="D80" s="31">
        <v>0.72399999999999998</v>
      </c>
      <c r="E80" s="177">
        <v>0.04</v>
      </c>
      <c r="F80" s="31">
        <v>1.88</v>
      </c>
      <c r="G80" s="31">
        <v>11.2</v>
      </c>
      <c r="H80" s="31">
        <v>1.2E-2</v>
      </c>
      <c r="I80" s="31">
        <v>1.6E-2</v>
      </c>
      <c r="J80" s="31">
        <v>18</v>
      </c>
      <c r="K80" s="31">
        <v>1E-3</v>
      </c>
      <c r="L80" s="31">
        <v>0.04</v>
      </c>
      <c r="M80" s="31">
        <v>19.2</v>
      </c>
      <c r="N80" s="94">
        <v>1E-3</v>
      </c>
      <c r="O80" s="94">
        <v>6.4</v>
      </c>
      <c r="P80" s="94">
        <v>0</v>
      </c>
      <c r="Q80" s="94">
        <v>12.4</v>
      </c>
      <c r="R80" s="73">
        <v>0.24</v>
      </c>
    </row>
    <row r="81" spans="1:18" x14ac:dyDescent="0.25">
      <c r="A81" s="32"/>
      <c r="B81" s="31" t="s">
        <v>64</v>
      </c>
      <c r="C81" s="31" t="s">
        <v>272</v>
      </c>
      <c r="D81" s="31">
        <v>0.49</v>
      </c>
      <c r="E81" s="31">
        <v>9.8000000000000004E-2</v>
      </c>
      <c r="F81" s="31">
        <v>3.99</v>
      </c>
      <c r="G81" s="31">
        <v>18.86</v>
      </c>
      <c r="H81" s="31">
        <v>2.9000000000000001E-2</v>
      </c>
      <c r="I81" s="31">
        <v>0.17</v>
      </c>
      <c r="J81" s="31">
        <v>4.9000000000000004</v>
      </c>
      <c r="K81" s="31">
        <v>1E-3</v>
      </c>
      <c r="L81" s="31">
        <v>2.4E-2</v>
      </c>
      <c r="M81" s="31">
        <v>2.4500000000000002</v>
      </c>
      <c r="N81" s="94">
        <v>1E-3</v>
      </c>
      <c r="O81" s="94">
        <v>5.63</v>
      </c>
      <c r="P81" s="94">
        <v>0</v>
      </c>
      <c r="Q81" s="94">
        <v>14.21</v>
      </c>
      <c r="R81" s="73">
        <v>0.22</v>
      </c>
    </row>
    <row r="82" spans="1:18" x14ac:dyDescent="0.25">
      <c r="A82" s="32"/>
      <c r="B82" s="31" t="s">
        <v>92</v>
      </c>
      <c r="C82" s="74" t="s">
        <v>59</v>
      </c>
      <c r="D82" s="62">
        <v>0.112</v>
      </c>
      <c r="E82" s="62">
        <v>0</v>
      </c>
      <c r="F82" s="62">
        <v>0.72799999999999998</v>
      </c>
      <c r="G82" s="62">
        <v>3.2</v>
      </c>
      <c r="H82" s="62">
        <v>4.0000000000000001E-3</v>
      </c>
      <c r="I82" s="62">
        <v>2E-3</v>
      </c>
      <c r="J82" s="62">
        <v>0.8</v>
      </c>
      <c r="K82" s="62">
        <v>0</v>
      </c>
      <c r="L82" s="62">
        <v>1.6E-2</v>
      </c>
      <c r="M82" s="62">
        <v>2.48</v>
      </c>
      <c r="N82" s="61">
        <v>0</v>
      </c>
      <c r="O82" s="61">
        <v>1.1200000000000001</v>
      </c>
      <c r="P82" s="61">
        <v>0</v>
      </c>
      <c r="Q82" s="61">
        <v>4.6399999999999997</v>
      </c>
      <c r="R82" s="60">
        <v>6.4000000000000001E-2</v>
      </c>
    </row>
    <row r="83" spans="1:18" x14ac:dyDescent="0.25">
      <c r="A83" s="32"/>
      <c r="B83" s="31" t="s">
        <v>98</v>
      </c>
      <c r="C83" s="31" t="s">
        <v>271</v>
      </c>
      <c r="D83" s="31">
        <v>0.45100000000000001</v>
      </c>
      <c r="E83" s="31">
        <v>4.8000000000000001E-2</v>
      </c>
      <c r="F83" s="31">
        <v>1.89</v>
      </c>
      <c r="G83" s="31">
        <v>12.04</v>
      </c>
      <c r="H83" s="31">
        <v>8.9999999999999993E-3</v>
      </c>
      <c r="I83" s="31">
        <v>1.0999999999999999E-2</v>
      </c>
      <c r="J83" s="31">
        <v>1.96</v>
      </c>
      <c r="K83" s="31">
        <v>0</v>
      </c>
      <c r="L83" s="31">
        <v>2.8000000000000001E-2</v>
      </c>
      <c r="M83" s="31">
        <v>4.4800000000000004</v>
      </c>
      <c r="N83" s="94">
        <v>2E-3</v>
      </c>
      <c r="O83" s="94">
        <v>6.16</v>
      </c>
      <c r="P83" s="94">
        <v>0</v>
      </c>
      <c r="Q83" s="94">
        <v>12.04</v>
      </c>
      <c r="R83" s="73">
        <v>0.224</v>
      </c>
    </row>
    <row r="84" spans="1:18" x14ac:dyDescent="0.25">
      <c r="A84" s="32"/>
      <c r="B84" s="31" t="s">
        <v>60</v>
      </c>
      <c r="C84" s="74" t="s">
        <v>95</v>
      </c>
      <c r="D84" s="31">
        <v>0.112</v>
      </c>
      <c r="E84" s="31">
        <v>1.2E-2</v>
      </c>
      <c r="F84" s="31">
        <v>8.64</v>
      </c>
      <c r="G84" s="31">
        <v>4.08</v>
      </c>
      <c r="H84" s="31">
        <v>7.0000000000000001E-3</v>
      </c>
      <c r="I84" s="31">
        <v>8.0000000000000002E-3</v>
      </c>
      <c r="J84" s="31">
        <v>0.71</v>
      </c>
      <c r="K84" s="31">
        <v>0.24</v>
      </c>
      <c r="L84" s="31">
        <v>4.8000000000000001E-2</v>
      </c>
      <c r="M84" s="31">
        <v>6.12</v>
      </c>
      <c r="N84" s="94">
        <v>1E-3</v>
      </c>
      <c r="O84" s="94">
        <v>4.5599999999999996</v>
      </c>
      <c r="P84" s="94">
        <v>0</v>
      </c>
      <c r="Q84" s="94">
        <v>6.6</v>
      </c>
      <c r="R84" s="73">
        <v>8.4000000000000005E-2</v>
      </c>
    </row>
    <row r="85" spans="1:18" x14ac:dyDescent="0.25">
      <c r="A85" s="33"/>
      <c r="B85" s="31" t="s">
        <v>158</v>
      </c>
      <c r="C85" s="74" t="s">
        <v>239</v>
      </c>
      <c r="D85" s="31">
        <v>0.3</v>
      </c>
      <c r="E85" s="31">
        <v>1</v>
      </c>
      <c r="F85" s="31">
        <v>0.28999999999999998</v>
      </c>
      <c r="G85" s="31">
        <v>11.5</v>
      </c>
      <c r="H85" s="31">
        <v>3.0000000000000001E-3</v>
      </c>
      <c r="I85" s="31">
        <v>0.01</v>
      </c>
      <c r="J85" s="31">
        <v>0.05</v>
      </c>
      <c r="K85" s="31">
        <v>6.0000000000000001E-3</v>
      </c>
      <c r="L85" s="31">
        <v>0.03</v>
      </c>
      <c r="M85" s="31">
        <v>9</v>
      </c>
      <c r="N85" s="94">
        <v>1E-3</v>
      </c>
      <c r="O85" s="94">
        <v>1</v>
      </c>
      <c r="P85" s="94">
        <v>0</v>
      </c>
      <c r="Q85" s="94">
        <v>6.2</v>
      </c>
      <c r="R85" s="73">
        <v>0.01</v>
      </c>
    </row>
    <row r="86" spans="1:18" x14ac:dyDescent="0.25">
      <c r="A86" s="167"/>
      <c r="B86" s="74" t="s">
        <v>47</v>
      </c>
      <c r="C86" s="152" t="s">
        <v>152</v>
      </c>
      <c r="D86" s="17">
        <v>0</v>
      </c>
      <c r="E86" s="17">
        <v>0</v>
      </c>
      <c r="F86" s="17">
        <v>0</v>
      </c>
      <c r="G86" s="17">
        <v>0</v>
      </c>
      <c r="H86" s="17">
        <v>0</v>
      </c>
      <c r="I86" s="17">
        <v>0</v>
      </c>
      <c r="J86" s="17">
        <v>0</v>
      </c>
      <c r="K86" s="17">
        <v>0</v>
      </c>
      <c r="L86" s="17">
        <v>0</v>
      </c>
      <c r="M86" s="17">
        <v>0</v>
      </c>
      <c r="N86" s="17">
        <v>0</v>
      </c>
      <c r="O86" s="17">
        <v>0</v>
      </c>
      <c r="P86" s="17">
        <v>0</v>
      </c>
      <c r="Q86" s="17">
        <v>0</v>
      </c>
      <c r="R86" s="16">
        <v>0</v>
      </c>
    </row>
    <row r="87" spans="1:18" x14ac:dyDescent="0.25">
      <c r="A87" s="32"/>
      <c r="B87" s="31" t="s">
        <v>28</v>
      </c>
      <c r="C87" s="74" t="s">
        <v>137</v>
      </c>
      <c r="D87" s="31">
        <v>0</v>
      </c>
      <c r="E87" s="31">
        <v>0</v>
      </c>
      <c r="F87" s="31">
        <v>0.998</v>
      </c>
      <c r="G87" s="31">
        <v>3.99</v>
      </c>
      <c r="H87" s="31">
        <v>0</v>
      </c>
      <c r="I87" s="31">
        <v>0</v>
      </c>
      <c r="J87" s="31">
        <v>0</v>
      </c>
      <c r="K87" s="31">
        <v>0</v>
      </c>
      <c r="L87" s="31">
        <v>0</v>
      </c>
      <c r="M87" s="31">
        <v>0.03</v>
      </c>
      <c r="N87" s="31">
        <v>0</v>
      </c>
      <c r="O87" s="31">
        <v>0</v>
      </c>
      <c r="P87" s="31">
        <v>0</v>
      </c>
      <c r="Q87" s="31">
        <v>0</v>
      </c>
      <c r="R87" s="73">
        <v>3.0000000000000001E-3</v>
      </c>
    </row>
    <row r="88" spans="1:18" x14ac:dyDescent="0.25">
      <c r="A88" s="33"/>
      <c r="B88" s="31" t="s">
        <v>58</v>
      </c>
      <c r="C88" s="30" t="s">
        <v>241</v>
      </c>
      <c r="D88" s="17">
        <v>8.91</v>
      </c>
      <c r="E88" s="17">
        <v>0.27</v>
      </c>
      <c r="F88" s="17">
        <v>3.6</v>
      </c>
      <c r="G88" s="17">
        <v>39</v>
      </c>
      <c r="H88" s="17">
        <v>9.9000000000000005E-2</v>
      </c>
      <c r="I88" s="17">
        <v>0.27300000000000002</v>
      </c>
      <c r="J88" s="17">
        <v>0</v>
      </c>
      <c r="K88" s="17">
        <v>0</v>
      </c>
      <c r="L88" s="17">
        <v>0.03</v>
      </c>
      <c r="M88" s="17">
        <v>24</v>
      </c>
      <c r="N88" s="29">
        <v>0</v>
      </c>
      <c r="O88" s="29">
        <v>21</v>
      </c>
      <c r="P88" s="29">
        <v>3.0000000000000001E-3</v>
      </c>
      <c r="Q88" s="29">
        <v>93</v>
      </c>
      <c r="R88" s="16">
        <v>0.81</v>
      </c>
    </row>
    <row r="89" spans="1:18" x14ac:dyDescent="0.25">
      <c r="A89" s="37"/>
      <c r="B89" s="26" t="s">
        <v>53</v>
      </c>
      <c r="C89" s="44" t="s">
        <v>240</v>
      </c>
      <c r="D89" s="43">
        <v>3.2250000000000001</v>
      </c>
      <c r="E89" s="43">
        <v>2.1</v>
      </c>
      <c r="F89" s="43">
        <v>0</v>
      </c>
      <c r="G89" s="43">
        <v>42.2</v>
      </c>
      <c r="H89" s="43">
        <v>6.0000000000000001E-3</v>
      </c>
      <c r="I89" s="43">
        <v>0.02</v>
      </c>
      <c r="J89" s="43">
        <v>0</v>
      </c>
      <c r="K89" s="43">
        <v>0</v>
      </c>
      <c r="L89" s="43">
        <v>0.05</v>
      </c>
      <c r="M89" s="43">
        <v>3.75</v>
      </c>
      <c r="N89" s="42">
        <v>1E-3</v>
      </c>
      <c r="O89" s="42">
        <v>2.75</v>
      </c>
      <c r="P89" s="42">
        <v>0</v>
      </c>
      <c r="Q89" s="42">
        <v>23.5</v>
      </c>
      <c r="R89" s="41">
        <v>0.187</v>
      </c>
    </row>
    <row r="90" spans="1:18" x14ac:dyDescent="0.25">
      <c r="A90" s="21">
        <v>112.2</v>
      </c>
      <c r="B90" s="20" t="s">
        <v>741</v>
      </c>
      <c r="C90" s="19">
        <v>200</v>
      </c>
      <c r="D90" s="34">
        <f t="shared" ref="D90:R90" si="15">SUM(D91:D97)</f>
        <v>24.021000000000001</v>
      </c>
      <c r="E90" s="34">
        <f t="shared" si="15"/>
        <v>21.765000000000001</v>
      </c>
      <c r="F90" s="34">
        <f t="shared" si="15"/>
        <v>30.149000000000001</v>
      </c>
      <c r="G90" s="34">
        <f t="shared" si="15"/>
        <v>424.4</v>
      </c>
      <c r="H90" s="34">
        <f t="shared" si="15"/>
        <v>0.121</v>
      </c>
      <c r="I90" s="34">
        <f t="shared" si="15"/>
        <v>0.34200000000000003</v>
      </c>
      <c r="J90" s="34">
        <f t="shared" si="15"/>
        <v>5.4329999999999998</v>
      </c>
      <c r="K90" s="34">
        <f t="shared" si="15"/>
        <v>0.106</v>
      </c>
      <c r="L90" s="34">
        <f t="shared" si="15"/>
        <v>0.72599999999999998</v>
      </c>
      <c r="M90" s="34">
        <f t="shared" si="15"/>
        <v>25.924999999999997</v>
      </c>
      <c r="N90" s="34">
        <f t="shared" si="15"/>
        <v>5.0000000000000001E-3</v>
      </c>
      <c r="O90" s="34">
        <f t="shared" si="15"/>
        <v>41.209000000000003</v>
      </c>
      <c r="P90" s="34">
        <f t="shared" si="15"/>
        <v>1.6E-2</v>
      </c>
      <c r="Q90" s="34">
        <f t="shared" si="15"/>
        <v>219.678</v>
      </c>
      <c r="R90" s="140">
        <f t="shared" si="15"/>
        <v>2.6749999999999998</v>
      </c>
    </row>
    <row r="91" spans="1:18" x14ac:dyDescent="0.25">
      <c r="A91" s="37"/>
      <c r="B91" s="26" t="s">
        <v>92</v>
      </c>
      <c r="C91" s="25" t="s">
        <v>681</v>
      </c>
      <c r="D91" s="25">
        <v>9.7000000000000003E-2</v>
      </c>
      <c r="E91" s="25">
        <v>0</v>
      </c>
      <c r="F91" s="25">
        <v>0.628</v>
      </c>
      <c r="G91" s="25">
        <v>4.5599999999999996</v>
      </c>
      <c r="H91" s="25">
        <v>3.0000000000000001E-3</v>
      </c>
      <c r="I91" s="25">
        <v>2E-3</v>
      </c>
      <c r="J91" s="25">
        <v>0.69</v>
      </c>
      <c r="K91" s="25">
        <v>0</v>
      </c>
      <c r="L91" s="25">
        <v>1.4E-2</v>
      </c>
      <c r="M91" s="25">
        <v>2.1389999999999998</v>
      </c>
      <c r="N91" s="84">
        <v>0</v>
      </c>
      <c r="O91" s="84">
        <v>0.96599999999999997</v>
      </c>
      <c r="P91" s="84">
        <v>0</v>
      </c>
      <c r="Q91" s="84">
        <v>4.0019999999999998</v>
      </c>
      <c r="R91" s="36">
        <v>5.5E-2</v>
      </c>
    </row>
    <row r="92" spans="1:18" x14ac:dyDescent="0.25">
      <c r="A92" s="37"/>
      <c r="B92" s="26" t="s">
        <v>43</v>
      </c>
      <c r="C92" s="25" t="s">
        <v>682</v>
      </c>
      <c r="D92" s="25">
        <v>5.5E-2</v>
      </c>
      <c r="E92" s="25">
        <v>5</v>
      </c>
      <c r="F92" s="25">
        <v>0.09</v>
      </c>
      <c r="G92" s="25">
        <v>47.48</v>
      </c>
      <c r="H92" s="25">
        <v>1E-3</v>
      </c>
      <c r="I92" s="25">
        <v>8.0000000000000002E-3</v>
      </c>
      <c r="J92" s="25">
        <v>0</v>
      </c>
      <c r="K92" s="25">
        <v>3.1E-2</v>
      </c>
      <c r="L92" s="25">
        <v>6.9000000000000006E-2</v>
      </c>
      <c r="M92" s="25">
        <v>1.6559999999999999</v>
      </c>
      <c r="N92" s="84">
        <v>0</v>
      </c>
      <c r="O92" s="84">
        <v>3.4000000000000002E-2</v>
      </c>
      <c r="P92" s="84">
        <v>0</v>
      </c>
      <c r="Q92" s="84">
        <v>2.0699999999999998</v>
      </c>
      <c r="R92" s="36">
        <v>1.4E-2</v>
      </c>
    </row>
    <row r="93" spans="1:18" ht="30" x14ac:dyDescent="0.25">
      <c r="A93" s="37"/>
      <c r="B93" s="26" t="s">
        <v>172</v>
      </c>
      <c r="C93" s="25" t="s">
        <v>683</v>
      </c>
      <c r="D93" s="25">
        <v>0.29199999999999998</v>
      </c>
      <c r="E93" s="25">
        <v>3.5999999999999997E-2</v>
      </c>
      <c r="F93" s="25">
        <v>1.871</v>
      </c>
      <c r="G93" s="25">
        <v>10.93</v>
      </c>
      <c r="H93" s="25">
        <v>7.0000000000000001E-3</v>
      </c>
      <c r="I93" s="25">
        <v>2E-3</v>
      </c>
      <c r="J93" s="25">
        <v>0</v>
      </c>
      <c r="K93" s="25">
        <v>0</v>
      </c>
      <c r="L93" s="25">
        <v>0.05</v>
      </c>
      <c r="M93" s="25">
        <v>0.66</v>
      </c>
      <c r="N93" s="84">
        <v>0</v>
      </c>
      <c r="O93" s="84">
        <v>1.214</v>
      </c>
      <c r="P93" s="84">
        <v>0</v>
      </c>
      <c r="Q93" s="84">
        <v>3.1739999999999999</v>
      </c>
      <c r="R93" s="36">
        <v>5.8000000000000003E-2</v>
      </c>
    </row>
    <row r="94" spans="1:18" x14ac:dyDescent="0.25">
      <c r="A94" s="37"/>
      <c r="B94" s="26" t="s">
        <v>167</v>
      </c>
      <c r="C94" s="25" t="s">
        <v>684</v>
      </c>
      <c r="D94" s="25">
        <v>2.415</v>
      </c>
      <c r="E94" s="25">
        <v>0.34499999999999997</v>
      </c>
      <c r="F94" s="25">
        <v>25.53</v>
      </c>
      <c r="G94" s="25">
        <v>115.65</v>
      </c>
      <c r="H94" s="25">
        <v>2.8000000000000001E-2</v>
      </c>
      <c r="I94" s="25">
        <v>1.4E-2</v>
      </c>
      <c r="J94" s="25">
        <v>0</v>
      </c>
      <c r="K94" s="25">
        <v>0</v>
      </c>
      <c r="L94" s="25">
        <v>0.13800000000000001</v>
      </c>
      <c r="M94" s="25">
        <v>2.76</v>
      </c>
      <c r="N94" s="84">
        <v>0</v>
      </c>
      <c r="O94" s="84">
        <v>15.25</v>
      </c>
      <c r="P94" s="84">
        <v>5.0000000000000001E-3</v>
      </c>
      <c r="Q94" s="84">
        <v>51.75</v>
      </c>
      <c r="R94" s="36">
        <v>2.8000000000000001E-2</v>
      </c>
    </row>
    <row r="95" spans="1:18" x14ac:dyDescent="0.25">
      <c r="A95" s="37"/>
      <c r="B95" s="26" t="s">
        <v>704</v>
      </c>
      <c r="C95" s="25" t="s">
        <v>705</v>
      </c>
      <c r="D95" s="25">
        <v>13.69</v>
      </c>
      <c r="E95" s="25">
        <v>13.84</v>
      </c>
      <c r="F95" s="25">
        <v>0.52600000000000002</v>
      </c>
      <c r="G95" s="25">
        <v>183.15</v>
      </c>
      <c r="H95" s="25">
        <v>5.2999999999999999E-2</v>
      </c>
      <c r="I95" s="25">
        <v>0.113</v>
      </c>
      <c r="J95" s="25">
        <v>1.3540000000000001</v>
      </c>
      <c r="K95" s="25">
        <v>5.3999999999999999E-2</v>
      </c>
      <c r="L95" s="25">
        <v>0.376</v>
      </c>
      <c r="M95" s="25">
        <v>12.03</v>
      </c>
      <c r="N95" s="84">
        <v>4.0000000000000001E-3</v>
      </c>
      <c r="O95" s="84">
        <v>13.54</v>
      </c>
      <c r="P95" s="84">
        <v>0.01</v>
      </c>
      <c r="Q95" s="84">
        <v>124.08</v>
      </c>
      <c r="R95" s="36">
        <v>1.2030000000000001</v>
      </c>
    </row>
    <row r="96" spans="1:18" x14ac:dyDescent="0.25">
      <c r="A96" s="37"/>
      <c r="B96" s="26" t="s">
        <v>108</v>
      </c>
      <c r="C96" s="25" t="s">
        <v>682</v>
      </c>
      <c r="D96" s="25">
        <v>0.33100000000000002</v>
      </c>
      <c r="E96" s="25">
        <v>3.4000000000000002E-2</v>
      </c>
      <c r="F96" s="25">
        <v>1.3109999999999999</v>
      </c>
      <c r="G96" s="25">
        <v>8.6300000000000008</v>
      </c>
      <c r="H96" s="25">
        <v>0.01</v>
      </c>
      <c r="I96" s="25">
        <v>0.01</v>
      </c>
      <c r="J96" s="25">
        <v>3.1</v>
      </c>
      <c r="K96" s="25">
        <v>2.1000000000000001E-2</v>
      </c>
      <c r="L96" s="25">
        <v>6.9000000000000006E-2</v>
      </c>
      <c r="M96" s="25">
        <v>1.38</v>
      </c>
      <c r="N96" s="84">
        <v>1E-3</v>
      </c>
      <c r="O96" s="84">
        <v>3.45</v>
      </c>
      <c r="P96" s="84">
        <v>0</v>
      </c>
      <c r="Q96" s="84">
        <v>4.6920000000000002</v>
      </c>
      <c r="R96" s="36">
        <v>0.159</v>
      </c>
    </row>
    <row r="97" spans="1:18" x14ac:dyDescent="0.25">
      <c r="A97" s="37"/>
      <c r="B97" s="26" t="s">
        <v>142</v>
      </c>
      <c r="C97" s="25" t="s">
        <v>685</v>
      </c>
      <c r="D97" s="25">
        <v>7.141</v>
      </c>
      <c r="E97" s="25">
        <v>2.5099999999999998</v>
      </c>
      <c r="F97" s="25">
        <v>0.193</v>
      </c>
      <c r="G97" s="25">
        <v>54</v>
      </c>
      <c r="H97" s="25">
        <v>1.9E-2</v>
      </c>
      <c r="I97" s="25">
        <v>0.193</v>
      </c>
      <c r="J97" s="25">
        <v>0.28899999999999998</v>
      </c>
      <c r="K97" s="25">
        <v>0</v>
      </c>
      <c r="L97" s="25">
        <v>0.01</v>
      </c>
      <c r="M97" s="25">
        <v>5.3</v>
      </c>
      <c r="N97" s="84">
        <v>0</v>
      </c>
      <c r="O97" s="84">
        <v>6.7549999999999999</v>
      </c>
      <c r="P97" s="84">
        <v>1E-3</v>
      </c>
      <c r="Q97" s="84">
        <v>29.91</v>
      </c>
      <c r="R97" s="36">
        <v>1.1579999999999999</v>
      </c>
    </row>
    <row r="98" spans="1:18" ht="28.5" x14ac:dyDescent="0.25">
      <c r="A98" s="33">
        <v>118</v>
      </c>
      <c r="B98" s="55" t="s">
        <v>151</v>
      </c>
      <c r="C98" s="95">
        <v>200</v>
      </c>
      <c r="D98" s="107">
        <f t="shared" ref="D98:R98" si="16">SUM(D99:D100)</f>
        <v>0</v>
      </c>
      <c r="E98" s="107">
        <f t="shared" si="16"/>
        <v>0</v>
      </c>
      <c r="F98" s="107">
        <f t="shared" si="16"/>
        <v>2.5</v>
      </c>
      <c r="G98" s="107">
        <f t="shared" si="16"/>
        <v>9.76</v>
      </c>
      <c r="H98" s="107">
        <f t="shared" si="16"/>
        <v>0</v>
      </c>
      <c r="I98" s="107">
        <f t="shared" si="16"/>
        <v>0</v>
      </c>
      <c r="J98" s="107">
        <f t="shared" si="16"/>
        <v>0</v>
      </c>
      <c r="K98" s="107">
        <f t="shared" si="16"/>
        <v>0</v>
      </c>
      <c r="L98" s="107">
        <f t="shared" si="16"/>
        <v>0</v>
      </c>
      <c r="M98" s="107">
        <f t="shared" si="16"/>
        <v>0</v>
      </c>
      <c r="N98" s="107">
        <f t="shared" si="16"/>
        <v>0</v>
      </c>
      <c r="O98" s="107">
        <f t="shared" si="16"/>
        <v>0</v>
      </c>
      <c r="P98" s="107">
        <f t="shared" si="16"/>
        <v>0</v>
      </c>
      <c r="Q98" s="107">
        <f t="shared" si="16"/>
        <v>0</v>
      </c>
      <c r="R98" s="141">
        <f t="shared" si="16"/>
        <v>0</v>
      </c>
    </row>
    <row r="99" spans="1:18" x14ac:dyDescent="0.25">
      <c r="A99" s="33"/>
      <c r="B99" s="31" t="s">
        <v>30</v>
      </c>
      <c r="C99" s="30" t="s">
        <v>84</v>
      </c>
      <c r="D99" s="62">
        <v>0</v>
      </c>
      <c r="E99" s="62">
        <v>0</v>
      </c>
      <c r="F99" s="62">
        <v>0</v>
      </c>
      <c r="G99" s="62">
        <v>0</v>
      </c>
      <c r="H99" s="62">
        <v>0</v>
      </c>
      <c r="I99" s="62">
        <v>0</v>
      </c>
      <c r="J99" s="62">
        <v>0</v>
      </c>
      <c r="K99" s="62">
        <v>0</v>
      </c>
      <c r="L99" s="62">
        <v>0</v>
      </c>
      <c r="M99" s="62">
        <v>0</v>
      </c>
      <c r="N99" s="62">
        <v>0</v>
      </c>
      <c r="O99" s="62">
        <v>0</v>
      </c>
      <c r="P99" s="62">
        <v>0</v>
      </c>
      <c r="Q99" s="62">
        <v>0</v>
      </c>
      <c r="R99" s="16">
        <v>0</v>
      </c>
    </row>
    <row r="100" spans="1:18" x14ac:dyDescent="0.25">
      <c r="A100" s="33"/>
      <c r="B100" s="31" t="s">
        <v>150</v>
      </c>
      <c r="C100" s="30" t="s">
        <v>149</v>
      </c>
      <c r="D100" s="62">
        <v>0</v>
      </c>
      <c r="E100" s="62">
        <v>0</v>
      </c>
      <c r="F100" s="62">
        <v>2.5</v>
      </c>
      <c r="G100" s="62">
        <v>9.76</v>
      </c>
      <c r="H100" s="62">
        <v>0</v>
      </c>
      <c r="I100" s="62">
        <v>0</v>
      </c>
      <c r="J100" s="62">
        <v>0</v>
      </c>
      <c r="K100" s="62">
        <v>0</v>
      </c>
      <c r="L100" s="62">
        <v>0</v>
      </c>
      <c r="M100" s="62">
        <v>0</v>
      </c>
      <c r="N100" s="62">
        <v>0</v>
      </c>
      <c r="O100" s="62">
        <v>0</v>
      </c>
      <c r="P100" s="62">
        <v>0</v>
      </c>
      <c r="Q100" s="62">
        <v>0</v>
      </c>
      <c r="R100" s="60">
        <v>0</v>
      </c>
    </row>
    <row r="101" spans="1:18" x14ac:dyDescent="0.25">
      <c r="A101" s="155">
        <v>11</v>
      </c>
      <c r="B101" s="20" t="s">
        <v>26</v>
      </c>
      <c r="C101" s="28" t="s">
        <v>410</v>
      </c>
      <c r="D101" s="39">
        <f t="shared" ref="D101" si="17">SUM(D102)</f>
        <v>1.44</v>
      </c>
      <c r="E101" s="39">
        <f t="shared" ref="E101:R101" si="18">SUM(E102)</f>
        <v>0.36</v>
      </c>
      <c r="F101" s="39">
        <f t="shared" si="18"/>
        <v>12.48</v>
      </c>
      <c r="G101" s="39">
        <f t="shared" si="18"/>
        <v>59.4</v>
      </c>
      <c r="H101" s="40">
        <f t="shared" si="18"/>
        <v>7.0000000000000001E-3</v>
      </c>
      <c r="I101" s="40">
        <f t="shared" si="18"/>
        <v>3.2000000000000001E-2</v>
      </c>
      <c r="J101" s="39">
        <f t="shared" si="18"/>
        <v>0</v>
      </c>
      <c r="K101" s="39">
        <f t="shared" si="18"/>
        <v>0</v>
      </c>
      <c r="L101" s="39">
        <f t="shared" si="18"/>
        <v>0</v>
      </c>
      <c r="M101" s="39">
        <f t="shared" si="18"/>
        <v>14</v>
      </c>
      <c r="N101" s="39">
        <f t="shared" si="18"/>
        <v>0</v>
      </c>
      <c r="O101" s="39">
        <f t="shared" si="18"/>
        <v>0</v>
      </c>
      <c r="P101" s="39">
        <f t="shared" si="18"/>
        <v>0</v>
      </c>
      <c r="Q101" s="39">
        <f t="shared" si="18"/>
        <v>0</v>
      </c>
      <c r="R101" s="302">
        <f t="shared" si="18"/>
        <v>1.56</v>
      </c>
    </row>
    <row r="102" spans="1:18" ht="15.75" thickBot="1" x14ac:dyDescent="0.3">
      <c r="A102" s="241"/>
      <c r="B102" s="242" t="s">
        <v>25</v>
      </c>
      <c r="C102" s="243" t="s">
        <v>251</v>
      </c>
      <c r="D102" s="215">
        <v>1.44</v>
      </c>
      <c r="E102" s="215">
        <v>0.36</v>
      </c>
      <c r="F102" s="215">
        <v>12.48</v>
      </c>
      <c r="G102" s="215">
        <v>59.4</v>
      </c>
      <c r="H102" s="215">
        <v>7.0000000000000001E-3</v>
      </c>
      <c r="I102" s="215">
        <v>3.2000000000000001E-2</v>
      </c>
      <c r="J102" s="215">
        <v>0</v>
      </c>
      <c r="K102" s="215">
        <v>0</v>
      </c>
      <c r="L102" s="215">
        <v>0</v>
      </c>
      <c r="M102" s="215">
        <v>14</v>
      </c>
      <c r="N102" s="244">
        <v>0</v>
      </c>
      <c r="O102" s="244">
        <v>0</v>
      </c>
      <c r="P102" s="244">
        <v>0</v>
      </c>
      <c r="Q102" s="244">
        <v>0</v>
      </c>
      <c r="R102" s="214">
        <v>1.56</v>
      </c>
    </row>
    <row r="103" spans="1:18" ht="15.75" thickBot="1" x14ac:dyDescent="0.3">
      <c r="A103" s="420" t="s">
        <v>24</v>
      </c>
      <c r="B103" s="421"/>
      <c r="C103" s="422"/>
      <c r="D103" s="15">
        <f>SUM(D77,D79,D90,D98,D101,)</f>
        <v>40.884999999999998</v>
      </c>
      <c r="E103" s="15">
        <f t="shared" ref="E103:R103" si="19">SUM(E77,E79,E90,E98,E101,)</f>
        <v>25.893000000000001</v>
      </c>
      <c r="F103" s="15">
        <f t="shared" si="19"/>
        <v>70.64500000000001</v>
      </c>
      <c r="G103" s="405">
        <f t="shared" si="19"/>
        <v>662.63</v>
      </c>
      <c r="H103" s="15">
        <f t="shared" si="19"/>
        <v>0.35699999999999998</v>
      </c>
      <c r="I103" s="15">
        <f t="shared" si="19"/>
        <v>0.92400000000000015</v>
      </c>
      <c r="J103" s="15">
        <f t="shared" si="19"/>
        <v>56.853000000000002</v>
      </c>
      <c r="K103" s="15">
        <f t="shared" si="19"/>
        <v>0.35399999999999998</v>
      </c>
      <c r="L103" s="15">
        <f t="shared" si="19"/>
        <v>0.99199999999999999</v>
      </c>
      <c r="M103" s="15">
        <f t="shared" si="19"/>
        <v>111.43499999999999</v>
      </c>
      <c r="N103" s="15">
        <f t="shared" si="19"/>
        <v>14.012</v>
      </c>
      <c r="O103" s="15">
        <f t="shared" si="19"/>
        <v>89.829000000000008</v>
      </c>
      <c r="P103" s="15">
        <f t="shared" si="19"/>
        <v>1.9E-2</v>
      </c>
      <c r="Q103" s="15">
        <f t="shared" si="19"/>
        <v>392.26800000000003</v>
      </c>
      <c r="R103" s="303">
        <f t="shared" si="19"/>
        <v>6.1669999999999998</v>
      </c>
    </row>
    <row r="104" spans="1:18" x14ac:dyDescent="0.25">
      <c r="A104" s="245"/>
      <c r="B104" s="164"/>
      <c r="C104" s="164"/>
      <c r="D104" s="163"/>
      <c r="E104" s="163"/>
      <c r="F104" s="163"/>
      <c r="G104" s="163"/>
      <c r="H104" s="163"/>
      <c r="I104" s="163"/>
      <c r="J104" s="163"/>
      <c r="K104" s="163"/>
      <c r="L104" s="163"/>
      <c r="M104" s="163"/>
      <c r="N104" s="163"/>
      <c r="O104" s="163"/>
      <c r="P104" s="163"/>
      <c r="Q104" s="163"/>
      <c r="R104" s="163"/>
    </row>
    <row r="105" spans="1:18" x14ac:dyDescent="0.25">
      <c r="A105" s="164"/>
      <c r="B105" s="164"/>
      <c r="C105" s="164"/>
      <c r="D105" s="163"/>
      <c r="E105" s="163"/>
      <c r="F105" s="163"/>
      <c r="G105" s="163"/>
      <c r="H105" s="163"/>
      <c r="I105" s="163"/>
      <c r="J105" s="163"/>
      <c r="K105" s="163"/>
      <c r="L105" s="163"/>
      <c r="M105" s="163"/>
      <c r="N105" s="163"/>
      <c r="O105" s="163"/>
      <c r="P105" s="163"/>
      <c r="Q105" s="163"/>
      <c r="R105" s="163"/>
    </row>
    <row r="106" spans="1:18" ht="15.75" thickBot="1" x14ac:dyDescent="0.3">
      <c r="A106" s="392"/>
      <c r="B106" s="392"/>
      <c r="C106" s="392"/>
      <c r="D106" s="393"/>
      <c r="E106" s="393"/>
      <c r="F106" s="393"/>
      <c r="G106" s="393"/>
      <c r="H106" s="393"/>
      <c r="I106" s="393"/>
      <c r="J106" s="393"/>
      <c r="K106" s="393"/>
      <c r="L106" s="393"/>
      <c r="M106" s="393"/>
      <c r="N106" s="393"/>
      <c r="O106" s="393"/>
      <c r="P106" s="393"/>
      <c r="Q106" s="393"/>
      <c r="R106" s="393"/>
    </row>
    <row r="107" spans="1:18" ht="15.75" thickBot="1" x14ac:dyDescent="0.3">
      <c r="A107" s="438" t="s">
        <v>190</v>
      </c>
      <c r="B107" s="439"/>
      <c r="C107" s="439"/>
      <c r="D107" s="439"/>
      <c r="E107" s="439"/>
      <c r="F107" s="439"/>
      <c r="G107" s="439"/>
      <c r="H107" s="439"/>
      <c r="I107" s="439"/>
      <c r="J107" s="439"/>
      <c r="K107" s="439"/>
      <c r="L107" s="439"/>
      <c r="M107" s="439"/>
      <c r="N107" s="439"/>
      <c r="O107" s="439"/>
      <c r="P107" s="439"/>
      <c r="Q107" s="439"/>
      <c r="R107" s="440"/>
    </row>
    <row r="108" spans="1:18" x14ac:dyDescent="0.25">
      <c r="A108" s="435" t="s">
        <v>82</v>
      </c>
      <c r="B108" s="429" t="s">
        <v>81</v>
      </c>
      <c r="C108" s="429" t="s">
        <v>80</v>
      </c>
      <c r="D108" s="431" t="s">
        <v>18</v>
      </c>
      <c r="E108" s="431"/>
      <c r="F108" s="431"/>
      <c r="G108" s="429" t="s">
        <v>17</v>
      </c>
      <c r="H108" s="432" t="s">
        <v>16</v>
      </c>
      <c r="I108" s="433"/>
      <c r="J108" s="433"/>
      <c r="K108" s="433"/>
      <c r="L108" s="434"/>
      <c r="M108" s="429" t="s">
        <v>15</v>
      </c>
      <c r="N108" s="414"/>
      <c r="O108" s="414"/>
      <c r="P108" s="414"/>
      <c r="Q108" s="414"/>
      <c r="R108" s="437"/>
    </row>
    <row r="109" spans="1:18" ht="16.5" thickBot="1" x14ac:dyDescent="0.3">
      <c r="A109" s="436"/>
      <c r="B109" s="430"/>
      <c r="C109" s="430"/>
      <c r="D109" s="72" t="s">
        <v>79</v>
      </c>
      <c r="E109" s="72" t="s">
        <v>78</v>
      </c>
      <c r="F109" s="72" t="s">
        <v>77</v>
      </c>
      <c r="G109" s="430"/>
      <c r="H109" s="72" t="s">
        <v>11</v>
      </c>
      <c r="I109" s="72" t="s">
        <v>10</v>
      </c>
      <c r="J109" s="72" t="s">
        <v>9</v>
      </c>
      <c r="K109" s="72" t="s">
        <v>76</v>
      </c>
      <c r="L109" s="72" t="s">
        <v>7</v>
      </c>
      <c r="M109" s="72" t="s">
        <v>6</v>
      </c>
      <c r="N109" s="71" t="s">
        <v>5</v>
      </c>
      <c r="O109" s="71" t="s">
        <v>4</v>
      </c>
      <c r="P109" s="71" t="s">
        <v>3</v>
      </c>
      <c r="Q109" s="71" t="s">
        <v>2</v>
      </c>
      <c r="R109" s="70" t="s">
        <v>1</v>
      </c>
    </row>
    <row r="110" spans="1:18" ht="42.75" x14ac:dyDescent="0.25">
      <c r="A110" s="172">
        <v>11</v>
      </c>
      <c r="B110" s="171" t="s">
        <v>75</v>
      </c>
      <c r="C110" s="170" t="s">
        <v>138</v>
      </c>
      <c r="D110" s="169">
        <f t="shared" ref="D110:R110" si="20">SUM(D111:D114)</f>
        <v>9.4290000000000003</v>
      </c>
      <c r="E110" s="169">
        <f t="shared" si="20"/>
        <v>17.706</v>
      </c>
      <c r="F110" s="169">
        <f t="shared" si="20"/>
        <v>222.30199999999996</v>
      </c>
      <c r="G110" s="169">
        <f t="shared" si="20"/>
        <v>299.62</v>
      </c>
      <c r="H110" s="169">
        <f t="shared" si="20"/>
        <v>0.15699999999999997</v>
      </c>
      <c r="I110" s="169">
        <f t="shared" si="20"/>
        <v>0.65300000000000014</v>
      </c>
      <c r="J110" s="169">
        <f t="shared" si="20"/>
        <v>53.888000000000005</v>
      </c>
      <c r="K110" s="169">
        <f t="shared" si="20"/>
        <v>0.64400000000000002</v>
      </c>
      <c r="L110" s="169">
        <f t="shared" si="20"/>
        <v>0.98799999999999999</v>
      </c>
      <c r="M110" s="169">
        <f t="shared" si="20"/>
        <v>64.335000000000008</v>
      </c>
      <c r="N110" s="169">
        <f t="shared" si="20"/>
        <v>8.0000000000000002E-3</v>
      </c>
      <c r="O110" s="169">
        <f t="shared" si="20"/>
        <v>48.61</v>
      </c>
      <c r="P110" s="169">
        <f t="shared" si="20"/>
        <v>1E-3</v>
      </c>
      <c r="Q110" s="169">
        <f t="shared" si="20"/>
        <v>106.69999999999999</v>
      </c>
      <c r="R110" s="168">
        <f t="shared" si="20"/>
        <v>2.9990000000000001</v>
      </c>
    </row>
    <row r="111" spans="1:18" x14ac:dyDescent="0.25">
      <c r="A111" s="167"/>
      <c r="B111" s="74" t="s">
        <v>73</v>
      </c>
      <c r="C111" s="166" t="s">
        <v>249</v>
      </c>
      <c r="D111" s="31">
        <v>1.44</v>
      </c>
      <c r="E111" s="31">
        <v>0.08</v>
      </c>
      <c r="F111" s="31">
        <v>3.76</v>
      </c>
      <c r="G111" s="31">
        <v>22.4</v>
      </c>
      <c r="H111" s="31">
        <v>2.4E-2</v>
      </c>
      <c r="I111" s="31">
        <v>3.2000000000000001E-2</v>
      </c>
      <c r="J111" s="31">
        <v>36</v>
      </c>
      <c r="K111" s="31">
        <v>2E-3</v>
      </c>
      <c r="L111" s="31">
        <v>0.08</v>
      </c>
      <c r="M111" s="31">
        <v>38.4</v>
      </c>
      <c r="N111" s="94">
        <v>2E-3</v>
      </c>
      <c r="O111" s="94">
        <v>12.8</v>
      </c>
      <c r="P111" s="94">
        <v>0</v>
      </c>
      <c r="Q111" s="94">
        <v>24.8</v>
      </c>
      <c r="R111" s="73">
        <v>0.48</v>
      </c>
    </row>
    <row r="112" spans="1:18" x14ac:dyDescent="0.25">
      <c r="A112" s="167"/>
      <c r="B112" s="74" t="s">
        <v>71</v>
      </c>
      <c r="C112" s="166" t="s">
        <v>175</v>
      </c>
      <c r="D112" s="31">
        <v>0.21</v>
      </c>
      <c r="E112" s="31">
        <v>0.02</v>
      </c>
      <c r="F112" s="31">
        <v>1.1000000000000001</v>
      </c>
      <c r="G112" s="31">
        <v>5.6</v>
      </c>
      <c r="H112" s="31">
        <v>8.9999999999999993E-3</v>
      </c>
      <c r="I112" s="31">
        <v>1.0999999999999999E-2</v>
      </c>
      <c r="J112" s="31">
        <v>0.94399999999999995</v>
      </c>
      <c r="K112" s="31">
        <v>0.32</v>
      </c>
      <c r="L112" s="31">
        <v>6.4000000000000001E-2</v>
      </c>
      <c r="M112" s="31">
        <v>8.16</v>
      </c>
      <c r="N112" s="94">
        <v>1E-3</v>
      </c>
      <c r="O112" s="94">
        <v>6.08</v>
      </c>
      <c r="P112" s="94">
        <v>0</v>
      </c>
      <c r="Q112" s="94">
        <v>8.8000000000000007</v>
      </c>
      <c r="R112" s="73">
        <v>0.112</v>
      </c>
    </row>
    <row r="113" spans="1:18" x14ac:dyDescent="0.25">
      <c r="A113" s="167"/>
      <c r="B113" s="74" t="s">
        <v>69</v>
      </c>
      <c r="C113" s="166" t="s">
        <v>120</v>
      </c>
      <c r="D113" s="31">
        <v>0</v>
      </c>
      <c r="E113" s="31">
        <v>6.99</v>
      </c>
      <c r="F113" s="31">
        <v>0</v>
      </c>
      <c r="G113" s="31">
        <v>62.93</v>
      </c>
      <c r="H113" s="31">
        <v>0</v>
      </c>
      <c r="I113" s="31">
        <v>0</v>
      </c>
      <c r="J113" s="31">
        <v>0</v>
      </c>
      <c r="K113" s="31">
        <v>0</v>
      </c>
      <c r="L113" s="31">
        <v>0.64500000000000002</v>
      </c>
      <c r="M113" s="31">
        <v>0</v>
      </c>
      <c r="N113" s="31">
        <v>0</v>
      </c>
      <c r="O113" s="31">
        <v>0</v>
      </c>
      <c r="P113" s="31">
        <v>0</v>
      </c>
      <c r="Q113" s="31">
        <v>0</v>
      </c>
      <c r="R113" s="73">
        <v>0</v>
      </c>
    </row>
    <row r="114" spans="1:18" ht="29.25" x14ac:dyDescent="0.25">
      <c r="A114" s="21">
        <v>42</v>
      </c>
      <c r="B114" s="20" t="s">
        <v>766</v>
      </c>
      <c r="C114" s="28" t="s">
        <v>247</v>
      </c>
      <c r="D114" s="122">
        <f t="shared" ref="D114:R114" si="21">SUM(D115:D121)</f>
        <v>7.7789999999999999</v>
      </c>
      <c r="E114" s="122">
        <f t="shared" si="21"/>
        <v>10.616</v>
      </c>
      <c r="F114" s="122">
        <f t="shared" si="21"/>
        <v>217.44199999999998</v>
      </c>
      <c r="G114" s="122">
        <f t="shared" si="21"/>
        <v>208.69</v>
      </c>
      <c r="H114" s="122">
        <f t="shared" si="21"/>
        <v>0.12399999999999999</v>
      </c>
      <c r="I114" s="122">
        <f t="shared" si="21"/>
        <v>0.6100000000000001</v>
      </c>
      <c r="J114" s="122">
        <f t="shared" si="21"/>
        <v>16.943999999999999</v>
      </c>
      <c r="K114" s="122">
        <f t="shared" si="21"/>
        <v>0.32200000000000001</v>
      </c>
      <c r="L114" s="122">
        <f t="shared" si="21"/>
        <v>0.19900000000000001</v>
      </c>
      <c r="M114" s="122">
        <f t="shared" si="21"/>
        <v>17.775000000000002</v>
      </c>
      <c r="N114" s="122">
        <f t="shared" si="21"/>
        <v>5.0000000000000001E-3</v>
      </c>
      <c r="O114" s="122">
        <f t="shared" si="21"/>
        <v>29.729999999999997</v>
      </c>
      <c r="P114" s="122">
        <f t="shared" si="21"/>
        <v>1E-3</v>
      </c>
      <c r="Q114" s="122">
        <f t="shared" si="21"/>
        <v>73.099999999999994</v>
      </c>
      <c r="R114" s="121">
        <f t="shared" si="21"/>
        <v>2.407</v>
      </c>
    </row>
    <row r="115" spans="1:18" x14ac:dyDescent="0.25">
      <c r="A115" s="96"/>
      <c r="B115" s="26" t="s">
        <v>64</v>
      </c>
      <c r="C115" s="44" t="s">
        <v>253</v>
      </c>
      <c r="D115" s="43">
        <v>1.5</v>
      </c>
      <c r="E115" s="43">
        <v>0.3</v>
      </c>
      <c r="F115" s="43">
        <v>209.15</v>
      </c>
      <c r="G115" s="43">
        <v>57.75</v>
      </c>
      <c r="H115" s="43">
        <v>0.09</v>
      </c>
      <c r="I115" s="43">
        <v>0.52500000000000002</v>
      </c>
      <c r="J115" s="43">
        <v>15</v>
      </c>
      <c r="K115" s="43">
        <v>2E-3</v>
      </c>
      <c r="L115" s="43">
        <v>7.4999999999999997E-2</v>
      </c>
      <c r="M115" s="43">
        <v>7.5</v>
      </c>
      <c r="N115" s="42">
        <v>4.0000000000000001E-3</v>
      </c>
      <c r="O115" s="42">
        <v>17.25</v>
      </c>
      <c r="P115" s="42">
        <v>0</v>
      </c>
      <c r="Q115" s="42">
        <v>43.5</v>
      </c>
      <c r="R115" s="41">
        <v>0.67500000000000004</v>
      </c>
    </row>
    <row r="116" spans="1:18" x14ac:dyDescent="0.25">
      <c r="A116" s="33"/>
      <c r="B116" s="31" t="s">
        <v>71</v>
      </c>
      <c r="C116" s="31" t="s">
        <v>175</v>
      </c>
      <c r="D116" s="17">
        <v>0.14899999999999999</v>
      </c>
      <c r="E116" s="17">
        <v>1.6E-2</v>
      </c>
      <c r="F116" s="17">
        <v>1.1519999999999999</v>
      </c>
      <c r="G116" s="17">
        <v>5.44</v>
      </c>
      <c r="H116" s="17">
        <v>0.01</v>
      </c>
      <c r="I116" s="17">
        <v>1.0999999999999999E-2</v>
      </c>
      <c r="J116" s="17">
        <v>0.94399999999999995</v>
      </c>
      <c r="K116" s="17">
        <v>0.32</v>
      </c>
      <c r="L116" s="17">
        <v>6.4000000000000001E-2</v>
      </c>
      <c r="M116" s="17">
        <v>6.375</v>
      </c>
      <c r="N116" s="29">
        <v>1E-3</v>
      </c>
      <c r="O116" s="29">
        <v>6.08</v>
      </c>
      <c r="P116" s="29">
        <v>0</v>
      </c>
      <c r="Q116" s="29">
        <v>8.8000000000000007</v>
      </c>
      <c r="R116" s="16">
        <v>0.112</v>
      </c>
    </row>
    <row r="117" spans="1:18" x14ac:dyDescent="0.25">
      <c r="A117" s="33"/>
      <c r="B117" s="31" t="s">
        <v>62</v>
      </c>
      <c r="C117" s="31" t="s">
        <v>252</v>
      </c>
      <c r="D117" s="62">
        <v>0.14000000000000001</v>
      </c>
      <c r="E117" s="62">
        <v>0</v>
      </c>
      <c r="F117" s="62">
        <v>0.91</v>
      </c>
      <c r="G117" s="62">
        <v>4</v>
      </c>
      <c r="H117" s="62">
        <v>4.0000000000000001E-3</v>
      </c>
      <c r="I117" s="62">
        <v>2E-3</v>
      </c>
      <c r="J117" s="62">
        <v>1</v>
      </c>
      <c r="K117" s="62">
        <v>0</v>
      </c>
      <c r="L117" s="62">
        <v>0.02</v>
      </c>
      <c r="M117" s="62">
        <v>3.1</v>
      </c>
      <c r="N117" s="61">
        <v>0</v>
      </c>
      <c r="O117" s="61">
        <v>1.4</v>
      </c>
      <c r="P117" s="61">
        <v>0</v>
      </c>
      <c r="Q117" s="61">
        <v>5.8</v>
      </c>
      <c r="R117" s="60">
        <v>0.08</v>
      </c>
    </row>
    <row r="118" spans="1:18" x14ac:dyDescent="0.25">
      <c r="A118" s="96"/>
      <c r="B118" s="26" t="s">
        <v>30</v>
      </c>
      <c r="C118" s="85" t="s">
        <v>241</v>
      </c>
      <c r="D118" s="113">
        <v>0</v>
      </c>
      <c r="E118" s="113">
        <v>0</v>
      </c>
      <c r="F118" s="113">
        <v>0</v>
      </c>
      <c r="G118" s="113">
        <v>0</v>
      </c>
      <c r="H118" s="113">
        <v>0</v>
      </c>
      <c r="I118" s="113">
        <v>0</v>
      </c>
      <c r="J118" s="113">
        <v>0</v>
      </c>
      <c r="K118" s="113">
        <v>0</v>
      </c>
      <c r="L118" s="113">
        <v>0</v>
      </c>
      <c r="M118" s="113">
        <v>0</v>
      </c>
      <c r="N118" s="113">
        <v>0</v>
      </c>
      <c r="O118" s="113">
        <v>0</v>
      </c>
      <c r="P118" s="113">
        <v>0</v>
      </c>
      <c r="Q118" s="113">
        <v>0</v>
      </c>
      <c r="R118" s="111">
        <v>0</v>
      </c>
    </row>
    <row r="119" spans="1:18" x14ac:dyDescent="0.25">
      <c r="A119" s="96"/>
      <c r="B119" s="26" t="s">
        <v>47</v>
      </c>
      <c r="C119" s="85" t="s">
        <v>152</v>
      </c>
      <c r="D119" s="113">
        <v>0</v>
      </c>
      <c r="E119" s="113">
        <v>0</v>
      </c>
      <c r="F119" s="113">
        <v>0</v>
      </c>
      <c r="G119" s="113">
        <v>0</v>
      </c>
      <c r="H119" s="113">
        <v>0</v>
      </c>
      <c r="I119" s="113">
        <v>0</v>
      </c>
      <c r="J119" s="113">
        <v>0</v>
      </c>
      <c r="K119" s="113">
        <v>0</v>
      </c>
      <c r="L119" s="113">
        <v>0</v>
      </c>
      <c r="M119" s="113">
        <v>0</v>
      </c>
      <c r="N119" s="113">
        <v>0</v>
      </c>
      <c r="O119" s="113">
        <v>0</v>
      </c>
      <c r="P119" s="113">
        <v>0</v>
      </c>
      <c r="Q119" s="113">
        <v>0</v>
      </c>
      <c r="R119" s="111">
        <v>0</v>
      </c>
    </row>
    <row r="120" spans="1:18" x14ac:dyDescent="0.25">
      <c r="A120" s="96"/>
      <c r="B120" s="26" t="s">
        <v>115</v>
      </c>
      <c r="C120" s="85" t="s">
        <v>239</v>
      </c>
      <c r="D120" s="113">
        <v>0.75</v>
      </c>
      <c r="E120" s="113">
        <v>0.26</v>
      </c>
      <c r="F120" s="113">
        <v>6.23</v>
      </c>
      <c r="G120" s="113">
        <v>30.3</v>
      </c>
      <c r="H120" s="113">
        <v>8.0000000000000002E-3</v>
      </c>
      <c r="I120" s="113">
        <v>4.0000000000000001E-3</v>
      </c>
      <c r="J120" s="113">
        <v>0</v>
      </c>
      <c r="K120" s="113">
        <v>0</v>
      </c>
      <c r="L120" s="113">
        <v>0.04</v>
      </c>
      <c r="M120" s="113">
        <v>0.8</v>
      </c>
      <c r="N120" s="112">
        <v>0</v>
      </c>
      <c r="O120" s="112">
        <v>5</v>
      </c>
      <c r="P120" s="112">
        <v>1E-3</v>
      </c>
      <c r="Q120" s="112">
        <v>15</v>
      </c>
      <c r="R120" s="111">
        <v>0.1</v>
      </c>
    </row>
    <row r="121" spans="1:18" x14ac:dyDescent="0.25">
      <c r="A121" s="96"/>
      <c r="B121" s="26" t="s">
        <v>114</v>
      </c>
      <c r="C121" s="85" t="s">
        <v>251</v>
      </c>
      <c r="D121" s="113">
        <v>5.24</v>
      </c>
      <c r="E121" s="113">
        <v>10.039999999999999</v>
      </c>
      <c r="F121" s="113">
        <v>0</v>
      </c>
      <c r="G121" s="113">
        <v>111.2</v>
      </c>
      <c r="H121" s="113">
        <v>1.2E-2</v>
      </c>
      <c r="I121" s="113">
        <v>6.8000000000000005E-2</v>
      </c>
      <c r="J121" s="113">
        <v>0</v>
      </c>
      <c r="K121" s="113">
        <v>0</v>
      </c>
      <c r="L121" s="113">
        <v>0</v>
      </c>
      <c r="M121" s="113">
        <v>0</v>
      </c>
      <c r="N121" s="113">
        <v>0</v>
      </c>
      <c r="O121" s="113">
        <v>0</v>
      </c>
      <c r="P121" s="113">
        <v>0</v>
      </c>
      <c r="Q121" s="113">
        <v>0</v>
      </c>
      <c r="R121" s="111">
        <v>1.44</v>
      </c>
    </row>
    <row r="122" spans="1:18" ht="15.75" x14ac:dyDescent="0.25">
      <c r="A122" s="150">
        <v>277</v>
      </c>
      <c r="B122" s="183" t="s">
        <v>174</v>
      </c>
      <c r="C122" s="182" t="s">
        <v>138</v>
      </c>
      <c r="D122" s="154">
        <f t="shared" ref="D122:R122" si="22">SUM(D123:D130)</f>
        <v>15.739999999999997</v>
      </c>
      <c r="E122" s="154">
        <f t="shared" si="22"/>
        <v>14.889999999999999</v>
      </c>
      <c r="F122" s="154">
        <f t="shared" si="22"/>
        <v>3.8299999999999996</v>
      </c>
      <c r="G122" s="154">
        <f t="shared" si="22"/>
        <v>212.32</v>
      </c>
      <c r="H122" s="154">
        <f t="shared" si="22"/>
        <v>6.9000000000000006E-2</v>
      </c>
      <c r="I122" s="154">
        <f t="shared" si="22"/>
        <v>0.14300000000000002</v>
      </c>
      <c r="J122" s="154">
        <f t="shared" si="22"/>
        <v>3.0319999999999996</v>
      </c>
      <c r="K122" s="154">
        <f t="shared" si="22"/>
        <v>0.21300000000000002</v>
      </c>
      <c r="L122" s="154">
        <f t="shared" si="22"/>
        <v>0.48899999999999999</v>
      </c>
      <c r="M122" s="154">
        <f t="shared" si="22"/>
        <v>13.224000000000002</v>
      </c>
      <c r="N122" s="154">
        <f t="shared" si="22"/>
        <v>6.0000000000000001E-3</v>
      </c>
      <c r="O122" s="154">
        <f t="shared" si="22"/>
        <v>25.515999999999998</v>
      </c>
      <c r="P122" s="154">
        <f t="shared" si="22"/>
        <v>0</v>
      </c>
      <c r="Q122" s="154">
        <f t="shared" si="22"/>
        <v>168.15600000000001</v>
      </c>
      <c r="R122" s="153">
        <f t="shared" si="22"/>
        <v>2.4580000000000002</v>
      </c>
    </row>
    <row r="123" spans="1:18" ht="15.75" x14ac:dyDescent="0.25">
      <c r="A123" s="150"/>
      <c r="B123" s="74" t="s">
        <v>729</v>
      </c>
      <c r="C123" s="151" t="s">
        <v>267</v>
      </c>
      <c r="D123" s="17">
        <v>15</v>
      </c>
      <c r="E123" s="17">
        <v>12.9</v>
      </c>
      <c r="F123" s="17">
        <v>0</v>
      </c>
      <c r="G123" s="17">
        <v>175.75</v>
      </c>
      <c r="H123" s="134">
        <v>4.7E-2</v>
      </c>
      <c r="I123" s="134">
        <v>0.12</v>
      </c>
      <c r="J123" s="17">
        <v>0</v>
      </c>
      <c r="K123" s="17">
        <v>0</v>
      </c>
      <c r="L123" s="17">
        <v>0.32200000000000001</v>
      </c>
      <c r="M123" s="134">
        <v>7.11</v>
      </c>
      <c r="N123" s="133">
        <v>6.0000000000000001E-3</v>
      </c>
      <c r="O123" s="133">
        <v>17.739999999999998</v>
      </c>
      <c r="P123" s="133">
        <v>0</v>
      </c>
      <c r="Q123" s="133">
        <v>151.56</v>
      </c>
      <c r="R123" s="132">
        <v>2.133</v>
      </c>
    </row>
    <row r="124" spans="1:18" ht="15.75" x14ac:dyDescent="0.25">
      <c r="A124" s="150"/>
      <c r="B124" s="74" t="s">
        <v>92</v>
      </c>
      <c r="C124" s="151" t="s">
        <v>266</v>
      </c>
      <c r="D124" s="17">
        <v>0.12</v>
      </c>
      <c r="E124" s="17">
        <v>0.02</v>
      </c>
      <c r="F124" s="17">
        <v>0.72</v>
      </c>
      <c r="G124" s="17">
        <v>3.59</v>
      </c>
      <c r="H124" s="134">
        <v>0</v>
      </c>
      <c r="I124" s="134">
        <v>0</v>
      </c>
      <c r="J124" s="17">
        <v>0.875</v>
      </c>
      <c r="K124" s="17">
        <v>0</v>
      </c>
      <c r="L124" s="17">
        <v>1.7000000000000001E-2</v>
      </c>
      <c r="M124" s="134">
        <v>0</v>
      </c>
      <c r="N124" s="133">
        <v>0</v>
      </c>
      <c r="O124" s="133">
        <v>1.2250000000000001</v>
      </c>
      <c r="P124" s="133">
        <v>0</v>
      </c>
      <c r="Q124" s="133">
        <v>5.0750000000000002</v>
      </c>
      <c r="R124" s="132">
        <v>0</v>
      </c>
    </row>
    <row r="125" spans="1:18" ht="30" x14ac:dyDescent="0.25">
      <c r="A125" s="150"/>
      <c r="B125" s="74" t="s">
        <v>172</v>
      </c>
      <c r="C125" s="151" t="s">
        <v>206</v>
      </c>
      <c r="D125" s="17">
        <v>0.28000000000000003</v>
      </c>
      <c r="E125" s="17">
        <v>0.04</v>
      </c>
      <c r="F125" s="17">
        <v>1.7</v>
      </c>
      <c r="G125" s="17">
        <v>8.2200000000000006</v>
      </c>
      <c r="H125" s="134">
        <v>4.0000000000000001E-3</v>
      </c>
      <c r="I125" s="134">
        <v>3.0000000000000001E-3</v>
      </c>
      <c r="J125" s="17">
        <v>0</v>
      </c>
      <c r="K125" s="17">
        <v>0</v>
      </c>
      <c r="L125" s="17">
        <v>4.4999999999999998E-2</v>
      </c>
      <c r="M125" s="134">
        <v>3.1</v>
      </c>
      <c r="N125" s="133">
        <v>0</v>
      </c>
      <c r="O125" s="133">
        <v>1.1000000000000001</v>
      </c>
      <c r="P125" s="133">
        <v>0</v>
      </c>
      <c r="Q125" s="133">
        <v>2.875</v>
      </c>
      <c r="R125" s="132">
        <v>0.08</v>
      </c>
    </row>
    <row r="126" spans="1:18" ht="15.75" x14ac:dyDescent="0.25">
      <c r="A126" s="150"/>
      <c r="B126" s="74" t="s">
        <v>93</v>
      </c>
      <c r="C126" s="151" t="s">
        <v>204</v>
      </c>
      <c r="D126" s="17">
        <v>0.18</v>
      </c>
      <c r="E126" s="17">
        <v>0</v>
      </c>
      <c r="F126" s="17">
        <v>0.71</v>
      </c>
      <c r="G126" s="17">
        <v>3.82</v>
      </c>
      <c r="H126" s="134">
        <v>1.2E-2</v>
      </c>
      <c r="I126" s="134">
        <v>1.4E-2</v>
      </c>
      <c r="J126" s="17">
        <v>1.6879999999999999</v>
      </c>
      <c r="K126" s="17">
        <v>1.0999999999999999E-2</v>
      </c>
      <c r="L126" s="17">
        <v>3.6999999999999998E-2</v>
      </c>
      <c r="M126" s="134">
        <v>1.6</v>
      </c>
      <c r="N126" s="133">
        <v>0</v>
      </c>
      <c r="O126" s="133">
        <v>1.875</v>
      </c>
      <c r="P126" s="133">
        <v>0</v>
      </c>
      <c r="Q126" s="133">
        <v>2.5499999999999998</v>
      </c>
      <c r="R126" s="132">
        <v>0.184</v>
      </c>
    </row>
    <row r="127" spans="1:18" ht="15.75" x14ac:dyDescent="0.25">
      <c r="A127" s="150"/>
      <c r="B127" s="74" t="s">
        <v>71</v>
      </c>
      <c r="C127" s="151" t="s">
        <v>265</v>
      </c>
      <c r="D127" s="17">
        <v>0.12</v>
      </c>
      <c r="E127" s="17">
        <v>0.01</v>
      </c>
      <c r="F127" s="17">
        <v>0.65</v>
      </c>
      <c r="G127" s="17">
        <v>3.28</v>
      </c>
      <c r="H127" s="134">
        <v>0</v>
      </c>
      <c r="I127" s="134">
        <v>4.0000000000000001E-3</v>
      </c>
      <c r="J127" s="17">
        <v>0.46899999999999997</v>
      </c>
      <c r="K127" s="17">
        <v>0.188</v>
      </c>
      <c r="L127" s="17">
        <v>3.6999999999999998E-2</v>
      </c>
      <c r="M127" s="134">
        <v>0.79</v>
      </c>
      <c r="N127" s="133">
        <v>0</v>
      </c>
      <c r="O127" s="133">
        <v>3.56</v>
      </c>
      <c r="P127" s="133">
        <v>0</v>
      </c>
      <c r="Q127" s="133">
        <v>5.16</v>
      </c>
      <c r="R127" s="132">
        <v>7.0000000000000001E-3</v>
      </c>
    </row>
    <row r="128" spans="1:18" ht="15.75" x14ac:dyDescent="0.25">
      <c r="A128" s="150"/>
      <c r="B128" s="74" t="s">
        <v>41</v>
      </c>
      <c r="C128" s="152" t="s">
        <v>264</v>
      </c>
      <c r="D128" s="17">
        <v>0</v>
      </c>
      <c r="E128" s="17">
        <v>0</v>
      </c>
      <c r="F128" s="17">
        <v>0</v>
      </c>
      <c r="G128" s="17">
        <v>0</v>
      </c>
      <c r="H128" s="134">
        <v>0</v>
      </c>
      <c r="I128" s="134">
        <v>0</v>
      </c>
      <c r="J128" s="17">
        <v>0</v>
      </c>
      <c r="K128" s="17">
        <v>0</v>
      </c>
      <c r="L128" s="17">
        <v>0</v>
      </c>
      <c r="M128" s="134">
        <v>0</v>
      </c>
      <c r="N128" s="133">
        <v>0</v>
      </c>
      <c r="O128" s="133">
        <v>0</v>
      </c>
      <c r="P128" s="133">
        <v>0</v>
      </c>
      <c r="Q128" s="133">
        <v>0</v>
      </c>
      <c r="R128" s="132">
        <v>0</v>
      </c>
    </row>
    <row r="129" spans="1:18" ht="15.75" x14ac:dyDescent="0.25">
      <c r="A129" s="150"/>
      <c r="B129" s="74" t="s">
        <v>43</v>
      </c>
      <c r="C129" s="151" t="s">
        <v>263</v>
      </c>
      <c r="D129" s="17">
        <v>0.04</v>
      </c>
      <c r="E129" s="17">
        <v>1.92</v>
      </c>
      <c r="F129" s="17">
        <v>0.05</v>
      </c>
      <c r="G129" s="17">
        <v>17.66</v>
      </c>
      <c r="H129" s="134">
        <v>6.0000000000000001E-3</v>
      </c>
      <c r="I129" s="134">
        <v>2E-3</v>
      </c>
      <c r="J129" s="17">
        <v>0</v>
      </c>
      <c r="K129" s="17">
        <v>1.4E-2</v>
      </c>
      <c r="L129" s="17">
        <v>3.1E-2</v>
      </c>
      <c r="M129" s="134">
        <v>0.624</v>
      </c>
      <c r="N129" s="133">
        <v>0</v>
      </c>
      <c r="O129" s="133">
        <v>1.6E-2</v>
      </c>
      <c r="P129" s="133">
        <v>0</v>
      </c>
      <c r="Q129" s="133">
        <v>0.93600000000000005</v>
      </c>
      <c r="R129" s="132">
        <v>5.3999999999999999E-2</v>
      </c>
    </row>
    <row r="130" spans="1:18" ht="15.75" x14ac:dyDescent="0.25">
      <c r="A130" s="150"/>
      <c r="B130" s="152" t="s">
        <v>47</v>
      </c>
      <c r="C130" s="136" t="s">
        <v>137</v>
      </c>
      <c r="D130" s="134">
        <v>0</v>
      </c>
      <c r="E130" s="134">
        <v>0</v>
      </c>
      <c r="F130" s="134">
        <v>0</v>
      </c>
      <c r="G130" s="134">
        <v>0</v>
      </c>
      <c r="H130" s="134">
        <v>0</v>
      </c>
      <c r="I130" s="134">
        <v>0</v>
      </c>
      <c r="J130" s="134">
        <v>0</v>
      </c>
      <c r="K130" s="134">
        <v>0</v>
      </c>
      <c r="L130" s="134">
        <v>0</v>
      </c>
      <c r="M130" s="134">
        <v>0</v>
      </c>
      <c r="N130" s="133">
        <v>0</v>
      </c>
      <c r="O130" s="133">
        <v>0</v>
      </c>
      <c r="P130" s="133">
        <v>0</v>
      </c>
      <c r="Q130" s="133">
        <v>0</v>
      </c>
      <c r="R130" s="132">
        <v>0</v>
      </c>
    </row>
    <row r="131" spans="1:18" ht="28.5" x14ac:dyDescent="0.25">
      <c r="A131" s="33">
        <v>204</v>
      </c>
      <c r="B131" s="55" t="s">
        <v>44</v>
      </c>
      <c r="C131" s="95">
        <v>180</v>
      </c>
      <c r="D131" s="110">
        <f t="shared" ref="D131:R131" si="23">SUM(D132:D135)</f>
        <v>6.04</v>
      </c>
      <c r="E131" s="110">
        <f t="shared" si="23"/>
        <v>7.915</v>
      </c>
      <c r="F131" s="110">
        <f t="shared" si="23"/>
        <v>48.802</v>
      </c>
      <c r="G131" s="110">
        <f t="shared" si="23"/>
        <v>281.10000000000002</v>
      </c>
      <c r="H131" s="110">
        <f t="shared" si="23"/>
        <v>1E-3</v>
      </c>
      <c r="I131" s="110">
        <f t="shared" si="23"/>
        <v>0.01</v>
      </c>
      <c r="J131" s="110">
        <f t="shared" si="23"/>
        <v>0</v>
      </c>
      <c r="K131" s="110">
        <f t="shared" si="23"/>
        <v>2.8000000000000001E-2</v>
      </c>
      <c r="L131" s="110">
        <f t="shared" si="23"/>
        <v>6.3E-2</v>
      </c>
      <c r="M131" s="110">
        <f t="shared" si="23"/>
        <v>1.512</v>
      </c>
      <c r="N131" s="110">
        <f t="shared" si="23"/>
        <v>0</v>
      </c>
      <c r="O131" s="110">
        <f t="shared" si="23"/>
        <v>3.1E-2</v>
      </c>
      <c r="P131" s="110">
        <f t="shared" si="23"/>
        <v>0</v>
      </c>
      <c r="Q131" s="110">
        <f t="shared" si="23"/>
        <v>1.89</v>
      </c>
      <c r="R131" s="165">
        <f t="shared" si="23"/>
        <v>1.2999999999999999E-2</v>
      </c>
    </row>
    <row r="132" spans="1:18" x14ac:dyDescent="0.25">
      <c r="A132" s="32"/>
      <c r="B132" s="31" t="s">
        <v>43</v>
      </c>
      <c r="C132" s="30" t="s">
        <v>238</v>
      </c>
      <c r="D132" s="31">
        <v>4.57</v>
      </c>
      <c r="E132" s="31">
        <v>5.0000000000000001E-3</v>
      </c>
      <c r="F132" s="31">
        <v>8.2000000000000003E-2</v>
      </c>
      <c r="G132" s="31">
        <v>41.7</v>
      </c>
      <c r="H132" s="31">
        <v>1E-3</v>
      </c>
      <c r="I132" s="31">
        <v>0.01</v>
      </c>
      <c r="J132" s="31">
        <v>0</v>
      </c>
      <c r="K132" s="31">
        <v>2.8000000000000001E-2</v>
      </c>
      <c r="L132" s="31">
        <v>6.3E-2</v>
      </c>
      <c r="M132" s="31">
        <v>1.512</v>
      </c>
      <c r="N132" s="94">
        <v>0</v>
      </c>
      <c r="O132" s="94">
        <v>3.1E-2</v>
      </c>
      <c r="P132" s="94">
        <v>0</v>
      </c>
      <c r="Q132" s="94">
        <v>1.89</v>
      </c>
      <c r="R132" s="73">
        <v>1.2999999999999999E-2</v>
      </c>
    </row>
    <row r="133" spans="1:18" x14ac:dyDescent="0.25">
      <c r="A133" s="33"/>
      <c r="B133" s="31" t="s">
        <v>41</v>
      </c>
      <c r="C133" s="30" t="s">
        <v>237</v>
      </c>
      <c r="D133" s="31">
        <v>0</v>
      </c>
      <c r="E133" s="31">
        <v>0</v>
      </c>
      <c r="F133" s="31">
        <v>0</v>
      </c>
      <c r="G133" s="31">
        <v>0</v>
      </c>
      <c r="H133" s="31">
        <v>0</v>
      </c>
      <c r="I133" s="31">
        <v>0</v>
      </c>
      <c r="J133" s="31">
        <v>0</v>
      </c>
      <c r="K133" s="31">
        <v>0</v>
      </c>
      <c r="L133" s="31">
        <v>0</v>
      </c>
      <c r="M133" s="31">
        <v>0</v>
      </c>
      <c r="N133" s="94">
        <v>0</v>
      </c>
      <c r="O133" s="94">
        <v>0</v>
      </c>
      <c r="P133" s="94">
        <v>0</v>
      </c>
      <c r="Q133" s="94">
        <v>0</v>
      </c>
      <c r="R133" s="73">
        <v>0</v>
      </c>
    </row>
    <row r="134" spans="1:18" x14ac:dyDescent="0.25">
      <c r="A134" s="33"/>
      <c r="B134" s="31" t="s">
        <v>39</v>
      </c>
      <c r="C134" s="30" t="s">
        <v>236</v>
      </c>
      <c r="D134" s="31">
        <v>0</v>
      </c>
      <c r="E134" s="31">
        <v>0</v>
      </c>
      <c r="F134" s="31">
        <v>0</v>
      </c>
      <c r="G134" s="31">
        <v>0</v>
      </c>
      <c r="H134" s="31">
        <v>0</v>
      </c>
      <c r="I134" s="31">
        <v>0</v>
      </c>
      <c r="J134" s="31">
        <v>0</v>
      </c>
      <c r="K134" s="31">
        <v>0</v>
      </c>
      <c r="L134" s="31">
        <v>0</v>
      </c>
      <c r="M134" s="31">
        <v>0</v>
      </c>
      <c r="N134" s="94">
        <v>0</v>
      </c>
      <c r="O134" s="94">
        <v>0</v>
      </c>
      <c r="P134" s="94">
        <v>0</v>
      </c>
      <c r="Q134" s="94">
        <v>0</v>
      </c>
      <c r="R134" s="73">
        <v>0</v>
      </c>
    </row>
    <row r="135" spans="1:18" ht="30" x14ac:dyDescent="0.25">
      <c r="A135" s="32"/>
      <c r="B135" s="31" t="s">
        <v>37</v>
      </c>
      <c r="C135" s="30" t="s">
        <v>235</v>
      </c>
      <c r="D135" s="31">
        <v>1.47</v>
      </c>
      <c r="E135" s="31">
        <v>7.91</v>
      </c>
      <c r="F135" s="31">
        <v>48.72</v>
      </c>
      <c r="G135" s="31">
        <v>239.4</v>
      </c>
      <c r="H135" s="31">
        <v>0</v>
      </c>
      <c r="I135" s="31">
        <v>0</v>
      </c>
      <c r="J135" s="31">
        <v>0</v>
      </c>
      <c r="K135" s="31">
        <v>0</v>
      </c>
      <c r="L135" s="31">
        <v>0</v>
      </c>
      <c r="M135" s="31">
        <v>0</v>
      </c>
      <c r="N135" s="94">
        <v>0</v>
      </c>
      <c r="O135" s="94">
        <v>0</v>
      </c>
      <c r="P135" s="94">
        <v>0</v>
      </c>
      <c r="Q135" s="94">
        <v>0</v>
      </c>
      <c r="R135" s="73">
        <v>0</v>
      </c>
    </row>
    <row r="136" spans="1:18" x14ac:dyDescent="0.25">
      <c r="A136" s="33">
        <v>132</v>
      </c>
      <c r="B136" s="55" t="s">
        <v>131</v>
      </c>
      <c r="C136" s="95">
        <v>200</v>
      </c>
      <c r="D136" s="110">
        <f>SUM(D137:D139)</f>
        <v>0.03</v>
      </c>
      <c r="E136" s="110">
        <f t="shared" ref="E136:J136" si="24">SUM(E137:E139)</f>
        <v>0.12</v>
      </c>
      <c r="F136" s="110">
        <f t="shared" si="24"/>
        <v>12.997999999999999</v>
      </c>
      <c r="G136" s="110">
        <f t="shared" si="24"/>
        <v>52.71</v>
      </c>
      <c r="H136" s="109">
        <f t="shared" si="24"/>
        <v>0</v>
      </c>
      <c r="I136" s="109">
        <f t="shared" si="24"/>
        <v>6.0000000000000001E-3</v>
      </c>
      <c r="J136" s="110">
        <f t="shared" si="24"/>
        <v>0.06</v>
      </c>
      <c r="K136" s="110">
        <f>SUM(K137:K139)</f>
        <v>0</v>
      </c>
      <c r="L136" s="110">
        <f>SUM(L137:L139)</f>
        <v>0</v>
      </c>
      <c r="M136" s="109">
        <f t="shared" ref="M136:R136" si="25">SUM(M137:M139)</f>
        <v>3.3600000000000003</v>
      </c>
      <c r="N136" s="109">
        <f t="shared" si="25"/>
        <v>0</v>
      </c>
      <c r="O136" s="109">
        <f t="shared" si="25"/>
        <v>2.64</v>
      </c>
      <c r="P136" s="109">
        <f t="shared" si="25"/>
        <v>0</v>
      </c>
      <c r="Q136" s="109">
        <f t="shared" si="25"/>
        <v>4.9400000000000004</v>
      </c>
      <c r="R136" s="108">
        <f t="shared" si="25"/>
        <v>0.53100000000000003</v>
      </c>
    </row>
    <row r="137" spans="1:18" x14ac:dyDescent="0.25">
      <c r="A137" s="279"/>
      <c r="B137" s="31" t="s">
        <v>130</v>
      </c>
      <c r="C137" s="57" t="s">
        <v>46</v>
      </c>
      <c r="D137" s="31">
        <v>0.03</v>
      </c>
      <c r="E137" s="31">
        <v>0.12</v>
      </c>
      <c r="F137" s="31">
        <v>2.4E-2</v>
      </c>
      <c r="G137" s="31">
        <v>0.84</v>
      </c>
      <c r="H137" s="31">
        <v>0</v>
      </c>
      <c r="I137" s="31">
        <v>6.0000000000000001E-3</v>
      </c>
      <c r="J137" s="31">
        <v>0.06</v>
      </c>
      <c r="K137" s="31">
        <v>0</v>
      </c>
      <c r="L137" s="31">
        <v>0</v>
      </c>
      <c r="M137" s="31">
        <v>2.97</v>
      </c>
      <c r="N137" s="94">
        <v>0</v>
      </c>
      <c r="O137" s="94">
        <v>2.64</v>
      </c>
      <c r="P137" s="94">
        <v>0</v>
      </c>
      <c r="Q137" s="94">
        <v>4.9400000000000004</v>
      </c>
      <c r="R137" s="73">
        <v>0.49199999999999999</v>
      </c>
    </row>
    <row r="138" spans="1:18" x14ac:dyDescent="0.25">
      <c r="A138" s="279"/>
      <c r="B138" s="31" t="s">
        <v>30</v>
      </c>
      <c r="C138" s="57" t="s">
        <v>29</v>
      </c>
      <c r="D138" s="31">
        <v>0</v>
      </c>
      <c r="E138" s="31">
        <v>0</v>
      </c>
      <c r="F138" s="31">
        <v>0</v>
      </c>
      <c r="G138" s="31">
        <v>0</v>
      </c>
      <c r="H138" s="31">
        <v>0</v>
      </c>
      <c r="I138" s="31">
        <v>0</v>
      </c>
      <c r="J138" s="31">
        <v>0</v>
      </c>
      <c r="K138" s="94">
        <v>0</v>
      </c>
      <c r="L138" s="94">
        <v>0</v>
      </c>
      <c r="M138" s="94">
        <v>0</v>
      </c>
      <c r="N138" s="94">
        <v>0</v>
      </c>
      <c r="O138" s="94">
        <v>0</v>
      </c>
      <c r="P138" s="94">
        <v>0</v>
      </c>
      <c r="Q138" s="94">
        <v>0</v>
      </c>
      <c r="R138" s="73">
        <v>0</v>
      </c>
    </row>
    <row r="139" spans="1:18" x14ac:dyDescent="0.25">
      <c r="A139" s="279"/>
      <c r="B139" s="31" t="s">
        <v>28</v>
      </c>
      <c r="C139" s="57" t="s">
        <v>129</v>
      </c>
      <c r="D139" s="31">
        <v>0</v>
      </c>
      <c r="E139" s="31">
        <v>0</v>
      </c>
      <c r="F139" s="31">
        <v>12.974</v>
      </c>
      <c r="G139" s="31">
        <v>51.87</v>
      </c>
      <c r="H139" s="31">
        <v>0</v>
      </c>
      <c r="I139" s="31">
        <v>0</v>
      </c>
      <c r="J139" s="31">
        <v>0</v>
      </c>
      <c r="K139" s="31">
        <v>0</v>
      </c>
      <c r="L139" s="31">
        <v>0</v>
      </c>
      <c r="M139" s="31">
        <v>0.39</v>
      </c>
      <c r="N139" s="94">
        <v>0</v>
      </c>
      <c r="O139" s="94">
        <v>0</v>
      </c>
      <c r="P139" s="94">
        <v>0</v>
      </c>
      <c r="Q139" s="94">
        <v>0</v>
      </c>
      <c r="R139" s="73">
        <v>3.9E-2</v>
      </c>
    </row>
    <row r="140" spans="1:18" x14ac:dyDescent="0.25">
      <c r="A140" s="155">
        <v>11</v>
      </c>
      <c r="B140" s="20" t="s">
        <v>26</v>
      </c>
      <c r="C140" s="28" t="s">
        <v>410</v>
      </c>
      <c r="D140" s="34">
        <f t="shared" ref="D140" si="26">SUM(D141)</f>
        <v>1.44</v>
      </c>
      <c r="E140" s="34">
        <f t="shared" ref="E140:R140" si="27">SUM(E141)</f>
        <v>0.36</v>
      </c>
      <c r="F140" s="34">
        <f t="shared" si="27"/>
        <v>12.48</v>
      </c>
      <c r="G140" s="34">
        <f t="shared" si="27"/>
        <v>59.4</v>
      </c>
      <c r="H140" s="263">
        <f t="shared" si="27"/>
        <v>7.0000000000000001E-3</v>
      </c>
      <c r="I140" s="263">
        <f t="shared" si="27"/>
        <v>3.2000000000000001E-2</v>
      </c>
      <c r="J140" s="34">
        <f t="shared" si="27"/>
        <v>0</v>
      </c>
      <c r="K140" s="34">
        <f t="shared" si="27"/>
        <v>0</v>
      </c>
      <c r="L140" s="34">
        <f t="shared" si="27"/>
        <v>0</v>
      </c>
      <c r="M140" s="34">
        <f t="shared" si="27"/>
        <v>14</v>
      </c>
      <c r="N140" s="34">
        <f t="shared" si="27"/>
        <v>0</v>
      </c>
      <c r="O140" s="34">
        <f t="shared" si="27"/>
        <v>0</v>
      </c>
      <c r="P140" s="34">
        <f t="shared" si="27"/>
        <v>0</v>
      </c>
      <c r="Q140" s="34">
        <f t="shared" si="27"/>
        <v>0</v>
      </c>
      <c r="R140" s="140">
        <f t="shared" si="27"/>
        <v>1.56</v>
      </c>
    </row>
    <row r="141" spans="1:18" ht="15.75" thickBot="1" x14ac:dyDescent="0.3">
      <c r="A141" s="264"/>
      <c r="B141" s="265" t="s">
        <v>25</v>
      </c>
      <c r="C141" s="266" t="s">
        <v>251</v>
      </c>
      <c r="D141" s="267">
        <v>1.44</v>
      </c>
      <c r="E141" s="267">
        <v>0.36</v>
      </c>
      <c r="F141" s="267">
        <v>12.48</v>
      </c>
      <c r="G141" s="267">
        <v>59.4</v>
      </c>
      <c r="H141" s="267">
        <v>7.0000000000000001E-3</v>
      </c>
      <c r="I141" s="267">
        <v>3.2000000000000001E-2</v>
      </c>
      <c r="J141" s="267">
        <v>0</v>
      </c>
      <c r="K141" s="267">
        <v>0</v>
      </c>
      <c r="L141" s="267">
        <v>0</v>
      </c>
      <c r="M141" s="267">
        <v>14</v>
      </c>
      <c r="N141" s="268">
        <v>0</v>
      </c>
      <c r="O141" s="268">
        <v>0</v>
      </c>
      <c r="P141" s="268">
        <v>0</v>
      </c>
      <c r="Q141" s="268">
        <v>0</v>
      </c>
      <c r="R141" s="269">
        <v>1.56</v>
      </c>
    </row>
    <row r="142" spans="1:18" ht="15.75" thickBot="1" x14ac:dyDescent="0.3">
      <c r="A142" s="420" t="s">
        <v>24</v>
      </c>
      <c r="B142" s="421"/>
      <c r="C142" s="422"/>
      <c r="D142" s="15">
        <f>SUM(D110,D115,D122,D136,D140,D131)</f>
        <v>34.179000000000002</v>
      </c>
      <c r="E142" s="15">
        <f t="shared" ref="E142:R142" si="28">SUM(E110,E115,E122,E136,E140,E131)</f>
        <v>41.290999999999997</v>
      </c>
      <c r="F142" s="15">
        <f t="shared" si="28"/>
        <v>509.56200000000001</v>
      </c>
      <c r="G142" s="405">
        <f t="shared" si="28"/>
        <v>962.90000000000009</v>
      </c>
      <c r="H142" s="15">
        <f t="shared" si="28"/>
        <v>0.32399999999999995</v>
      </c>
      <c r="I142" s="15">
        <f t="shared" si="28"/>
        <v>1.3690000000000002</v>
      </c>
      <c r="J142" s="15">
        <f t="shared" si="28"/>
        <v>71.98</v>
      </c>
      <c r="K142" s="15">
        <f t="shared" si="28"/>
        <v>0.88700000000000001</v>
      </c>
      <c r="L142" s="15">
        <f t="shared" si="28"/>
        <v>1.615</v>
      </c>
      <c r="M142" s="15">
        <f t="shared" si="28"/>
        <v>103.93100000000001</v>
      </c>
      <c r="N142" s="15">
        <f t="shared" si="28"/>
        <v>1.8000000000000002E-2</v>
      </c>
      <c r="O142" s="15">
        <f t="shared" si="28"/>
        <v>94.047000000000011</v>
      </c>
      <c r="P142" s="15">
        <f t="shared" si="28"/>
        <v>1E-3</v>
      </c>
      <c r="Q142" s="15">
        <f t="shared" si="28"/>
        <v>325.18599999999998</v>
      </c>
      <c r="R142" s="303">
        <f t="shared" si="28"/>
        <v>8.2360000000000007</v>
      </c>
    </row>
    <row r="143" spans="1:18" x14ac:dyDescent="0.25">
      <c r="A143" s="164"/>
      <c r="B143" s="164"/>
      <c r="C143" s="164"/>
      <c r="D143" s="163"/>
      <c r="E143" s="163"/>
      <c r="F143" s="163"/>
      <c r="G143" s="163"/>
      <c r="H143" s="163"/>
      <c r="I143" s="163"/>
      <c r="J143" s="163"/>
      <c r="K143" s="163"/>
      <c r="L143" s="163"/>
      <c r="M143" s="163"/>
      <c r="N143" s="163"/>
      <c r="O143" s="163"/>
      <c r="P143" s="163"/>
      <c r="Q143" s="163"/>
      <c r="R143" s="163"/>
    </row>
    <row r="144" spans="1:18" x14ac:dyDescent="0.25">
      <c r="A144" s="164"/>
      <c r="B144" s="164"/>
      <c r="C144" s="164"/>
      <c r="D144" s="163"/>
      <c r="E144" s="163"/>
      <c r="F144" s="163"/>
      <c r="G144" s="163"/>
      <c r="H144" s="163"/>
      <c r="I144" s="163"/>
      <c r="J144" s="163"/>
      <c r="K144" s="163"/>
      <c r="L144" s="163"/>
      <c r="M144" s="163"/>
      <c r="N144" s="163"/>
      <c r="O144" s="163"/>
      <c r="P144" s="163"/>
      <c r="Q144" s="163"/>
      <c r="R144" s="163"/>
    </row>
    <row r="145" spans="1:18" ht="15.75" thickBot="1" x14ac:dyDescent="0.3">
      <c r="A145" s="392"/>
      <c r="B145" s="392"/>
      <c r="C145" s="392"/>
      <c r="D145" s="393"/>
      <c r="E145" s="393"/>
      <c r="F145" s="393"/>
      <c r="G145" s="393"/>
      <c r="H145" s="393"/>
      <c r="I145" s="393"/>
      <c r="J145" s="393"/>
      <c r="K145" s="393"/>
      <c r="L145" s="393"/>
      <c r="M145" s="393"/>
      <c r="N145" s="393"/>
      <c r="O145" s="393"/>
      <c r="P145" s="393"/>
      <c r="Q145" s="393"/>
      <c r="R145" s="393"/>
    </row>
    <row r="146" spans="1:18" ht="15.75" thickBot="1" x14ac:dyDescent="0.3">
      <c r="A146" s="438" t="s">
        <v>180</v>
      </c>
      <c r="B146" s="439"/>
      <c r="C146" s="439"/>
      <c r="D146" s="439"/>
      <c r="E146" s="439"/>
      <c r="F146" s="439"/>
      <c r="G146" s="439"/>
      <c r="H146" s="439"/>
      <c r="I146" s="439"/>
      <c r="J146" s="439"/>
      <c r="K146" s="439"/>
      <c r="L146" s="439"/>
      <c r="M146" s="439"/>
      <c r="N146" s="439"/>
      <c r="O146" s="439"/>
      <c r="P146" s="439"/>
      <c r="Q146" s="439"/>
      <c r="R146" s="440"/>
    </row>
    <row r="147" spans="1:18" x14ac:dyDescent="0.25">
      <c r="A147" s="435" t="s">
        <v>82</v>
      </c>
      <c r="B147" s="429" t="s">
        <v>81</v>
      </c>
      <c r="C147" s="429" t="s">
        <v>80</v>
      </c>
      <c r="D147" s="431" t="s">
        <v>18</v>
      </c>
      <c r="E147" s="431"/>
      <c r="F147" s="431"/>
      <c r="G147" s="429" t="s">
        <v>17</v>
      </c>
      <c r="H147" s="432" t="s">
        <v>16</v>
      </c>
      <c r="I147" s="433"/>
      <c r="J147" s="433"/>
      <c r="K147" s="433"/>
      <c r="L147" s="434"/>
      <c r="M147" s="429" t="s">
        <v>15</v>
      </c>
      <c r="N147" s="414"/>
      <c r="O147" s="414"/>
      <c r="P147" s="414"/>
      <c r="Q147" s="414"/>
      <c r="R147" s="437"/>
    </row>
    <row r="148" spans="1:18" ht="16.5" thickBot="1" x14ac:dyDescent="0.3">
      <c r="A148" s="436"/>
      <c r="B148" s="430"/>
      <c r="C148" s="430"/>
      <c r="D148" s="72" t="s">
        <v>79</v>
      </c>
      <c r="E148" s="72" t="s">
        <v>78</v>
      </c>
      <c r="F148" s="72" t="s">
        <v>77</v>
      </c>
      <c r="G148" s="430"/>
      <c r="H148" s="72" t="s">
        <v>11</v>
      </c>
      <c r="I148" s="72" t="s">
        <v>10</v>
      </c>
      <c r="J148" s="72" t="s">
        <v>9</v>
      </c>
      <c r="K148" s="72" t="s">
        <v>76</v>
      </c>
      <c r="L148" s="72" t="s">
        <v>7</v>
      </c>
      <c r="M148" s="72" t="s">
        <v>6</v>
      </c>
      <c r="N148" s="71" t="s">
        <v>5</v>
      </c>
      <c r="O148" s="71" t="s">
        <v>4</v>
      </c>
      <c r="P148" s="71" t="s">
        <v>3</v>
      </c>
      <c r="Q148" s="71" t="s">
        <v>2</v>
      </c>
      <c r="R148" s="70" t="s">
        <v>1</v>
      </c>
    </row>
    <row r="149" spans="1:18" ht="15.75" x14ac:dyDescent="0.25">
      <c r="A149" s="378">
        <v>14</v>
      </c>
      <c r="B149" s="379" t="s">
        <v>730</v>
      </c>
      <c r="C149" s="380">
        <v>60</v>
      </c>
      <c r="D149" s="381">
        <f>SUM(D150)</f>
        <v>0.8</v>
      </c>
      <c r="E149" s="381">
        <f t="shared" ref="E149:R149" si="29">SUM(E150)</f>
        <v>0.1</v>
      </c>
      <c r="F149" s="381">
        <f t="shared" si="29"/>
        <v>2.5</v>
      </c>
      <c r="G149" s="381">
        <f t="shared" si="29"/>
        <v>14</v>
      </c>
      <c r="H149" s="381">
        <f t="shared" si="29"/>
        <v>0.03</v>
      </c>
      <c r="I149" s="381">
        <f t="shared" si="29"/>
        <v>0.04</v>
      </c>
      <c r="J149" s="381">
        <f t="shared" si="29"/>
        <v>10</v>
      </c>
      <c r="K149" s="381">
        <f t="shared" si="29"/>
        <v>0.01</v>
      </c>
      <c r="L149" s="381">
        <f t="shared" si="29"/>
        <v>0.1</v>
      </c>
      <c r="M149" s="381">
        <f t="shared" si="29"/>
        <v>23</v>
      </c>
      <c r="N149" s="381">
        <f t="shared" si="29"/>
        <v>3.0000000000000001E-3</v>
      </c>
      <c r="O149" s="381">
        <f t="shared" si="29"/>
        <v>14</v>
      </c>
      <c r="P149" s="381">
        <f t="shared" si="29"/>
        <v>0</v>
      </c>
      <c r="Q149" s="381">
        <f t="shared" si="29"/>
        <v>42</v>
      </c>
      <c r="R149" s="382">
        <f t="shared" si="29"/>
        <v>0.6</v>
      </c>
    </row>
    <row r="150" spans="1:18" ht="15.75" x14ac:dyDescent="0.25">
      <c r="A150" s="349"/>
      <c r="B150" s="355" t="s">
        <v>731</v>
      </c>
      <c r="C150" s="355" t="s">
        <v>762</v>
      </c>
      <c r="D150" s="345">
        <v>0.8</v>
      </c>
      <c r="E150" s="345">
        <v>0.1</v>
      </c>
      <c r="F150" s="345">
        <v>2.5</v>
      </c>
      <c r="G150" s="345">
        <v>14</v>
      </c>
      <c r="H150" s="345">
        <v>0.03</v>
      </c>
      <c r="I150" s="345">
        <v>0.04</v>
      </c>
      <c r="J150" s="345">
        <v>10</v>
      </c>
      <c r="K150" s="345">
        <v>0.01</v>
      </c>
      <c r="L150" s="345">
        <v>0.1</v>
      </c>
      <c r="M150" s="345">
        <v>23</v>
      </c>
      <c r="N150" s="376">
        <v>3.0000000000000001E-3</v>
      </c>
      <c r="O150" s="376">
        <v>14</v>
      </c>
      <c r="P150" s="376">
        <v>0</v>
      </c>
      <c r="Q150" s="376">
        <v>42</v>
      </c>
      <c r="R150" s="383">
        <v>0.6</v>
      </c>
    </row>
    <row r="151" spans="1:18" ht="28.5" x14ac:dyDescent="0.25">
      <c r="A151" s="33" t="s">
        <v>66</v>
      </c>
      <c r="B151" s="55" t="s">
        <v>764</v>
      </c>
      <c r="C151" s="110" t="s">
        <v>247</v>
      </c>
      <c r="D151" s="107">
        <f t="shared" ref="D151:R151" si="30">SUM(D152:D158)</f>
        <v>14.968</v>
      </c>
      <c r="E151" s="107">
        <f t="shared" si="30"/>
        <v>2.9000000000000004</v>
      </c>
      <c r="F151" s="107">
        <f t="shared" si="30"/>
        <v>23.540000000000003</v>
      </c>
      <c r="G151" s="107">
        <f t="shared" si="30"/>
        <v>313.89999999999998</v>
      </c>
      <c r="H151" s="107">
        <f t="shared" si="30"/>
        <v>0.33700000000000002</v>
      </c>
      <c r="I151" s="107">
        <f t="shared" si="30"/>
        <v>0.68200000000000005</v>
      </c>
      <c r="J151" s="107">
        <f t="shared" si="30"/>
        <v>11.59</v>
      </c>
      <c r="K151" s="107">
        <f t="shared" si="30"/>
        <v>0.20100000000000001</v>
      </c>
      <c r="L151" s="107">
        <f t="shared" si="30"/>
        <v>0.19</v>
      </c>
      <c r="M151" s="107">
        <f t="shared" si="30"/>
        <v>37.950000000000003</v>
      </c>
      <c r="N151" s="107">
        <f t="shared" si="30"/>
        <v>3.0000000000000001E-3</v>
      </c>
      <c r="O151" s="107">
        <f t="shared" si="30"/>
        <v>74.650000000000006</v>
      </c>
      <c r="P151" s="107">
        <f t="shared" si="30"/>
        <v>3.0000000000000001E-3</v>
      </c>
      <c r="Q151" s="107">
        <f t="shared" si="30"/>
        <v>156.80000000000001</v>
      </c>
      <c r="R151" s="396">
        <f t="shared" si="30"/>
        <v>2.9570000000000003</v>
      </c>
    </row>
    <row r="152" spans="1:18" x14ac:dyDescent="0.25">
      <c r="A152" s="32"/>
      <c r="B152" s="31" t="s">
        <v>64</v>
      </c>
      <c r="C152" s="30" t="s">
        <v>246</v>
      </c>
      <c r="D152" s="62">
        <v>1</v>
      </c>
      <c r="E152" s="62">
        <v>0.2</v>
      </c>
      <c r="F152" s="62">
        <v>8.15</v>
      </c>
      <c r="G152" s="62">
        <v>44.5</v>
      </c>
      <c r="H152" s="62">
        <v>0.06</v>
      </c>
      <c r="I152" s="62">
        <v>0.35</v>
      </c>
      <c r="J152" s="62">
        <v>10</v>
      </c>
      <c r="K152" s="62">
        <v>1E-3</v>
      </c>
      <c r="L152" s="62">
        <v>0.05</v>
      </c>
      <c r="M152" s="62">
        <v>2</v>
      </c>
      <c r="N152" s="61">
        <v>2E-3</v>
      </c>
      <c r="O152" s="61">
        <v>11.5</v>
      </c>
      <c r="P152" s="61">
        <v>0</v>
      </c>
      <c r="Q152" s="61">
        <v>29</v>
      </c>
      <c r="R152" s="60">
        <v>0.45</v>
      </c>
    </row>
    <row r="153" spans="1:18" x14ac:dyDescent="0.25">
      <c r="A153" s="32"/>
      <c r="B153" s="31" t="s">
        <v>62</v>
      </c>
      <c r="C153" s="152" t="s">
        <v>245</v>
      </c>
      <c r="D153" s="62">
        <v>0.14000000000000001</v>
      </c>
      <c r="E153" s="62">
        <v>0</v>
      </c>
      <c r="F153" s="62">
        <v>0.91</v>
      </c>
      <c r="G153" s="62">
        <v>104</v>
      </c>
      <c r="H153" s="62">
        <v>4.0000000000000001E-3</v>
      </c>
      <c r="I153" s="62">
        <v>2E-3</v>
      </c>
      <c r="J153" s="62">
        <v>1</v>
      </c>
      <c r="K153" s="62">
        <v>0</v>
      </c>
      <c r="L153" s="62">
        <v>0.02</v>
      </c>
      <c r="M153" s="62">
        <v>3.1</v>
      </c>
      <c r="N153" s="61">
        <v>0</v>
      </c>
      <c r="O153" s="61">
        <v>1.4</v>
      </c>
      <c r="P153" s="61">
        <v>0</v>
      </c>
      <c r="Q153" s="61">
        <v>5.8</v>
      </c>
      <c r="R153" s="60">
        <v>0.08</v>
      </c>
    </row>
    <row r="154" spans="1:18" x14ac:dyDescent="0.25">
      <c r="A154" s="32"/>
      <c r="B154" s="31" t="s">
        <v>60</v>
      </c>
      <c r="C154" s="152" t="s">
        <v>244</v>
      </c>
      <c r="D154" s="62">
        <v>9.2999999999999999E-2</v>
      </c>
      <c r="E154" s="62">
        <v>0.01</v>
      </c>
      <c r="F154" s="62">
        <v>0.72</v>
      </c>
      <c r="G154" s="62">
        <v>9.4</v>
      </c>
      <c r="H154" s="62">
        <v>6.0000000000000001E-3</v>
      </c>
      <c r="I154" s="62">
        <v>7.0000000000000001E-3</v>
      </c>
      <c r="J154" s="62">
        <v>0.59</v>
      </c>
      <c r="K154" s="62">
        <v>0.2</v>
      </c>
      <c r="L154" s="62">
        <v>0.04</v>
      </c>
      <c r="M154" s="62">
        <v>5.0999999999999996</v>
      </c>
      <c r="N154" s="61">
        <v>0</v>
      </c>
      <c r="O154" s="61">
        <v>38</v>
      </c>
      <c r="P154" s="61">
        <v>0</v>
      </c>
      <c r="Q154" s="61">
        <v>5.5</v>
      </c>
      <c r="R154" s="60">
        <v>7.0000000000000007E-2</v>
      </c>
    </row>
    <row r="155" spans="1:18" x14ac:dyDescent="0.25">
      <c r="A155" s="32"/>
      <c r="B155" s="31" t="s">
        <v>55</v>
      </c>
      <c r="C155" s="30" t="s">
        <v>243</v>
      </c>
      <c r="D155" s="62">
        <v>4.5999999999999996</v>
      </c>
      <c r="E155" s="62">
        <v>0.32</v>
      </c>
      <c r="F155" s="62">
        <v>10.16</v>
      </c>
      <c r="G155" s="62">
        <v>68.8</v>
      </c>
      <c r="H155" s="62">
        <v>0.16200000000000001</v>
      </c>
      <c r="I155" s="62">
        <v>0.03</v>
      </c>
      <c r="J155" s="62">
        <v>0</v>
      </c>
      <c r="K155" s="62">
        <v>0</v>
      </c>
      <c r="L155" s="62">
        <v>0</v>
      </c>
      <c r="M155" s="62">
        <v>0</v>
      </c>
      <c r="N155" s="62">
        <v>0</v>
      </c>
      <c r="O155" s="62">
        <v>0</v>
      </c>
      <c r="P155" s="62">
        <v>0</v>
      </c>
      <c r="Q155" s="62">
        <v>0</v>
      </c>
      <c r="R155" s="60">
        <v>1.36</v>
      </c>
    </row>
    <row r="156" spans="1:18" x14ac:dyDescent="0.25">
      <c r="A156" s="32"/>
      <c r="B156" s="31" t="s">
        <v>242</v>
      </c>
      <c r="C156" s="30" t="s">
        <v>241</v>
      </c>
      <c r="D156" s="62">
        <v>5.91</v>
      </c>
      <c r="E156" s="62">
        <v>0.27</v>
      </c>
      <c r="F156" s="62">
        <v>3.6</v>
      </c>
      <c r="G156" s="62">
        <v>45</v>
      </c>
      <c r="H156" s="62">
        <v>9.9000000000000005E-2</v>
      </c>
      <c r="I156" s="62">
        <v>0.27300000000000002</v>
      </c>
      <c r="J156" s="62">
        <v>0</v>
      </c>
      <c r="K156" s="62">
        <v>0</v>
      </c>
      <c r="L156" s="62">
        <v>0.03</v>
      </c>
      <c r="M156" s="62">
        <v>24</v>
      </c>
      <c r="N156" s="61">
        <v>0</v>
      </c>
      <c r="O156" s="61">
        <v>21</v>
      </c>
      <c r="P156" s="61">
        <v>3.0000000000000001E-3</v>
      </c>
      <c r="Q156" s="61">
        <v>93</v>
      </c>
      <c r="R156" s="60">
        <v>0.81</v>
      </c>
    </row>
    <row r="157" spans="1:18" x14ac:dyDescent="0.25">
      <c r="A157" s="32"/>
      <c r="B157" s="31" t="s">
        <v>47</v>
      </c>
      <c r="C157" s="30" t="s">
        <v>206</v>
      </c>
      <c r="D157" s="62">
        <v>0</v>
      </c>
      <c r="E157" s="62">
        <v>0</v>
      </c>
      <c r="F157" s="62">
        <v>0</v>
      </c>
      <c r="G157" s="62">
        <v>0</v>
      </c>
      <c r="H157" s="62">
        <v>0</v>
      </c>
      <c r="I157" s="62">
        <v>0</v>
      </c>
      <c r="J157" s="62">
        <v>0</v>
      </c>
      <c r="K157" s="62">
        <v>0</v>
      </c>
      <c r="L157" s="62">
        <v>0</v>
      </c>
      <c r="M157" s="62">
        <v>0</v>
      </c>
      <c r="N157" s="62">
        <v>0</v>
      </c>
      <c r="O157" s="62">
        <v>0</v>
      </c>
      <c r="P157" s="62">
        <v>0</v>
      </c>
      <c r="Q157" s="62">
        <v>0</v>
      </c>
      <c r="R157" s="60">
        <v>0</v>
      </c>
    </row>
    <row r="158" spans="1:18" x14ac:dyDescent="0.25">
      <c r="A158" s="37"/>
      <c r="B158" s="26" t="s">
        <v>53</v>
      </c>
      <c r="C158" s="44" t="s">
        <v>240</v>
      </c>
      <c r="D158" s="43">
        <v>3.2250000000000001</v>
      </c>
      <c r="E158" s="43">
        <v>2.1</v>
      </c>
      <c r="F158" s="43">
        <v>0</v>
      </c>
      <c r="G158" s="43">
        <v>42.2</v>
      </c>
      <c r="H158" s="43">
        <v>6.0000000000000001E-3</v>
      </c>
      <c r="I158" s="43">
        <v>0.02</v>
      </c>
      <c r="J158" s="43">
        <v>0</v>
      </c>
      <c r="K158" s="43">
        <v>0</v>
      </c>
      <c r="L158" s="43">
        <v>0.05</v>
      </c>
      <c r="M158" s="43">
        <v>3.75</v>
      </c>
      <c r="N158" s="42">
        <v>1E-3</v>
      </c>
      <c r="O158" s="42">
        <v>2.75</v>
      </c>
      <c r="P158" s="42">
        <v>0</v>
      </c>
      <c r="Q158" s="42">
        <v>23.5</v>
      </c>
      <c r="R158" s="41">
        <v>0.187</v>
      </c>
    </row>
    <row r="159" spans="1:18" x14ac:dyDescent="0.25">
      <c r="A159" s="167">
        <v>347</v>
      </c>
      <c r="B159" s="79" t="s">
        <v>688</v>
      </c>
      <c r="C159" s="280" t="s">
        <v>138</v>
      </c>
      <c r="D159" s="180">
        <f t="shared" ref="D159:R159" si="31">SUM(D160:D164)</f>
        <v>15.98</v>
      </c>
      <c r="E159" s="180">
        <f t="shared" si="31"/>
        <v>2.6100000000000003</v>
      </c>
      <c r="F159" s="180">
        <f t="shared" si="31"/>
        <v>7.91</v>
      </c>
      <c r="G159" s="180">
        <f t="shared" si="31"/>
        <v>142.94</v>
      </c>
      <c r="H159" s="180">
        <f t="shared" si="31"/>
        <v>9.1999999999999998E-2</v>
      </c>
      <c r="I159" s="180">
        <f t="shared" si="31"/>
        <v>8.7999999999999995E-2</v>
      </c>
      <c r="J159" s="180">
        <f t="shared" si="31"/>
        <v>0.92</v>
      </c>
      <c r="K159" s="180">
        <f t="shared" si="31"/>
        <v>4.2999999999999997E-2</v>
      </c>
      <c r="L159" s="180">
        <f t="shared" si="31"/>
        <v>0.97399999999999987</v>
      </c>
      <c r="M159" s="180">
        <f t="shared" si="31"/>
        <v>25.6</v>
      </c>
      <c r="N159" s="180">
        <f t="shared" si="31"/>
        <v>0.112</v>
      </c>
      <c r="O159" s="180">
        <f t="shared" si="31"/>
        <v>32.86</v>
      </c>
      <c r="P159" s="180">
        <f t="shared" si="31"/>
        <v>2.3E-2</v>
      </c>
      <c r="Q159" s="180">
        <f t="shared" si="31"/>
        <v>221.22</v>
      </c>
      <c r="R159" s="141">
        <f t="shared" si="31"/>
        <v>0.87</v>
      </c>
    </row>
    <row r="160" spans="1:18" x14ac:dyDescent="0.25">
      <c r="A160" s="167"/>
      <c r="B160" s="74" t="s">
        <v>208</v>
      </c>
      <c r="C160" s="74" t="s">
        <v>703</v>
      </c>
      <c r="D160" s="17">
        <v>12.8</v>
      </c>
      <c r="E160" s="17">
        <v>0.48</v>
      </c>
      <c r="F160" s="17">
        <v>0</v>
      </c>
      <c r="G160" s="17">
        <v>61.2</v>
      </c>
      <c r="H160" s="17">
        <v>7.1999999999999995E-2</v>
      </c>
      <c r="I160" s="17">
        <v>5.6000000000000001E-2</v>
      </c>
      <c r="J160" s="17">
        <v>0.8</v>
      </c>
      <c r="K160" s="17">
        <v>8.0000000000000002E-3</v>
      </c>
      <c r="L160" s="17">
        <v>0.72</v>
      </c>
      <c r="M160" s="17">
        <v>20</v>
      </c>
      <c r="N160" s="29">
        <v>0.108</v>
      </c>
      <c r="O160" s="29">
        <v>24</v>
      </c>
      <c r="P160" s="29">
        <v>1.7999999999999999E-2</v>
      </c>
      <c r="Q160" s="29">
        <v>168</v>
      </c>
      <c r="R160" s="16">
        <v>0.52</v>
      </c>
    </row>
    <row r="161" spans="1:18" ht="30" x14ac:dyDescent="0.25">
      <c r="A161" s="167"/>
      <c r="B161" s="74" t="s">
        <v>689</v>
      </c>
      <c r="C161" s="166" t="s">
        <v>149</v>
      </c>
      <c r="D161" s="17">
        <v>0.6</v>
      </c>
      <c r="E161" s="17">
        <v>0.64</v>
      </c>
      <c r="F161" s="17">
        <v>0.94</v>
      </c>
      <c r="G161" s="17">
        <v>18</v>
      </c>
      <c r="H161" s="17">
        <v>1.6E-2</v>
      </c>
      <c r="I161" s="17">
        <v>6.0000000000000001E-3</v>
      </c>
      <c r="J161" s="17">
        <v>0.12</v>
      </c>
      <c r="K161" s="17">
        <v>4.0000000000000001E-3</v>
      </c>
      <c r="L161" s="17">
        <v>0</v>
      </c>
      <c r="M161" s="17">
        <v>2.2999999999999998</v>
      </c>
      <c r="N161" s="29">
        <v>2E-3</v>
      </c>
      <c r="O161" s="29">
        <v>2.8</v>
      </c>
      <c r="P161" s="29">
        <v>0</v>
      </c>
      <c r="Q161" s="29">
        <v>18</v>
      </c>
      <c r="R161" s="16">
        <v>0.2</v>
      </c>
    </row>
    <row r="162" spans="1:18" ht="30" x14ac:dyDescent="0.25">
      <c r="A162" s="167"/>
      <c r="B162" s="74" t="s">
        <v>691</v>
      </c>
      <c r="C162" s="166" t="s">
        <v>135</v>
      </c>
      <c r="D162" s="17">
        <v>1.06</v>
      </c>
      <c r="E162" s="17">
        <v>0.11</v>
      </c>
      <c r="F162" s="17">
        <v>6.89</v>
      </c>
      <c r="G162" s="17">
        <v>38.9</v>
      </c>
      <c r="H162" s="17">
        <v>0</v>
      </c>
      <c r="I162" s="17">
        <v>0</v>
      </c>
      <c r="J162" s="17">
        <v>0</v>
      </c>
      <c r="K162" s="17">
        <v>0</v>
      </c>
      <c r="L162" s="17">
        <v>0.182</v>
      </c>
      <c r="M162" s="17">
        <v>0</v>
      </c>
      <c r="N162" s="29">
        <v>0</v>
      </c>
      <c r="O162" s="29">
        <v>4.62</v>
      </c>
      <c r="P162" s="29">
        <v>1E-3</v>
      </c>
      <c r="Q162" s="29">
        <v>12.18</v>
      </c>
      <c r="R162" s="16">
        <v>0</v>
      </c>
    </row>
    <row r="163" spans="1:18" x14ac:dyDescent="0.25">
      <c r="A163" s="167"/>
      <c r="B163" s="74" t="s">
        <v>91</v>
      </c>
      <c r="C163" s="166" t="s">
        <v>183</v>
      </c>
      <c r="D163" s="17">
        <v>1.52</v>
      </c>
      <c r="E163" s="17">
        <v>1.38</v>
      </c>
      <c r="F163" s="17">
        <v>0.08</v>
      </c>
      <c r="G163" s="17">
        <v>24.84</v>
      </c>
      <c r="H163" s="17">
        <v>4.0000000000000001E-3</v>
      </c>
      <c r="I163" s="17">
        <v>2.5999999999999999E-2</v>
      </c>
      <c r="J163" s="17">
        <v>0</v>
      </c>
      <c r="K163" s="17">
        <v>3.1E-2</v>
      </c>
      <c r="L163" s="17">
        <v>7.1999999999999995E-2</v>
      </c>
      <c r="M163" s="17">
        <v>3.3</v>
      </c>
      <c r="N163" s="29">
        <v>2E-3</v>
      </c>
      <c r="O163" s="29">
        <v>1.44</v>
      </c>
      <c r="P163" s="29">
        <v>4.0000000000000001E-3</v>
      </c>
      <c r="Q163" s="29">
        <v>23.04</v>
      </c>
      <c r="R163" s="16">
        <v>0.15</v>
      </c>
    </row>
    <row r="164" spans="1:18" x14ac:dyDescent="0.25">
      <c r="A164" s="167"/>
      <c r="B164" s="74" t="s">
        <v>47</v>
      </c>
      <c r="C164" s="152" t="s">
        <v>116</v>
      </c>
      <c r="D164" s="17">
        <v>0</v>
      </c>
      <c r="E164" s="17">
        <v>0</v>
      </c>
      <c r="F164" s="17">
        <v>0</v>
      </c>
      <c r="G164" s="17">
        <v>0</v>
      </c>
      <c r="H164" s="17">
        <v>0</v>
      </c>
      <c r="I164" s="17">
        <v>0</v>
      </c>
      <c r="J164" s="17">
        <v>0</v>
      </c>
      <c r="K164" s="17">
        <v>0</v>
      </c>
      <c r="L164" s="17">
        <v>0</v>
      </c>
      <c r="M164" s="17">
        <v>0</v>
      </c>
      <c r="N164" s="17">
        <v>0</v>
      </c>
      <c r="O164" s="17">
        <v>0</v>
      </c>
      <c r="P164" s="17">
        <v>0</v>
      </c>
      <c r="Q164" s="17">
        <v>0</v>
      </c>
      <c r="R164" s="16">
        <v>0</v>
      </c>
    </row>
    <row r="165" spans="1:18" ht="15.75" x14ac:dyDescent="0.25">
      <c r="A165" s="349" t="s">
        <v>170</v>
      </c>
      <c r="B165" s="350" t="s">
        <v>742</v>
      </c>
      <c r="C165" s="351">
        <v>180</v>
      </c>
      <c r="D165" s="352">
        <f t="shared" ref="D165:R165" si="32">SUM(D166:D169)</f>
        <v>3.66</v>
      </c>
      <c r="E165" s="353">
        <f t="shared" si="32"/>
        <v>2.9790000000000001</v>
      </c>
      <c r="F165" s="353">
        <f t="shared" si="32"/>
        <v>38.443999999999996</v>
      </c>
      <c r="G165" s="353">
        <f t="shared" si="32"/>
        <v>193.8</v>
      </c>
      <c r="H165" s="353">
        <f t="shared" si="32"/>
        <v>4.1000000000000002E-2</v>
      </c>
      <c r="I165" s="353">
        <f t="shared" si="32"/>
        <v>2.5000000000000001E-2</v>
      </c>
      <c r="J165" s="353">
        <f t="shared" si="32"/>
        <v>0</v>
      </c>
      <c r="K165" s="353">
        <f t="shared" si="32"/>
        <v>1.4999999999999999E-2</v>
      </c>
      <c r="L165" s="353">
        <f t="shared" si="32"/>
        <v>0.24399999999999999</v>
      </c>
      <c r="M165" s="353">
        <f t="shared" si="32"/>
        <v>4.9660000000000002</v>
      </c>
      <c r="N165" s="353">
        <f t="shared" si="32"/>
        <v>0</v>
      </c>
      <c r="O165" s="353">
        <f t="shared" si="32"/>
        <v>25.966999999999999</v>
      </c>
      <c r="P165" s="353">
        <f t="shared" si="32"/>
        <v>8.0000000000000002E-3</v>
      </c>
      <c r="Q165" s="353">
        <f t="shared" si="32"/>
        <v>78.86999999999999</v>
      </c>
      <c r="R165" s="354">
        <f t="shared" si="32"/>
        <v>0.52600000000000002</v>
      </c>
    </row>
    <row r="166" spans="1:18" ht="15.75" x14ac:dyDescent="0.25">
      <c r="A166" s="349"/>
      <c r="B166" s="345" t="s">
        <v>41</v>
      </c>
      <c r="C166" s="355" t="s">
        <v>168</v>
      </c>
      <c r="D166" s="356">
        <v>0</v>
      </c>
      <c r="E166" s="357">
        <v>0</v>
      </c>
      <c r="F166" s="357">
        <v>0</v>
      </c>
      <c r="G166" s="357">
        <v>0</v>
      </c>
      <c r="H166" s="358">
        <v>0</v>
      </c>
      <c r="I166" s="358">
        <v>0</v>
      </c>
      <c r="J166" s="357">
        <v>0</v>
      </c>
      <c r="K166" s="357">
        <v>0</v>
      </c>
      <c r="L166" s="357">
        <v>0</v>
      </c>
      <c r="M166" s="358">
        <v>0</v>
      </c>
      <c r="N166" s="359">
        <v>0</v>
      </c>
      <c r="O166" s="359">
        <v>0</v>
      </c>
      <c r="P166" s="359">
        <v>0</v>
      </c>
      <c r="Q166" s="359">
        <v>0</v>
      </c>
      <c r="R166" s="360">
        <v>0</v>
      </c>
    </row>
    <row r="167" spans="1:18" ht="15.75" x14ac:dyDescent="0.25">
      <c r="A167" s="349"/>
      <c r="B167" s="345" t="s">
        <v>167</v>
      </c>
      <c r="C167" s="355" t="s">
        <v>166</v>
      </c>
      <c r="D167" s="356">
        <v>3.633</v>
      </c>
      <c r="E167" s="357">
        <v>0.51900000000000002</v>
      </c>
      <c r="F167" s="357">
        <v>38.4</v>
      </c>
      <c r="G167" s="357">
        <v>171.3</v>
      </c>
      <c r="H167" s="358">
        <v>4.1000000000000002E-2</v>
      </c>
      <c r="I167" s="358">
        <v>2.1000000000000001E-2</v>
      </c>
      <c r="J167" s="357">
        <v>0</v>
      </c>
      <c r="K167" s="357">
        <v>0</v>
      </c>
      <c r="L167" s="357">
        <v>0.21</v>
      </c>
      <c r="M167" s="358">
        <v>4.1500000000000004</v>
      </c>
      <c r="N167" s="359">
        <v>0</v>
      </c>
      <c r="O167" s="359">
        <v>25.95</v>
      </c>
      <c r="P167" s="359">
        <v>8.0000000000000002E-3</v>
      </c>
      <c r="Q167" s="359">
        <v>77.849999999999994</v>
      </c>
      <c r="R167" s="360">
        <v>0.51900000000000002</v>
      </c>
    </row>
    <row r="168" spans="1:18" ht="15.75" x14ac:dyDescent="0.25">
      <c r="A168" s="349"/>
      <c r="B168" s="345" t="s">
        <v>39</v>
      </c>
      <c r="C168" s="355" t="s">
        <v>116</v>
      </c>
      <c r="D168" s="356">
        <v>0</v>
      </c>
      <c r="E168" s="357">
        <v>0</v>
      </c>
      <c r="F168" s="357">
        <v>0</v>
      </c>
      <c r="G168" s="357">
        <v>0</v>
      </c>
      <c r="H168" s="358">
        <v>0</v>
      </c>
      <c r="I168" s="358">
        <v>0</v>
      </c>
      <c r="J168" s="357">
        <v>0</v>
      </c>
      <c r="K168" s="357">
        <v>0</v>
      </c>
      <c r="L168" s="357">
        <v>0</v>
      </c>
      <c r="M168" s="358">
        <v>0</v>
      </c>
      <c r="N168" s="359">
        <v>0</v>
      </c>
      <c r="O168" s="359">
        <v>0</v>
      </c>
      <c r="P168" s="359">
        <v>0</v>
      </c>
      <c r="Q168" s="359">
        <v>0</v>
      </c>
      <c r="R168" s="360">
        <v>0</v>
      </c>
    </row>
    <row r="169" spans="1:18" ht="15.75" x14ac:dyDescent="0.25">
      <c r="A169" s="349"/>
      <c r="B169" s="345" t="s">
        <v>43</v>
      </c>
      <c r="C169" s="355" t="s">
        <v>165</v>
      </c>
      <c r="D169" s="361">
        <v>2.7E-2</v>
      </c>
      <c r="E169" s="358">
        <v>2.46</v>
      </c>
      <c r="F169" s="358">
        <v>4.3999999999999997E-2</v>
      </c>
      <c r="G169" s="358">
        <v>22.5</v>
      </c>
      <c r="H169" s="358">
        <v>0</v>
      </c>
      <c r="I169" s="358">
        <v>4.0000000000000001E-3</v>
      </c>
      <c r="J169" s="358">
        <v>0</v>
      </c>
      <c r="K169" s="358">
        <v>1.4999999999999999E-2</v>
      </c>
      <c r="L169" s="358">
        <v>3.4000000000000002E-2</v>
      </c>
      <c r="M169" s="358">
        <v>0.81599999999999995</v>
      </c>
      <c r="N169" s="359">
        <v>0</v>
      </c>
      <c r="O169" s="359">
        <v>1.7000000000000001E-2</v>
      </c>
      <c r="P169" s="359">
        <v>0</v>
      </c>
      <c r="Q169" s="359">
        <v>1.02</v>
      </c>
      <c r="R169" s="360">
        <v>7.0000000000000001E-3</v>
      </c>
    </row>
    <row r="170" spans="1:18" ht="28.5" x14ac:dyDescent="0.25">
      <c r="A170" s="80">
        <v>124</v>
      </c>
      <c r="B170" s="79" t="s">
        <v>182</v>
      </c>
      <c r="C170" s="78">
        <v>200</v>
      </c>
      <c r="D170" s="77">
        <f t="shared" ref="D170:R170" si="33">SUM(D171:D173)</f>
        <v>7.8E-2</v>
      </c>
      <c r="E170" s="77">
        <f t="shared" si="33"/>
        <v>7.8E-2</v>
      </c>
      <c r="F170" s="77">
        <f t="shared" si="33"/>
        <v>16.116</v>
      </c>
      <c r="G170" s="77">
        <f t="shared" si="33"/>
        <v>72.570000000000007</v>
      </c>
      <c r="H170" s="77">
        <f t="shared" si="33"/>
        <v>6.0000000000000001E-3</v>
      </c>
      <c r="I170" s="77">
        <f t="shared" si="33"/>
        <v>4.0000000000000001E-3</v>
      </c>
      <c r="J170" s="77">
        <f t="shared" si="33"/>
        <v>32.01</v>
      </c>
      <c r="K170" s="77">
        <f t="shared" si="33"/>
        <v>1E-3</v>
      </c>
      <c r="L170" s="77">
        <f t="shared" si="33"/>
        <v>3.9E-2</v>
      </c>
      <c r="M170" s="77">
        <f t="shared" si="33"/>
        <v>3.5840000000000001</v>
      </c>
      <c r="N170" s="77">
        <f t="shared" si="33"/>
        <v>0</v>
      </c>
      <c r="O170" s="77">
        <f t="shared" si="33"/>
        <v>1.746</v>
      </c>
      <c r="P170" s="77">
        <f t="shared" si="33"/>
        <v>0</v>
      </c>
      <c r="Q170" s="77">
        <f t="shared" si="33"/>
        <v>2.1339999999999999</v>
      </c>
      <c r="R170" s="76">
        <f t="shared" si="33"/>
        <v>0.47799999999999998</v>
      </c>
    </row>
    <row r="171" spans="1:18" x14ac:dyDescent="0.25">
      <c r="A171" s="75"/>
      <c r="B171" s="74" t="s">
        <v>30</v>
      </c>
      <c r="C171" s="139" t="s">
        <v>57</v>
      </c>
      <c r="D171" s="50">
        <v>0</v>
      </c>
      <c r="E171" s="50">
        <v>0</v>
      </c>
      <c r="F171" s="50">
        <v>0</v>
      </c>
      <c r="G171" s="50">
        <v>0</v>
      </c>
      <c r="H171" s="50">
        <v>0</v>
      </c>
      <c r="I171" s="50">
        <v>0</v>
      </c>
      <c r="J171" s="50">
        <v>0</v>
      </c>
      <c r="K171" s="50">
        <v>0</v>
      </c>
      <c r="L171" s="50">
        <v>0</v>
      </c>
      <c r="M171" s="50">
        <v>0</v>
      </c>
      <c r="N171" s="50">
        <v>0</v>
      </c>
      <c r="O171" s="50">
        <v>0</v>
      </c>
      <c r="P171" s="50">
        <v>0</v>
      </c>
      <c r="Q171" s="50">
        <v>0</v>
      </c>
      <c r="R171" s="48">
        <v>0</v>
      </c>
    </row>
    <row r="172" spans="1:18" x14ac:dyDescent="0.25">
      <c r="A172" s="75"/>
      <c r="B172" s="74" t="s">
        <v>28</v>
      </c>
      <c r="C172" s="139" t="s">
        <v>144</v>
      </c>
      <c r="D172" s="50">
        <v>0</v>
      </c>
      <c r="E172" s="50">
        <v>0</v>
      </c>
      <c r="F172" s="50">
        <v>14.37</v>
      </c>
      <c r="G172" s="50">
        <v>63.84</v>
      </c>
      <c r="H172" s="50">
        <v>0</v>
      </c>
      <c r="I172" s="50">
        <v>0</v>
      </c>
      <c r="J172" s="50">
        <v>0</v>
      </c>
      <c r="K172" s="50">
        <v>0</v>
      </c>
      <c r="L172" s="50">
        <v>0</v>
      </c>
      <c r="M172" s="50">
        <v>0.48</v>
      </c>
      <c r="N172" s="49">
        <v>0</v>
      </c>
      <c r="O172" s="49">
        <v>0</v>
      </c>
      <c r="P172" s="49">
        <v>0</v>
      </c>
      <c r="Q172" s="49">
        <v>0</v>
      </c>
      <c r="R172" s="48">
        <v>4.8000000000000001E-2</v>
      </c>
    </row>
    <row r="173" spans="1:18" x14ac:dyDescent="0.25">
      <c r="A173" s="75"/>
      <c r="B173" s="74" t="s">
        <v>123</v>
      </c>
      <c r="C173" s="139" t="s">
        <v>181</v>
      </c>
      <c r="D173" s="50">
        <v>7.8E-2</v>
      </c>
      <c r="E173" s="50">
        <v>7.8E-2</v>
      </c>
      <c r="F173" s="50">
        <v>1.746</v>
      </c>
      <c r="G173" s="50">
        <v>8.73</v>
      </c>
      <c r="H173" s="50">
        <v>6.0000000000000001E-3</v>
      </c>
      <c r="I173" s="50">
        <v>4.0000000000000001E-3</v>
      </c>
      <c r="J173" s="50">
        <v>32.01</v>
      </c>
      <c r="K173" s="50">
        <v>1E-3</v>
      </c>
      <c r="L173" s="50">
        <v>3.9E-2</v>
      </c>
      <c r="M173" s="50">
        <v>3.1040000000000001</v>
      </c>
      <c r="N173" s="49">
        <v>0</v>
      </c>
      <c r="O173" s="49">
        <v>1.746</v>
      </c>
      <c r="P173" s="49">
        <v>0</v>
      </c>
      <c r="Q173" s="49">
        <v>2.1339999999999999</v>
      </c>
      <c r="R173" s="48">
        <v>0.43</v>
      </c>
    </row>
    <row r="174" spans="1:18" x14ac:dyDescent="0.25">
      <c r="A174" s="155">
        <v>11</v>
      </c>
      <c r="B174" s="20" t="s">
        <v>26</v>
      </c>
      <c r="C174" s="28" t="s">
        <v>410</v>
      </c>
      <c r="D174" s="34">
        <f t="shared" ref="D174" si="34">SUM(D175)</f>
        <v>1.44</v>
      </c>
      <c r="E174" s="34">
        <f t="shared" ref="E174:R174" si="35">SUM(E175)</f>
        <v>0.36</v>
      </c>
      <c r="F174" s="34">
        <f t="shared" si="35"/>
        <v>12.48</v>
      </c>
      <c r="G174" s="34">
        <f t="shared" si="35"/>
        <v>59.4</v>
      </c>
      <c r="H174" s="263">
        <f t="shared" si="35"/>
        <v>7.0000000000000001E-3</v>
      </c>
      <c r="I174" s="263">
        <f t="shared" si="35"/>
        <v>3.2000000000000001E-2</v>
      </c>
      <c r="J174" s="34">
        <f t="shared" si="35"/>
        <v>0</v>
      </c>
      <c r="K174" s="34">
        <f t="shared" si="35"/>
        <v>0</v>
      </c>
      <c r="L174" s="34">
        <f t="shared" si="35"/>
        <v>0</v>
      </c>
      <c r="M174" s="34">
        <f t="shared" si="35"/>
        <v>14</v>
      </c>
      <c r="N174" s="34">
        <f t="shared" si="35"/>
        <v>0</v>
      </c>
      <c r="O174" s="34">
        <f t="shared" si="35"/>
        <v>0</v>
      </c>
      <c r="P174" s="34">
        <f t="shared" si="35"/>
        <v>0</v>
      </c>
      <c r="Q174" s="34">
        <f t="shared" si="35"/>
        <v>0</v>
      </c>
      <c r="R174" s="140">
        <f t="shared" si="35"/>
        <v>1.56</v>
      </c>
    </row>
    <row r="175" spans="1:18" ht="15.75" thickBot="1" x14ac:dyDescent="0.3">
      <c r="A175" s="264"/>
      <c r="B175" s="265" t="s">
        <v>25</v>
      </c>
      <c r="C175" s="266" t="s">
        <v>251</v>
      </c>
      <c r="D175" s="267">
        <v>1.44</v>
      </c>
      <c r="E175" s="267">
        <v>0.36</v>
      </c>
      <c r="F175" s="267">
        <v>12.48</v>
      </c>
      <c r="G175" s="267">
        <v>59.4</v>
      </c>
      <c r="H175" s="267">
        <v>7.0000000000000001E-3</v>
      </c>
      <c r="I175" s="267">
        <v>3.2000000000000001E-2</v>
      </c>
      <c r="J175" s="267">
        <v>0</v>
      </c>
      <c r="K175" s="267">
        <v>0</v>
      </c>
      <c r="L175" s="267">
        <v>0</v>
      </c>
      <c r="M175" s="267">
        <v>14</v>
      </c>
      <c r="N175" s="268">
        <v>0</v>
      </c>
      <c r="O175" s="268">
        <v>0</v>
      </c>
      <c r="P175" s="268">
        <v>0</v>
      </c>
      <c r="Q175" s="268">
        <v>0</v>
      </c>
      <c r="R175" s="269">
        <v>1.56</v>
      </c>
    </row>
    <row r="176" spans="1:18" ht="15.75" thickBot="1" x14ac:dyDescent="0.3">
      <c r="A176" s="420" t="s">
        <v>24</v>
      </c>
      <c r="B176" s="421"/>
      <c r="C176" s="422"/>
      <c r="D176" s="15">
        <f>SUM(D149,D151,D159,D165,D170,D174,)</f>
        <v>36.926000000000002</v>
      </c>
      <c r="E176" s="15">
        <f t="shared" ref="E176:R176" si="36">SUM(E149,E151,E159,E165,E170,E174,)</f>
        <v>9.027000000000001</v>
      </c>
      <c r="F176" s="15">
        <f t="shared" si="36"/>
        <v>100.99000000000001</v>
      </c>
      <c r="G176" s="405">
        <f t="shared" si="36"/>
        <v>796.61</v>
      </c>
      <c r="H176" s="15">
        <f t="shared" si="36"/>
        <v>0.5129999999999999</v>
      </c>
      <c r="I176" s="15">
        <f t="shared" si="36"/>
        <v>0.87100000000000011</v>
      </c>
      <c r="J176" s="15">
        <f t="shared" si="36"/>
        <v>54.519999999999996</v>
      </c>
      <c r="K176" s="15">
        <f t="shared" si="36"/>
        <v>0.27</v>
      </c>
      <c r="L176" s="15">
        <f t="shared" si="36"/>
        <v>1.5469999999999997</v>
      </c>
      <c r="M176" s="15">
        <f t="shared" si="36"/>
        <v>109.10000000000001</v>
      </c>
      <c r="N176" s="15">
        <f t="shared" si="36"/>
        <v>0.11800000000000001</v>
      </c>
      <c r="O176" s="15">
        <f t="shared" si="36"/>
        <v>149.22300000000001</v>
      </c>
      <c r="P176" s="15">
        <f t="shared" si="36"/>
        <v>3.4000000000000002E-2</v>
      </c>
      <c r="Q176" s="15">
        <f t="shared" si="36"/>
        <v>501.024</v>
      </c>
      <c r="R176" s="303">
        <f t="shared" si="36"/>
        <v>6.9909999999999997</v>
      </c>
    </row>
    <row r="179" spans="1:18" ht="15.75" thickBot="1" x14ac:dyDescent="0.3"/>
    <row r="180" spans="1:18" ht="15.75" thickBot="1" x14ac:dyDescent="0.3">
      <c r="A180" s="417" t="s">
        <v>164</v>
      </c>
      <c r="B180" s="418"/>
      <c r="C180" s="418"/>
      <c r="D180" s="418"/>
      <c r="E180" s="418"/>
      <c r="F180" s="418"/>
      <c r="G180" s="418"/>
      <c r="H180" s="418"/>
      <c r="I180" s="418"/>
      <c r="J180" s="418"/>
      <c r="K180" s="418"/>
      <c r="L180" s="418"/>
      <c r="M180" s="418"/>
      <c r="N180" s="418"/>
      <c r="O180" s="418"/>
      <c r="P180" s="418"/>
      <c r="Q180" s="418"/>
      <c r="R180" s="419"/>
    </row>
    <row r="181" spans="1:18" x14ac:dyDescent="0.25">
      <c r="A181" s="435" t="s">
        <v>82</v>
      </c>
      <c r="B181" s="429" t="s">
        <v>81</v>
      </c>
      <c r="C181" s="429" t="s">
        <v>80</v>
      </c>
      <c r="D181" s="431" t="s">
        <v>18</v>
      </c>
      <c r="E181" s="431"/>
      <c r="F181" s="431"/>
      <c r="G181" s="429" t="s">
        <v>17</v>
      </c>
      <c r="H181" s="432" t="s">
        <v>16</v>
      </c>
      <c r="I181" s="433"/>
      <c r="J181" s="433"/>
      <c r="K181" s="433"/>
      <c r="L181" s="434"/>
      <c r="M181" s="429" t="s">
        <v>15</v>
      </c>
      <c r="N181" s="414"/>
      <c r="O181" s="414"/>
      <c r="P181" s="414"/>
      <c r="Q181" s="414"/>
      <c r="R181" s="437"/>
    </row>
    <row r="182" spans="1:18" ht="16.5" thickBot="1" x14ac:dyDescent="0.3">
      <c r="A182" s="436"/>
      <c r="B182" s="430"/>
      <c r="C182" s="430"/>
      <c r="D182" s="72" t="s">
        <v>79</v>
      </c>
      <c r="E182" s="72" t="s">
        <v>78</v>
      </c>
      <c r="F182" s="72" t="s">
        <v>77</v>
      </c>
      <c r="G182" s="430"/>
      <c r="H182" s="72" t="s">
        <v>11</v>
      </c>
      <c r="I182" s="72" t="s">
        <v>10</v>
      </c>
      <c r="J182" s="72" t="s">
        <v>9</v>
      </c>
      <c r="K182" s="72" t="s">
        <v>76</v>
      </c>
      <c r="L182" s="72" t="s">
        <v>7</v>
      </c>
      <c r="M182" s="72" t="s">
        <v>6</v>
      </c>
      <c r="N182" s="71" t="s">
        <v>5</v>
      </c>
      <c r="O182" s="71" t="s">
        <v>4</v>
      </c>
      <c r="P182" s="71" t="s">
        <v>3</v>
      </c>
      <c r="Q182" s="71" t="s">
        <v>2</v>
      </c>
      <c r="R182" s="70" t="s">
        <v>1</v>
      </c>
    </row>
    <row r="183" spans="1:18" ht="42.75" x14ac:dyDescent="0.25">
      <c r="A183" s="172">
        <v>11</v>
      </c>
      <c r="B183" s="171" t="s">
        <v>75</v>
      </c>
      <c r="C183" s="170" t="s">
        <v>138</v>
      </c>
      <c r="D183" s="169">
        <f t="shared" ref="D183:R183" si="37">SUM(D184:D187)</f>
        <v>1.65</v>
      </c>
      <c r="E183" s="169">
        <f t="shared" si="37"/>
        <v>7.09</v>
      </c>
      <c r="F183" s="169">
        <f t="shared" si="37"/>
        <v>4.8599999999999994</v>
      </c>
      <c r="G183" s="169">
        <f t="shared" si="37"/>
        <v>90.93</v>
      </c>
      <c r="H183" s="169">
        <f t="shared" si="37"/>
        <v>3.3000000000000002E-2</v>
      </c>
      <c r="I183" s="169">
        <f t="shared" si="37"/>
        <v>4.2999999999999997E-2</v>
      </c>
      <c r="J183" s="169">
        <f t="shared" si="37"/>
        <v>36.944000000000003</v>
      </c>
      <c r="K183" s="169">
        <f t="shared" si="37"/>
        <v>0.32200000000000001</v>
      </c>
      <c r="L183" s="169">
        <f t="shared" si="37"/>
        <v>0.78900000000000003</v>
      </c>
      <c r="M183" s="169">
        <f t="shared" si="37"/>
        <v>46.56</v>
      </c>
      <c r="N183" s="169">
        <f t="shared" si="37"/>
        <v>3.0000000000000001E-3</v>
      </c>
      <c r="O183" s="169">
        <f t="shared" si="37"/>
        <v>18.880000000000003</v>
      </c>
      <c r="P183" s="169">
        <f t="shared" si="37"/>
        <v>0</v>
      </c>
      <c r="Q183" s="169">
        <f t="shared" si="37"/>
        <v>33.6</v>
      </c>
      <c r="R183" s="283">
        <f t="shared" si="37"/>
        <v>0.59199999999999997</v>
      </c>
    </row>
    <row r="184" spans="1:18" x14ac:dyDescent="0.25">
      <c r="A184" s="167"/>
      <c r="B184" s="74" t="s">
        <v>73</v>
      </c>
      <c r="C184" s="166" t="s">
        <v>249</v>
      </c>
      <c r="D184" s="31">
        <v>1.44</v>
      </c>
      <c r="E184" s="31">
        <v>0.08</v>
      </c>
      <c r="F184" s="31">
        <v>3.76</v>
      </c>
      <c r="G184" s="31">
        <v>22.4</v>
      </c>
      <c r="H184" s="31">
        <v>2.4E-2</v>
      </c>
      <c r="I184" s="31">
        <v>3.2000000000000001E-2</v>
      </c>
      <c r="J184" s="31">
        <v>36</v>
      </c>
      <c r="K184" s="31">
        <v>2E-3</v>
      </c>
      <c r="L184" s="31">
        <v>0.08</v>
      </c>
      <c r="M184" s="31">
        <v>38.4</v>
      </c>
      <c r="N184" s="94">
        <v>2E-3</v>
      </c>
      <c r="O184" s="94">
        <v>12.8</v>
      </c>
      <c r="P184" s="94">
        <v>0</v>
      </c>
      <c r="Q184" s="94">
        <v>24.8</v>
      </c>
      <c r="R184" s="73">
        <v>0.48</v>
      </c>
    </row>
    <row r="185" spans="1:18" x14ac:dyDescent="0.25">
      <c r="A185" s="167"/>
      <c r="B185" s="74" t="s">
        <v>71</v>
      </c>
      <c r="C185" s="166" t="s">
        <v>175</v>
      </c>
      <c r="D185" s="31">
        <v>0.21</v>
      </c>
      <c r="E185" s="31">
        <v>0.02</v>
      </c>
      <c r="F185" s="31">
        <v>1.1000000000000001</v>
      </c>
      <c r="G185" s="31">
        <v>5.6</v>
      </c>
      <c r="H185" s="31">
        <v>8.9999999999999993E-3</v>
      </c>
      <c r="I185" s="31">
        <v>1.0999999999999999E-2</v>
      </c>
      <c r="J185" s="31">
        <v>0.94399999999999995</v>
      </c>
      <c r="K185" s="31">
        <v>0.32</v>
      </c>
      <c r="L185" s="31">
        <v>6.4000000000000001E-2</v>
      </c>
      <c r="M185" s="31">
        <v>8.16</v>
      </c>
      <c r="N185" s="94">
        <v>1E-3</v>
      </c>
      <c r="O185" s="94">
        <v>6.08</v>
      </c>
      <c r="P185" s="94">
        <v>0</v>
      </c>
      <c r="Q185" s="94">
        <v>8.8000000000000007</v>
      </c>
      <c r="R185" s="73">
        <v>0.112</v>
      </c>
    </row>
    <row r="186" spans="1:18" x14ac:dyDescent="0.25">
      <c r="A186" s="167"/>
      <c r="B186" s="74" t="s">
        <v>69</v>
      </c>
      <c r="C186" s="166" t="s">
        <v>120</v>
      </c>
      <c r="D186" s="31">
        <v>0</v>
      </c>
      <c r="E186" s="31">
        <v>6.99</v>
      </c>
      <c r="F186" s="31">
        <v>0</v>
      </c>
      <c r="G186" s="31">
        <v>62.93</v>
      </c>
      <c r="H186" s="31">
        <v>0</v>
      </c>
      <c r="I186" s="31">
        <v>0</v>
      </c>
      <c r="J186" s="31">
        <v>0</v>
      </c>
      <c r="K186" s="31">
        <v>0</v>
      </c>
      <c r="L186" s="31">
        <v>0.64500000000000002</v>
      </c>
      <c r="M186" s="31">
        <v>0</v>
      </c>
      <c r="N186" s="31">
        <v>0</v>
      </c>
      <c r="O186" s="31">
        <v>0</v>
      </c>
      <c r="P186" s="31">
        <v>0</v>
      </c>
      <c r="Q186" s="31">
        <v>0</v>
      </c>
      <c r="R186" s="73">
        <v>0</v>
      </c>
    </row>
    <row r="187" spans="1:18" x14ac:dyDescent="0.25">
      <c r="A187" s="167"/>
      <c r="B187" s="74" t="s">
        <v>47</v>
      </c>
      <c r="C187" s="166" t="s">
        <v>202</v>
      </c>
      <c r="D187" s="31">
        <v>0</v>
      </c>
      <c r="E187" s="31">
        <v>0</v>
      </c>
      <c r="F187" s="31">
        <v>0</v>
      </c>
      <c r="G187" s="31">
        <v>0</v>
      </c>
      <c r="H187" s="31">
        <v>0</v>
      </c>
      <c r="I187" s="31">
        <v>0</v>
      </c>
      <c r="J187" s="31">
        <v>0</v>
      </c>
      <c r="K187" s="31">
        <v>0</v>
      </c>
      <c r="L187" s="31">
        <v>0</v>
      </c>
      <c r="M187" s="31">
        <v>0</v>
      </c>
      <c r="N187" s="31">
        <v>0</v>
      </c>
      <c r="O187" s="31">
        <v>0</v>
      </c>
      <c r="P187" s="31">
        <v>0</v>
      </c>
      <c r="Q187" s="31">
        <v>0</v>
      </c>
      <c r="R187" s="73">
        <v>0</v>
      </c>
    </row>
    <row r="188" spans="1:18" ht="28.5" x14ac:dyDescent="0.25">
      <c r="A188" s="33">
        <v>34</v>
      </c>
      <c r="B188" s="55" t="s">
        <v>147</v>
      </c>
      <c r="C188" s="95">
        <v>250</v>
      </c>
      <c r="D188" s="180">
        <f t="shared" ref="D188:R188" si="38">SUM(D189:D195)</f>
        <v>18.125</v>
      </c>
      <c r="E188" s="180">
        <f t="shared" si="38"/>
        <v>12.68</v>
      </c>
      <c r="F188" s="180">
        <f t="shared" si="38"/>
        <v>13.536</v>
      </c>
      <c r="G188" s="180">
        <f t="shared" si="38"/>
        <v>238.62</v>
      </c>
      <c r="H188" s="180">
        <f t="shared" si="38"/>
        <v>0.191</v>
      </c>
      <c r="I188" s="180">
        <f t="shared" si="38"/>
        <v>0.58299999999999996</v>
      </c>
      <c r="J188" s="180">
        <f t="shared" si="38"/>
        <v>9.6389999999999993</v>
      </c>
      <c r="K188" s="180">
        <f t="shared" si="38"/>
        <v>0.35799999999999998</v>
      </c>
      <c r="L188" s="180">
        <f t="shared" si="38"/>
        <v>0.46599999999999997</v>
      </c>
      <c r="M188" s="180">
        <f t="shared" si="38"/>
        <v>27.119</v>
      </c>
      <c r="N188" s="180">
        <f t="shared" si="38"/>
        <v>6.0000000000000001E-3</v>
      </c>
      <c r="O188" s="180">
        <f t="shared" si="38"/>
        <v>35.016000000000005</v>
      </c>
      <c r="P188" s="180">
        <f t="shared" si="38"/>
        <v>1.2E-2</v>
      </c>
      <c r="Q188" s="180">
        <f t="shared" si="38"/>
        <v>190.24200000000002</v>
      </c>
      <c r="R188" s="141">
        <f t="shared" si="38"/>
        <v>1.8360000000000001</v>
      </c>
    </row>
    <row r="189" spans="1:18" x14ac:dyDescent="0.25">
      <c r="A189" s="33"/>
      <c r="B189" s="31" t="s">
        <v>64</v>
      </c>
      <c r="C189" s="31" t="s">
        <v>259</v>
      </c>
      <c r="D189" s="31">
        <v>0.7</v>
      </c>
      <c r="E189" s="31">
        <v>0.14000000000000001</v>
      </c>
      <c r="F189" s="31">
        <v>5.7</v>
      </c>
      <c r="G189" s="31">
        <v>26.35</v>
      </c>
      <c r="H189" s="31">
        <v>4.2000000000000003E-2</v>
      </c>
      <c r="I189" s="31">
        <v>0.245</v>
      </c>
      <c r="J189" s="31">
        <v>7</v>
      </c>
      <c r="K189" s="31">
        <v>1E-3</v>
      </c>
      <c r="L189" s="31">
        <v>7.0000000000000007E-2</v>
      </c>
      <c r="M189" s="31">
        <v>3.5</v>
      </c>
      <c r="N189" s="94">
        <v>2E-3</v>
      </c>
      <c r="O189" s="94">
        <v>8.0500000000000007</v>
      </c>
      <c r="P189" s="94">
        <v>0</v>
      </c>
      <c r="Q189" s="94">
        <v>20.3</v>
      </c>
      <c r="R189" s="73">
        <v>0.315</v>
      </c>
    </row>
    <row r="190" spans="1:18" x14ac:dyDescent="0.25">
      <c r="A190" s="33"/>
      <c r="B190" s="31" t="s">
        <v>71</v>
      </c>
      <c r="C190" s="31" t="s">
        <v>258</v>
      </c>
      <c r="D190" s="31">
        <v>0.14899999999999999</v>
      </c>
      <c r="E190" s="31">
        <v>1.6E-2</v>
      </c>
      <c r="F190" s="31">
        <v>1.1519999999999999</v>
      </c>
      <c r="G190" s="31">
        <v>5.44</v>
      </c>
      <c r="H190" s="31">
        <v>0.01</v>
      </c>
      <c r="I190" s="31">
        <v>1.0999999999999999E-2</v>
      </c>
      <c r="J190" s="31">
        <v>0.94399999999999995</v>
      </c>
      <c r="K190" s="31">
        <v>0.32</v>
      </c>
      <c r="L190" s="31">
        <v>6.4000000000000001E-2</v>
      </c>
      <c r="M190" s="31">
        <v>6.375</v>
      </c>
      <c r="N190" s="94">
        <v>1E-3</v>
      </c>
      <c r="O190" s="94">
        <v>6.08</v>
      </c>
      <c r="P190" s="94">
        <v>0</v>
      </c>
      <c r="Q190" s="94">
        <v>8.8000000000000007</v>
      </c>
      <c r="R190" s="73">
        <v>0.112</v>
      </c>
    </row>
    <row r="191" spans="1:18" x14ac:dyDescent="0.25">
      <c r="A191" s="33"/>
      <c r="B191" s="31" t="s">
        <v>47</v>
      </c>
      <c r="C191" s="31" t="s">
        <v>152</v>
      </c>
      <c r="D191" s="31">
        <v>0</v>
      </c>
      <c r="E191" s="31">
        <v>0</v>
      </c>
      <c r="F191" s="31">
        <v>0</v>
      </c>
      <c r="G191" s="31">
        <v>0</v>
      </c>
      <c r="H191" s="31">
        <v>0</v>
      </c>
      <c r="I191" s="31">
        <v>0</v>
      </c>
      <c r="J191" s="31">
        <v>0</v>
      </c>
      <c r="K191" s="31">
        <v>0</v>
      </c>
      <c r="L191" s="31">
        <v>0</v>
      </c>
      <c r="M191" s="31">
        <v>0</v>
      </c>
      <c r="N191" s="31">
        <v>0</v>
      </c>
      <c r="O191" s="31">
        <v>0</v>
      </c>
      <c r="P191" s="31">
        <v>0</v>
      </c>
      <c r="Q191" s="31">
        <v>0</v>
      </c>
      <c r="R191" s="73">
        <v>0</v>
      </c>
    </row>
    <row r="192" spans="1:18" x14ac:dyDescent="0.25">
      <c r="A192" s="33"/>
      <c r="B192" s="31" t="s">
        <v>145</v>
      </c>
      <c r="C192" s="31" t="s">
        <v>149</v>
      </c>
      <c r="D192" s="31">
        <v>1.1519999999999999</v>
      </c>
      <c r="E192" s="31">
        <v>0.184</v>
      </c>
      <c r="F192" s="31">
        <v>6.1360000000000001</v>
      </c>
      <c r="G192" s="31">
        <v>31.4</v>
      </c>
      <c r="H192" s="31">
        <v>0</v>
      </c>
      <c r="I192" s="31">
        <v>0</v>
      </c>
      <c r="J192" s="31">
        <v>0</v>
      </c>
      <c r="K192" s="31">
        <v>0</v>
      </c>
      <c r="L192" s="31">
        <v>0</v>
      </c>
      <c r="M192" s="31">
        <v>0</v>
      </c>
      <c r="N192" s="31">
        <v>0</v>
      </c>
      <c r="O192" s="31">
        <v>0</v>
      </c>
      <c r="P192" s="31">
        <v>0</v>
      </c>
      <c r="Q192" s="31">
        <v>0</v>
      </c>
      <c r="R192" s="73">
        <v>0</v>
      </c>
    </row>
    <row r="193" spans="1:18" x14ac:dyDescent="0.25">
      <c r="A193" s="33"/>
      <c r="B193" s="31" t="s">
        <v>62</v>
      </c>
      <c r="C193" s="31" t="s">
        <v>257</v>
      </c>
      <c r="D193" s="31">
        <v>3.4000000000000002E-2</v>
      </c>
      <c r="E193" s="31">
        <v>0</v>
      </c>
      <c r="F193" s="31">
        <v>0.218</v>
      </c>
      <c r="G193" s="31">
        <v>0.96</v>
      </c>
      <c r="H193" s="31">
        <v>1E-3</v>
      </c>
      <c r="I193" s="31">
        <v>1E-3</v>
      </c>
      <c r="J193" s="31">
        <v>0.24</v>
      </c>
      <c r="K193" s="31">
        <v>0</v>
      </c>
      <c r="L193" s="31">
        <v>5.0000000000000001E-3</v>
      </c>
      <c r="M193" s="31">
        <v>0.74399999999999999</v>
      </c>
      <c r="N193" s="94">
        <v>0</v>
      </c>
      <c r="O193" s="94">
        <v>0.33600000000000002</v>
      </c>
      <c r="P193" s="94">
        <v>0</v>
      </c>
      <c r="Q193" s="94">
        <v>1.3919999999999999</v>
      </c>
      <c r="R193" s="73">
        <v>1.9E-2</v>
      </c>
    </row>
    <row r="194" spans="1:18" x14ac:dyDescent="0.25">
      <c r="A194" s="33"/>
      <c r="B194" s="31" t="s">
        <v>142</v>
      </c>
      <c r="C194" s="31" t="s">
        <v>241</v>
      </c>
      <c r="D194" s="31">
        <v>7.5</v>
      </c>
      <c r="E194" s="31">
        <v>3.6</v>
      </c>
      <c r="F194" s="31">
        <v>0</v>
      </c>
      <c r="G194" s="31">
        <v>60</v>
      </c>
      <c r="H194" s="31">
        <v>0.105</v>
      </c>
      <c r="I194" s="31">
        <v>0.255</v>
      </c>
      <c r="J194" s="31">
        <v>0.6</v>
      </c>
      <c r="K194" s="31">
        <v>3.0000000000000001E-3</v>
      </c>
      <c r="L194" s="31">
        <v>0.09</v>
      </c>
      <c r="M194" s="31">
        <v>9</v>
      </c>
      <c r="N194" s="94">
        <v>0</v>
      </c>
      <c r="O194" s="94">
        <v>12</v>
      </c>
      <c r="P194" s="94">
        <v>6.0000000000000001E-3</v>
      </c>
      <c r="Q194" s="94">
        <v>81</v>
      </c>
      <c r="R194" s="73">
        <v>0.63</v>
      </c>
    </row>
    <row r="195" spans="1:18" x14ac:dyDescent="0.25">
      <c r="A195" s="32"/>
      <c r="B195" s="31" t="s">
        <v>141</v>
      </c>
      <c r="C195" s="31" t="s">
        <v>256</v>
      </c>
      <c r="D195" s="31">
        <v>8.59</v>
      </c>
      <c r="E195" s="31">
        <v>8.74</v>
      </c>
      <c r="F195" s="31">
        <v>0.33</v>
      </c>
      <c r="G195" s="31">
        <v>114.47</v>
      </c>
      <c r="H195" s="17">
        <v>3.3000000000000002E-2</v>
      </c>
      <c r="I195" s="17">
        <v>7.0999999999999994E-2</v>
      </c>
      <c r="J195" s="17">
        <v>0.85499999999999998</v>
      </c>
      <c r="K195" s="17">
        <v>3.4000000000000002E-2</v>
      </c>
      <c r="L195" s="17">
        <v>0.23699999999999999</v>
      </c>
      <c r="M195" s="17">
        <v>7.5</v>
      </c>
      <c r="N195" s="29">
        <v>3.0000000000000001E-3</v>
      </c>
      <c r="O195" s="29">
        <v>8.5500000000000007</v>
      </c>
      <c r="P195" s="29">
        <v>6.0000000000000001E-3</v>
      </c>
      <c r="Q195" s="29">
        <v>78.75</v>
      </c>
      <c r="R195" s="16">
        <v>0.76</v>
      </c>
    </row>
    <row r="196" spans="1:18" ht="15.75" x14ac:dyDescent="0.25">
      <c r="A196" s="325">
        <v>107</v>
      </c>
      <c r="B196" s="311" t="s">
        <v>693</v>
      </c>
      <c r="C196" s="326" t="s">
        <v>173</v>
      </c>
      <c r="D196" s="326">
        <f>SUM(D197:D200)</f>
        <v>15.06</v>
      </c>
      <c r="E196" s="326">
        <f t="shared" ref="E196:R196" si="39">SUM(E197:E200)</f>
        <v>12.35</v>
      </c>
      <c r="F196" s="326">
        <f t="shared" si="39"/>
        <v>4.79</v>
      </c>
      <c r="G196" s="326">
        <f t="shared" si="39"/>
        <v>191.84</v>
      </c>
      <c r="H196" s="326">
        <f t="shared" si="39"/>
        <v>6.6000000000000003E-2</v>
      </c>
      <c r="I196" s="326">
        <f t="shared" si="39"/>
        <v>0.123</v>
      </c>
      <c r="J196" s="326">
        <f t="shared" si="39"/>
        <v>0</v>
      </c>
      <c r="K196" s="326">
        <f t="shared" si="39"/>
        <v>0</v>
      </c>
      <c r="L196" s="326">
        <f t="shared" si="39"/>
        <v>0.46399999999999997</v>
      </c>
      <c r="M196" s="326">
        <f t="shared" si="39"/>
        <v>9.7829999999999995</v>
      </c>
      <c r="N196" s="326">
        <f t="shared" si="39"/>
        <v>5.0000000000000001E-3</v>
      </c>
      <c r="O196" s="326">
        <f t="shared" si="39"/>
        <v>20.788</v>
      </c>
      <c r="P196" s="326">
        <f t="shared" si="39"/>
        <v>1E-3</v>
      </c>
      <c r="Q196" s="326">
        <f t="shared" si="39"/>
        <v>153.06</v>
      </c>
      <c r="R196" s="394">
        <f t="shared" si="39"/>
        <v>2.2519999999999998</v>
      </c>
    </row>
    <row r="197" spans="1:18" ht="15.75" x14ac:dyDescent="0.25">
      <c r="A197" s="327"/>
      <c r="B197" s="315" t="s">
        <v>729</v>
      </c>
      <c r="C197" s="328" t="s">
        <v>737</v>
      </c>
      <c r="D197" s="329">
        <v>14.23</v>
      </c>
      <c r="E197" s="329">
        <v>12.24</v>
      </c>
      <c r="F197" s="329">
        <v>0</v>
      </c>
      <c r="G197" s="329">
        <v>166.77</v>
      </c>
      <c r="H197" s="330">
        <v>4.5999999999999999E-2</v>
      </c>
      <c r="I197" s="330">
        <v>0.115</v>
      </c>
      <c r="J197" s="330">
        <v>0</v>
      </c>
      <c r="K197" s="330">
        <v>0</v>
      </c>
      <c r="L197" s="330">
        <v>0.3</v>
      </c>
      <c r="M197" s="330">
        <v>6.8849999999999998</v>
      </c>
      <c r="N197" s="331">
        <v>5.0000000000000001E-3</v>
      </c>
      <c r="O197" s="331">
        <v>16.63</v>
      </c>
      <c r="P197" s="331">
        <v>0</v>
      </c>
      <c r="Q197" s="331">
        <v>142.1</v>
      </c>
      <c r="R197" s="332">
        <v>2</v>
      </c>
    </row>
    <row r="198" spans="1:18" ht="15.75" x14ac:dyDescent="0.25">
      <c r="A198" s="327"/>
      <c r="B198" s="315" t="s">
        <v>30</v>
      </c>
      <c r="C198" s="328" t="s">
        <v>695</v>
      </c>
      <c r="D198" s="329">
        <v>0</v>
      </c>
      <c r="E198" s="329">
        <v>0</v>
      </c>
      <c r="F198" s="329">
        <v>0</v>
      </c>
      <c r="G198" s="329">
        <v>0</v>
      </c>
      <c r="H198" s="329">
        <v>0</v>
      </c>
      <c r="I198" s="329">
        <v>0</v>
      </c>
      <c r="J198" s="329">
        <v>0</v>
      </c>
      <c r="K198" s="329">
        <v>0</v>
      </c>
      <c r="L198" s="329">
        <v>0</v>
      </c>
      <c r="M198" s="329">
        <v>0</v>
      </c>
      <c r="N198" s="329">
        <v>0</v>
      </c>
      <c r="O198" s="329">
        <v>0</v>
      </c>
      <c r="P198" s="329">
        <v>0</v>
      </c>
      <c r="Q198" s="329">
        <v>0</v>
      </c>
      <c r="R198" s="395">
        <v>0</v>
      </c>
    </row>
    <row r="199" spans="1:18" ht="15.75" x14ac:dyDescent="0.25">
      <c r="A199" s="327"/>
      <c r="B199" s="315" t="s">
        <v>47</v>
      </c>
      <c r="C199" s="328" t="s">
        <v>696</v>
      </c>
      <c r="D199" s="329">
        <v>0</v>
      </c>
      <c r="E199" s="329">
        <v>0</v>
      </c>
      <c r="F199" s="329">
        <v>0</v>
      </c>
      <c r="G199" s="329">
        <v>0</v>
      </c>
      <c r="H199" s="329">
        <v>0</v>
      </c>
      <c r="I199" s="329">
        <v>0</v>
      </c>
      <c r="J199" s="329">
        <v>0</v>
      </c>
      <c r="K199" s="329">
        <v>0</v>
      </c>
      <c r="L199" s="329">
        <v>0</v>
      </c>
      <c r="M199" s="329">
        <v>0</v>
      </c>
      <c r="N199" s="329">
        <v>0</v>
      </c>
      <c r="O199" s="329">
        <v>0</v>
      </c>
      <c r="P199" s="329">
        <v>0</v>
      </c>
      <c r="Q199" s="329">
        <v>0</v>
      </c>
      <c r="R199" s="395">
        <v>0</v>
      </c>
    </row>
    <row r="200" spans="1:18" ht="15.75" x14ac:dyDescent="0.25">
      <c r="A200" s="327"/>
      <c r="B200" s="315" t="s">
        <v>136</v>
      </c>
      <c r="C200" s="328" t="s">
        <v>692</v>
      </c>
      <c r="D200" s="329">
        <v>0.83</v>
      </c>
      <c r="E200" s="329">
        <v>0.11</v>
      </c>
      <c r="F200" s="329">
        <v>4.79</v>
      </c>
      <c r="G200" s="329">
        <v>25.07</v>
      </c>
      <c r="H200" s="330">
        <v>0.02</v>
      </c>
      <c r="I200" s="330">
        <v>8.0000000000000002E-3</v>
      </c>
      <c r="J200" s="330">
        <v>0</v>
      </c>
      <c r="K200" s="330">
        <v>0</v>
      </c>
      <c r="L200" s="330">
        <v>0.16400000000000001</v>
      </c>
      <c r="M200" s="330">
        <v>2.8980000000000001</v>
      </c>
      <c r="N200" s="331">
        <v>0</v>
      </c>
      <c r="O200" s="331">
        <v>4.1580000000000004</v>
      </c>
      <c r="P200" s="331">
        <v>1E-3</v>
      </c>
      <c r="Q200" s="331">
        <v>10.96</v>
      </c>
      <c r="R200" s="332">
        <v>0.252</v>
      </c>
    </row>
    <row r="201" spans="1:18" ht="28.5" x14ac:dyDescent="0.25">
      <c r="A201" s="33">
        <v>204</v>
      </c>
      <c r="B201" s="55" t="s">
        <v>44</v>
      </c>
      <c r="C201" s="95">
        <v>180</v>
      </c>
      <c r="D201" s="110">
        <f t="shared" ref="D201:R201" si="40">SUM(D202:D205)</f>
        <v>6.04</v>
      </c>
      <c r="E201" s="110">
        <f t="shared" si="40"/>
        <v>7.915</v>
      </c>
      <c r="F201" s="110">
        <f t="shared" si="40"/>
        <v>48.802</v>
      </c>
      <c r="G201" s="110">
        <f t="shared" si="40"/>
        <v>281.10000000000002</v>
      </c>
      <c r="H201" s="110">
        <f t="shared" si="40"/>
        <v>1E-3</v>
      </c>
      <c r="I201" s="110">
        <f t="shared" si="40"/>
        <v>0.01</v>
      </c>
      <c r="J201" s="110">
        <f t="shared" si="40"/>
        <v>0</v>
      </c>
      <c r="K201" s="110">
        <f t="shared" si="40"/>
        <v>2.8000000000000001E-2</v>
      </c>
      <c r="L201" s="110">
        <f t="shared" si="40"/>
        <v>6.3E-2</v>
      </c>
      <c r="M201" s="110">
        <f t="shared" si="40"/>
        <v>1.512</v>
      </c>
      <c r="N201" s="110">
        <f t="shared" si="40"/>
        <v>0</v>
      </c>
      <c r="O201" s="110">
        <f t="shared" si="40"/>
        <v>3.1E-2</v>
      </c>
      <c r="P201" s="110">
        <f t="shared" si="40"/>
        <v>0</v>
      </c>
      <c r="Q201" s="110">
        <f t="shared" si="40"/>
        <v>1.89</v>
      </c>
      <c r="R201" s="165">
        <f t="shared" si="40"/>
        <v>1.2999999999999999E-2</v>
      </c>
    </row>
    <row r="202" spans="1:18" x14ac:dyDescent="0.25">
      <c r="A202" s="32"/>
      <c r="B202" s="31" t="s">
        <v>43</v>
      </c>
      <c r="C202" s="30" t="s">
        <v>238</v>
      </c>
      <c r="D202" s="31">
        <v>4.57</v>
      </c>
      <c r="E202" s="31">
        <v>5.0000000000000001E-3</v>
      </c>
      <c r="F202" s="31">
        <v>8.2000000000000003E-2</v>
      </c>
      <c r="G202" s="31">
        <v>41.7</v>
      </c>
      <c r="H202" s="31">
        <v>1E-3</v>
      </c>
      <c r="I202" s="31">
        <v>0.01</v>
      </c>
      <c r="J202" s="31">
        <v>0</v>
      </c>
      <c r="K202" s="31">
        <v>2.8000000000000001E-2</v>
      </c>
      <c r="L202" s="31">
        <v>6.3E-2</v>
      </c>
      <c r="M202" s="31">
        <v>1.512</v>
      </c>
      <c r="N202" s="94">
        <v>0</v>
      </c>
      <c r="O202" s="94">
        <v>3.1E-2</v>
      </c>
      <c r="P202" s="94">
        <v>0</v>
      </c>
      <c r="Q202" s="94">
        <v>1.89</v>
      </c>
      <c r="R202" s="73">
        <v>1.2999999999999999E-2</v>
      </c>
    </row>
    <row r="203" spans="1:18" x14ac:dyDescent="0.25">
      <c r="A203" s="33"/>
      <c r="B203" s="31" t="s">
        <v>41</v>
      </c>
      <c r="C203" s="30" t="s">
        <v>237</v>
      </c>
      <c r="D203" s="31">
        <v>0</v>
      </c>
      <c r="E203" s="31">
        <v>0</v>
      </c>
      <c r="F203" s="31">
        <v>0</v>
      </c>
      <c r="G203" s="31">
        <v>0</v>
      </c>
      <c r="H203" s="31">
        <v>0</v>
      </c>
      <c r="I203" s="31">
        <v>0</v>
      </c>
      <c r="J203" s="31">
        <v>0</v>
      </c>
      <c r="K203" s="31">
        <v>0</v>
      </c>
      <c r="L203" s="31">
        <v>0</v>
      </c>
      <c r="M203" s="31">
        <v>0</v>
      </c>
      <c r="N203" s="94">
        <v>0</v>
      </c>
      <c r="O203" s="94">
        <v>0</v>
      </c>
      <c r="P203" s="94">
        <v>0</v>
      </c>
      <c r="Q203" s="94">
        <v>0</v>
      </c>
      <c r="R203" s="73">
        <v>0</v>
      </c>
    </row>
    <row r="204" spans="1:18" x14ac:dyDescent="0.25">
      <c r="A204" s="33"/>
      <c r="B204" s="31" t="s">
        <v>39</v>
      </c>
      <c r="C204" s="30" t="s">
        <v>236</v>
      </c>
      <c r="D204" s="31">
        <v>0</v>
      </c>
      <c r="E204" s="31">
        <v>0</v>
      </c>
      <c r="F204" s="31">
        <v>0</v>
      </c>
      <c r="G204" s="31">
        <v>0</v>
      </c>
      <c r="H204" s="31">
        <v>0</v>
      </c>
      <c r="I204" s="31">
        <v>0</v>
      </c>
      <c r="J204" s="31">
        <v>0</v>
      </c>
      <c r="K204" s="31">
        <v>0</v>
      </c>
      <c r="L204" s="31">
        <v>0</v>
      </c>
      <c r="M204" s="31">
        <v>0</v>
      </c>
      <c r="N204" s="94">
        <v>0</v>
      </c>
      <c r="O204" s="94">
        <v>0</v>
      </c>
      <c r="P204" s="94">
        <v>0</v>
      </c>
      <c r="Q204" s="94">
        <v>0</v>
      </c>
      <c r="R204" s="73">
        <v>0</v>
      </c>
    </row>
    <row r="205" spans="1:18" ht="30" x14ac:dyDescent="0.25">
      <c r="A205" s="32"/>
      <c r="B205" s="31" t="s">
        <v>37</v>
      </c>
      <c r="C205" s="30" t="s">
        <v>235</v>
      </c>
      <c r="D205" s="31">
        <v>1.47</v>
      </c>
      <c r="E205" s="31">
        <v>7.91</v>
      </c>
      <c r="F205" s="31">
        <v>48.72</v>
      </c>
      <c r="G205" s="31">
        <v>239.4</v>
      </c>
      <c r="H205" s="31">
        <v>0</v>
      </c>
      <c r="I205" s="31">
        <v>0</v>
      </c>
      <c r="J205" s="31">
        <v>0</v>
      </c>
      <c r="K205" s="31">
        <v>0</v>
      </c>
      <c r="L205" s="31">
        <v>0</v>
      </c>
      <c r="M205" s="31">
        <v>0</v>
      </c>
      <c r="N205" s="94">
        <v>0</v>
      </c>
      <c r="O205" s="94">
        <v>0</v>
      </c>
      <c r="P205" s="94">
        <v>0</v>
      </c>
      <c r="Q205" s="94">
        <v>0</v>
      </c>
      <c r="R205" s="73">
        <v>0</v>
      </c>
    </row>
    <row r="206" spans="1:18" ht="29.25" x14ac:dyDescent="0.25">
      <c r="A206" s="21" t="s">
        <v>35</v>
      </c>
      <c r="B206" s="20" t="s">
        <v>34</v>
      </c>
      <c r="C206" s="28" t="s">
        <v>33</v>
      </c>
      <c r="D206" s="122">
        <f t="shared" ref="D206:R206" si="41">SUM(D207:D209)</f>
        <v>0.56000000000000005</v>
      </c>
      <c r="E206" s="122">
        <f t="shared" si="41"/>
        <v>0</v>
      </c>
      <c r="F206" s="122">
        <f t="shared" si="41"/>
        <v>30.22</v>
      </c>
      <c r="G206" s="122">
        <f t="shared" si="41"/>
        <v>103.11</v>
      </c>
      <c r="H206" s="122">
        <f t="shared" si="41"/>
        <v>6.0000000000000001E-3</v>
      </c>
      <c r="I206" s="122">
        <f t="shared" si="41"/>
        <v>2E-3</v>
      </c>
      <c r="J206" s="122">
        <f t="shared" si="41"/>
        <v>0.04</v>
      </c>
      <c r="K206" s="122">
        <f t="shared" si="41"/>
        <v>0</v>
      </c>
      <c r="L206" s="122">
        <f t="shared" si="41"/>
        <v>0</v>
      </c>
      <c r="M206" s="122">
        <f t="shared" si="41"/>
        <v>3.12</v>
      </c>
      <c r="N206" s="122">
        <f t="shared" si="41"/>
        <v>0</v>
      </c>
      <c r="O206" s="122">
        <f t="shared" si="41"/>
        <v>0</v>
      </c>
      <c r="P206" s="122">
        <f t="shared" si="41"/>
        <v>0</v>
      </c>
      <c r="Q206" s="122">
        <f t="shared" si="41"/>
        <v>0</v>
      </c>
      <c r="R206" s="121">
        <f t="shared" si="41"/>
        <v>0.12</v>
      </c>
    </row>
    <row r="207" spans="1:18" x14ac:dyDescent="0.25">
      <c r="A207" s="27"/>
      <c r="B207" s="26" t="s">
        <v>32</v>
      </c>
      <c r="C207" s="25" t="s">
        <v>31</v>
      </c>
      <c r="D207" s="24">
        <v>0.56000000000000005</v>
      </c>
      <c r="E207" s="24">
        <v>0</v>
      </c>
      <c r="F207" s="24">
        <v>10.26</v>
      </c>
      <c r="G207" s="24">
        <v>43.26</v>
      </c>
      <c r="H207" s="24">
        <v>6.0000000000000001E-3</v>
      </c>
      <c r="I207" s="24">
        <v>2E-3</v>
      </c>
      <c r="J207" s="24">
        <v>0.04</v>
      </c>
      <c r="K207" s="24">
        <v>0</v>
      </c>
      <c r="L207" s="24">
        <v>0</v>
      </c>
      <c r="M207" s="24">
        <v>2.52</v>
      </c>
      <c r="N207" s="23">
        <v>0</v>
      </c>
      <c r="O207" s="23">
        <v>0</v>
      </c>
      <c r="P207" s="23">
        <v>0</v>
      </c>
      <c r="Q207" s="23">
        <v>0</v>
      </c>
      <c r="R207" s="22">
        <v>0.06</v>
      </c>
    </row>
    <row r="208" spans="1:18" x14ac:dyDescent="0.25">
      <c r="A208" s="27"/>
      <c r="B208" s="26" t="s">
        <v>30</v>
      </c>
      <c r="C208" s="25" t="s">
        <v>29</v>
      </c>
      <c r="D208" s="24">
        <v>0</v>
      </c>
      <c r="E208" s="24">
        <v>0</v>
      </c>
      <c r="F208" s="24">
        <v>0</v>
      </c>
      <c r="G208" s="24">
        <v>0</v>
      </c>
      <c r="H208" s="24">
        <v>0</v>
      </c>
      <c r="I208" s="24">
        <v>0</v>
      </c>
      <c r="J208" s="24">
        <v>0</v>
      </c>
      <c r="K208" s="24">
        <v>0</v>
      </c>
      <c r="L208" s="24">
        <v>0</v>
      </c>
      <c r="M208" s="24">
        <v>0</v>
      </c>
      <c r="N208" s="23">
        <v>0</v>
      </c>
      <c r="O208" s="23">
        <v>0</v>
      </c>
      <c r="P208" s="23">
        <v>0</v>
      </c>
      <c r="Q208" s="23">
        <v>0</v>
      </c>
      <c r="R208" s="22">
        <v>0</v>
      </c>
    </row>
    <row r="209" spans="1:18" x14ac:dyDescent="0.25">
      <c r="A209" s="27"/>
      <c r="B209" s="26" t="s">
        <v>28</v>
      </c>
      <c r="C209" s="25" t="s">
        <v>27</v>
      </c>
      <c r="D209" s="24">
        <v>0</v>
      </c>
      <c r="E209" s="24">
        <v>0</v>
      </c>
      <c r="F209" s="24">
        <v>19.96</v>
      </c>
      <c r="G209" s="24">
        <v>59.85</v>
      </c>
      <c r="H209" s="24">
        <v>0</v>
      </c>
      <c r="I209" s="24">
        <v>0</v>
      </c>
      <c r="J209" s="24">
        <v>0</v>
      </c>
      <c r="K209" s="24">
        <v>0</v>
      </c>
      <c r="L209" s="24">
        <v>0</v>
      </c>
      <c r="M209" s="24">
        <v>0.6</v>
      </c>
      <c r="N209" s="23">
        <v>0</v>
      </c>
      <c r="O209" s="23">
        <v>0</v>
      </c>
      <c r="P209" s="23">
        <v>0</v>
      </c>
      <c r="Q209" s="23">
        <v>0</v>
      </c>
      <c r="R209" s="22">
        <v>0.06</v>
      </c>
    </row>
    <row r="210" spans="1:18" x14ac:dyDescent="0.25">
      <c r="A210" s="155">
        <v>11</v>
      </c>
      <c r="B210" s="20" t="s">
        <v>26</v>
      </c>
      <c r="C210" s="28" t="s">
        <v>410</v>
      </c>
      <c r="D210" s="34">
        <f t="shared" ref="D210" si="42">SUM(D211)</f>
        <v>1.44</v>
      </c>
      <c r="E210" s="34">
        <f t="shared" ref="E210:R210" si="43">SUM(E211)</f>
        <v>0.36</v>
      </c>
      <c r="F210" s="34">
        <f t="shared" si="43"/>
        <v>12.48</v>
      </c>
      <c r="G210" s="34">
        <f t="shared" si="43"/>
        <v>59.4</v>
      </c>
      <c r="H210" s="263">
        <f t="shared" si="43"/>
        <v>7.0000000000000001E-3</v>
      </c>
      <c r="I210" s="263">
        <f t="shared" si="43"/>
        <v>3.2000000000000001E-2</v>
      </c>
      <c r="J210" s="34">
        <f t="shared" si="43"/>
        <v>0</v>
      </c>
      <c r="K210" s="34">
        <f t="shared" si="43"/>
        <v>0</v>
      </c>
      <c r="L210" s="34">
        <f t="shared" si="43"/>
        <v>0</v>
      </c>
      <c r="M210" s="34">
        <f t="shared" si="43"/>
        <v>14</v>
      </c>
      <c r="N210" s="34">
        <f t="shared" si="43"/>
        <v>0</v>
      </c>
      <c r="O210" s="34">
        <f t="shared" si="43"/>
        <v>0</v>
      </c>
      <c r="P210" s="34">
        <f t="shared" si="43"/>
        <v>0</v>
      </c>
      <c r="Q210" s="34">
        <f t="shared" si="43"/>
        <v>0</v>
      </c>
      <c r="R210" s="140">
        <f t="shared" si="43"/>
        <v>1.56</v>
      </c>
    </row>
    <row r="211" spans="1:18" ht="15.75" thickBot="1" x14ac:dyDescent="0.3">
      <c r="A211" s="264"/>
      <c r="B211" s="265" t="s">
        <v>25</v>
      </c>
      <c r="C211" s="266" t="s">
        <v>251</v>
      </c>
      <c r="D211" s="267">
        <v>1.44</v>
      </c>
      <c r="E211" s="267">
        <v>0.36</v>
      </c>
      <c r="F211" s="267">
        <v>12.48</v>
      </c>
      <c r="G211" s="267">
        <v>59.4</v>
      </c>
      <c r="H211" s="267">
        <v>7.0000000000000001E-3</v>
      </c>
      <c r="I211" s="267">
        <v>3.2000000000000001E-2</v>
      </c>
      <c r="J211" s="267">
        <v>0</v>
      </c>
      <c r="K211" s="267">
        <v>0</v>
      </c>
      <c r="L211" s="267">
        <v>0</v>
      </c>
      <c r="M211" s="267">
        <v>14</v>
      </c>
      <c r="N211" s="268">
        <v>0</v>
      </c>
      <c r="O211" s="268">
        <v>0</v>
      </c>
      <c r="P211" s="268">
        <v>0</v>
      </c>
      <c r="Q211" s="268">
        <v>0</v>
      </c>
      <c r="R211" s="269">
        <v>1.56</v>
      </c>
    </row>
    <row r="212" spans="1:18" ht="15.75" thickBot="1" x14ac:dyDescent="0.3">
      <c r="A212" s="420" t="s">
        <v>24</v>
      </c>
      <c r="B212" s="421"/>
      <c r="C212" s="422"/>
      <c r="D212" s="270">
        <f t="shared" ref="D212:R212" si="44">SUM(D183,D188,D196,D201,D206,D210,)</f>
        <v>42.875</v>
      </c>
      <c r="E212" s="270">
        <f t="shared" si="44"/>
        <v>40.394999999999996</v>
      </c>
      <c r="F212" s="270">
        <f t="shared" si="44"/>
        <v>114.688</v>
      </c>
      <c r="G212" s="413">
        <f t="shared" si="44"/>
        <v>965</v>
      </c>
      <c r="H212" s="270">
        <f t="shared" si="44"/>
        <v>0.30400000000000005</v>
      </c>
      <c r="I212" s="270">
        <f t="shared" si="44"/>
        <v>0.79300000000000004</v>
      </c>
      <c r="J212" s="270">
        <f t="shared" si="44"/>
        <v>46.622999999999998</v>
      </c>
      <c r="K212" s="270">
        <f t="shared" si="44"/>
        <v>0.70799999999999996</v>
      </c>
      <c r="L212" s="270">
        <f t="shared" si="44"/>
        <v>1.7819999999999998</v>
      </c>
      <c r="M212" s="270">
        <f t="shared" si="44"/>
        <v>102.09400000000001</v>
      </c>
      <c r="N212" s="270">
        <f t="shared" si="44"/>
        <v>1.4000000000000002E-2</v>
      </c>
      <c r="O212" s="270">
        <f t="shared" si="44"/>
        <v>74.715000000000018</v>
      </c>
      <c r="P212" s="270">
        <f t="shared" si="44"/>
        <v>1.3000000000000001E-2</v>
      </c>
      <c r="Q212" s="270">
        <f t="shared" si="44"/>
        <v>378.79200000000003</v>
      </c>
      <c r="R212" s="307">
        <f t="shared" si="44"/>
        <v>6.3729999999999993</v>
      </c>
    </row>
    <row r="215" spans="1:18" ht="15.75" thickBot="1" x14ac:dyDescent="0.3">
      <c r="A215" s="308"/>
      <c r="B215" s="309"/>
      <c r="C215" s="308"/>
      <c r="D215" s="308"/>
      <c r="E215" s="308"/>
      <c r="F215" s="308"/>
      <c r="G215" s="308"/>
      <c r="H215" s="308"/>
      <c r="I215" s="308"/>
      <c r="J215" s="308"/>
      <c r="K215" s="308"/>
      <c r="L215" s="308"/>
      <c r="M215" s="308"/>
      <c r="N215" s="308"/>
      <c r="O215" s="308"/>
      <c r="P215" s="308"/>
      <c r="Q215" s="308"/>
      <c r="R215" s="308"/>
    </row>
    <row r="216" spans="1:18" ht="15.75" thickBot="1" x14ac:dyDescent="0.3">
      <c r="A216" s="438" t="s">
        <v>148</v>
      </c>
      <c r="B216" s="439"/>
      <c r="C216" s="439"/>
      <c r="D216" s="439"/>
      <c r="E216" s="439"/>
      <c r="F216" s="439"/>
      <c r="G216" s="439"/>
      <c r="H216" s="439"/>
      <c r="I216" s="439"/>
      <c r="J216" s="439"/>
      <c r="K216" s="439"/>
      <c r="L216" s="439"/>
      <c r="M216" s="439"/>
      <c r="N216" s="439"/>
      <c r="O216" s="439"/>
      <c r="P216" s="439"/>
      <c r="Q216" s="439"/>
      <c r="R216" s="440"/>
    </row>
    <row r="217" spans="1:18" x14ac:dyDescent="0.25">
      <c r="A217" s="435" t="s">
        <v>82</v>
      </c>
      <c r="B217" s="429" t="s">
        <v>81</v>
      </c>
      <c r="C217" s="429" t="s">
        <v>80</v>
      </c>
      <c r="D217" s="431" t="s">
        <v>18</v>
      </c>
      <c r="E217" s="431"/>
      <c r="F217" s="431"/>
      <c r="G217" s="429" t="s">
        <v>17</v>
      </c>
      <c r="H217" s="432" t="s">
        <v>16</v>
      </c>
      <c r="I217" s="433"/>
      <c r="J217" s="433"/>
      <c r="K217" s="433"/>
      <c r="L217" s="434"/>
      <c r="M217" s="429" t="s">
        <v>15</v>
      </c>
      <c r="N217" s="414"/>
      <c r="O217" s="414"/>
      <c r="P217" s="414"/>
      <c r="Q217" s="414"/>
      <c r="R217" s="437"/>
    </row>
    <row r="218" spans="1:18" ht="16.5" thickBot="1" x14ac:dyDescent="0.3">
      <c r="A218" s="436"/>
      <c r="B218" s="430"/>
      <c r="C218" s="430"/>
      <c r="D218" s="72" t="s">
        <v>79</v>
      </c>
      <c r="E218" s="72" t="s">
        <v>78</v>
      </c>
      <c r="F218" s="72" t="s">
        <v>77</v>
      </c>
      <c r="G218" s="430"/>
      <c r="H218" s="72" t="s">
        <v>11</v>
      </c>
      <c r="I218" s="72" t="s">
        <v>10</v>
      </c>
      <c r="J218" s="72" t="s">
        <v>9</v>
      </c>
      <c r="K218" s="72" t="s">
        <v>76</v>
      </c>
      <c r="L218" s="72" t="s">
        <v>7</v>
      </c>
      <c r="M218" s="72" t="s">
        <v>6</v>
      </c>
      <c r="N218" s="71" t="s">
        <v>5</v>
      </c>
      <c r="O218" s="71" t="s">
        <v>4</v>
      </c>
      <c r="P218" s="71" t="s">
        <v>3</v>
      </c>
      <c r="Q218" s="71" t="s">
        <v>2</v>
      </c>
      <c r="R218" s="70" t="s">
        <v>1</v>
      </c>
    </row>
    <row r="219" spans="1:18" ht="42.75" x14ac:dyDescent="0.25">
      <c r="A219" s="272">
        <v>19</v>
      </c>
      <c r="B219" s="184" t="s">
        <v>686</v>
      </c>
      <c r="C219" s="247" t="s">
        <v>138</v>
      </c>
      <c r="D219" s="273">
        <f t="shared" ref="D219:R219" si="45">SUM(D220)</f>
        <v>2.8</v>
      </c>
      <c r="E219" s="273">
        <f t="shared" si="45"/>
        <v>0</v>
      </c>
      <c r="F219" s="273">
        <f t="shared" si="45"/>
        <v>1.3</v>
      </c>
      <c r="G219" s="273">
        <f t="shared" si="45"/>
        <v>16</v>
      </c>
      <c r="H219" s="273">
        <f t="shared" si="45"/>
        <v>0</v>
      </c>
      <c r="I219" s="273">
        <f t="shared" si="45"/>
        <v>0</v>
      </c>
      <c r="J219" s="273">
        <f t="shared" si="45"/>
        <v>0</v>
      </c>
      <c r="K219" s="273">
        <f t="shared" si="45"/>
        <v>5.0000000000000001E-3</v>
      </c>
      <c r="L219" s="273">
        <f t="shared" si="45"/>
        <v>0.1</v>
      </c>
      <c r="M219" s="273">
        <f t="shared" si="45"/>
        <v>25</v>
      </c>
      <c r="N219" s="273">
        <f t="shared" si="45"/>
        <v>0</v>
      </c>
      <c r="O219" s="273">
        <f t="shared" si="45"/>
        <v>14</v>
      </c>
      <c r="P219" s="273">
        <f t="shared" si="45"/>
        <v>24</v>
      </c>
      <c r="Q219" s="273">
        <f t="shared" si="45"/>
        <v>0</v>
      </c>
      <c r="R219" s="397">
        <f t="shared" si="45"/>
        <v>1.2</v>
      </c>
    </row>
    <row r="220" spans="1:18" ht="15.75" x14ac:dyDescent="0.25">
      <c r="A220" s="274"/>
      <c r="B220" s="275" t="s">
        <v>96</v>
      </c>
      <c r="C220" s="252" t="s">
        <v>702</v>
      </c>
      <c r="D220" s="276">
        <v>2.8</v>
      </c>
      <c r="E220" s="276">
        <v>0</v>
      </c>
      <c r="F220" s="276">
        <v>1.3</v>
      </c>
      <c r="G220" s="276">
        <v>16</v>
      </c>
      <c r="H220" s="276">
        <v>0</v>
      </c>
      <c r="I220" s="276">
        <v>0</v>
      </c>
      <c r="J220" s="276">
        <v>0</v>
      </c>
      <c r="K220" s="276">
        <v>5.0000000000000001E-3</v>
      </c>
      <c r="L220" s="276">
        <v>0.1</v>
      </c>
      <c r="M220" s="276">
        <v>25</v>
      </c>
      <c r="N220" s="277">
        <v>0</v>
      </c>
      <c r="O220" s="277">
        <v>14</v>
      </c>
      <c r="P220" s="277">
        <v>24</v>
      </c>
      <c r="Q220" s="277">
        <v>0</v>
      </c>
      <c r="R220" s="278">
        <v>1.2</v>
      </c>
    </row>
    <row r="221" spans="1:18" ht="28.5" x14ac:dyDescent="0.25">
      <c r="A221" s="33">
        <v>28</v>
      </c>
      <c r="B221" s="79" t="s">
        <v>273</v>
      </c>
      <c r="C221" s="110" t="s">
        <v>247</v>
      </c>
      <c r="D221" s="110">
        <f t="shared" ref="D221:R221" si="46">SUM(D222:D231)</f>
        <v>14.324</v>
      </c>
      <c r="E221" s="110">
        <f t="shared" si="46"/>
        <v>3.5680000000000001</v>
      </c>
      <c r="F221" s="110">
        <f t="shared" si="46"/>
        <v>22.016000000000002</v>
      </c>
      <c r="G221" s="110">
        <f t="shared" si="46"/>
        <v>182.07</v>
      </c>
      <c r="H221" s="110">
        <f t="shared" si="46"/>
        <v>0.16900000000000001</v>
      </c>
      <c r="I221" s="110">
        <f t="shared" si="46"/>
        <v>0.51</v>
      </c>
      <c r="J221" s="110">
        <f t="shared" si="46"/>
        <v>26.42</v>
      </c>
      <c r="K221" s="110">
        <f t="shared" si="46"/>
        <v>0.248</v>
      </c>
      <c r="L221" s="110">
        <f t="shared" si="46"/>
        <v>0.26600000000000001</v>
      </c>
      <c r="M221" s="110">
        <f t="shared" si="46"/>
        <v>71.509999999999991</v>
      </c>
      <c r="N221" s="110">
        <f t="shared" si="46"/>
        <v>7.0000000000000001E-3</v>
      </c>
      <c r="O221" s="110">
        <f t="shared" si="46"/>
        <v>48.620000000000005</v>
      </c>
      <c r="P221" s="110">
        <f t="shared" si="46"/>
        <v>3.0000000000000001E-3</v>
      </c>
      <c r="Q221" s="110">
        <f t="shared" si="46"/>
        <v>172.59</v>
      </c>
      <c r="R221" s="165">
        <f t="shared" si="46"/>
        <v>1.8420000000000001</v>
      </c>
    </row>
    <row r="222" spans="1:18" x14ac:dyDescent="0.25">
      <c r="A222" s="32"/>
      <c r="B222" s="31" t="s">
        <v>73</v>
      </c>
      <c r="C222" s="31" t="s">
        <v>209</v>
      </c>
      <c r="D222" s="31">
        <v>0.72399999999999998</v>
      </c>
      <c r="E222" s="177">
        <v>0.04</v>
      </c>
      <c r="F222" s="31">
        <v>1.88</v>
      </c>
      <c r="G222" s="31">
        <v>11.2</v>
      </c>
      <c r="H222" s="31">
        <v>1.2E-2</v>
      </c>
      <c r="I222" s="31">
        <v>1.6E-2</v>
      </c>
      <c r="J222" s="31">
        <v>18</v>
      </c>
      <c r="K222" s="31">
        <v>1E-3</v>
      </c>
      <c r="L222" s="31">
        <v>0.04</v>
      </c>
      <c r="M222" s="31">
        <v>19.2</v>
      </c>
      <c r="N222" s="94">
        <v>1E-3</v>
      </c>
      <c r="O222" s="94">
        <v>6.4</v>
      </c>
      <c r="P222" s="94">
        <v>0</v>
      </c>
      <c r="Q222" s="94">
        <v>12.4</v>
      </c>
      <c r="R222" s="73">
        <v>0.24</v>
      </c>
    </row>
    <row r="223" spans="1:18" x14ac:dyDescent="0.25">
      <c r="A223" s="32"/>
      <c r="B223" s="31" t="s">
        <v>64</v>
      </c>
      <c r="C223" s="31" t="s">
        <v>272</v>
      </c>
      <c r="D223" s="31">
        <v>0.49</v>
      </c>
      <c r="E223" s="31">
        <v>9.8000000000000004E-2</v>
      </c>
      <c r="F223" s="31">
        <v>3.99</v>
      </c>
      <c r="G223" s="31">
        <v>18.86</v>
      </c>
      <c r="H223" s="31">
        <v>2.9000000000000001E-2</v>
      </c>
      <c r="I223" s="31">
        <v>0.17</v>
      </c>
      <c r="J223" s="31">
        <v>4.9000000000000004</v>
      </c>
      <c r="K223" s="31">
        <v>1E-3</v>
      </c>
      <c r="L223" s="31">
        <v>2.4E-2</v>
      </c>
      <c r="M223" s="31">
        <v>2.4500000000000002</v>
      </c>
      <c r="N223" s="94">
        <v>1E-3</v>
      </c>
      <c r="O223" s="94">
        <v>5.63</v>
      </c>
      <c r="P223" s="94">
        <v>0</v>
      </c>
      <c r="Q223" s="94">
        <v>14.21</v>
      </c>
      <c r="R223" s="73">
        <v>0.22</v>
      </c>
    </row>
    <row r="224" spans="1:18" x14ac:dyDescent="0.25">
      <c r="A224" s="32"/>
      <c r="B224" s="31" t="s">
        <v>92</v>
      </c>
      <c r="C224" s="74" t="s">
        <v>59</v>
      </c>
      <c r="D224" s="62">
        <v>0.112</v>
      </c>
      <c r="E224" s="62">
        <v>0</v>
      </c>
      <c r="F224" s="62">
        <v>0.72799999999999998</v>
      </c>
      <c r="G224" s="62">
        <v>3.2</v>
      </c>
      <c r="H224" s="62">
        <v>4.0000000000000001E-3</v>
      </c>
      <c r="I224" s="62">
        <v>2E-3</v>
      </c>
      <c r="J224" s="62">
        <v>0.8</v>
      </c>
      <c r="K224" s="62">
        <v>0</v>
      </c>
      <c r="L224" s="62">
        <v>1.6E-2</v>
      </c>
      <c r="M224" s="62">
        <v>2.48</v>
      </c>
      <c r="N224" s="61">
        <v>0</v>
      </c>
      <c r="O224" s="61">
        <v>1.1200000000000001</v>
      </c>
      <c r="P224" s="61">
        <v>0</v>
      </c>
      <c r="Q224" s="61">
        <v>4.6399999999999997</v>
      </c>
      <c r="R224" s="60">
        <v>6.4000000000000001E-2</v>
      </c>
    </row>
    <row r="225" spans="1:18" x14ac:dyDescent="0.25">
      <c r="A225" s="32"/>
      <c r="B225" s="31" t="s">
        <v>98</v>
      </c>
      <c r="C225" s="31" t="s">
        <v>271</v>
      </c>
      <c r="D225" s="31">
        <v>0.45100000000000001</v>
      </c>
      <c r="E225" s="31">
        <v>4.8000000000000001E-2</v>
      </c>
      <c r="F225" s="31">
        <v>1.89</v>
      </c>
      <c r="G225" s="31">
        <v>12.04</v>
      </c>
      <c r="H225" s="31">
        <v>8.9999999999999993E-3</v>
      </c>
      <c r="I225" s="31">
        <v>1.0999999999999999E-2</v>
      </c>
      <c r="J225" s="31">
        <v>1.96</v>
      </c>
      <c r="K225" s="31">
        <v>0</v>
      </c>
      <c r="L225" s="31">
        <v>2.8000000000000001E-2</v>
      </c>
      <c r="M225" s="31">
        <v>4.4800000000000004</v>
      </c>
      <c r="N225" s="94">
        <v>2E-3</v>
      </c>
      <c r="O225" s="94">
        <v>6.16</v>
      </c>
      <c r="P225" s="94">
        <v>0</v>
      </c>
      <c r="Q225" s="94">
        <v>12.04</v>
      </c>
      <c r="R225" s="73">
        <v>0.224</v>
      </c>
    </row>
    <row r="226" spans="1:18" x14ac:dyDescent="0.25">
      <c r="A226" s="32"/>
      <c r="B226" s="31" t="s">
        <v>60</v>
      </c>
      <c r="C226" s="74" t="s">
        <v>95</v>
      </c>
      <c r="D226" s="31">
        <v>0.112</v>
      </c>
      <c r="E226" s="31">
        <v>1.2E-2</v>
      </c>
      <c r="F226" s="31">
        <v>8.64</v>
      </c>
      <c r="G226" s="31">
        <v>4.08</v>
      </c>
      <c r="H226" s="31">
        <v>7.0000000000000001E-3</v>
      </c>
      <c r="I226" s="31">
        <v>8.0000000000000002E-3</v>
      </c>
      <c r="J226" s="31">
        <v>0.71</v>
      </c>
      <c r="K226" s="31">
        <v>0.24</v>
      </c>
      <c r="L226" s="31">
        <v>4.8000000000000001E-2</v>
      </c>
      <c r="M226" s="31">
        <v>6.12</v>
      </c>
      <c r="N226" s="94">
        <v>1E-3</v>
      </c>
      <c r="O226" s="94">
        <v>4.5599999999999996</v>
      </c>
      <c r="P226" s="94">
        <v>0</v>
      </c>
      <c r="Q226" s="94">
        <v>6.6</v>
      </c>
      <c r="R226" s="73">
        <v>8.4000000000000005E-2</v>
      </c>
    </row>
    <row r="227" spans="1:18" x14ac:dyDescent="0.25">
      <c r="A227" s="33"/>
      <c r="B227" s="31" t="s">
        <v>158</v>
      </c>
      <c r="C227" s="74" t="s">
        <v>239</v>
      </c>
      <c r="D227" s="31">
        <v>0.3</v>
      </c>
      <c r="E227" s="31">
        <v>1</v>
      </c>
      <c r="F227" s="31">
        <v>0.28999999999999998</v>
      </c>
      <c r="G227" s="31">
        <v>11.5</v>
      </c>
      <c r="H227" s="31">
        <v>3.0000000000000001E-3</v>
      </c>
      <c r="I227" s="31">
        <v>0.01</v>
      </c>
      <c r="J227" s="31">
        <v>0.05</v>
      </c>
      <c r="K227" s="31">
        <v>6.0000000000000001E-3</v>
      </c>
      <c r="L227" s="31">
        <v>0.03</v>
      </c>
      <c r="M227" s="31">
        <v>9</v>
      </c>
      <c r="N227" s="94">
        <v>1E-3</v>
      </c>
      <c r="O227" s="94">
        <v>1</v>
      </c>
      <c r="P227" s="94">
        <v>0</v>
      </c>
      <c r="Q227" s="94">
        <v>6.2</v>
      </c>
      <c r="R227" s="73">
        <v>0.01</v>
      </c>
    </row>
    <row r="228" spans="1:18" x14ac:dyDescent="0.25">
      <c r="A228" s="167"/>
      <c r="B228" s="74" t="s">
        <v>47</v>
      </c>
      <c r="C228" s="152" t="s">
        <v>152</v>
      </c>
      <c r="D228" s="17">
        <v>0</v>
      </c>
      <c r="E228" s="17">
        <v>0</v>
      </c>
      <c r="F228" s="17">
        <v>0</v>
      </c>
      <c r="G228" s="17">
        <v>0</v>
      </c>
      <c r="H228" s="17">
        <v>0</v>
      </c>
      <c r="I228" s="17">
        <v>0</v>
      </c>
      <c r="J228" s="17">
        <v>0</v>
      </c>
      <c r="K228" s="17">
        <v>0</v>
      </c>
      <c r="L228" s="17">
        <v>0</v>
      </c>
      <c r="M228" s="17">
        <v>0</v>
      </c>
      <c r="N228" s="17">
        <v>0</v>
      </c>
      <c r="O228" s="17">
        <v>0</v>
      </c>
      <c r="P228" s="17">
        <v>0</v>
      </c>
      <c r="Q228" s="17">
        <v>0</v>
      </c>
      <c r="R228" s="16">
        <v>0</v>
      </c>
    </row>
    <row r="229" spans="1:18" x14ac:dyDescent="0.25">
      <c r="A229" s="32"/>
      <c r="B229" s="31" t="s">
        <v>28</v>
      </c>
      <c r="C229" s="74" t="s">
        <v>137</v>
      </c>
      <c r="D229" s="31">
        <v>0</v>
      </c>
      <c r="E229" s="31">
        <v>0</v>
      </c>
      <c r="F229" s="31">
        <v>0.998</v>
      </c>
      <c r="G229" s="31">
        <v>3.99</v>
      </c>
      <c r="H229" s="31">
        <v>0</v>
      </c>
      <c r="I229" s="31">
        <v>0</v>
      </c>
      <c r="J229" s="31">
        <v>0</v>
      </c>
      <c r="K229" s="31">
        <v>0</v>
      </c>
      <c r="L229" s="31">
        <v>0</v>
      </c>
      <c r="M229" s="31">
        <v>0.03</v>
      </c>
      <c r="N229" s="31">
        <v>0</v>
      </c>
      <c r="O229" s="31">
        <v>0</v>
      </c>
      <c r="P229" s="31">
        <v>0</v>
      </c>
      <c r="Q229" s="31">
        <v>0</v>
      </c>
      <c r="R229" s="73">
        <v>3.0000000000000001E-3</v>
      </c>
    </row>
    <row r="230" spans="1:18" x14ac:dyDescent="0.25">
      <c r="A230" s="33"/>
      <c r="B230" s="31" t="s">
        <v>58</v>
      </c>
      <c r="C230" s="30" t="s">
        <v>241</v>
      </c>
      <c r="D230" s="17">
        <v>8.91</v>
      </c>
      <c r="E230" s="17">
        <v>0.27</v>
      </c>
      <c r="F230" s="17">
        <v>3.6</v>
      </c>
      <c r="G230" s="17">
        <v>39</v>
      </c>
      <c r="H230" s="17">
        <v>9.9000000000000005E-2</v>
      </c>
      <c r="I230" s="17">
        <v>0.27300000000000002</v>
      </c>
      <c r="J230" s="17">
        <v>0</v>
      </c>
      <c r="K230" s="17">
        <v>0</v>
      </c>
      <c r="L230" s="17">
        <v>0.03</v>
      </c>
      <c r="M230" s="17">
        <v>24</v>
      </c>
      <c r="N230" s="29">
        <v>0</v>
      </c>
      <c r="O230" s="29">
        <v>21</v>
      </c>
      <c r="P230" s="29">
        <v>3.0000000000000001E-3</v>
      </c>
      <c r="Q230" s="29">
        <v>93</v>
      </c>
      <c r="R230" s="16">
        <v>0.81</v>
      </c>
    </row>
    <row r="231" spans="1:18" x14ac:dyDescent="0.25">
      <c r="A231" s="37"/>
      <c r="B231" s="26" t="s">
        <v>729</v>
      </c>
      <c r="C231" s="44" t="s">
        <v>756</v>
      </c>
      <c r="D231" s="43">
        <v>3.2250000000000001</v>
      </c>
      <c r="E231" s="43">
        <v>2.1</v>
      </c>
      <c r="F231" s="43">
        <v>0</v>
      </c>
      <c r="G231" s="43">
        <v>78.2</v>
      </c>
      <c r="H231" s="43">
        <v>6.0000000000000001E-3</v>
      </c>
      <c r="I231" s="43">
        <v>0.02</v>
      </c>
      <c r="J231" s="43">
        <v>0</v>
      </c>
      <c r="K231" s="43">
        <v>0</v>
      </c>
      <c r="L231" s="43">
        <v>0.05</v>
      </c>
      <c r="M231" s="43">
        <v>3.75</v>
      </c>
      <c r="N231" s="42">
        <v>1E-3</v>
      </c>
      <c r="O231" s="42">
        <v>2.75</v>
      </c>
      <c r="P231" s="42">
        <v>0</v>
      </c>
      <c r="Q231" s="42">
        <v>23.5</v>
      </c>
      <c r="R231" s="41">
        <v>0.187</v>
      </c>
    </row>
    <row r="232" spans="1:18" ht="15.75" x14ac:dyDescent="0.25">
      <c r="A232" s="349">
        <v>522</v>
      </c>
      <c r="B232" s="350" t="s">
        <v>113</v>
      </c>
      <c r="C232" s="351" t="s">
        <v>33</v>
      </c>
      <c r="D232" s="406">
        <f t="shared" ref="D232:R232" si="47">SUM(D233:D238)</f>
        <v>13.087</v>
      </c>
      <c r="E232" s="406">
        <f t="shared" si="47"/>
        <v>13.835999999999999</v>
      </c>
      <c r="F232" s="406">
        <f t="shared" si="47"/>
        <v>23.186</v>
      </c>
      <c r="G232" s="406">
        <f t="shared" si="47"/>
        <v>310.37</v>
      </c>
      <c r="H232" s="406">
        <f t="shared" si="47"/>
        <v>0.20300000000000001</v>
      </c>
      <c r="I232" s="406">
        <f t="shared" si="47"/>
        <v>1.0269999999999999</v>
      </c>
      <c r="J232" s="406">
        <f t="shared" si="47"/>
        <v>30.004000000000001</v>
      </c>
      <c r="K232" s="406">
        <f t="shared" si="47"/>
        <v>5.8000000000000003E-2</v>
      </c>
      <c r="L232" s="406">
        <f t="shared" si="47"/>
        <v>0.51700000000000002</v>
      </c>
      <c r="M232" s="406">
        <f t="shared" si="47"/>
        <v>24.904999999999998</v>
      </c>
      <c r="N232" s="406">
        <f t="shared" si="47"/>
        <v>1.2E-2</v>
      </c>
      <c r="O232" s="406">
        <f t="shared" si="47"/>
        <v>48.149000000000001</v>
      </c>
      <c r="P232" s="406">
        <f t="shared" si="47"/>
        <v>0</v>
      </c>
      <c r="Q232" s="406">
        <f t="shared" si="47"/>
        <v>191.51500000000001</v>
      </c>
      <c r="R232" s="407">
        <f t="shared" si="47"/>
        <v>2.8120000000000003</v>
      </c>
    </row>
    <row r="233" spans="1:18" ht="15.75" x14ac:dyDescent="0.25">
      <c r="A233" s="349"/>
      <c r="B233" s="315" t="s">
        <v>729</v>
      </c>
      <c r="C233" s="408" t="s">
        <v>112</v>
      </c>
      <c r="D233" s="317">
        <v>9.7899999999999991</v>
      </c>
      <c r="E233" s="317">
        <v>8.43</v>
      </c>
      <c r="F233" s="317">
        <v>0</v>
      </c>
      <c r="G233" s="317">
        <v>123.1</v>
      </c>
      <c r="H233" s="345">
        <v>3.1E-2</v>
      </c>
      <c r="I233" s="345">
        <v>7.9000000000000001E-2</v>
      </c>
      <c r="J233" s="345">
        <v>0</v>
      </c>
      <c r="K233" s="345">
        <v>0</v>
      </c>
      <c r="L233" s="345">
        <v>0.21</v>
      </c>
      <c r="M233" s="345">
        <v>4.72</v>
      </c>
      <c r="N233" s="376">
        <v>4.0000000000000001E-3</v>
      </c>
      <c r="O233" s="376">
        <v>11.58</v>
      </c>
      <c r="P233" s="376">
        <v>0</v>
      </c>
      <c r="Q233" s="376">
        <v>99</v>
      </c>
      <c r="R233" s="383">
        <v>1.42</v>
      </c>
    </row>
    <row r="234" spans="1:18" ht="15.75" x14ac:dyDescent="0.25">
      <c r="A234" s="349"/>
      <c r="B234" s="315" t="s">
        <v>43</v>
      </c>
      <c r="C234" s="408" t="s">
        <v>111</v>
      </c>
      <c r="D234" s="317">
        <v>5.2999999999999999E-2</v>
      </c>
      <c r="E234" s="317">
        <v>4.83</v>
      </c>
      <c r="F234" s="317">
        <v>8.5999999999999993E-2</v>
      </c>
      <c r="G234" s="317">
        <v>52.39</v>
      </c>
      <c r="H234" s="345">
        <v>1E-3</v>
      </c>
      <c r="I234" s="345">
        <v>8.0000000000000002E-3</v>
      </c>
      <c r="J234" s="345">
        <v>0</v>
      </c>
      <c r="K234" s="345">
        <v>0.03</v>
      </c>
      <c r="L234" s="345">
        <v>6.7000000000000004E-2</v>
      </c>
      <c r="M234" s="345">
        <v>1.6</v>
      </c>
      <c r="N234" s="376">
        <v>0</v>
      </c>
      <c r="O234" s="376">
        <v>3.3000000000000002E-2</v>
      </c>
      <c r="P234" s="376">
        <v>0</v>
      </c>
      <c r="Q234" s="376">
        <v>1.998</v>
      </c>
      <c r="R234" s="383">
        <v>1.2999999999999999E-2</v>
      </c>
    </row>
    <row r="235" spans="1:18" ht="15.75" x14ac:dyDescent="0.25">
      <c r="A235" s="349"/>
      <c r="B235" s="315" t="s">
        <v>64</v>
      </c>
      <c r="C235" s="408" t="s">
        <v>110</v>
      </c>
      <c r="D235" s="317">
        <v>2.67</v>
      </c>
      <c r="E235" s="317">
        <v>0.53</v>
      </c>
      <c r="F235" s="317">
        <v>21.73</v>
      </c>
      <c r="G235" s="317">
        <v>110.97</v>
      </c>
      <c r="H235" s="345">
        <v>0.16</v>
      </c>
      <c r="I235" s="345">
        <v>0.93300000000000005</v>
      </c>
      <c r="J235" s="345">
        <v>26.67</v>
      </c>
      <c r="K235" s="345">
        <v>4.0000000000000001E-3</v>
      </c>
      <c r="L235" s="345">
        <v>0.13300000000000001</v>
      </c>
      <c r="M235" s="345">
        <v>13.33</v>
      </c>
      <c r="N235" s="376">
        <v>7.0000000000000001E-3</v>
      </c>
      <c r="O235" s="376">
        <v>30.667999999999999</v>
      </c>
      <c r="P235" s="376">
        <v>0</v>
      </c>
      <c r="Q235" s="376">
        <v>77.34</v>
      </c>
      <c r="R235" s="383">
        <v>1.2</v>
      </c>
    </row>
    <row r="236" spans="1:18" ht="15.75" x14ac:dyDescent="0.25">
      <c r="A236" s="349"/>
      <c r="B236" s="315" t="s">
        <v>92</v>
      </c>
      <c r="C236" s="408" t="s">
        <v>109</v>
      </c>
      <c r="D236" s="317">
        <v>0.19</v>
      </c>
      <c r="E236" s="317">
        <v>0.03</v>
      </c>
      <c r="F236" s="317">
        <v>1.0900000000000001</v>
      </c>
      <c r="G236" s="317">
        <v>13.77</v>
      </c>
      <c r="H236" s="345">
        <v>6.0000000000000001E-3</v>
      </c>
      <c r="I236" s="345">
        <v>4.0000000000000001E-3</v>
      </c>
      <c r="J236" s="345">
        <v>1.3340000000000001</v>
      </c>
      <c r="K236" s="345">
        <v>0</v>
      </c>
      <c r="L236" s="345">
        <v>2.7E-2</v>
      </c>
      <c r="M236" s="345">
        <v>4.1349999999999998</v>
      </c>
      <c r="N236" s="376">
        <v>0</v>
      </c>
      <c r="O236" s="376">
        <v>1.8680000000000001</v>
      </c>
      <c r="P236" s="376">
        <v>0</v>
      </c>
      <c r="Q236" s="376">
        <v>7.7370000000000001</v>
      </c>
      <c r="R236" s="383">
        <v>0.107</v>
      </c>
    </row>
    <row r="237" spans="1:18" ht="15.75" x14ac:dyDescent="0.25">
      <c r="A237" s="349"/>
      <c r="B237" s="315" t="s">
        <v>108</v>
      </c>
      <c r="C237" s="408" t="s">
        <v>107</v>
      </c>
      <c r="D237" s="317">
        <v>0.38400000000000001</v>
      </c>
      <c r="E237" s="317">
        <v>1.6E-2</v>
      </c>
      <c r="F237" s="317">
        <v>0.28000000000000003</v>
      </c>
      <c r="G237" s="317">
        <v>10.14</v>
      </c>
      <c r="H237" s="345">
        <v>5.0000000000000001E-3</v>
      </c>
      <c r="I237" s="345">
        <v>3.0000000000000001E-3</v>
      </c>
      <c r="J237" s="345">
        <v>2</v>
      </c>
      <c r="K237" s="345">
        <v>2.4E-2</v>
      </c>
      <c r="L237" s="345">
        <v>0.08</v>
      </c>
      <c r="M237" s="345">
        <v>1.1200000000000001</v>
      </c>
      <c r="N237" s="376">
        <v>1E-3</v>
      </c>
      <c r="O237" s="376">
        <v>4</v>
      </c>
      <c r="P237" s="376">
        <v>0</v>
      </c>
      <c r="Q237" s="376">
        <v>5.44</v>
      </c>
      <c r="R237" s="383">
        <v>7.1999999999999995E-2</v>
      </c>
    </row>
    <row r="238" spans="1:18" ht="31.5" x14ac:dyDescent="0.25">
      <c r="A238" s="349"/>
      <c r="B238" s="409" t="s">
        <v>47</v>
      </c>
      <c r="C238" s="409" t="s">
        <v>106</v>
      </c>
      <c r="D238" s="410">
        <v>0</v>
      </c>
      <c r="E238" s="410">
        <v>0</v>
      </c>
      <c r="F238" s="410">
        <v>0</v>
      </c>
      <c r="G238" s="410">
        <v>0</v>
      </c>
      <c r="H238" s="410">
        <v>0</v>
      </c>
      <c r="I238" s="410">
        <v>0</v>
      </c>
      <c r="J238" s="410">
        <v>0</v>
      </c>
      <c r="K238" s="410">
        <v>0</v>
      </c>
      <c r="L238" s="410">
        <v>0</v>
      </c>
      <c r="M238" s="410">
        <v>0</v>
      </c>
      <c r="N238" s="411">
        <v>0</v>
      </c>
      <c r="O238" s="411">
        <v>0</v>
      </c>
      <c r="P238" s="411">
        <v>0</v>
      </c>
      <c r="Q238" s="411">
        <v>0</v>
      </c>
      <c r="R238" s="412">
        <v>0</v>
      </c>
    </row>
    <row r="239" spans="1:18" x14ac:dyDescent="0.25">
      <c r="A239" s="33">
        <v>133</v>
      </c>
      <c r="B239" s="55" t="s">
        <v>763</v>
      </c>
      <c r="C239" s="95">
        <v>200</v>
      </c>
      <c r="D239" s="180">
        <f>SUM(D240:D243)</f>
        <v>0.2</v>
      </c>
      <c r="E239" s="180">
        <f t="shared" ref="E239:R239" si="48">SUM(E240:E243)</f>
        <v>0.04</v>
      </c>
      <c r="F239" s="180">
        <f t="shared" si="48"/>
        <v>13.26</v>
      </c>
      <c r="G239" s="180">
        <f t="shared" si="48"/>
        <v>67.48</v>
      </c>
      <c r="H239" s="180">
        <f t="shared" si="48"/>
        <v>4.0000000000000001E-3</v>
      </c>
      <c r="I239" s="180">
        <f t="shared" si="48"/>
        <v>8.0000000000000002E-3</v>
      </c>
      <c r="J239" s="180">
        <f t="shared" si="48"/>
        <v>3.66</v>
      </c>
      <c r="K239" s="180">
        <f t="shared" si="48"/>
        <v>0</v>
      </c>
      <c r="L239" s="180">
        <f t="shared" si="48"/>
        <v>1.7999999999999999E-2</v>
      </c>
      <c r="M239" s="180">
        <f t="shared" si="48"/>
        <v>6.9600000000000009</v>
      </c>
      <c r="N239" s="180">
        <f t="shared" si="48"/>
        <v>0</v>
      </c>
      <c r="O239" s="180">
        <f t="shared" si="48"/>
        <v>3.72</v>
      </c>
      <c r="P239" s="180">
        <f t="shared" si="48"/>
        <v>0</v>
      </c>
      <c r="Q239" s="180">
        <f t="shared" si="48"/>
        <v>6.92</v>
      </c>
      <c r="R239" s="141">
        <f t="shared" si="48"/>
        <v>0.58500000000000008</v>
      </c>
    </row>
    <row r="240" spans="1:18" x14ac:dyDescent="0.25">
      <c r="A240" s="32"/>
      <c r="B240" s="26" t="s">
        <v>130</v>
      </c>
      <c r="C240" s="82" t="s">
        <v>46</v>
      </c>
      <c r="D240" s="35">
        <v>0.12</v>
      </c>
      <c r="E240" s="35">
        <v>0.03</v>
      </c>
      <c r="F240" s="35">
        <v>0.02</v>
      </c>
      <c r="G240" s="35">
        <v>0.85</v>
      </c>
      <c r="H240" s="17">
        <v>0</v>
      </c>
      <c r="I240" s="17">
        <v>6.0000000000000001E-3</v>
      </c>
      <c r="J240" s="17">
        <v>0.06</v>
      </c>
      <c r="K240" s="31">
        <v>0</v>
      </c>
      <c r="L240" s="31">
        <v>0</v>
      </c>
      <c r="M240" s="17">
        <v>2.97</v>
      </c>
      <c r="N240" s="29">
        <v>0</v>
      </c>
      <c r="O240" s="94">
        <v>2.64</v>
      </c>
      <c r="P240" s="29">
        <v>0</v>
      </c>
      <c r="Q240" s="94">
        <v>4.9400000000000004</v>
      </c>
      <c r="R240" s="16">
        <v>0.49199999999999999</v>
      </c>
    </row>
    <row r="241" spans="1:18" x14ac:dyDescent="0.25">
      <c r="A241" s="32"/>
      <c r="B241" s="26" t="s">
        <v>30</v>
      </c>
      <c r="C241" s="82" t="s">
        <v>697</v>
      </c>
      <c r="D241" s="35">
        <v>0</v>
      </c>
      <c r="E241" s="35">
        <v>0</v>
      </c>
      <c r="F241" s="35">
        <v>0</v>
      </c>
      <c r="G241" s="35">
        <v>0</v>
      </c>
      <c r="H241" s="17">
        <v>0</v>
      </c>
      <c r="I241" s="17">
        <v>0</v>
      </c>
      <c r="J241" s="17">
        <v>0</v>
      </c>
      <c r="K241" s="94">
        <v>0</v>
      </c>
      <c r="L241" s="94">
        <v>0</v>
      </c>
      <c r="M241" s="29">
        <v>0</v>
      </c>
      <c r="N241" s="29">
        <v>0</v>
      </c>
      <c r="O241" s="94">
        <v>0</v>
      </c>
      <c r="P241" s="29">
        <v>0</v>
      </c>
      <c r="Q241" s="94">
        <v>0</v>
      </c>
      <c r="R241" s="16">
        <v>0</v>
      </c>
    </row>
    <row r="242" spans="1:18" x14ac:dyDescent="0.25">
      <c r="A242" s="32"/>
      <c r="B242" s="26" t="s">
        <v>28</v>
      </c>
      <c r="C242" s="82" t="s">
        <v>129</v>
      </c>
      <c r="D242" s="35">
        <v>0</v>
      </c>
      <c r="E242" s="35">
        <v>0</v>
      </c>
      <c r="F242" s="35">
        <v>12.97</v>
      </c>
      <c r="G242" s="35">
        <v>51.87</v>
      </c>
      <c r="H242" s="17">
        <v>0</v>
      </c>
      <c r="I242" s="17">
        <v>0</v>
      </c>
      <c r="J242" s="17">
        <v>0</v>
      </c>
      <c r="K242" s="31">
        <v>0</v>
      </c>
      <c r="L242" s="31">
        <v>0</v>
      </c>
      <c r="M242" s="17">
        <v>0.39</v>
      </c>
      <c r="N242" s="29">
        <v>0</v>
      </c>
      <c r="O242" s="94">
        <v>0</v>
      </c>
      <c r="P242" s="29">
        <v>0</v>
      </c>
      <c r="Q242" s="94">
        <v>0</v>
      </c>
      <c r="R242" s="16">
        <v>3.9E-2</v>
      </c>
    </row>
    <row r="243" spans="1:18" x14ac:dyDescent="0.25">
      <c r="A243" s="32"/>
      <c r="B243" s="26" t="s">
        <v>698</v>
      </c>
      <c r="C243" s="82" t="s">
        <v>699</v>
      </c>
      <c r="D243" s="35">
        <v>0.08</v>
      </c>
      <c r="E243" s="35">
        <v>0.01</v>
      </c>
      <c r="F243" s="35">
        <v>0.27</v>
      </c>
      <c r="G243" s="35">
        <v>14.76</v>
      </c>
      <c r="H243" s="17">
        <v>4.0000000000000001E-3</v>
      </c>
      <c r="I243" s="17">
        <v>2E-3</v>
      </c>
      <c r="J243" s="17">
        <v>3.6</v>
      </c>
      <c r="K243" s="31">
        <v>0</v>
      </c>
      <c r="L243" s="31">
        <v>1.7999999999999999E-2</v>
      </c>
      <c r="M243" s="17">
        <v>3.6</v>
      </c>
      <c r="N243" s="29">
        <v>0</v>
      </c>
      <c r="O243" s="94">
        <v>1.08</v>
      </c>
      <c r="P243" s="29">
        <v>0</v>
      </c>
      <c r="Q243" s="94">
        <v>1.98</v>
      </c>
      <c r="R243" s="16">
        <v>5.3999999999999999E-2</v>
      </c>
    </row>
    <row r="244" spans="1:18" x14ac:dyDescent="0.25">
      <c r="A244" s="155">
        <v>11</v>
      </c>
      <c r="B244" s="20" t="s">
        <v>26</v>
      </c>
      <c r="C244" s="28" t="s">
        <v>410</v>
      </c>
      <c r="D244" s="34">
        <f t="shared" ref="D244" si="49">SUM(D245)</f>
        <v>1.44</v>
      </c>
      <c r="E244" s="34">
        <f t="shared" ref="E244:R244" si="50">SUM(E245)</f>
        <v>0.36</v>
      </c>
      <c r="F244" s="34">
        <f t="shared" si="50"/>
        <v>12.48</v>
      </c>
      <c r="G244" s="34">
        <f t="shared" si="50"/>
        <v>59.4</v>
      </c>
      <c r="H244" s="263">
        <f t="shared" si="50"/>
        <v>7.0000000000000001E-3</v>
      </c>
      <c r="I244" s="263">
        <f t="shared" si="50"/>
        <v>3.2000000000000001E-2</v>
      </c>
      <c r="J244" s="34">
        <f t="shared" si="50"/>
        <v>0</v>
      </c>
      <c r="K244" s="34">
        <f t="shared" si="50"/>
        <v>0</v>
      </c>
      <c r="L244" s="34">
        <f t="shared" si="50"/>
        <v>0</v>
      </c>
      <c r="M244" s="34">
        <f t="shared" si="50"/>
        <v>14</v>
      </c>
      <c r="N244" s="34">
        <f t="shared" si="50"/>
        <v>0</v>
      </c>
      <c r="O244" s="34">
        <f t="shared" si="50"/>
        <v>0</v>
      </c>
      <c r="P244" s="34">
        <f t="shared" si="50"/>
        <v>0</v>
      </c>
      <c r="Q244" s="34">
        <f t="shared" si="50"/>
        <v>0</v>
      </c>
      <c r="R244" s="140">
        <f t="shared" si="50"/>
        <v>1.56</v>
      </c>
    </row>
    <row r="245" spans="1:18" ht="15.75" thickBot="1" x14ac:dyDescent="0.3">
      <c r="A245" s="264"/>
      <c r="B245" s="265" t="s">
        <v>25</v>
      </c>
      <c r="C245" s="266" t="s">
        <v>251</v>
      </c>
      <c r="D245" s="267">
        <v>1.44</v>
      </c>
      <c r="E245" s="267">
        <v>0.36</v>
      </c>
      <c r="F245" s="267">
        <v>12.48</v>
      </c>
      <c r="G245" s="267">
        <v>59.4</v>
      </c>
      <c r="H245" s="267">
        <v>7.0000000000000001E-3</v>
      </c>
      <c r="I245" s="267">
        <v>3.2000000000000001E-2</v>
      </c>
      <c r="J245" s="267">
        <v>0</v>
      </c>
      <c r="K245" s="267">
        <v>0</v>
      </c>
      <c r="L245" s="267">
        <v>0</v>
      </c>
      <c r="M245" s="267">
        <v>14</v>
      </c>
      <c r="N245" s="268">
        <v>0</v>
      </c>
      <c r="O245" s="268">
        <v>0</v>
      </c>
      <c r="P245" s="268">
        <v>0</v>
      </c>
      <c r="Q245" s="268">
        <v>0</v>
      </c>
      <c r="R245" s="269">
        <v>1.56</v>
      </c>
    </row>
    <row r="246" spans="1:18" ht="15.75" thickBot="1" x14ac:dyDescent="0.3">
      <c r="A246" s="420" t="s">
        <v>24</v>
      </c>
      <c r="B246" s="421"/>
      <c r="C246" s="422"/>
      <c r="D246" s="15">
        <f t="shared" ref="D246:R246" si="51">SUM(D219,D221,D232,D239,D244,)</f>
        <v>31.850999999999999</v>
      </c>
      <c r="E246" s="15">
        <f t="shared" si="51"/>
        <v>17.803999999999998</v>
      </c>
      <c r="F246" s="15">
        <f t="shared" si="51"/>
        <v>72.242000000000004</v>
      </c>
      <c r="G246" s="405">
        <f t="shared" si="51"/>
        <v>635.31999999999994</v>
      </c>
      <c r="H246" s="15">
        <f t="shared" si="51"/>
        <v>0.38300000000000001</v>
      </c>
      <c r="I246" s="15">
        <f t="shared" si="51"/>
        <v>1.577</v>
      </c>
      <c r="J246" s="15">
        <f t="shared" si="51"/>
        <v>60.084000000000003</v>
      </c>
      <c r="K246" s="15">
        <f t="shared" si="51"/>
        <v>0.311</v>
      </c>
      <c r="L246" s="15">
        <f t="shared" si="51"/>
        <v>0.90100000000000002</v>
      </c>
      <c r="M246" s="15">
        <f t="shared" si="51"/>
        <v>142.375</v>
      </c>
      <c r="N246" s="15">
        <f t="shared" si="51"/>
        <v>1.9E-2</v>
      </c>
      <c r="O246" s="15">
        <f t="shared" si="51"/>
        <v>114.489</v>
      </c>
      <c r="P246" s="15">
        <f t="shared" si="51"/>
        <v>24.003</v>
      </c>
      <c r="Q246" s="15">
        <f t="shared" si="51"/>
        <v>371.02500000000003</v>
      </c>
      <c r="R246" s="303">
        <f t="shared" si="51"/>
        <v>7.9990000000000006</v>
      </c>
    </row>
    <row r="249" spans="1:18" ht="15" customHeight="1" thickBot="1" x14ac:dyDescent="0.3"/>
    <row r="250" spans="1:18" ht="15.75" thickBot="1" x14ac:dyDescent="0.3">
      <c r="A250" s="417" t="s">
        <v>127</v>
      </c>
      <c r="B250" s="418"/>
      <c r="C250" s="418"/>
      <c r="D250" s="418"/>
      <c r="E250" s="418"/>
      <c r="F250" s="418"/>
      <c r="G250" s="418"/>
      <c r="H250" s="418"/>
      <c r="I250" s="418"/>
      <c r="J250" s="418"/>
      <c r="K250" s="418"/>
      <c r="L250" s="418"/>
      <c r="M250" s="418"/>
      <c r="N250" s="418"/>
      <c r="O250" s="418"/>
      <c r="P250" s="418"/>
      <c r="Q250" s="418"/>
      <c r="R250" s="419"/>
    </row>
    <row r="251" spans="1:18" x14ac:dyDescent="0.25">
      <c r="A251" s="435" t="s">
        <v>82</v>
      </c>
      <c r="B251" s="429" t="s">
        <v>81</v>
      </c>
      <c r="C251" s="429" t="s">
        <v>80</v>
      </c>
      <c r="D251" s="431" t="s">
        <v>18</v>
      </c>
      <c r="E251" s="431"/>
      <c r="F251" s="431"/>
      <c r="G251" s="429" t="s">
        <v>17</v>
      </c>
      <c r="H251" s="432" t="s">
        <v>16</v>
      </c>
      <c r="I251" s="433"/>
      <c r="J251" s="433"/>
      <c r="K251" s="433"/>
      <c r="L251" s="434"/>
      <c r="M251" s="429" t="s">
        <v>15</v>
      </c>
      <c r="N251" s="414"/>
      <c r="O251" s="414"/>
      <c r="P251" s="414"/>
      <c r="Q251" s="414"/>
      <c r="R251" s="437"/>
    </row>
    <row r="252" spans="1:18" ht="16.5" thickBot="1" x14ac:dyDescent="0.3">
      <c r="A252" s="436"/>
      <c r="B252" s="430"/>
      <c r="C252" s="430"/>
      <c r="D252" s="72" t="s">
        <v>79</v>
      </c>
      <c r="E252" s="72" t="s">
        <v>78</v>
      </c>
      <c r="F252" s="72" t="s">
        <v>77</v>
      </c>
      <c r="G252" s="430"/>
      <c r="H252" s="72" t="s">
        <v>11</v>
      </c>
      <c r="I252" s="72" t="s">
        <v>10</v>
      </c>
      <c r="J252" s="72" t="s">
        <v>9</v>
      </c>
      <c r="K252" s="72" t="s">
        <v>76</v>
      </c>
      <c r="L252" s="72" t="s">
        <v>7</v>
      </c>
      <c r="M252" s="72" t="s">
        <v>6</v>
      </c>
      <c r="N252" s="71" t="s">
        <v>5</v>
      </c>
      <c r="O252" s="71" t="s">
        <v>4</v>
      </c>
      <c r="P252" s="71" t="s">
        <v>3</v>
      </c>
      <c r="Q252" s="71" t="s">
        <v>2</v>
      </c>
      <c r="R252" s="70" t="s">
        <v>1</v>
      </c>
    </row>
    <row r="253" spans="1:18" ht="28.5" x14ac:dyDescent="0.25">
      <c r="A253" s="120">
        <v>25</v>
      </c>
      <c r="B253" s="68" t="s">
        <v>700</v>
      </c>
      <c r="C253" s="119" t="s">
        <v>74</v>
      </c>
      <c r="D253" s="118">
        <f t="shared" ref="D253:R253" si="52">SUM(D254:D254)</f>
        <v>0.66</v>
      </c>
      <c r="E253" s="118">
        <f t="shared" si="52"/>
        <v>0.12</v>
      </c>
      <c r="F253" s="118">
        <f t="shared" si="52"/>
        <v>2.1</v>
      </c>
      <c r="G253" s="118">
        <f t="shared" si="52"/>
        <v>13.8</v>
      </c>
      <c r="H253" s="118">
        <f t="shared" si="52"/>
        <v>3.5999999999999997E-2</v>
      </c>
      <c r="I253" s="118">
        <f t="shared" si="52"/>
        <v>2.4E-2</v>
      </c>
      <c r="J253" s="118">
        <f t="shared" si="52"/>
        <v>15</v>
      </c>
      <c r="K253" s="118">
        <f t="shared" si="52"/>
        <v>0</v>
      </c>
      <c r="L253" s="118">
        <f t="shared" si="52"/>
        <v>0</v>
      </c>
      <c r="M253" s="118">
        <f t="shared" si="52"/>
        <v>0</v>
      </c>
      <c r="N253" s="118">
        <f t="shared" si="52"/>
        <v>8.4</v>
      </c>
      <c r="O253" s="118">
        <f t="shared" si="52"/>
        <v>0</v>
      </c>
      <c r="P253" s="118">
        <f t="shared" si="52"/>
        <v>0</v>
      </c>
      <c r="Q253" s="118">
        <f t="shared" si="52"/>
        <v>0</v>
      </c>
      <c r="R253" s="117">
        <f t="shared" si="52"/>
        <v>0.54</v>
      </c>
    </row>
    <row r="254" spans="1:18" x14ac:dyDescent="0.25">
      <c r="A254" s="51"/>
      <c r="B254" s="31" t="s">
        <v>161</v>
      </c>
      <c r="C254" s="88" t="s">
        <v>701</v>
      </c>
      <c r="D254" s="50">
        <v>0.66</v>
      </c>
      <c r="E254" s="50">
        <v>0.12</v>
      </c>
      <c r="F254" s="50">
        <v>2.1</v>
      </c>
      <c r="G254" s="50">
        <v>13.8</v>
      </c>
      <c r="H254" s="50">
        <v>3.5999999999999997E-2</v>
      </c>
      <c r="I254" s="50">
        <v>2.4E-2</v>
      </c>
      <c r="J254" s="50">
        <v>15</v>
      </c>
      <c r="K254" s="50">
        <v>0</v>
      </c>
      <c r="L254" s="50">
        <v>0</v>
      </c>
      <c r="M254" s="50">
        <v>0</v>
      </c>
      <c r="N254" s="49">
        <v>8.4</v>
      </c>
      <c r="O254" s="49">
        <v>0</v>
      </c>
      <c r="P254" s="49">
        <v>0</v>
      </c>
      <c r="Q254" s="49">
        <v>0</v>
      </c>
      <c r="R254" s="48">
        <v>0.54</v>
      </c>
    </row>
    <row r="255" spans="1:18" ht="28.5" x14ac:dyDescent="0.25">
      <c r="A255" s="33" t="s">
        <v>66</v>
      </c>
      <c r="B255" s="55" t="s">
        <v>764</v>
      </c>
      <c r="C255" s="110" t="s">
        <v>247</v>
      </c>
      <c r="D255" s="107">
        <f t="shared" ref="D255:R255" si="53">SUM(D256:D262)</f>
        <v>14.968</v>
      </c>
      <c r="E255" s="107">
        <f t="shared" si="53"/>
        <v>2.9000000000000004</v>
      </c>
      <c r="F255" s="107">
        <f t="shared" si="53"/>
        <v>23.540000000000003</v>
      </c>
      <c r="G255" s="107">
        <f t="shared" si="53"/>
        <v>313.89999999999998</v>
      </c>
      <c r="H255" s="107">
        <f t="shared" si="53"/>
        <v>0.33700000000000002</v>
      </c>
      <c r="I255" s="107">
        <f t="shared" si="53"/>
        <v>0.68200000000000005</v>
      </c>
      <c r="J255" s="107">
        <f t="shared" si="53"/>
        <v>11.59</v>
      </c>
      <c r="K255" s="107">
        <f t="shared" si="53"/>
        <v>0.20100000000000001</v>
      </c>
      <c r="L255" s="107">
        <f t="shared" si="53"/>
        <v>0.19</v>
      </c>
      <c r="M255" s="107">
        <f t="shared" si="53"/>
        <v>37.950000000000003</v>
      </c>
      <c r="N255" s="107">
        <f t="shared" si="53"/>
        <v>3.0000000000000001E-3</v>
      </c>
      <c r="O255" s="107">
        <f t="shared" si="53"/>
        <v>74.650000000000006</v>
      </c>
      <c r="P255" s="107">
        <f t="shared" si="53"/>
        <v>3.0000000000000001E-3</v>
      </c>
      <c r="Q255" s="107">
        <f t="shared" si="53"/>
        <v>156.80000000000001</v>
      </c>
      <c r="R255" s="396">
        <f t="shared" si="53"/>
        <v>2.9570000000000003</v>
      </c>
    </row>
    <row r="256" spans="1:18" x14ac:dyDescent="0.25">
      <c r="A256" s="32"/>
      <c r="B256" s="31" t="s">
        <v>64</v>
      </c>
      <c r="C256" s="30" t="s">
        <v>246</v>
      </c>
      <c r="D256" s="62">
        <v>1</v>
      </c>
      <c r="E256" s="62">
        <v>0.2</v>
      </c>
      <c r="F256" s="62">
        <v>8.15</v>
      </c>
      <c r="G256" s="62">
        <v>44.5</v>
      </c>
      <c r="H256" s="62">
        <v>0.06</v>
      </c>
      <c r="I256" s="62">
        <v>0.35</v>
      </c>
      <c r="J256" s="62">
        <v>10</v>
      </c>
      <c r="K256" s="62">
        <v>1E-3</v>
      </c>
      <c r="L256" s="62">
        <v>0.05</v>
      </c>
      <c r="M256" s="62">
        <v>2</v>
      </c>
      <c r="N256" s="61">
        <v>2E-3</v>
      </c>
      <c r="O256" s="61">
        <v>11.5</v>
      </c>
      <c r="P256" s="61">
        <v>0</v>
      </c>
      <c r="Q256" s="61">
        <v>29</v>
      </c>
      <c r="R256" s="60">
        <v>0.45</v>
      </c>
    </row>
    <row r="257" spans="1:18" x14ac:dyDescent="0.25">
      <c r="A257" s="32"/>
      <c r="B257" s="31" t="s">
        <v>62</v>
      </c>
      <c r="C257" s="152" t="s">
        <v>245</v>
      </c>
      <c r="D257" s="62">
        <v>0.14000000000000001</v>
      </c>
      <c r="E257" s="62">
        <v>0</v>
      </c>
      <c r="F257" s="62">
        <v>0.91</v>
      </c>
      <c r="G257" s="62">
        <v>104</v>
      </c>
      <c r="H257" s="62">
        <v>4.0000000000000001E-3</v>
      </c>
      <c r="I257" s="62">
        <v>2E-3</v>
      </c>
      <c r="J257" s="62">
        <v>1</v>
      </c>
      <c r="K257" s="62">
        <v>0</v>
      </c>
      <c r="L257" s="62">
        <v>0.02</v>
      </c>
      <c r="M257" s="62">
        <v>3.1</v>
      </c>
      <c r="N257" s="61">
        <v>0</v>
      </c>
      <c r="O257" s="61">
        <v>1.4</v>
      </c>
      <c r="P257" s="61">
        <v>0</v>
      </c>
      <c r="Q257" s="61">
        <v>5.8</v>
      </c>
      <c r="R257" s="60">
        <v>0.08</v>
      </c>
    </row>
    <row r="258" spans="1:18" x14ac:dyDescent="0.25">
      <c r="A258" s="32"/>
      <c r="B258" s="31" t="s">
        <v>60</v>
      </c>
      <c r="C258" s="152" t="s">
        <v>244</v>
      </c>
      <c r="D258" s="62">
        <v>9.2999999999999999E-2</v>
      </c>
      <c r="E258" s="62">
        <v>0.01</v>
      </c>
      <c r="F258" s="62">
        <v>0.72</v>
      </c>
      <c r="G258" s="62">
        <v>9.4</v>
      </c>
      <c r="H258" s="62">
        <v>6.0000000000000001E-3</v>
      </c>
      <c r="I258" s="62">
        <v>7.0000000000000001E-3</v>
      </c>
      <c r="J258" s="62">
        <v>0.59</v>
      </c>
      <c r="K258" s="62">
        <v>0.2</v>
      </c>
      <c r="L258" s="62">
        <v>0.04</v>
      </c>
      <c r="M258" s="62">
        <v>5.0999999999999996</v>
      </c>
      <c r="N258" s="61">
        <v>0</v>
      </c>
      <c r="O258" s="61">
        <v>38</v>
      </c>
      <c r="P258" s="61">
        <v>0</v>
      </c>
      <c r="Q258" s="61">
        <v>5.5</v>
      </c>
      <c r="R258" s="60">
        <v>7.0000000000000007E-2</v>
      </c>
    </row>
    <row r="259" spans="1:18" x14ac:dyDescent="0.25">
      <c r="A259" s="32"/>
      <c r="B259" s="31" t="s">
        <v>55</v>
      </c>
      <c r="C259" s="30" t="s">
        <v>243</v>
      </c>
      <c r="D259" s="62">
        <v>4.5999999999999996</v>
      </c>
      <c r="E259" s="62">
        <v>0.32</v>
      </c>
      <c r="F259" s="62">
        <v>10.16</v>
      </c>
      <c r="G259" s="62">
        <v>68.8</v>
      </c>
      <c r="H259" s="62">
        <v>0.16200000000000001</v>
      </c>
      <c r="I259" s="62">
        <v>0.03</v>
      </c>
      <c r="J259" s="62">
        <v>0</v>
      </c>
      <c r="K259" s="62">
        <v>0</v>
      </c>
      <c r="L259" s="62">
        <v>0</v>
      </c>
      <c r="M259" s="62">
        <v>0</v>
      </c>
      <c r="N259" s="62">
        <v>0</v>
      </c>
      <c r="O259" s="62">
        <v>0</v>
      </c>
      <c r="P259" s="62">
        <v>0</v>
      </c>
      <c r="Q259" s="62">
        <v>0</v>
      </c>
      <c r="R259" s="60">
        <v>1.36</v>
      </c>
    </row>
    <row r="260" spans="1:18" x14ac:dyDescent="0.25">
      <c r="A260" s="32"/>
      <c r="B260" s="31" t="s">
        <v>242</v>
      </c>
      <c r="C260" s="30" t="s">
        <v>241</v>
      </c>
      <c r="D260" s="62">
        <v>5.91</v>
      </c>
      <c r="E260" s="62">
        <v>0.27</v>
      </c>
      <c r="F260" s="62">
        <v>3.6</v>
      </c>
      <c r="G260" s="62">
        <v>45</v>
      </c>
      <c r="H260" s="62">
        <v>9.9000000000000005E-2</v>
      </c>
      <c r="I260" s="62">
        <v>0.27300000000000002</v>
      </c>
      <c r="J260" s="62">
        <v>0</v>
      </c>
      <c r="K260" s="62">
        <v>0</v>
      </c>
      <c r="L260" s="62">
        <v>0.03</v>
      </c>
      <c r="M260" s="62">
        <v>24</v>
      </c>
      <c r="N260" s="61">
        <v>0</v>
      </c>
      <c r="O260" s="61">
        <v>21</v>
      </c>
      <c r="P260" s="61">
        <v>3.0000000000000001E-3</v>
      </c>
      <c r="Q260" s="61">
        <v>93</v>
      </c>
      <c r="R260" s="60">
        <v>0.81</v>
      </c>
    </row>
    <row r="261" spans="1:18" x14ac:dyDescent="0.25">
      <c r="A261" s="32"/>
      <c r="B261" s="31" t="s">
        <v>47</v>
      </c>
      <c r="C261" s="30" t="s">
        <v>206</v>
      </c>
      <c r="D261" s="62">
        <v>0</v>
      </c>
      <c r="E261" s="62">
        <v>0</v>
      </c>
      <c r="F261" s="62">
        <v>0</v>
      </c>
      <c r="G261" s="62">
        <v>0</v>
      </c>
      <c r="H261" s="62">
        <v>0</v>
      </c>
      <c r="I261" s="62">
        <v>0</v>
      </c>
      <c r="J261" s="62">
        <v>0</v>
      </c>
      <c r="K261" s="62">
        <v>0</v>
      </c>
      <c r="L261" s="62">
        <v>0</v>
      </c>
      <c r="M261" s="62">
        <v>0</v>
      </c>
      <c r="N261" s="62">
        <v>0</v>
      </c>
      <c r="O261" s="62">
        <v>0</v>
      </c>
      <c r="P261" s="62">
        <v>0</v>
      </c>
      <c r="Q261" s="62">
        <v>0</v>
      </c>
      <c r="R261" s="60">
        <v>0</v>
      </c>
    </row>
    <row r="262" spans="1:18" x14ac:dyDescent="0.25">
      <c r="A262" s="37"/>
      <c r="B262" s="26" t="s">
        <v>729</v>
      </c>
      <c r="C262" s="44" t="s">
        <v>765</v>
      </c>
      <c r="D262" s="43">
        <v>3.2250000000000001</v>
      </c>
      <c r="E262" s="43">
        <v>2.1</v>
      </c>
      <c r="F262" s="43">
        <v>0</v>
      </c>
      <c r="G262" s="43">
        <v>42.2</v>
      </c>
      <c r="H262" s="43">
        <v>6.0000000000000001E-3</v>
      </c>
      <c r="I262" s="43">
        <v>0.02</v>
      </c>
      <c r="J262" s="43">
        <v>0</v>
      </c>
      <c r="K262" s="43">
        <v>0</v>
      </c>
      <c r="L262" s="43">
        <v>0.05</v>
      </c>
      <c r="M262" s="43">
        <v>3.75</v>
      </c>
      <c r="N262" s="42">
        <v>1E-3</v>
      </c>
      <c r="O262" s="42">
        <v>2.75</v>
      </c>
      <c r="P262" s="42">
        <v>0</v>
      </c>
      <c r="Q262" s="42">
        <v>23.5</v>
      </c>
      <c r="R262" s="41">
        <v>0.187</v>
      </c>
    </row>
    <row r="263" spans="1:18" ht="15.75" x14ac:dyDescent="0.25">
      <c r="A263" s="150">
        <v>277</v>
      </c>
      <c r="B263" s="183" t="s">
        <v>174</v>
      </c>
      <c r="C263" s="182" t="s">
        <v>138</v>
      </c>
      <c r="D263" s="154">
        <f t="shared" ref="D263:R263" si="54">SUM(D264:D271)</f>
        <v>15.739999999999997</v>
      </c>
      <c r="E263" s="154">
        <f t="shared" si="54"/>
        <v>14.889999999999999</v>
      </c>
      <c r="F263" s="154">
        <f t="shared" si="54"/>
        <v>3.8299999999999996</v>
      </c>
      <c r="G263" s="154">
        <f t="shared" si="54"/>
        <v>212.32</v>
      </c>
      <c r="H263" s="154">
        <f t="shared" si="54"/>
        <v>6.9000000000000006E-2</v>
      </c>
      <c r="I263" s="154">
        <f t="shared" si="54"/>
        <v>0.14300000000000002</v>
      </c>
      <c r="J263" s="154">
        <f t="shared" si="54"/>
        <v>3.0319999999999996</v>
      </c>
      <c r="K263" s="154">
        <f t="shared" si="54"/>
        <v>0.21300000000000002</v>
      </c>
      <c r="L263" s="154">
        <f t="shared" si="54"/>
        <v>0.48899999999999999</v>
      </c>
      <c r="M263" s="154">
        <f t="shared" si="54"/>
        <v>13.224000000000002</v>
      </c>
      <c r="N263" s="154">
        <f t="shared" si="54"/>
        <v>6.0000000000000001E-3</v>
      </c>
      <c r="O263" s="154">
        <f t="shared" si="54"/>
        <v>25.515999999999998</v>
      </c>
      <c r="P263" s="154">
        <f t="shared" si="54"/>
        <v>0</v>
      </c>
      <c r="Q263" s="154">
        <f t="shared" si="54"/>
        <v>168.15600000000001</v>
      </c>
      <c r="R263" s="153">
        <f t="shared" si="54"/>
        <v>2.4580000000000002</v>
      </c>
    </row>
    <row r="264" spans="1:18" ht="15.75" x14ac:dyDescent="0.25">
      <c r="A264" s="150"/>
      <c r="B264" s="74" t="s">
        <v>729</v>
      </c>
      <c r="C264" s="151" t="s">
        <v>267</v>
      </c>
      <c r="D264" s="17">
        <v>15</v>
      </c>
      <c r="E264" s="17">
        <v>12.9</v>
      </c>
      <c r="F264" s="17">
        <v>0</v>
      </c>
      <c r="G264" s="17">
        <v>175.75</v>
      </c>
      <c r="H264" s="134">
        <v>4.7E-2</v>
      </c>
      <c r="I264" s="134">
        <v>0.12</v>
      </c>
      <c r="J264" s="17">
        <v>0</v>
      </c>
      <c r="K264" s="17">
        <v>0</v>
      </c>
      <c r="L264" s="17">
        <v>0.32200000000000001</v>
      </c>
      <c r="M264" s="134">
        <v>7.11</v>
      </c>
      <c r="N264" s="133">
        <v>6.0000000000000001E-3</v>
      </c>
      <c r="O264" s="133">
        <v>17.739999999999998</v>
      </c>
      <c r="P264" s="133">
        <v>0</v>
      </c>
      <c r="Q264" s="133">
        <v>151.56</v>
      </c>
      <c r="R264" s="132">
        <v>2.133</v>
      </c>
    </row>
    <row r="265" spans="1:18" ht="15.75" x14ac:dyDescent="0.25">
      <c r="A265" s="150"/>
      <c r="B265" s="74" t="s">
        <v>92</v>
      </c>
      <c r="C265" s="151" t="s">
        <v>266</v>
      </c>
      <c r="D265" s="17">
        <v>0.12</v>
      </c>
      <c r="E265" s="17">
        <v>0.02</v>
      </c>
      <c r="F265" s="17">
        <v>0.72</v>
      </c>
      <c r="G265" s="17">
        <v>3.59</v>
      </c>
      <c r="H265" s="134">
        <v>0</v>
      </c>
      <c r="I265" s="134">
        <v>0</v>
      </c>
      <c r="J265" s="17">
        <v>0.875</v>
      </c>
      <c r="K265" s="17">
        <v>0</v>
      </c>
      <c r="L265" s="17">
        <v>1.7000000000000001E-2</v>
      </c>
      <c r="M265" s="134">
        <v>0</v>
      </c>
      <c r="N265" s="133">
        <v>0</v>
      </c>
      <c r="O265" s="133">
        <v>1.2250000000000001</v>
      </c>
      <c r="P265" s="133">
        <v>0</v>
      </c>
      <c r="Q265" s="133">
        <v>5.0750000000000002</v>
      </c>
      <c r="R265" s="132">
        <v>0</v>
      </c>
    </row>
    <row r="266" spans="1:18" ht="30" x14ac:dyDescent="0.25">
      <c r="A266" s="150"/>
      <c r="B266" s="74" t="s">
        <v>172</v>
      </c>
      <c r="C266" s="151" t="s">
        <v>206</v>
      </c>
      <c r="D266" s="17">
        <v>0.28000000000000003</v>
      </c>
      <c r="E266" s="17">
        <v>0.04</v>
      </c>
      <c r="F266" s="17">
        <v>1.7</v>
      </c>
      <c r="G266" s="17">
        <v>8.2200000000000006</v>
      </c>
      <c r="H266" s="134">
        <v>4.0000000000000001E-3</v>
      </c>
      <c r="I266" s="134">
        <v>3.0000000000000001E-3</v>
      </c>
      <c r="J266" s="17">
        <v>0</v>
      </c>
      <c r="K266" s="17">
        <v>0</v>
      </c>
      <c r="L266" s="17">
        <v>4.4999999999999998E-2</v>
      </c>
      <c r="M266" s="134">
        <v>3.1</v>
      </c>
      <c r="N266" s="133">
        <v>0</v>
      </c>
      <c r="O266" s="133">
        <v>1.1000000000000001</v>
      </c>
      <c r="P266" s="133">
        <v>0</v>
      </c>
      <c r="Q266" s="133">
        <v>2.875</v>
      </c>
      <c r="R266" s="132">
        <v>0.08</v>
      </c>
    </row>
    <row r="267" spans="1:18" ht="15.75" x14ac:dyDescent="0.25">
      <c r="A267" s="150"/>
      <c r="B267" s="74" t="s">
        <v>93</v>
      </c>
      <c r="C267" s="151" t="s">
        <v>204</v>
      </c>
      <c r="D267" s="17">
        <v>0.18</v>
      </c>
      <c r="E267" s="17">
        <v>0</v>
      </c>
      <c r="F267" s="17">
        <v>0.71</v>
      </c>
      <c r="G267" s="17">
        <v>3.82</v>
      </c>
      <c r="H267" s="134">
        <v>1.2E-2</v>
      </c>
      <c r="I267" s="134">
        <v>1.4E-2</v>
      </c>
      <c r="J267" s="17">
        <v>1.6879999999999999</v>
      </c>
      <c r="K267" s="17">
        <v>1.0999999999999999E-2</v>
      </c>
      <c r="L267" s="17">
        <v>3.6999999999999998E-2</v>
      </c>
      <c r="M267" s="134">
        <v>1.6</v>
      </c>
      <c r="N267" s="133">
        <v>0</v>
      </c>
      <c r="O267" s="133">
        <v>1.875</v>
      </c>
      <c r="P267" s="133">
        <v>0</v>
      </c>
      <c r="Q267" s="133">
        <v>2.5499999999999998</v>
      </c>
      <c r="R267" s="132">
        <v>0.184</v>
      </c>
    </row>
    <row r="268" spans="1:18" ht="15.75" x14ac:dyDescent="0.25">
      <c r="A268" s="150"/>
      <c r="B268" s="74" t="s">
        <v>71</v>
      </c>
      <c r="C268" s="151" t="s">
        <v>265</v>
      </c>
      <c r="D268" s="17">
        <v>0.12</v>
      </c>
      <c r="E268" s="17">
        <v>0.01</v>
      </c>
      <c r="F268" s="17">
        <v>0.65</v>
      </c>
      <c r="G268" s="17">
        <v>3.28</v>
      </c>
      <c r="H268" s="134">
        <v>0</v>
      </c>
      <c r="I268" s="134">
        <v>4.0000000000000001E-3</v>
      </c>
      <c r="J268" s="17">
        <v>0.46899999999999997</v>
      </c>
      <c r="K268" s="17">
        <v>0.188</v>
      </c>
      <c r="L268" s="17">
        <v>3.6999999999999998E-2</v>
      </c>
      <c r="M268" s="134">
        <v>0.79</v>
      </c>
      <c r="N268" s="133">
        <v>0</v>
      </c>
      <c r="O268" s="133">
        <v>3.56</v>
      </c>
      <c r="P268" s="133">
        <v>0</v>
      </c>
      <c r="Q268" s="133">
        <v>5.16</v>
      </c>
      <c r="R268" s="132">
        <v>7.0000000000000001E-3</v>
      </c>
    </row>
    <row r="269" spans="1:18" ht="15.75" x14ac:dyDescent="0.25">
      <c r="A269" s="150"/>
      <c r="B269" s="74" t="s">
        <v>41</v>
      </c>
      <c r="C269" s="152" t="s">
        <v>264</v>
      </c>
      <c r="D269" s="17">
        <v>0</v>
      </c>
      <c r="E269" s="17">
        <v>0</v>
      </c>
      <c r="F269" s="17">
        <v>0</v>
      </c>
      <c r="G269" s="17">
        <v>0</v>
      </c>
      <c r="H269" s="134">
        <v>0</v>
      </c>
      <c r="I269" s="134">
        <v>0</v>
      </c>
      <c r="J269" s="17">
        <v>0</v>
      </c>
      <c r="K269" s="17">
        <v>0</v>
      </c>
      <c r="L269" s="17">
        <v>0</v>
      </c>
      <c r="M269" s="134">
        <v>0</v>
      </c>
      <c r="N269" s="133">
        <v>0</v>
      </c>
      <c r="O269" s="133">
        <v>0</v>
      </c>
      <c r="P269" s="133">
        <v>0</v>
      </c>
      <c r="Q269" s="133">
        <v>0</v>
      </c>
      <c r="R269" s="132">
        <v>0</v>
      </c>
    </row>
    <row r="270" spans="1:18" ht="15.75" x14ac:dyDescent="0.25">
      <c r="A270" s="150"/>
      <c r="B270" s="74" t="s">
        <v>43</v>
      </c>
      <c r="C270" s="151" t="s">
        <v>263</v>
      </c>
      <c r="D270" s="17">
        <v>0.04</v>
      </c>
      <c r="E270" s="17">
        <v>1.92</v>
      </c>
      <c r="F270" s="17">
        <v>0.05</v>
      </c>
      <c r="G270" s="17">
        <v>17.66</v>
      </c>
      <c r="H270" s="134">
        <v>6.0000000000000001E-3</v>
      </c>
      <c r="I270" s="134">
        <v>2E-3</v>
      </c>
      <c r="J270" s="17">
        <v>0</v>
      </c>
      <c r="K270" s="17">
        <v>1.4E-2</v>
      </c>
      <c r="L270" s="17">
        <v>3.1E-2</v>
      </c>
      <c r="M270" s="134">
        <v>0.624</v>
      </c>
      <c r="N270" s="133">
        <v>0</v>
      </c>
      <c r="O270" s="133">
        <v>1.6E-2</v>
      </c>
      <c r="P270" s="133">
        <v>0</v>
      </c>
      <c r="Q270" s="133">
        <v>0.93600000000000005</v>
      </c>
      <c r="R270" s="132">
        <v>5.3999999999999999E-2</v>
      </c>
    </row>
    <row r="271" spans="1:18" ht="15.75" x14ac:dyDescent="0.25">
      <c r="A271" s="150"/>
      <c r="B271" s="152" t="s">
        <v>47</v>
      </c>
      <c r="C271" s="136" t="s">
        <v>137</v>
      </c>
      <c r="D271" s="134">
        <v>0</v>
      </c>
      <c r="E271" s="134">
        <v>0</v>
      </c>
      <c r="F271" s="134">
        <v>0</v>
      </c>
      <c r="G271" s="134">
        <v>0</v>
      </c>
      <c r="H271" s="134">
        <v>0</v>
      </c>
      <c r="I271" s="134">
        <v>0</v>
      </c>
      <c r="J271" s="134">
        <v>0</v>
      </c>
      <c r="K271" s="134">
        <v>0</v>
      </c>
      <c r="L271" s="134">
        <v>0</v>
      </c>
      <c r="M271" s="134">
        <v>0</v>
      </c>
      <c r="N271" s="133">
        <v>0</v>
      </c>
      <c r="O271" s="133">
        <v>0</v>
      </c>
      <c r="P271" s="133">
        <v>0</v>
      </c>
      <c r="Q271" s="133">
        <v>0</v>
      </c>
      <c r="R271" s="132">
        <v>0</v>
      </c>
    </row>
    <row r="272" spans="1:18" ht="15.75" x14ac:dyDescent="0.25">
      <c r="A272" s="349" t="s">
        <v>170</v>
      </c>
      <c r="B272" s="350" t="s">
        <v>742</v>
      </c>
      <c r="C272" s="351">
        <v>180</v>
      </c>
      <c r="D272" s="352">
        <f t="shared" ref="D272:R272" si="55">SUM(D273:D276)</f>
        <v>3.66</v>
      </c>
      <c r="E272" s="353">
        <f t="shared" si="55"/>
        <v>2.9790000000000001</v>
      </c>
      <c r="F272" s="353">
        <f t="shared" si="55"/>
        <v>38.443999999999996</v>
      </c>
      <c r="G272" s="353">
        <f t="shared" si="55"/>
        <v>193.8</v>
      </c>
      <c r="H272" s="353">
        <f t="shared" si="55"/>
        <v>4.1000000000000002E-2</v>
      </c>
      <c r="I272" s="353">
        <f t="shared" si="55"/>
        <v>2.5000000000000001E-2</v>
      </c>
      <c r="J272" s="353">
        <f t="shared" si="55"/>
        <v>0</v>
      </c>
      <c r="K272" s="353">
        <f t="shared" si="55"/>
        <v>1.4999999999999999E-2</v>
      </c>
      <c r="L272" s="353">
        <f t="shared" si="55"/>
        <v>0.24399999999999999</v>
      </c>
      <c r="M272" s="353">
        <f t="shared" si="55"/>
        <v>4.9660000000000002</v>
      </c>
      <c r="N272" s="353">
        <f t="shared" si="55"/>
        <v>0</v>
      </c>
      <c r="O272" s="353">
        <f t="shared" si="55"/>
        <v>25.966999999999999</v>
      </c>
      <c r="P272" s="353">
        <f t="shared" si="55"/>
        <v>8.0000000000000002E-3</v>
      </c>
      <c r="Q272" s="353">
        <f t="shared" si="55"/>
        <v>78.86999999999999</v>
      </c>
      <c r="R272" s="354">
        <f t="shared" si="55"/>
        <v>0.52600000000000002</v>
      </c>
    </row>
    <row r="273" spans="1:22" ht="15.75" x14ac:dyDescent="0.25">
      <c r="A273" s="349"/>
      <c r="B273" s="345" t="s">
        <v>41</v>
      </c>
      <c r="C273" s="355" t="s">
        <v>168</v>
      </c>
      <c r="D273" s="356">
        <v>0</v>
      </c>
      <c r="E273" s="357">
        <v>0</v>
      </c>
      <c r="F273" s="357">
        <v>0</v>
      </c>
      <c r="G273" s="357">
        <v>0</v>
      </c>
      <c r="H273" s="358">
        <v>0</v>
      </c>
      <c r="I273" s="358">
        <v>0</v>
      </c>
      <c r="J273" s="357">
        <v>0</v>
      </c>
      <c r="K273" s="357">
        <v>0</v>
      </c>
      <c r="L273" s="357">
        <v>0</v>
      </c>
      <c r="M273" s="358">
        <v>0</v>
      </c>
      <c r="N273" s="359">
        <v>0</v>
      </c>
      <c r="O273" s="359">
        <v>0</v>
      </c>
      <c r="P273" s="359">
        <v>0</v>
      </c>
      <c r="Q273" s="359">
        <v>0</v>
      </c>
      <c r="R273" s="360">
        <v>0</v>
      </c>
    </row>
    <row r="274" spans="1:22" ht="15.75" x14ac:dyDescent="0.25">
      <c r="A274" s="349"/>
      <c r="B274" s="345" t="s">
        <v>167</v>
      </c>
      <c r="C274" s="355" t="s">
        <v>166</v>
      </c>
      <c r="D274" s="356">
        <v>3.633</v>
      </c>
      <c r="E274" s="357">
        <v>0.51900000000000002</v>
      </c>
      <c r="F274" s="357">
        <v>38.4</v>
      </c>
      <c r="G274" s="357">
        <v>171.3</v>
      </c>
      <c r="H274" s="358">
        <v>4.1000000000000002E-2</v>
      </c>
      <c r="I274" s="358">
        <v>2.1000000000000001E-2</v>
      </c>
      <c r="J274" s="357">
        <v>0</v>
      </c>
      <c r="K274" s="357">
        <v>0</v>
      </c>
      <c r="L274" s="357">
        <v>0.21</v>
      </c>
      <c r="M274" s="358">
        <v>4.1500000000000004</v>
      </c>
      <c r="N274" s="359">
        <v>0</v>
      </c>
      <c r="O274" s="359">
        <v>25.95</v>
      </c>
      <c r="P274" s="359">
        <v>8.0000000000000002E-3</v>
      </c>
      <c r="Q274" s="359">
        <v>77.849999999999994</v>
      </c>
      <c r="R274" s="360">
        <v>0.51900000000000002</v>
      </c>
      <c r="V274" s="187"/>
    </row>
    <row r="275" spans="1:22" ht="15.75" x14ac:dyDescent="0.25">
      <c r="A275" s="349"/>
      <c r="B275" s="345" t="s">
        <v>39</v>
      </c>
      <c r="C275" s="355" t="s">
        <v>116</v>
      </c>
      <c r="D275" s="356">
        <v>0</v>
      </c>
      <c r="E275" s="357">
        <v>0</v>
      </c>
      <c r="F275" s="357">
        <v>0</v>
      </c>
      <c r="G275" s="357">
        <v>0</v>
      </c>
      <c r="H275" s="358">
        <v>0</v>
      </c>
      <c r="I275" s="358">
        <v>0</v>
      </c>
      <c r="J275" s="357">
        <v>0</v>
      </c>
      <c r="K275" s="357">
        <v>0</v>
      </c>
      <c r="L275" s="357">
        <v>0</v>
      </c>
      <c r="M275" s="358">
        <v>0</v>
      </c>
      <c r="N275" s="359">
        <v>0</v>
      </c>
      <c r="O275" s="359">
        <v>0</v>
      </c>
      <c r="P275" s="359">
        <v>0</v>
      </c>
      <c r="Q275" s="359">
        <v>0</v>
      </c>
      <c r="R275" s="360">
        <v>0</v>
      </c>
    </row>
    <row r="276" spans="1:22" ht="15.75" x14ac:dyDescent="0.25">
      <c r="A276" s="349"/>
      <c r="B276" s="345" t="s">
        <v>43</v>
      </c>
      <c r="C276" s="355" t="s">
        <v>165</v>
      </c>
      <c r="D276" s="361">
        <v>2.7E-2</v>
      </c>
      <c r="E276" s="358">
        <v>2.46</v>
      </c>
      <c r="F276" s="358">
        <v>4.3999999999999997E-2</v>
      </c>
      <c r="G276" s="358">
        <v>22.5</v>
      </c>
      <c r="H276" s="358">
        <v>0</v>
      </c>
      <c r="I276" s="358">
        <v>4.0000000000000001E-3</v>
      </c>
      <c r="J276" s="358">
        <v>0</v>
      </c>
      <c r="K276" s="358">
        <v>1.4999999999999999E-2</v>
      </c>
      <c r="L276" s="358">
        <v>3.4000000000000002E-2</v>
      </c>
      <c r="M276" s="358">
        <v>0.81599999999999995</v>
      </c>
      <c r="N276" s="359">
        <v>0</v>
      </c>
      <c r="O276" s="359">
        <v>1.7000000000000001E-2</v>
      </c>
      <c r="P276" s="359">
        <v>0</v>
      </c>
      <c r="Q276" s="359">
        <v>1.02</v>
      </c>
      <c r="R276" s="360">
        <v>7.0000000000000001E-3</v>
      </c>
    </row>
    <row r="277" spans="1:22" x14ac:dyDescent="0.25">
      <c r="A277" s="80">
        <v>130</v>
      </c>
      <c r="B277" s="79" t="s">
        <v>750</v>
      </c>
      <c r="C277" s="78" t="s">
        <v>33</v>
      </c>
      <c r="D277" s="77">
        <f t="shared" ref="D277:R277" si="56">SUM(D278:D278)</f>
        <v>0</v>
      </c>
      <c r="E277" s="77">
        <f t="shared" si="56"/>
        <v>1</v>
      </c>
      <c r="F277" s="77">
        <f t="shared" si="56"/>
        <v>18.2</v>
      </c>
      <c r="G277" s="77">
        <f t="shared" si="56"/>
        <v>76</v>
      </c>
      <c r="H277" s="77">
        <f t="shared" si="56"/>
        <v>0.02</v>
      </c>
      <c r="I277" s="77">
        <f t="shared" si="56"/>
        <v>0.02</v>
      </c>
      <c r="J277" s="77">
        <f t="shared" si="56"/>
        <v>4</v>
      </c>
      <c r="K277" s="77">
        <f t="shared" si="56"/>
        <v>0</v>
      </c>
      <c r="L277" s="77">
        <f t="shared" si="56"/>
        <v>0.2</v>
      </c>
      <c r="M277" s="77">
        <f t="shared" si="56"/>
        <v>14</v>
      </c>
      <c r="N277" s="77">
        <f t="shared" si="56"/>
        <v>2E-3</v>
      </c>
      <c r="O277" s="77">
        <f t="shared" si="56"/>
        <v>8</v>
      </c>
      <c r="P277" s="77">
        <f t="shared" si="56"/>
        <v>0</v>
      </c>
      <c r="Q277" s="77">
        <f t="shared" si="56"/>
        <v>14</v>
      </c>
      <c r="R277" s="76">
        <f t="shared" si="56"/>
        <v>0.6</v>
      </c>
    </row>
    <row r="278" spans="1:22" x14ac:dyDescent="0.25">
      <c r="A278" s="75"/>
      <c r="B278" s="74" t="s">
        <v>85</v>
      </c>
      <c r="C278" s="52" t="s">
        <v>84</v>
      </c>
      <c r="D278" s="50">
        <v>0</v>
      </c>
      <c r="E278" s="50">
        <v>1</v>
      </c>
      <c r="F278" s="50">
        <v>18.2</v>
      </c>
      <c r="G278" s="50">
        <v>76</v>
      </c>
      <c r="H278" s="50">
        <v>0.02</v>
      </c>
      <c r="I278" s="50">
        <v>0.02</v>
      </c>
      <c r="J278" s="50">
        <v>4</v>
      </c>
      <c r="K278" s="50">
        <v>0</v>
      </c>
      <c r="L278" s="50">
        <v>0.2</v>
      </c>
      <c r="M278" s="50">
        <v>14</v>
      </c>
      <c r="N278" s="49">
        <v>2E-3</v>
      </c>
      <c r="O278" s="49">
        <v>8</v>
      </c>
      <c r="P278" s="49">
        <v>0</v>
      </c>
      <c r="Q278" s="49">
        <v>14</v>
      </c>
      <c r="R278" s="48">
        <v>0.6</v>
      </c>
    </row>
    <row r="279" spans="1:22" x14ac:dyDescent="0.25">
      <c r="A279" s="362">
        <v>11</v>
      </c>
      <c r="B279" s="311" t="s">
        <v>26</v>
      </c>
      <c r="C279" s="326" t="s">
        <v>410</v>
      </c>
      <c r="D279" s="363">
        <f t="shared" ref="D279" si="57">SUM(D280)</f>
        <v>1.44</v>
      </c>
      <c r="E279" s="363">
        <f t="shared" ref="E279:R279" si="58">SUM(E280)</f>
        <v>0.36</v>
      </c>
      <c r="F279" s="363">
        <f t="shared" si="58"/>
        <v>12.48</v>
      </c>
      <c r="G279" s="363">
        <f t="shared" si="58"/>
        <v>59.4</v>
      </c>
      <c r="H279" s="364">
        <f t="shared" si="58"/>
        <v>7.0000000000000001E-3</v>
      </c>
      <c r="I279" s="364">
        <f t="shared" si="58"/>
        <v>3.2000000000000001E-2</v>
      </c>
      <c r="J279" s="363">
        <f t="shared" si="58"/>
        <v>0</v>
      </c>
      <c r="K279" s="363">
        <f t="shared" si="58"/>
        <v>0</v>
      </c>
      <c r="L279" s="363">
        <f t="shared" si="58"/>
        <v>0</v>
      </c>
      <c r="M279" s="363">
        <f t="shared" si="58"/>
        <v>14</v>
      </c>
      <c r="N279" s="363">
        <f t="shared" si="58"/>
        <v>0</v>
      </c>
      <c r="O279" s="363">
        <f t="shared" si="58"/>
        <v>0</v>
      </c>
      <c r="P279" s="363">
        <f t="shared" si="58"/>
        <v>0</v>
      </c>
      <c r="Q279" s="363">
        <f t="shared" si="58"/>
        <v>0</v>
      </c>
      <c r="R279" s="398">
        <f t="shared" si="58"/>
        <v>1.56</v>
      </c>
    </row>
    <row r="280" spans="1:22" ht="15.75" thickBot="1" x14ac:dyDescent="0.3">
      <c r="A280" s="365"/>
      <c r="B280" s="366" t="s">
        <v>25</v>
      </c>
      <c r="C280" s="367" t="s">
        <v>251</v>
      </c>
      <c r="D280" s="368">
        <v>1.44</v>
      </c>
      <c r="E280" s="368">
        <v>0.36</v>
      </c>
      <c r="F280" s="368">
        <v>12.48</v>
      </c>
      <c r="G280" s="368">
        <v>59.4</v>
      </c>
      <c r="H280" s="368">
        <v>7.0000000000000001E-3</v>
      </c>
      <c r="I280" s="368">
        <v>3.2000000000000001E-2</v>
      </c>
      <c r="J280" s="368">
        <v>0</v>
      </c>
      <c r="K280" s="368">
        <v>0</v>
      </c>
      <c r="L280" s="368">
        <v>0</v>
      </c>
      <c r="M280" s="368">
        <v>14</v>
      </c>
      <c r="N280" s="369">
        <v>0</v>
      </c>
      <c r="O280" s="369">
        <v>0</v>
      </c>
      <c r="P280" s="369">
        <v>0</v>
      </c>
      <c r="Q280" s="369">
        <v>0</v>
      </c>
      <c r="R280" s="370">
        <v>1.56</v>
      </c>
    </row>
    <row r="281" spans="1:22" ht="15.75" thickBot="1" x14ac:dyDescent="0.3">
      <c r="A281" s="420" t="s">
        <v>24</v>
      </c>
      <c r="B281" s="421"/>
      <c r="C281" s="422"/>
      <c r="D281" s="15">
        <f t="shared" ref="D281:R281" si="59">SUM(D253,D255,D263,D272,D277,D279,)</f>
        <v>36.467999999999989</v>
      </c>
      <c r="E281" s="15">
        <f t="shared" si="59"/>
        <v>22.248999999999999</v>
      </c>
      <c r="F281" s="15">
        <f t="shared" si="59"/>
        <v>98.594000000000008</v>
      </c>
      <c r="G281" s="405">
        <f t="shared" si="59"/>
        <v>869.21999999999991</v>
      </c>
      <c r="H281" s="15">
        <f t="shared" si="59"/>
        <v>0.51</v>
      </c>
      <c r="I281" s="15">
        <f t="shared" si="59"/>
        <v>0.92600000000000016</v>
      </c>
      <c r="J281" s="15">
        <f t="shared" si="59"/>
        <v>33.622</v>
      </c>
      <c r="K281" s="15">
        <f t="shared" si="59"/>
        <v>0.42900000000000005</v>
      </c>
      <c r="L281" s="15">
        <f t="shared" si="59"/>
        <v>1.123</v>
      </c>
      <c r="M281" s="15">
        <f t="shared" si="59"/>
        <v>84.140000000000015</v>
      </c>
      <c r="N281" s="15">
        <f t="shared" si="59"/>
        <v>8.4110000000000014</v>
      </c>
      <c r="O281" s="15">
        <f t="shared" si="59"/>
        <v>134.13299999999998</v>
      </c>
      <c r="P281" s="15">
        <f t="shared" si="59"/>
        <v>1.0999999999999999E-2</v>
      </c>
      <c r="Q281" s="15">
        <f t="shared" si="59"/>
        <v>417.82600000000002</v>
      </c>
      <c r="R281" s="303">
        <f t="shared" si="59"/>
        <v>8.641</v>
      </c>
    </row>
    <row r="284" spans="1:22" ht="15.75" thickBot="1" x14ac:dyDescent="0.3">
      <c r="A284" s="308"/>
      <c r="B284" s="309"/>
      <c r="C284" s="308"/>
      <c r="D284" s="308"/>
      <c r="E284" s="308"/>
      <c r="F284" s="308"/>
      <c r="G284" s="308"/>
      <c r="H284" s="308"/>
      <c r="I284" s="308"/>
      <c r="J284" s="308"/>
      <c r="K284" s="308"/>
      <c r="L284" s="308"/>
      <c r="M284" s="308"/>
      <c r="N284" s="308"/>
      <c r="O284" s="308"/>
      <c r="P284" s="308"/>
      <c r="Q284" s="308"/>
      <c r="R284" s="308"/>
    </row>
    <row r="285" spans="1:22" ht="15.75" thickBot="1" x14ac:dyDescent="0.3">
      <c r="A285" s="438" t="s">
        <v>101</v>
      </c>
      <c r="B285" s="439"/>
      <c r="C285" s="439"/>
      <c r="D285" s="439"/>
      <c r="E285" s="439"/>
      <c r="F285" s="439"/>
      <c r="G285" s="439"/>
      <c r="H285" s="439"/>
      <c r="I285" s="439"/>
      <c r="J285" s="439"/>
      <c r="K285" s="439"/>
      <c r="L285" s="439"/>
      <c r="M285" s="439"/>
      <c r="N285" s="439"/>
      <c r="O285" s="439"/>
      <c r="P285" s="439"/>
      <c r="Q285" s="439"/>
      <c r="R285" s="440"/>
    </row>
    <row r="286" spans="1:22" x14ac:dyDescent="0.25">
      <c r="A286" s="435" t="s">
        <v>82</v>
      </c>
      <c r="B286" s="429" t="s">
        <v>81</v>
      </c>
      <c r="C286" s="429" t="s">
        <v>80</v>
      </c>
      <c r="D286" s="431" t="s">
        <v>18</v>
      </c>
      <c r="E286" s="431"/>
      <c r="F286" s="431"/>
      <c r="G286" s="429" t="s">
        <v>17</v>
      </c>
      <c r="H286" s="432" t="s">
        <v>16</v>
      </c>
      <c r="I286" s="433"/>
      <c r="J286" s="433"/>
      <c r="K286" s="433"/>
      <c r="L286" s="434"/>
      <c r="M286" s="429" t="s">
        <v>15</v>
      </c>
      <c r="N286" s="414"/>
      <c r="O286" s="414"/>
      <c r="P286" s="414"/>
      <c r="Q286" s="414"/>
      <c r="R286" s="437"/>
    </row>
    <row r="287" spans="1:22" ht="16.5" thickBot="1" x14ac:dyDescent="0.3">
      <c r="A287" s="436"/>
      <c r="B287" s="430"/>
      <c r="C287" s="430"/>
      <c r="D287" s="72" t="s">
        <v>79</v>
      </c>
      <c r="E287" s="72" t="s">
        <v>78</v>
      </c>
      <c r="F287" s="72" t="s">
        <v>77</v>
      </c>
      <c r="G287" s="430"/>
      <c r="H287" s="72" t="s">
        <v>11</v>
      </c>
      <c r="I287" s="72" t="s">
        <v>10</v>
      </c>
      <c r="J287" s="72" t="s">
        <v>9</v>
      </c>
      <c r="K287" s="72" t="s">
        <v>76</v>
      </c>
      <c r="L287" s="72" t="s">
        <v>7</v>
      </c>
      <c r="M287" s="72" t="s">
        <v>6</v>
      </c>
      <c r="N287" s="71" t="s">
        <v>5</v>
      </c>
      <c r="O287" s="71" t="s">
        <v>4</v>
      </c>
      <c r="P287" s="71" t="s">
        <v>3</v>
      </c>
      <c r="Q287" s="71" t="s">
        <v>2</v>
      </c>
      <c r="R287" s="70" t="s">
        <v>1</v>
      </c>
    </row>
    <row r="288" spans="1:22" x14ac:dyDescent="0.25">
      <c r="A288" s="176">
        <v>2</v>
      </c>
      <c r="B288" s="175" t="s">
        <v>126</v>
      </c>
      <c r="C288" s="169" t="s">
        <v>138</v>
      </c>
      <c r="D288" s="174">
        <f t="shared" ref="D288:R288" si="60">SUM(D289:D292)</f>
        <v>1.0449999999999999</v>
      </c>
      <c r="E288" s="174">
        <f t="shared" si="60"/>
        <v>10.136000000000001</v>
      </c>
      <c r="F288" s="174">
        <f t="shared" si="60"/>
        <v>5.5519999999999996</v>
      </c>
      <c r="G288" s="174">
        <f t="shared" si="60"/>
        <v>118.94</v>
      </c>
      <c r="H288" s="179">
        <f t="shared" si="60"/>
        <v>3.3000000000000002E-2</v>
      </c>
      <c r="I288" s="179">
        <f t="shared" si="60"/>
        <v>3.7999999999999999E-2</v>
      </c>
      <c r="J288" s="179">
        <f t="shared" si="60"/>
        <v>52.533999999999999</v>
      </c>
      <c r="K288" s="179">
        <f t="shared" si="60"/>
        <v>0.52200000000000002</v>
      </c>
      <c r="L288" s="179">
        <f t="shared" si="60"/>
        <v>1.105</v>
      </c>
      <c r="M288" s="179">
        <f t="shared" si="60"/>
        <v>35.659999999999997</v>
      </c>
      <c r="N288" s="179">
        <f t="shared" si="60"/>
        <v>2E-3</v>
      </c>
      <c r="O288" s="179">
        <f t="shared" si="60"/>
        <v>18.080000000000002</v>
      </c>
      <c r="P288" s="179">
        <f t="shared" si="60"/>
        <v>0</v>
      </c>
      <c r="Q288" s="179">
        <f t="shared" si="60"/>
        <v>28.900000000000002</v>
      </c>
      <c r="R288" s="178">
        <f t="shared" si="60"/>
        <v>0.86199999999999988</v>
      </c>
    </row>
    <row r="289" spans="1:18" x14ac:dyDescent="0.25">
      <c r="A289" s="32"/>
      <c r="B289" s="31" t="s">
        <v>125</v>
      </c>
      <c r="C289" s="31" t="s">
        <v>209</v>
      </c>
      <c r="D289" s="17">
        <v>0.72399999999999998</v>
      </c>
      <c r="E289" s="177">
        <v>0.04</v>
      </c>
      <c r="F289" s="17">
        <v>1.88</v>
      </c>
      <c r="G289" s="17">
        <v>11.2</v>
      </c>
      <c r="H289" s="17">
        <v>1.2E-2</v>
      </c>
      <c r="I289" s="17">
        <v>1.6E-2</v>
      </c>
      <c r="J289" s="17">
        <v>18</v>
      </c>
      <c r="K289" s="17">
        <v>1E-3</v>
      </c>
      <c r="L289" s="17">
        <v>0.04</v>
      </c>
      <c r="M289" s="17">
        <v>19.2</v>
      </c>
      <c r="N289" s="29">
        <v>1E-3</v>
      </c>
      <c r="O289" s="29">
        <v>6.4</v>
      </c>
      <c r="P289" s="29">
        <v>0</v>
      </c>
      <c r="Q289" s="29">
        <v>12.4</v>
      </c>
      <c r="R289" s="16">
        <v>0.24</v>
      </c>
    </row>
    <row r="290" spans="1:18" x14ac:dyDescent="0.25">
      <c r="A290" s="32"/>
      <c r="B290" s="31" t="s">
        <v>123</v>
      </c>
      <c r="C290" s="30" t="s">
        <v>255</v>
      </c>
      <c r="D290" s="17">
        <v>0.08</v>
      </c>
      <c r="E290" s="17">
        <v>0.08</v>
      </c>
      <c r="F290" s="17">
        <v>1.8</v>
      </c>
      <c r="G290" s="17">
        <v>9</v>
      </c>
      <c r="H290" s="17">
        <v>6.0000000000000001E-3</v>
      </c>
      <c r="I290" s="17">
        <v>4.0000000000000001E-3</v>
      </c>
      <c r="J290" s="17">
        <v>33</v>
      </c>
      <c r="K290" s="17">
        <v>1E-3</v>
      </c>
      <c r="L290" s="17">
        <v>0.04</v>
      </c>
      <c r="M290" s="17">
        <v>3.2</v>
      </c>
      <c r="N290" s="29">
        <v>0</v>
      </c>
      <c r="O290" s="29">
        <v>1.8</v>
      </c>
      <c r="P290" s="29">
        <v>0</v>
      </c>
      <c r="Q290" s="29">
        <v>2.2000000000000002</v>
      </c>
      <c r="R290" s="16">
        <v>0.44</v>
      </c>
    </row>
    <row r="291" spans="1:18" x14ac:dyDescent="0.25">
      <c r="A291" s="32"/>
      <c r="B291" s="31" t="s">
        <v>60</v>
      </c>
      <c r="C291" s="31" t="s">
        <v>254</v>
      </c>
      <c r="D291" s="17">
        <v>0.24099999999999999</v>
      </c>
      <c r="E291" s="17">
        <v>2.5999999999999999E-2</v>
      </c>
      <c r="F291" s="17">
        <v>1.8720000000000001</v>
      </c>
      <c r="G291" s="17">
        <v>8.84</v>
      </c>
      <c r="H291" s="62">
        <v>1.4999999999999999E-2</v>
      </c>
      <c r="I291" s="62">
        <v>1.7999999999999999E-2</v>
      </c>
      <c r="J291" s="62">
        <v>1.534</v>
      </c>
      <c r="K291" s="62">
        <v>0.52</v>
      </c>
      <c r="L291" s="62">
        <v>0.104</v>
      </c>
      <c r="M291" s="62">
        <v>13.26</v>
      </c>
      <c r="N291" s="61">
        <v>1E-3</v>
      </c>
      <c r="O291" s="61">
        <v>9.8800000000000008</v>
      </c>
      <c r="P291" s="61">
        <v>0</v>
      </c>
      <c r="Q291" s="61">
        <v>14.3</v>
      </c>
      <c r="R291" s="60">
        <v>0.182</v>
      </c>
    </row>
    <row r="292" spans="1:18" x14ac:dyDescent="0.25">
      <c r="A292" s="32"/>
      <c r="B292" s="31" t="s">
        <v>69</v>
      </c>
      <c r="C292" s="173" t="s">
        <v>239</v>
      </c>
      <c r="D292" s="17">
        <v>0</v>
      </c>
      <c r="E292" s="17">
        <v>9.99</v>
      </c>
      <c r="F292" s="17">
        <v>0</v>
      </c>
      <c r="G292" s="17">
        <v>89.9</v>
      </c>
      <c r="H292" s="17">
        <v>0</v>
      </c>
      <c r="I292" s="17">
        <v>0</v>
      </c>
      <c r="J292" s="17">
        <v>0</v>
      </c>
      <c r="K292" s="17">
        <v>0</v>
      </c>
      <c r="L292" s="17">
        <v>0.92100000000000004</v>
      </c>
      <c r="M292" s="17">
        <v>0</v>
      </c>
      <c r="N292" s="17">
        <v>0</v>
      </c>
      <c r="O292" s="17">
        <v>0</v>
      </c>
      <c r="P292" s="17">
        <v>0</v>
      </c>
      <c r="Q292" s="17">
        <v>0</v>
      </c>
      <c r="R292" s="16">
        <v>0</v>
      </c>
    </row>
    <row r="293" spans="1:18" x14ac:dyDescent="0.25">
      <c r="A293" s="384" t="s">
        <v>470</v>
      </c>
      <c r="B293" s="385" t="s">
        <v>734</v>
      </c>
      <c r="C293" s="386" t="s">
        <v>247</v>
      </c>
      <c r="D293" s="387">
        <v>10.016</v>
      </c>
      <c r="E293" s="387">
        <v>3.036</v>
      </c>
      <c r="F293" s="387">
        <v>18.010000000000002</v>
      </c>
      <c r="G293" s="387">
        <v>138.482</v>
      </c>
      <c r="H293" s="387">
        <v>0.17</v>
      </c>
      <c r="I293" s="387">
        <v>0.64800000000000002</v>
      </c>
      <c r="J293" s="387">
        <v>12.56</v>
      </c>
      <c r="K293" s="387">
        <v>0.26400000000000001</v>
      </c>
      <c r="L293" s="387">
        <v>0.29399999999999998</v>
      </c>
      <c r="M293" s="387">
        <v>50.563000000000002</v>
      </c>
      <c r="N293" s="387">
        <v>5.0000000000000001E-3</v>
      </c>
      <c r="O293" s="387">
        <v>41.07</v>
      </c>
      <c r="P293" s="387">
        <v>4.0000000000000001E-3</v>
      </c>
      <c r="Q293" s="387">
        <v>165.614</v>
      </c>
      <c r="R293" s="388">
        <v>1.7869999999999999</v>
      </c>
    </row>
    <row r="294" spans="1:18" x14ac:dyDescent="0.25">
      <c r="A294" s="384"/>
      <c r="B294" s="390" t="s">
        <v>64</v>
      </c>
      <c r="C294" s="400" t="s">
        <v>118</v>
      </c>
      <c r="D294" s="322">
        <v>1.1200000000000001</v>
      </c>
      <c r="E294" s="322">
        <v>0.22</v>
      </c>
      <c r="F294" s="322">
        <v>9.1300000000000008</v>
      </c>
      <c r="G294" s="322">
        <v>43.12</v>
      </c>
      <c r="H294" s="322">
        <v>6.7000000000000004E-2</v>
      </c>
      <c r="I294" s="322">
        <v>0.39200000000000002</v>
      </c>
      <c r="J294" s="322">
        <v>11.2</v>
      </c>
      <c r="K294" s="322">
        <v>2E-3</v>
      </c>
      <c r="L294" s="322">
        <v>5.6000000000000001E-2</v>
      </c>
      <c r="M294" s="322">
        <v>5.6</v>
      </c>
      <c r="N294" s="347">
        <v>3.0000000000000001E-3</v>
      </c>
      <c r="O294" s="347">
        <v>12.88</v>
      </c>
      <c r="P294" s="347">
        <v>0</v>
      </c>
      <c r="Q294" s="347">
        <v>32.479999999999997</v>
      </c>
      <c r="R294" s="348">
        <v>0.5</v>
      </c>
    </row>
    <row r="295" spans="1:18" x14ac:dyDescent="0.25">
      <c r="A295" s="384"/>
      <c r="B295" s="390" t="s">
        <v>159</v>
      </c>
      <c r="C295" s="400" t="s">
        <v>97</v>
      </c>
      <c r="D295" s="322">
        <v>0.56000000000000005</v>
      </c>
      <c r="E295" s="322">
        <v>0.1</v>
      </c>
      <c r="F295" s="322">
        <v>4</v>
      </c>
      <c r="G295" s="322">
        <v>18.899999999999999</v>
      </c>
      <c r="H295" s="322">
        <v>7.0000000000000001E-3</v>
      </c>
      <c r="I295" s="322">
        <v>4.0000000000000001E-3</v>
      </c>
      <c r="J295" s="322">
        <v>0</v>
      </c>
      <c r="K295" s="322">
        <v>0</v>
      </c>
      <c r="L295" s="322">
        <v>6.6000000000000003E-2</v>
      </c>
      <c r="M295" s="322">
        <v>2.2799999999999998</v>
      </c>
      <c r="N295" s="347">
        <v>0</v>
      </c>
      <c r="O295" s="347">
        <v>0</v>
      </c>
      <c r="P295" s="347">
        <v>2E-3</v>
      </c>
      <c r="Q295" s="347">
        <v>19.38</v>
      </c>
      <c r="R295" s="348">
        <v>0.108</v>
      </c>
    </row>
    <row r="296" spans="1:18" x14ac:dyDescent="0.25">
      <c r="A296" s="384"/>
      <c r="B296" s="390" t="s">
        <v>71</v>
      </c>
      <c r="C296" s="400" t="s">
        <v>117</v>
      </c>
      <c r="D296" s="322">
        <v>0.17</v>
      </c>
      <c r="E296" s="322">
        <v>0.01</v>
      </c>
      <c r="F296" s="322">
        <v>0.88</v>
      </c>
      <c r="G296" s="322">
        <v>4.4800000000000004</v>
      </c>
      <c r="H296" s="322">
        <v>7.0000000000000001E-3</v>
      </c>
      <c r="I296" s="322">
        <v>8.0000000000000002E-3</v>
      </c>
      <c r="J296" s="322">
        <v>0.64</v>
      </c>
      <c r="K296" s="322">
        <v>0.25600000000000001</v>
      </c>
      <c r="L296" s="322">
        <v>5.0999999999999997E-2</v>
      </c>
      <c r="M296" s="322">
        <v>6.375</v>
      </c>
      <c r="N296" s="347">
        <v>1E-3</v>
      </c>
      <c r="O296" s="347">
        <v>4.75</v>
      </c>
      <c r="P296" s="347">
        <v>0</v>
      </c>
      <c r="Q296" s="347">
        <v>7.04</v>
      </c>
      <c r="R296" s="348">
        <v>8.8999999999999996E-2</v>
      </c>
    </row>
    <row r="297" spans="1:18" x14ac:dyDescent="0.25">
      <c r="A297" s="384"/>
      <c r="B297" s="390" t="s">
        <v>62</v>
      </c>
      <c r="C297" s="400" t="s">
        <v>735</v>
      </c>
      <c r="D297" s="322">
        <v>0.1</v>
      </c>
      <c r="E297" s="322">
        <v>0.01</v>
      </c>
      <c r="F297" s="322">
        <v>0.56000000000000005</v>
      </c>
      <c r="G297" s="322">
        <v>2.79</v>
      </c>
      <c r="H297" s="322">
        <v>3.0000000000000001E-3</v>
      </c>
      <c r="I297" s="322">
        <v>2E-3</v>
      </c>
      <c r="J297" s="322">
        <v>0.68</v>
      </c>
      <c r="K297" s="322">
        <v>0</v>
      </c>
      <c r="L297" s="322">
        <v>1.4E-2</v>
      </c>
      <c r="M297" s="322">
        <v>2.1080000000000001</v>
      </c>
      <c r="N297" s="347">
        <v>0</v>
      </c>
      <c r="O297" s="347">
        <v>0.95199999999999996</v>
      </c>
      <c r="P297" s="347">
        <v>0</v>
      </c>
      <c r="Q297" s="347">
        <v>3.944</v>
      </c>
      <c r="R297" s="348">
        <v>5.3999999999999999E-2</v>
      </c>
    </row>
    <row r="298" spans="1:18" x14ac:dyDescent="0.25">
      <c r="A298" s="384"/>
      <c r="B298" s="390" t="s">
        <v>158</v>
      </c>
      <c r="C298" s="400" t="s">
        <v>107</v>
      </c>
      <c r="D298" s="322">
        <v>0.22</v>
      </c>
      <c r="E298" s="322">
        <v>0.8</v>
      </c>
      <c r="F298" s="322">
        <v>0.31</v>
      </c>
      <c r="G298" s="322">
        <v>9.52</v>
      </c>
      <c r="H298" s="322">
        <v>2E-3</v>
      </c>
      <c r="I298" s="322">
        <v>8.0000000000000002E-3</v>
      </c>
      <c r="J298" s="322">
        <v>0.04</v>
      </c>
      <c r="K298" s="322">
        <v>5.0000000000000001E-3</v>
      </c>
      <c r="L298" s="322">
        <v>2.4E-2</v>
      </c>
      <c r="M298" s="322">
        <v>7.2</v>
      </c>
      <c r="N298" s="347">
        <v>1E-3</v>
      </c>
      <c r="O298" s="347">
        <v>0.8</v>
      </c>
      <c r="P298" s="347">
        <v>0</v>
      </c>
      <c r="Q298" s="347">
        <v>4.96</v>
      </c>
      <c r="R298" s="348">
        <v>8.0000000000000002E-3</v>
      </c>
    </row>
    <row r="299" spans="1:18" x14ac:dyDescent="0.25">
      <c r="A299" s="384"/>
      <c r="B299" s="390" t="s">
        <v>47</v>
      </c>
      <c r="C299" s="400" t="s">
        <v>116</v>
      </c>
      <c r="D299" s="322">
        <v>0</v>
      </c>
      <c r="E299" s="322">
        <v>0</v>
      </c>
      <c r="F299" s="322">
        <v>0</v>
      </c>
      <c r="G299" s="322">
        <v>0</v>
      </c>
      <c r="H299" s="322">
        <v>0</v>
      </c>
      <c r="I299" s="322">
        <v>0</v>
      </c>
      <c r="J299" s="322">
        <v>0</v>
      </c>
      <c r="K299" s="322">
        <v>0</v>
      </c>
      <c r="L299" s="322">
        <v>0</v>
      </c>
      <c r="M299" s="322">
        <v>0</v>
      </c>
      <c r="N299" s="322">
        <v>0</v>
      </c>
      <c r="O299" s="322">
        <v>0</v>
      </c>
      <c r="P299" s="322">
        <v>0</v>
      </c>
      <c r="Q299" s="322">
        <v>0</v>
      </c>
      <c r="R299" s="348">
        <v>0</v>
      </c>
    </row>
    <row r="300" spans="1:18" x14ac:dyDescent="0.25">
      <c r="A300" s="384"/>
      <c r="B300" s="390" t="s">
        <v>96</v>
      </c>
      <c r="C300" s="400" t="s">
        <v>736</v>
      </c>
      <c r="D300" s="322">
        <v>0.53800000000000003</v>
      </c>
      <c r="E300" s="322">
        <v>0</v>
      </c>
      <c r="F300" s="322">
        <v>0.25</v>
      </c>
      <c r="G300" s="322">
        <v>3.0720000000000001</v>
      </c>
      <c r="H300" s="322">
        <v>0</v>
      </c>
      <c r="I300" s="322">
        <v>0</v>
      </c>
      <c r="J300" s="322">
        <v>0</v>
      </c>
      <c r="K300" s="322">
        <v>1E-3</v>
      </c>
      <c r="L300" s="322">
        <v>1.9E-2</v>
      </c>
      <c r="M300" s="322">
        <v>4.8</v>
      </c>
      <c r="N300" s="322">
        <v>0</v>
      </c>
      <c r="O300" s="322">
        <v>2.6880000000000002</v>
      </c>
      <c r="P300" s="322">
        <v>0</v>
      </c>
      <c r="Q300" s="322">
        <v>4.6100000000000003</v>
      </c>
      <c r="R300" s="348">
        <v>0.23</v>
      </c>
    </row>
    <row r="301" spans="1:18" x14ac:dyDescent="0.25">
      <c r="A301" s="384"/>
      <c r="B301" s="390" t="s">
        <v>58</v>
      </c>
      <c r="C301" s="400" t="s">
        <v>57</v>
      </c>
      <c r="D301" s="322">
        <v>4.7279999999999998</v>
      </c>
      <c r="E301" s="322">
        <v>0.216</v>
      </c>
      <c r="F301" s="322">
        <v>2.88</v>
      </c>
      <c r="G301" s="322">
        <v>31.2</v>
      </c>
      <c r="H301" s="322">
        <v>7.9000000000000001E-2</v>
      </c>
      <c r="I301" s="322">
        <v>0.218</v>
      </c>
      <c r="J301" s="322">
        <v>0</v>
      </c>
      <c r="K301" s="322">
        <v>0</v>
      </c>
      <c r="L301" s="322">
        <v>2.4E-2</v>
      </c>
      <c r="M301" s="322">
        <v>19.2</v>
      </c>
      <c r="N301" s="347">
        <v>0</v>
      </c>
      <c r="O301" s="347">
        <v>16.8</v>
      </c>
      <c r="P301" s="347">
        <v>2E-3</v>
      </c>
      <c r="Q301" s="347">
        <v>74.400000000000006</v>
      </c>
      <c r="R301" s="348">
        <v>0.64800000000000002</v>
      </c>
    </row>
    <row r="302" spans="1:18" x14ac:dyDescent="0.25">
      <c r="A302" s="401"/>
      <c r="B302" s="315" t="s">
        <v>729</v>
      </c>
      <c r="C302" s="321" t="s">
        <v>52</v>
      </c>
      <c r="D302" s="402">
        <v>2.58</v>
      </c>
      <c r="E302" s="402">
        <v>1.68</v>
      </c>
      <c r="F302" s="402">
        <v>0</v>
      </c>
      <c r="G302" s="402">
        <v>33.75</v>
      </c>
      <c r="H302" s="402">
        <v>5.0000000000000001E-3</v>
      </c>
      <c r="I302" s="402">
        <v>1.6E-2</v>
      </c>
      <c r="J302" s="402">
        <v>0</v>
      </c>
      <c r="K302" s="402">
        <v>0</v>
      </c>
      <c r="L302" s="402">
        <v>0.04</v>
      </c>
      <c r="M302" s="402">
        <v>3</v>
      </c>
      <c r="N302" s="403">
        <v>0</v>
      </c>
      <c r="O302" s="403">
        <v>2.2000000000000002</v>
      </c>
      <c r="P302" s="403">
        <v>0</v>
      </c>
      <c r="Q302" s="403">
        <v>18.8</v>
      </c>
      <c r="R302" s="404">
        <v>0.15</v>
      </c>
    </row>
    <row r="303" spans="1:18" ht="15.75" x14ac:dyDescent="0.25">
      <c r="A303" s="81">
        <v>308</v>
      </c>
      <c r="B303" s="20" t="s">
        <v>746</v>
      </c>
      <c r="C303" s="297">
        <v>100</v>
      </c>
      <c r="D303" s="83">
        <f t="shared" ref="D303:R303" si="61">SUM(D304:D307)</f>
        <v>13.56</v>
      </c>
      <c r="E303" s="83">
        <f t="shared" si="61"/>
        <v>18.27</v>
      </c>
      <c r="F303" s="83">
        <f t="shared" si="61"/>
        <v>0.19</v>
      </c>
      <c r="G303" s="83">
        <f t="shared" si="61"/>
        <v>219.23</v>
      </c>
      <c r="H303" s="83">
        <f t="shared" si="61"/>
        <v>5.1999999999999998E-2</v>
      </c>
      <c r="I303" s="83">
        <f t="shared" si="61"/>
        <v>0.115</v>
      </c>
      <c r="J303" s="83">
        <f t="shared" si="61"/>
        <v>1.329</v>
      </c>
      <c r="K303" s="83">
        <f t="shared" si="61"/>
        <v>5.2999999999999999E-2</v>
      </c>
      <c r="L303" s="83">
        <f t="shared" si="61"/>
        <v>0.97599999999999998</v>
      </c>
      <c r="M303" s="83">
        <f t="shared" si="61"/>
        <v>16.3</v>
      </c>
      <c r="N303" s="83">
        <f t="shared" si="61"/>
        <v>4.0000000000000001E-3</v>
      </c>
      <c r="O303" s="83">
        <f t="shared" si="61"/>
        <v>13.865</v>
      </c>
      <c r="P303" s="83">
        <f t="shared" si="61"/>
        <v>8.9999999999999993E-3</v>
      </c>
      <c r="Q303" s="83">
        <f t="shared" si="61"/>
        <v>45.86</v>
      </c>
      <c r="R303" s="306">
        <f t="shared" si="61"/>
        <v>1.1849999999999998</v>
      </c>
    </row>
    <row r="304" spans="1:18" ht="15.75" x14ac:dyDescent="0.25">
      <c r="A304" s="81"/>
      <c r="B304" s="26" t="s">
        <v>733</v>
      </c>
      <c r="C304" s="35" t="s">
        <v>743</v>
      </c>
      <c r="D304" s="25">
        <v>13.42</v>
      </c>
      <c r="E304" s="25">
        <v>13.57</v>
      </c>
      <c r="F304" s="25">
        <v>0</v>
      </c>
      <c r="G304" s="25">
        <v>175.52</v>
      </c>
      <c r="H304" s="298">
        <v>5.1999999999999998E-2</v>
      </c>
      <c r="I304" s="298">
        <v>0.11</v>
      </c>
      <c r="J304" s="25">
        <v>1.3280000000000001</v>
      </c>
      <c r="K304" s="298">
        <v>5.2999999999999999E-2</v>
      </c>
      <c r="L304" s="298">
        <v>0.36899999999999999</v>
      </c>
      <c r="M304" s="298">
        <v>11.8</v>
      </c>
      <c r="N304" s="299">
        <v>4.0000000000000001E-3</v>
      </c>
      <c r="O304" s="299">
        <v>13.27</v>
      </c>
      <c r="P304" s="299">
        <v>8.9999999999999993E-3</v>
      </c>
      <c r="Q304" s="299">
        <v>42.77</v>
      </c>
      <c r="R304" s="300">
        <v>1.18</v>
      </c>
    </row>
    <row r="305" spans="1:18" ht="15.75" x14ac:dyDescent="0.25">
      <c r="A305" s="81"/>
      <c r="B305" s="26" t="s">
        <v>158</v>
      </c>
      <c r="C305" s="35" t="s">
        <v>178</v>
      </c>
      <c r="D305" s="88">
        <v>0.14000000000000001</v>
      </c>
      <c r="E305" s="88">
        <v>0.5</v>
      </c>
      <c r="F305" s="88">
        <v>0.19</v>
      </c>
      <c r="G305" s="88">
        <v>5.95</v>
      </c>
      <c r="H305" s="298">
        <v>0</v>
      </c>
      <c r="I305" s="298">
        <v>5.0000000000000001E-3</v>
      </c>
      <c r="J305" s="88">
        <v>1E-3</v>
      </c>
      <c r="K305" s="298">
        <v>0</v>
      </c>
      <c r="L305" s="298">
        <v>0.22</v>
      </c>
      <c r="M305" s="298">
        <v>4.5</v>
      </c>
      <c r="N305" s="299">
        <v>0</v>
      </c>
      <c r="O305" s="299">
        <v>0.59499999999999997</v>
      </c>
      <c r="P305" s="299">
        <v>0</v>
      </c>
      <c r="Q305" s="299">
        <v>3.09</v>
      </c>
      <c r="R305" s="300">
        <v>5.0000000000000001E-3</v>
      </c>
    </row>
    <row r="306" spans="1:18" ht="15.75" x14ac:dyDescent="0.25">
      <c r="A306" s="81"/>
      <c r="B306" s="30" t="s">
        <v>39</v>
      </c>
      <c r="C306" s="173" t="s">
        <v>744</v>
      </c>
      <c r="D306" s="31">
        <v>0</v>
      </c>
      <c r="E306" s="31">
        <v>0</v>
      </c>
      <c r="F306" s="31">
        <v>0</v>
      </c>
      <c r="G306" s="31">
        <v>0</v>
      </c>
      <c r="H306" s="298">
        <v>0</v>
      </c>
      <c r="I306" s="298">
        <v>0</v>
      </c>
      <c r="J306" s="298">
        <v>0</v>
      </c>
      <c r="K306" s="298">
        <v>0</v>
      </c>
      <c r="L306" s="298">
        <v>0</v>
      </c>
      <c r="M306" s="298">
        <v>0</v>
      </c>
      <c r="N306" s="299">
        <v>0</v>
      </c>
      <c r="O306" s="299">
        <v>0</v>
      </c>
      <c r="P306" s="299">
        <v>0</v>
      </c>
      <c r="Q306" s="299">
        <v>0</v>
      </c>
      <c r="R306" s="300">
        <v>0</v>
      </c>
    </row>
    <row r="307" spans="1:18" ht="15.75" x14ac:dyDescent="0.25">
      <c r="A307" s="81"/>
      <c r="B307" s="31" t="s">
        <v>69</v>
      </c>
      <c r="C307" s="31" t="s">
        <v>745</v>
      </c>
      <c r="D307" s="31">
        <v>0</v>
      </c>
      <c r="E307" s="31">
        <v>4.2</v>
      </c>
      <c r="F307" s="31">
        <v>0</v>
      </c>
      <c r="G307" s="31">
        <v>37.76</v>
      </c>
      <c r="H307" s="144">
        <v>0</v>
      </c>
      <c r="I307" s="144">
        <v>0</v>
      </c>
      <c r="J307" s="31">
        <v>0</v>
      </c>
      <c r="K307" s="146">
        <v>0</v>
      </c>
      <c r="L307" s="146">
        <v>0.38700000000000001</v>
      </c>
      <c r="M307" s="145">
        <v>0</v>
      </c>
      <c r="N307" s="144">
        <v>0</v>
      </c>
      <c r="O307" s="144">
        <v>0</v>
      </c>
      <c r="P307" s="144">
        <v>0</v>
      </c>
      <c r="Q307" s="143">
        <v>0</v>
      </c>
      <c r="R307" s="142">
        <v>0</v>
      </c>
    </row>
    <row r="308" spans="1:18" ht="15.75" x14ac:dyDescent="0.25">
      <c r="A308" s="81"/>
      <c r="B308" s="31" t="s">
        <v>722</v>
      </c>
      <c r="C308" s="31" t="s">
        <v>687</v>
      </c>
      <c r="D308" s="31">
        <v>0.02</v>
      </c>
      <c r="E308" s="31">
        <v>0</v>
      </c>
      <c r="F308" s="31">
        <v>0.09</v>
      </c>
      <c r="G308" s="31">
        <v>0.45</v>
      </c>
      <c r="H308" s="144">
        <v>2E-3</v>
      </c>
      <c r="I308" s="144">
        <v>0.02</v>
      </c>
      <c r="J308" s="31">
        <v>0.03</v>
      </c>
      <c r="K308" s="146">
        <v>0</v>
      </c>
      <c r="L308" s="146">
        <v>1E-3</v>
      </c>
      <c r="M308" s="145">
        <v>4.59</v>
      </c>
      <c r="N308" s="144">
        <v>0</v>
      </c>
      <c r="O308" s="144">
        <v>0.09</v>
      </c>
      <c r="P308" s="144">
        <v>0</v>
      </c>
      <c r="Q308" s="143">
        <v>0.3</v>
      </c>
      <c r="R308" s="142">
        <v>0.38</v>
      </c>
    </row>
    <row r="309" spans="1:18" ht="28.5" x14ac:dyDescent="0.25">
      <c r="A309" s="33">
        <v>204</v>
      </c>
      <c r="B309" s="55" t="s">
        <v>44</v>
      </c>
      <c r="C309" s="95">
        <v>180</v>
      </c>
      <c r="D309" s="110">
        <f t="shared" ref="D309:R309" si="62">SUM(D310:D313)</f>
        <v>6.04</v>
      </c>
      <c r="E309" s="110">
        <f t="shared" si="62"/>
        <v>7.915</v>
      </c>
      <c r="F309" s="110">
        <f t="shared" si="62"/>
        <v>48.802</v>
      </c>
      <c r="G309" s="110">
        <f t="shared" si="62"/>
        <v>281.10000000000002</v>
      </c>
      <c r="H309" s="110">
        <f t="shared" si="62"/>
        <v>1E-3</v>
      </c>
      <c r="I309" s="110">
        <f t="shared" si="62"/>
        <v>0.01</v>
      </c>
      <c r="J309" s="110">
        <f t="shared" si="62"/>
        <v>0</v>
      </c>
      <c r="K309" s="110">
        <f t="shared" si="62"/>
        <v>2.8000000000000001E-2</v>
      </c>
      <c r="L309" s="110">
        <f t="shared" si="62"/>
        <v>6.3E-2</v>
      </c>
      <c r="M309" s="110">
        <f t="shared" si="62"/>
        <v>1.512</v>
      </c>
      <c r="N309" s="110">
        <f t="shared" si="62"/>
        <v>0</v>
      </c>
      <c r="O309" s="110">
        <f t="shared" si="62"/>
        <v>3.1E-2</v>
      </c>
      <c r="P309" s="110">
        <f t="shared" si="62"/>
        <v>0</v>
      </c>
      <c r="Q309" s="110">
        <f t="shared" si="62"/>
        <v>1.89</v>
      </c>
      <c r="R309" s="165">
        <f t="shared" si="62"/>
        <v>1.2999999999999999E-2</v>
      </c>
    </row>
    <row r="310" spans="1:18" x14ac:dyDescent="0.25">
      <c r="A310" s="32"/>
      <c r="B310" s="31" t="s">
        <v>43</v>
      </c>
      <c r="C310" s="30" t="s">
        <v>238</v>
      </c>
      <c r="D310" s="31">
        <v>4.57</v>
      </c>
      <c r="E310" s="31">
        <v>5.0000000000000001E-3</v>
      </c>
      <c r="F310" s="31">
        <v>8.2000000000000003E-2</v>
      </c>
      <c r="G310" s="31">
        <v>41.7</v>
      </c>
      <c r="H310" s="31">
        <v>1E-3</v>
      </c>
      <c r="I310" s="31">
        <v>0.01</v>
      </c>
      <c r="J310" s="31">
        <v>0</v>
      </c>
      <c r="K310" s="31">
        <v>2.8000000000000001E-2</v>
      </c>
      <c r="L310" s="31">
        <v>6.3E-2</v>
      </c>
      <c r="M310" s="31">
        <v>1.512</v>
      </c>
      <c r="N310" s="94">
        <v>0</v>
      </c>
      <c r="O310" s="94">
        <v>3.1E-2</v>
      </c>
      <c r="P310" s="94">
        <v>0</v>
      </c>
      <c r="Q310" s="94">
        <v>1.89</v>
      </c>
      <c r="R310" s="73">
        <v>1.2999999999999999E-2</v>
      </c>
    </row>
    <row r="311" spans="1:18" x14ac:dyDescent="0.25">
      <c r="A311" s="33"/>
      <c r="B311" s="31" t="s">
        <v>41</v>
      </c>
      <c r="C311" s="30" t="s">
        <v>237</v>
      </c>
      <c r="D311" s="31">
        <v>0</v>
      </c>
      <c r="E311" s="31">
        <v>0</v>
      </c>
      <c r="F311" s="31">
        <v>0</v>
      </c>
      <c r="G311" s="31">
        <v>0</v>
      </c>
      <c r="H311" s="31">
        <v>0</v>
      </c>
      <c r="I311" s="31">
        <v>0</v>
      </c>
      <c r="J311" s="31">
        <v>0</v>
      </c>
      <c r="K311" s="31">
        <v>0</v>
      </c>
      <c r="L311" s="31">
        <v>0</v>
      </c>
      <c r="M311" s="31">
        <v>0</v>
      </c>
      <c r="N311" s="94">
        <v>0</v>
      </c>
      <c r="O311" s="94">
        <v>0</v>
      </c>
      <c r="P311" s="94">
        <v>0</v>
      </c>
      <c r="Q311" s="94">
        <v>0</v>
      </c>
      <c r="R311" s="73">
        <v>0</v>
      </c>
    </row>
    <row r="312" spans="1:18" x14ac:dyDescent="0.25">
      <c r="A312" s="33"/>
      <c r="B312" s="31" t="s">
        <v>39</v>
      </c>
      <c r="C312" s="30" t="s">
        <v>236</v>
      </c>
      <c r="D312" s="31">
        <v>0</v>
      </c>
      <c r="E312" s="31">
        <v>0</v>
      </c>
      <c r="F312" s="31">
        <v>0</v>
      </c>
      <c r="G312" s="31">
        <v>0</v>
      </c>
      <c r="H312" s="31">
        <v>0</v>
      </c>
      <c r="I312" s="31">
        <v>0</v>
      </c>
      <c r="J312" s="31">
        <v>0</v>
      </c>
      <c r="K312" s="31">
        <v>0</v>
      </c>
      <c r="L312" s="31">
        <v>0</v>
      </c>
      <c r="M312" s="31">
        <v>0</v>
      </c>
      <c r="N312" s="94">
        <v>0</v>
      </c>
      <c r="O312" s="94">
        <v>0</v>
      </c>
      <c r="P312" s="94">
        <v>0</v>
      </c>
      <c r="Q312" s="94">
        <v>0</v>
      </c>
      <c r="R312" s="73">
        <v>0</v>
      </c>
    </row>
    <row r="313" spans="1:18" ht="30" x14ac:dyDescent="0.25">
      <c r="A313" s="32"/>
      <c r="B313" s="31" t="s">
        <v>37</v>
      </c>
      <c r="C313" s="30" t="s">
        <v>235</v>
      </c>
      <c r="D313" s="31">
        <v>1.47</v>
      </c>
      <c r="E313" s="31">
        <v>7.91</v>
      </c>
      <c r="F313" s="31">
        <v>48.72</v>
      </c>
      <c r="G313" s="31">
        <v>239.4</v>
      </c>
      <c r="H313" s="31">
        <v>0</v>
      </c>
      <c r="I313" s="31">
        <v>0</v>
      </c>
      <c r="J313" s="31">
        <v>0</v>
      </c>
      <c r="K313" s="31">
        <v>0</v>
      </c>
      <c r="L313" s="31">
        <v>0</v>
      </c>
      <c r="M313" s="31">
        <v>0</v>
      </c>
      <c r="N313" s="94">
        <v>0</v>
      </c>
      <c r="O313" s="94">
        <v>0</v>
      </c>
      <c r="P313" s="94">
        <v>0</v>
      </c>
      <c r="Q313" s="94">
        <v>0</v>
      </c>
      <c r="R313" s="73">
        <v>0</v>
      </c>
    </row>
    <row r="314" spans="1:18" x14ac:dyDescent="0.25">
      <c r="A314" s="371">
        <v>133</v>
      </c>
      <c r="B314" s="350" t="s">
        <v>749</v>
      </c>
      <c r="C314" s="351">
        <v>200</v>
      </c>
      <c r="D314" s="372">
        <f>SUM(D315:D319)</f>
        <v>1.64</v>
      </c>
      <c r="E314" s="372">
        <f t="shared" ref="E314:R314" si="63">SUM(E315:E319)</f>
        <v>0.39999999999999997</v>
      </c>
      <c r="F314" s="372">
        <f t="shared" si="63"/>
        <v>25.740000000000002</v>
      </c>
      <c r="G314" s="372">
        <f t="shared" si="63"/>
        <v>126.88</v>
      </c>
      <c r="H314" s="372">
        <f t="shared" si="63"/>
        <v>1.0999999999999999E-2</v>
      </c>
      <c r="I314" s="372">
        <f t="shared" si="63"/>
        <v>0.04</v>
      </c>
      <c r="J314" s="372">
        <f t="shared" si="63"/>
        <v>3.66</v>
      </c>
      <c r="K314" s="372">
        <f t="shared" si="63"/>
        <v>0</v>
      </c>
      <c r="L314" s="372">
        <f t="shared" si="63"/>
        <v>1.7999999999999999E-2</v>
      </c>
      <c r="M314" s="372">
        <f t="shared" si="63"/>
        <v>20.96</v>
      </c>
      <c r="N314" s="372">
        <f t="shared" si="63"/>
        <v>0</v>
      </c>
      <c r="O314" s="372">
        <f t="shared" si="63"/>
        <v>3.72</v>
      </c>
      <c r="P314" s="372">
        <f t="shared" si="63"/>
        <v>0</v>
      </c>
      <c r="Q314" s="372">
        <f t="shared" si="63"/>
        <v>6.92</v>
      </c>
      <c r="R314" s="399">
        <f t="shared" si="63"/>
        <v>2.145</v>
      </c>
    </row>
    <row r="315" spans="1:18" x14ac:dyDescent="0.25">
      <c r="A315" s="373"/>
      <c r="B315" s="374" t="s">
        <v>130</v>
      </c>
      <c r="C315" s="328" t="s">
        <v>46</v>
      </c>
      <c r="D315" s="329">
        <v>0.12</v>
      </c>
      <c r="E315" s="329">
        <v>0.03</v>
      </c>
      <c r="F315" s="329">
        <v>0.02</v>
      </c>
      <c r="G315" s="329">
        <v>0.85</v>
      </c>
      <c r="H315" s="357">
        <v>0</v>
      </c>
      <c r="I315" s="357">
        <v>6.0000000000000001E-3</v>
      </c>
      <c r="J315" s="357">
        <v>0.06</v>
      </c>
      <c r="K315" s="345">
        <v>0</v>
      </c>
      <c r="L315" s="345">
        <v>0</v>
      </c>
      <c r="M315" s="357">
        <v>2.97</v>
      </c>
      <c r="N315" s="375">
        <v>0</v>
      </c>
      <c r="O315" s="376">
        <v>2.64</v>
      </c>
      <c r="P315" s="375">
        <v>0</v>
      </c>
      <c r="Q315" s="376">
        <v>4.9400000000000004</v>
      </c>
      <c r="R315" s="377">
        <v>0.49199999999999999</v>
      </c>
    </row>
    <row r="316" spans="1:18" x14ac:dyDescent="0.25">
      <c r="A316" s="373"/>
      <c r="B316" s="374" t="s">
        <v>30</v>
      </c>
      <c r="C316" s="328" t="s">
        <v>697</v>
      </c>
      <c r="D316" s="329">
        <v>0</v>
      </c>
      <c r="E316" s="329">
        <v>0</v>
      </c>
      <c r="F316" s="329">
        <v>0</v>
      </c>
      <c r="G316" s="329">
        <v>0</v>
      </c>
      <c r="H316" s="357">
        <v>0</v>
      </c>
      <c r="I316" s="357">
        <v>0</v>
      </c>
      <c r="J316" s="357">
        <v>0</v>
      </c>
      <c r="K316" s="376">
        <v>0</v>
      </c>
      <c r="L316" s="376">
        <v>0</v>
      </c>
      <c r="M316" s="375">
        <v>0</v>
      </c>
      <c r="N316" s="375">
        <v>0</v>
      </c>
      <c r="O316" s="376">
        <v>0</v>
      </c>
      <c r="P316" s="375">
        <v>0</v>
      </c>
      <c r="Q316" s="376">
        <v>0</v>
      </c>
      <c r="R316" s="377">
        <v>0</v>
      </c>
    </row>
    <row r="317" spans="1:18" x14ac:dyDescent="0.25">
      <c r="A317" s="373"/>
      <c r="B317" s="374" t="s">
        <v>28</v>
      </c>
      <c r="C317" s="328" t="s">
        <v>129</v>
      </c>
      <c r="D317" s="329">
        <v>0</v>
      </c>
      <c r="E317" s="329">
        <v>0</v>
      </c>
      <c r="F317" s="329">
        <v>12.97</v>
      </c>
      <c r="G317" s="329">
        <v>51.87</v>
      </c>
      <c r="H317" s="357">
        <v>0</v>
      </c>
      <c r="I317" s="357">
        <v>0</v>
      </c>
      <c r="J317" s="357">
        <v>0</v>
      </c>
      <c r="K317" s="345">
        <v>0</v>
      </c>
      <c r="L317" s="345">
        <v>0</v>
      </c>
      <c r="M317" s="357">
        <v>0.39</v>
      </c>
      <c r="N317" s="375">
        <v>0</v>
      </c>
      <c r="O317" s="376">
        <v>0</v>
      </c>
      <c r="P317" s="375">
        <v>0</v>
      </c>
      <c r="Q317" s="376">
        <v>0</v>
      </c>
      <c r="R317" s="377">
        <v>3.9E-2</v>
      </c>
    </row>
    <row r="318" spans="1:18" x14ac:dyDescent="0.25">
      <c r="A318" s="373"/>
      <c r="B318" s="374" t="s">
        <v>698</v>
      </c>
      <c r="C318" s="328" t="s">
        <v>699</v>
      </c>
      <c r="D318" s="329">
        <v>0.08</v>
      </c>
      <c r="E318" s="329">
        <v>0.01</v>
      </c>
      <c r="F318" s="329">
        <v>0.27</v>
      </c>
      <c r="G318" s="329">
        <v>14.76</v>
      </c>
      <c r="H318" s="357">
        <v>4.0000000000000001E-3</v>
      </c>
      <c r="I318" s="357">
        <v>2E-3</v>
      </c>
      <c r="J318" s="357">
        <v>3.6</v>
      </c>
      <c r="K318" s="345">
        <v>0</v>
      </c>
      <c r="L318" s="345">
        <v>1.7999999999999999E-2</v>
      </c>
      <c r="M318" s="357">
        <v>3.6</v>
      </c>
      <c r="N318" s="375">
        <v>0</v>
      </c>
      <c r="O318" s="376">
        <v>1.08</v>
      </c>
      <c r="P318" s="375">
        <v>0</v>
      </c>
      <c r="Q318" s="376">
        <v>1.98</v>
      </c>
      <c r="R318" s="377">
        <v>5.3999999999999999E-2</v>
      </c>
    </row>
    <row r="319" spans="1:18" x14ac:dyDescent="0.25">
      <c r="A319" s="362">
        <v>11</v>
      </c>
      <c r="B319" s="311" t="s">
        <v>26</v>
      </c>
      <c r="C319" s="326" t="s">
        <v>410</v>
      </c>
      <c r="D319" s="363">
        <f t="shared" ref="D319" si="64">SUM(D320)</f>
        <v>1.44</v>
      </c>
      <c r="E319" s="363">
        <f t="shared" ref="E319:R319" si="65">SUM(E320)</f>
        <v>0.36</v>
      </c>
      <c r="F319" s="363">
        <f t="shared" si="65"/>
        <v>12.48</v>
      </c>
      <c r="G319" s="363">
        <f t="shared" si="65"/>
        <v>59.4</v>
      </c>
      <c r="H319" s="364">
        <f t="shared" si="65"/>
        <v>7.0000000000000001E-3</v>
      </c>
      <c r="I319" s="364">
        <f t="shared" si="65"/>
        <v>3.2000000000000001E-2</v>
      </c>
      <c r="J319" s="363">
        <f t="shared" si="65"/>
        <v>0</v>
      </c>
      <c r="K319" s="363">
        <f t="shared" si="65"/>
        <v>0</v>
      </c>
      <c r="L319" s="363">
        <f t="shared" si="65"/>
        <v>0</v>
      </c>
      <c r="M319" s="363">
        <f t="shared" si="65"/>
        <v>14</v>
      </c>
      <c r="N319" s="363">
        <f t="shared" si="65"/>
        <v>0</v>
      </c>
      <c r="O319" s="363">
        <f t="shared" si="65"/>
        <v>0</v>
      </c>
      <c r="P319" s="363">
        <f t="shared" si="65"/>
        <v>0</v>
      </c>
      <c r="Q319" s="363">
        <f t="shared" si="65"/>
        <v>0</v>
      </c>
      <c r="R319" s="398">
        <f t="shared" si="65"/>
        <v>1.56</v>
      </c>
    </row>
    <row r="320" spans="1:18" ht="15.75" thickBot="1" x14ac:dyDescent="0.3">
      <c r="A320" s="365"/>
      <c r="B320" s="366" t="s">
        <v>25</v>
      </c>
      <c r="C320" s="367" t="s">
        <v>251</v>
      </c>
      <c r="D320" s="368">
        <v>1.44</v>
      </c>
      <c r="E320" s="368">
        <v>0.36</v>
      </c>
      <c r="F320" s="368">
        <v>12.48</v>
      </c>
      <c r="G320" s="368">
        <v>59.4</v>
      </c>
      <c r="H320" s="368">
        <v>7.0000000000000001E-3</v>
      </c>
      <c r="I320" s="368">
        <v>3.2000000000000001E-2</v>
      </c>
      <c r="J320" s="368">
        <v>0</v>
      </c>
      <c r="K320" s="368">
        <v>0</v>
      </c>
      <c r="L320" s="368">
        <v>0</v>
      </c>
      <c r="M320" s="368">
        <v>14</v>
      </c>
      <c r="N320" s="369">
        <v>0</v>
      </c>
      <c r="O320" s="369">
        <v>0</v>
      </c>
      <c r="P320" s="369">
        <v>0</v>
      </c>
      <c r="Q320" s="369">
        <v>0</v>
      </c>
      <c r="R320" s="370">
        <v>1.56</v>
      </c>
    </row>
    <row r="321" spans="1:18" ht="15.75" thickBot="1" x14ac:dyDescent="0.3">
      <c r="A321" s="420" t="s">
        <v>24</v>
      </c>
      <c r="B321" s="421"/>
      <c r="C321" s="422"/>
      <c r="D321" s="15">
        <f>SUM(D288,D293,D303,D309,D314,D319,)</f>
        <v>33.741</v>
      </c>
      <c r="E321" s="15">
        <f t="shared" ref="E321:R321" si="66">SUM(E288,E293,E303,E309,E314,E319,)</f>
        <v>40.116999999999997</v>
      </c>
      <c r="F321" s="15">
        <f t="shared" si="66"/>
        <v>110.77400000000002</v>
      </c>
      <c r="G321" s="405">
        <f t="shared" si="66"/>
        <v>944.03200000000004</v>
      </c>
      <c r="H321" s="15">
        <f t="shared" si="66"/>
        <v>0.27400000000000002</v>
      </c>
      <c r="I321" s="15">
        <f t="shared" si="66"/>
        <v>0.88300000000000012</v>
      </c>
      <c r="J321" s="15">
        <f t="shared" si="66"/>
        <v>70.082999999999984</v>
      </c>
      <c r="K321" s="15">
        <f t="shared" si="66"/>
        <v>0.8670000000000001</v>
      </c>
      <c r="L321" s="15">
        <f t="shared" si="66"/>
        <v>2.456</v>
      </c>
      <c r="M321" s="15">
        <f t="shared" si="66"/>
        <v>138.995</v>
      </c>
      <c r="N321" s="15">
        <f t="shared" si="66"/>
        <v>1.0999999999999999E-2</v>
      </c>
      <c r="O321" s="15">
        <f t="shared" si="66"/>
        <v>76.766000000000005</v>
      </c>
      <c r="P321" s="15">
        <f t="shared" si="66"/>
        <v>1.2999999999999999E-2</v>
      </c>
      <c r="Q321" s="15">
        <f t="shared" si="66"/>
        <v>249.184</v>
      </c>
      <c r="R321" s="303">
        <f t="shared" si="66"/>
        <v>7.5519999999999996</v>
      </c>
    </row>
    <row r="324" spans="1:18" ht="15.75" thickBot="1" x14ac:dyDescent="0.3">
      <c r="A324" s="308"/>
      <c r="B324" s="309"/>
      <c r="C324" s="308"/>
      <c r="D324" s="308"/>
      <c r="E324" s="308"/>
      <c r="F324" s="308"/>
      <c r="G324" s="308"/>
      <c r="H324" s="308"/>
      <c r="I324" s="308"/>
      <c r="J324" s="308"/>
      <c r="K324" s="308"/>
      <c r="L324" s="308"/>
      <c r="M324" s="308"/>
      <c r="N324" s="308"/>
      <c r="O324" s="308"/>
      <c r="P324" s="308"/>
      <c r="Q324" s="308"/>
      <c r="R324" s="308"/>
    </row>
    <row r="325" spans="1:18" ht="15.75" thickBot="1" x14ac:dyDescent="0.3">
      <c r="A325" s="438" t="s">
        <v>83</v>
      </c>
      <c r="B325" s="439"/>
      <c r="C325" s="439"/>
      <c r="D325" s="439"/>
      <c r="E325" s="439"/>
      <c r="F325" s="439"/>
      <c r="G325" s="439"/>
      <c r="H325" s="439"/>
      <c r="I325" s="439"/>
      <c r="J325" s="439"/>
      <c r="K325" s="439"/>
      <c r="L325" s="439"/>
      <c r="M325" s="439"/>
      <c r="N325" s="439"/>
      <c r="O325" s="439"/>
      <c r="P325" s="439"/>
      <c r="Q325" s="439"/>
      <c r="R325" s="440"/>
    </row>
    <row r="326" spans="1:18" x14ac:dyDescent="0.25">
      <c r="A326" s="435" t="s">
        <v>82</v>
      </c>
      <c r="B326" s="429" t="s">
        <v>81</v>
      </c>
      <c r="C326" s="429" t="s">
        <v>80</v>
      </c>
      <c r="D326" s="431" t="s">
        <v>18</v>
      </c>
      <c r="E326" s="431"/>
      <c r="F326" s="431"/>
      <c r="G326" s="429" t="s">
        <v>17</v>
      </c>
      <c r="H326" s="432" t="s">
        <v>16</v>
      </c>
      <c r="I326" s="433"/>
      <c r="J326" s="433"/>
      <c r="K326" s="433"/>
      <c r="L326" s="434"/>
      <c r="M326" s="429" t="s">
        <v>15</v>
      </c>
      <c r="N326" s="414"/>
      <c r="O326" s="414"/>
      <c r="P326" s="414"/>
      <c r="Q326" s="414"/>
      <c r="R326" s="437"/>
    </row>
    <row r="327" spans="1:18" ht="16.5" thickBot="1" x14ac:dyDescent="0.3">
      <c r="A327" s="436"/>
      <c r="B327" s="430"/>
      <c r="C327" s="430"/>
      <c r="D327" s="72" t="s">
        <v>79</v>
      </c>
      <c r="E327" s="72" t="s">
        <v>78</v>
      </c>
      <c r="F327" s="72" t="s">
        <v>77</v>
      </c>
      <c r="G327" s="430"/>
      <c r="H327" s="72" t="s">
        <v>11</v>
      </c>
      <c r="I327" s="72" t="s">
        <v>10</v>
      </c>
      <c r="J327" s="72" t="s">
        <v>9</v>
      </c>
      <c r="K327" s="72" t="s">
        <v>76</v>
      </c>
      <c r="L327" s="72" t="s">
        <v>7</v>
      </c>
      <c r="M327" s="72" t="s">
        <v>6</v>
      </c>
      <c r="N327" s="71" t="s">
        <v>5</v>
      </c>
      <c r="O327" s="71" t="s">
        <v>4</v>
      </c>
      <c r="P327" s="71" t="s">
        <v>3</v>
      </c>
      <c r="Q327" s="71" t="s">
        <v>2</v>
      </c>
      <c r="R327" s="70" t="s">
        <v>1</v>
      </c>
    </row>
    <row r="328" spans="1:18" ht="15.75" x14ac:dyDescent="0.25">
      <c r="A328" s="378">
        <v>14</v>
      </c>
      <c r="B328" s="379" t="s">
        <v>730</v>
      </c>
      <c r="C328" s="380">
        <v>60</v>
      </c>
      <c r="D328" s="381">
        <f>SUM(D329)</f>
        <v>0.48</v>
      </c>
      <c r="E328" s="381">
        <f t="shared" ref="E328:R328" si="67">SUM(E329)</f>
        <v>0.06</v>
      </c>
      <c r="F328" s="381">
        <f t="shared" si="67"/>
        <v>1.5</v>
      </c>
      <c r="G328" s="381">
        <f t="shared" si="67"/>
        <v>8.4</v>
      </c>
      <c r="H328" s="381">
        <f t="shared" si="67"/>
        <v>1.7999999999999999E-2</v>
      </c>
      <c r="I328" s="381">
        <f t="shared" si="67"/>
        <v>2.4E-2</v>
      </c>
      <c r="J328" s="381">
        <f t="shared" si="67"/>
        <v>6</v>
      </c>
      <c r="K328" s="381">
        <f t="shared" si="67"/>
        <v>6.0000000000000001E-3</v>
      </c>
      <c r="L328" s="381">
        <f t="shared" si="67"/>
        <v>0.06</v>
      </c>
      <c r="M328" s="381">
        <f t="shared" si="67"/>
        <v>13.8</v>
      </c>
      <c r="N328" s="381">
        <f t="shared" si="67"/>
        <v>2E-3</v>
      </c>
      <c r="O328" s="381">
        <f t="shared" si="67"/>
        <v>8.4</v>
      </c>
      <c r="P328" s="381">
        <f t="shared" si="67"/>
        <v>0</v>
      </c>
      <c r="Q328" s="381">
        <f t="shared" si="67"/>
        <v>25.2</v>
      </c>
      <c r="R328" s="382">
        <f t="shared" si="67"/>
        <v>0.36</v>
      </c>
    </row>
    <row r="329" spans="1:18" ht="15.75" x14ac:dyDescent="0.25">
      <c r="A329" s="349"/>
      <c r="B329" s="355" t="s">
        <v>731</v>
      </c>
      <c r="C329" s="355" t="s">
        <v>732</v>
      </c>
      <c r="D329" s="345">
        <v>0.48</v>
      </c>
      <c r="E329" s="345">
        <v>0.06</v>
      </c>
      <c r="F329" s="345">
        <v>1.5</v>
      </c>
      <c r="G329" s="345">
        <v>8.4</v>
      </c>
      <c r="H329" s="345">
        <v>1.7999999999999999E-2</v>
      </c>
      <c r="I329" s="345">
        <v>2.4E-2</v>
      </c>
      <c r="J329" s="345">
        <v>6</v>
      </c>
      <c r="K329" s="345">
        <v>6.0000000000000001E-3</v>
      </c>
      <c r="L329" s="345">
        <v>0.06</v>
      </c>
      <c r="M329" s="345">
        <v>13.8</v>
      </c>
      <c r="N329" s="376">
        <v>2E-3</v>
      </c>
      <c r="O329" s="376">
        <v>8.4</v>
      </c>
      <c r="P329" s="376">
        <v>0</v>
      </c>
      <c r="Q329" s="376">
        <v>25.2</v>
      </c>
      <c r="R329" s="383">
        <v>0.36</v>
      </c>
    </row>
    <row r="330" spans="1:18" x14ac:dyDescent="0.25">
      <c r="A330" s="33">
        <v>30</v>
      </c>
      <c r="B330" s="55" t="s">
        <v>210</v>
      </c>
      <c r="C330" s="95">
        <v>250</v>
      </c>
      <c r="D330" s="110">
        <f t="shared" ref="D330:R330" si="68">SUM(D331:D338)</f>
        <v>14.148</v>
      </c>
      <c r="E330" s="110">
        <f t="shared" si="68"/>
        <v>3.5410000000000004</v>
      </c>
      <c r="F330" s="110">
        <f t="shared" si="68"/>
        <v>12.571999999999997</v>
      </c>
      <c r="G330" s="110">
        <f t="shared" si="68"/>
        <v>184.51</v>
      </c>
      <c r="H330" s="110">
        <f t="shared" si="68"/>
        <v>0.16800000000000001</v>
      </c>
      <c r="I330" s="110">
        <f t="shared" si="68"/>
        <v>0.51900000000000002</v>
      </c>
      <c r="J330" s="110">
        <f t="shared" si="68"/>
        <v>29.734000000000002</v>
      </c>
      <c r="K330" s="110">
        <f t="shared" si="68"/>
        <v>0.32800000000000001</v>
      </c>
      <c r="L330" s="110">
        <f t="shared" si="68"/>
        <v>0.27</v>
      </c>
      <c r="M330" s="110">
        <f t="shared" si="68"/>
        <v>72.844999999999999</v>
      </c>
      <c r="N330" s="110">
        <f t="shared" si="68"/>
        <v>5.0000000000000001E-3</v>
      </c>
      <c r="O330" s="110">
        <f t="shared" si="68"/>
        <v>46.256</v>
      </c>
      <c r="P330" s="110">
        <f t="shared" si="68"/>
        <v>3.0000000000000001E-3</v>
      </c>
      <c r="Q330" s="110">
        <f t="shared" si="68"/>
        <v>168</v>
      </c>
      <c r="R330" s="165">
        <f t="shared" si="68"/>
        <v>1.7350000000000001</v>
      </c>
    </row>
    <row r="331" spans="1:18" x14ac:dyDescent="0.25">
      <c r="A331" s="32"/>
      <c r="B331" s="31" t="s">
        <v>73</v>
      </c>
      <c r="C331" s="31" t="s">
        <v>275</v>
      </c>
      <c r="D331" s="31">
        <v>0.9</v>
      </c>
      <c r="E331" s="31">
        <v>0.05</v>
      </c>
      <c r="F331" s="31">
        <v>2.35</v>
      </c>
      <c r="G331" s="31">
        <v>16</v>
      </c>
      <c r="H331" s="31">
        <v>1.4999999999999999E-2</v>
      </c>
      <c r="I331" s="31">
        <v>0.02</v>
      </c>
      <c r="J331" s="31">
        <v>22.5</v>
      </c>
      <c r="K331" s="31">
        <v>1E-3</v>
      </c>
      <c r="L331" s="31">
        <v>0.05</v>
      </c>
      <c r="M331" s="31">
        <v>24</v>
      </c>
      <c r="N331" s="94">
        <v>1E-3</v>
      </c>
      <c r="O331" s="94">
        <v>8</v>
      </c>
      <c r="P331" s="94">
        <v>0</v>
      </c>
      <c r="Q331" s="94">
        <v>15.5</v>
      </c>
      <c r="R331" s="73">
        <v>0.3</v>
      </c>
    </row>
    <row r="332" spans="1:18" x14ac:dyDescent="0.25">
      <c r="A332" s="32"/>
      <c r="B332" s="31" t="s">
        <v>64</v>
      </c>
      <c r="C332" s="31" t="s">
        <v>274</v>
      </c>
      <c r="D332" s="31">
        <v>0.52400000000000002</v>
      </c>
      <c r="E332" s="31">
        <v>0.105</v>
      </c>
      <c r="F332" s="31">
        <v>4.2699999999999996</v>
      </c>
      <c r="G332" s="31">
        <v>22.17</v>
      </c>
      <c r="H332" s="31">
        <v>3.1E-2</v>
      </c>
      <c r="I332" s="31">
        <v>0.183</v>
      </c>
      <c r="J332" s="31">
        <v>5.24</v>
      </c>
      <c r="K332" s="31">
        <v>1E-3</v>
      </c>
      <c r="L332" s="31">
        <v>2.5999999999999999E-2</v>
      </c>
      <c r="M332" s="31">
        <v>2.62</v>
      </c>
      <c r="N332" s="94">
        <v>1E-3</v>
      </c>
      <c r="O332" s="94">
        <v>6.0259999999999998</v>
      </c>
      <c r="P332" s="94">
        <v>0</v>
      </c>
      <c r="Q332" s="94">
        <v>15.2</v>
      </c>
      <c r="R332" s="73">
        <v>0.23599999999999999</v>
      </c>
    </row>
    <row r="333" spans="1:18" x14ac:dyDescent="0.25">
      <c r="A333" s="33"/>
      <c r="B333" s="31" t="s">
        <v>71</v>
      </c>
      <c r="C333" s="31" t="s">
        <v>175</v>
      </c>
      <c r="D333" s="31">
        <v>0.14899999999999999</v>
      </c>
      <c r="E333" s="31">
        <v>1.6E-2</v>
      </c>
      <c r="F333" s="31">
        <v>1.1519999999999999</v>
      </c>
      <c r="G333" s="31">
        <v>7.44</v>
      </c>
      <c r="H333" s="31">
        <v>0.01</v>
      </c>
      <c r="I333" s="31">
        <v>1.0999999999999999E-2</v>
      </c>
      <c r="J333" s="31">
        <v>0.94399999999999995</v>
      </c>
      <c r="K333" s="31">
        <v>0.32</v>
      </c>
      <c r="L333" s="31">
        <v>6.4000000000000001E-2</v>
      </c>
      <c r="M333" s="31">
        <v>6.375</v>
      </c>
      <c r="N333" s="94">
        <v>1E-3</v>
      </c>
      <c r="O333" s="94">
        <v>6.08</v>
      </c>
      <c r="P333" s="94">
        <v>0</v>
      </c>
      <c r="Q333" s="94">
        <v>8.8000000000000007</v>
      </c>
      <c r="R333" s="73">
        <v>0.112</v>
      </c>
    </row>
    <row r="334" spans="1:18" x14ac:dyDescent="0.25">
      <c r="A334" s="33"/>
      <c r="B334" s="31" t="s">
        <v>62</v>
      </c>
      <c r="C334" s="31" t="s">
        <v>252</v>
      </c>
      <c r="D334" s="62">
        <v>0.14000000000000001</v>
      </c>
      <c r="E334" s="62">
        <v>0</v>
      </c>
      <c r="F334" s="62">
        <v>0.91</v>
      </c>
      <c r="G334" s="62">
        <v>6.2</v>
      </c>
      <c r="H334" s="62">
        <v>4.0000000000000001E-3</v>
      </c>
      <c r="I334" s="62">
        <v>2E-3</v>
      </c>
      <c r="J334" s="62">
        <v>1</v>
      </c>
      <c r="K334" s="62">
        <v>0</v>
      </c>
      <c r="L334" s="62">
        <v>0.02</v>
      </c>
      <c r="M334" s="62">
        <v>3.1</v>
      </c>
      <c r="N334" s="61">
        <v>0</v>
      </c>
      <c r="O334" s="61">
        <v>1.4</v>
      </c>
      <c r="P334" s="61">
        <v>0</v>
      </c>
      <c r="Q334" s="61">
        <v>5.8</v>
      </c>
      <c r="R334" s="60">
        <v>0.08</v>
      </c>
    </row>
    <row r="335" spans="1:18" x14ac:dyDescent="0.25">
      <c r="A335" s="33"/>
      <c r="B335" s="31" t="s">
        <v>158</v>
      </c>
      <c r="C335" s="74" t="s">
        <v>239</v>
      </c>
      <c r="D335" s="31">
        <v>0.3</v>
      </c>
      <c r="E335" s="31">
        <v>1</v>
      </c>
      <c r="F335" s="31">
        <v>0.28999999999999998</v>
      </c>
      <c r="G335" s="31">
        <v>13.5</v>
      </c>
      <c r="H335" s="31">
        <v>3.0000000000000001E-3</v>
      </c>
      <c r="I335" s="31">
        <v>0.01</v>
      </c>
      <c r="J335" s="31">
        <v>0.05</v>
      </c>
      <c r="K335" s="31">
        <v>6.0000000000000001E-3</v>
      </c>
      <c r="L335" s="31">
        <v>0.03</v>
      </c>
      <c r="M335" s="31">
        <v>9</v>
      </c>
      <c r="N335" s="94">
        <v>1E-3</v>
      </c>
      <c r="O335" s="94">
        <v>1</v>
      </c>
      <c r="P335" s="94">
        <v>0</v>
      </c>
      <c r="Q335" s="94">
        <v>6.2</v>
      </c>
      <c r="R335" s="73">
        <v>0.01</v>
      </c>
    </row>
    <row r="336" spans="1:18" x14ac:dyDescent="0.25">
      <c r="A336" s="32"/>
      <c r="B336" s="31" t="s">
        <v>47</v>
      </c>
      <c r="C336" s="31" t="s">
        <v>171</v>
      </c>
      <c r="D336" s="31">
        <v>0</v>
      </c>
      <c r="E336" s="31">
        <v>0</v>
      </c>
      <c r="F336" s="31">
        <v>0</v>
      </c>
      <c r="G336" s="31">
        <v>0</v>
      </c>
      <c r="H336" s="31">
        <v>0</v>
      </c>
      <c r="I336" s="31">
        <v>0</v>
      </c>
      <c r="J336" s="31">
        <v>0</v>
      </c>
      <c r="K336" s="31">
        <v>0</v>
      </c>
      <c r="L336" s="31">
        <v>0</v>
      </c>
      <c r="M336" s="31">
        <v>0</v>
      </c>
      <c r="N336" s="31">
        <v>0</v>
      </c>
      <c r="O336" s="31">
        <v>0</v>
      </c>
      <c r="P336" s="31">
        <v>0</v>
      </c>
      <c r="Q336" s="31">
        <v>0</v>
      </c>
      <c r="R336" s="73">
        <v>0</v>
      </c>
    </row>
    <row r="337" spans="1:18" x14ac:dyDescent="0.25">
      <c r="A337" s="33"/>
      <c r="B337" s="31" t="s">
        <v>58</v>
      </c>
      <c r="C337" s="30" t="s">
        <v>241</v>
      </c>
      <c r="D337" s="17">
        <v>8.91</v>
      </c>
      <c r="E337" s="17">
        <v>0.27</v>
      </c>
      <c r="F337" s="17">
        <v>3.6</v>
      </c>
      <c r="G337" s="17">
        <v>41</v>
      </c>
      <c r="H337" s="17">
        <v>9.9000000000000005E-2</v>
      </c>
      <c r="I337" s="17">
        <v>0.27300000000000002</v>
      </c>
      <c r="J337" s="17">
        <v>0</v>
      </c>
      <c r="K337" s="17">
        <v>0</v>
      </c>
      <c r="L337" s="17">
        <v>0.03</v>
      </c>
      <c r="M337" s="17">
        <v>24</v>
      </c>
      <c r="N337" s="29">
        <v>0</v>
      </c>
      <c r="O337" s="29">
        <v>21</v>
      </c>
      <c r="P337" s="29">
        <v>3.0000000000000001E-3</v>
      </c>
      <c r="Q337" s="29">
        <v>93</v>
      </c>
      <c r="R337" s="16">
        <v>0.81</v>
      </c>
    </row>
    <row r="338" spans="1:18" x14ac:dyDescent="0.25">
      <c r="A338" s="37"/>
      <c r="B338" s="26" t="s">
        <v>729</v>
      </c>
      <c r="C338" s="44" t="s">
        <v>756</v>
      </c>
      <c r="D338" s="43">
        <v>3.2250000000000001</v>
      </c>
      <c r="E338" s="43">
        <v>2.1</v>
      </c>
      <c r="F338" s="43">
        <v>0</v>
      </c>
      <c r="G338" s="43">
        <v>78.2</v>
      </c>
      <c r="H338" s="43">
        <v>6.0000000000000001E-3</v>
      </c>
      <c r="I338" s="43">
        <v>0.02</v>
      </c>
      <c r="J338" s="43">
        <v>0</v>
      </c>
      <c r="K338" s="43">
        <v>0</v>
      </c>
      <c r="L338" s="43">
        <v>0.05</v>
      </c>
      <c r="M338" s="43">
        <v>3.75</v>
      </c>
      <c r="N338" s="42">
        <v>1E-3</v>
      </c>
      <c r="O338" s="42">
        <v>2.75</v>
      </c>
      <c r="P338" s="42">
        <v>0</v>
      </c>
      <c r="Q338" s="42">
        <v>23.5</v>
      </c>
      <c r="R338" s="41">
        <v>0.187</v>
      </c>
    </row>
    <row r="339" spans="1:18" x14ac:dyDescent="0.25">
      <c r="A339" s="21">
        <v>102</v>
      </c>
      <c r="B339" s="20" t="s">
        <v>157</v>
      </c>
      <c r="C339" s="312">
        <v>200</v>
      </c>
      <c r="D339" s="53">
        <f t="shared" ref="D339:R339" si="69">SUM(D340:D347)</f>
        <v>16.038</v>
      </c>
      <c r="E339" s="53">
        <f t="shared" si="69"/>
        <v>18.513000000000002</v>
      </c>
      <c r="F339" s="53">
        <f t="shared" si="69"/>
        <v>18.789000000000001</v>
      </c>
      <c r="G339" s="53">
        <f t="shared" si="69"/>
        <v>344.49</v>
      </c>
      <c r="H339" s="53">
        <f t="shared" si="69"/>
        <v>0.19800000000000001</v>
      </c>
      <c r="I339" s="53">
        <f t="shared" si="69"/>
        <v>0.81700000000000006</v>
      </c>
      <c r="J339" s="53">
        <f t="shared" si="69"/>
        <v>26.46</v>
      </c>
      <c r="K339" s="53">
        <f t="shared" si="69"/>
        <v>0.502</v>
      </c>
      <c r="L339" s="53">
        <f t="shared" si="69"/>
        <v>1.1990000000000001</v>
      </c>
      <c r="M339" s="53">
        <f t="shared" si="69"/>
        <v>37.036999999999999</v>
      </c>
      <c r="N339" s="53">
        <f t="shared" si="69"/>
        <v>1.0999999999999999E-2</v>
      </c>
      <c r="O339" s="53">
        <f t="shared" si="69"/>
        <v>48.804000000000002</v>
      </c>
      <c r="P339" s="53">
        <f t="shared" si="69"/>
        <v>8.9999999999999993E-3</v>
      </c>
      <c r="Q339" s="53">
        <f t="shared" si="69"/>
        <v>193.30399999999997</v>
      </c>
      <c r="R339" s="116">
        <f t="shared" si="69"/>
        <v>2.383</v>
      </c>
    </row>
    <row r="340" spans="1:18" x14ac:dyDescent="0.25">
      <c r="A340" s="21"/>
      <c r="B340" s="26" t="s">
        <v>64</v>
      </c>
      <c r="C340" s="100" t="s">
        <v>156</v>
      </c>
      <c r="D340" s="25">
        <v>2.84</v>
      </c>
      <c r="E340" s="25">
        <v>9.8000000000000004E-2</v>
      </c>
      <c r="F340" s="25">
        <v>13.6</v>
      </c>
      <c r="G340" s="25">
        <v>85.46</v>
      </c>
      <c r="H340" s="24">
        <v>0.11799999999999999</v>
      </c>
      <c r="I340" s="24">
        <v>0.68600000000000005</v>
      </c>
      <c r="J340" s="24">
        <v>19.600000000000001</v>
      </c>
      <c r="K340" s="24">
        <v>3.0000000000000001E-3</v>
      </c>
      <c r="L340" s="24">
        <v>9.8000000000000004E-2</v>
      </c>
      <c r="M340" s="24">
        <v>9.8000000000000007</v>
      </c>
      <c r="N340" s="23">
        <v>5.0000000000000001E-3</v>
      </c>
      <c r="O340" s="23">
        <v>22.54</v>
      </c>
      <c r="P340" s="23">
        <v>0</v>
      </c>
      <c r="Q340" s="23">
        <v>56.84</v>
      </c>
      <c r="R340" s="22">
        <v>0.88200000000000001</v>
      </c>
    </row>
    <row r="341" spans="1:18" x14ac:dyDescent="0.25">
      <c r="A341" s="21"/>
      <c r="B341" s="26" t="s">
        <v>62</v>
      </c>
      <c r="C341" s="100" t="s">
        <v>155</v>
      </c>
      <c r="D341" s="25">
        <v>0.17199999999999999</v>
      </c>
      <c r="E341" s="25">
        <v>0</v>
      </c>
      <c r="F341" s="25">
        <v>1.119</v>
      </c>
      <c r="G341" s="25">
        <v>4.92</v>
      </c>
      <c r="H341" s="24">
        <v>6.0000000000000001E-3</v>
      </c>
      <c r="I341" s="24">
        <v>3.0000000000000001E-3</v>
      </c>
      <c r="J341" s="24">
        <v>1.23</v>
      </c>
      <c r="K341" s="24">
        <v>0</v>
      </c>
      <c r="L341" s="24">
        <v>2.5000000000000001E-2</v>
      </c>
      <c r="M341" s="24">
        <v>3.8130000000000002</v>
      </c>
      <c r="N341" s="23">
        <v>0</v>
      </c>
      <c r="O341" s="23">
        <v>1.722</v>
      </c>
      <c r="P341" s="23">
        <v>0</v>
      </c>
      <c r="Q341" s="23">
        <v>7.1340000000000003</v>
      </c>
      <c r="R341" s="22">
        <v>9.8000000000000004E-2</v>
      </c>
    </row>
    <row r="342" spans="1:18" x14ac:dyDescent="0.25">
      <c r="A342" s="21"/>
      <c r="B342" s="26" t="s">
        <v>71</v>
      </c>
      <c r="C342" s="100" t="s">
        <v>154</v>
      </c>
      <c r="D342" s="25">
        <v>0.28000000000000003</v>
      </c>
      <c r="E342" s="25">
        <v>0.02</v>
      </c>
      <c r="F342" s="25">
        <v>1.49</v>
      </c>
      <c r="G342" s="25">
        <v>7.54</v>
      </c>
      <c r="H342" s="24">
        <v>1.2999999999999999E-2</v>
      </c>
      <c r="I342" s="24">
        <v>1.4999999999999999E-2</v>
      </c>
      <c r="J342" s="24">
        <v>1.27</v>
      </c>
      <c r="K342" s="24">
        <v>0.43</v>
      </c>
      <c r="L342" s="24">
        <v>8.5999999999999993E-2</v>
      </c>
      <c r="M342" s="24">
        <v>10.96</v>
      </c>
      <c r="N342" s="23">
        <v>1E-3</v>
      </c>
      <c r="O342" s="23">
        <v>8.17</v>
      </c>
      <c r="P342" s="23">
        <v>0</v>
      </c>
      <c r="Q342" s="23">
        <v>11.8</v>
      </c>
      <c r="R342" s="22">
        <v>0.15</v>
      </c>
    </row>
    <row r="343" spans="1:18" x14ac:dyDescent="0.25">
      <c r="A343" s="21"/>
      <c r="B343" s="26" t="s">
        <v>133</v>
      </c>
      <c r="C343" s="100" t="s">
        <v>153</v>
      </c>
      <c r="D343" s="25">
        <v>0.2</v>
      </c>
      <c r="E343" s="25">
        <v>0.03</v>
      </c>
      <c r="F343" s="25">
        <v>1.25</v>
      </c>
      <c r="G343" s="25">
        <v>6.05</v>
      </c>
      <c r="H343" s="24">
        <v>4.0000000000000001E-3</v>
      </c>
      <c r="I343" s="24">
        <v>1E-3</v>
      </c>
      <c r="J343" s="24">
        <v>0</v>
      </c>
      <c r="K343" s="24">
        <v>0</v>
      </c>
      <c r="L343" s="24">
        <v>3.2000000000000001E-2</v>
      </c>
      <c r="M343" s="24">
        <v>0.32400000000000001</v>
      </c>
      <c r="N343" s="23">
        <v>0</v>
      </c>
      <c r="O343" s="23">
        <v>0.79200000000000004</v>
      </c>
      <c r="P343" s="23">
        <v>0</v>
      </c>
      <c r="Q343" s="23">
        <v>2.0699999999999998</v>
      </c>
      <c r="R343" s="22">
        <v>2.1999999999999999E-2</v>
      </c>
    </row>
    <row r="344" spans="1:18" x14ac:dyDescent="0.25">
      <c r="A344" s="21"/>
      <c r="B344" s="26" t="s">
        <v>69</v>
      </c>
      <c r="C344" s="44" t="s">
        <v>97</v>
      </c>
      <c r="D344" s="24">
        <v>0</v>
      </c>
      <c r="E344" s="24">
        <v>5.99</v>
      </c>
      <c r="F344" s="24">
        <v>0</v>
      </c>
      <c r="G344" s="24">
        <v>53.94</v>
      </c>
      <c r="H344" s="24">
        <v>0</v>
      </c>
      <c r="I344" s="24">
        <v>0</v>
      </c>
      <c r="J344" s="24">
        <v>0</v>
      </c>
      <c r="K344" s="50">
        <v>0</v>
      </c>
      <c r="L344" s="50">
        <v>0.55300000000000005</v>
      </c>
      <c r="M344" s="50">
        <v>0</v>
      </c>
      <c r="N344" s="50">
        <v>0</v>
      </c>
      <c r="O344" s="50">
        <v>0</v>
      </c>
      <c r="P344" s="50">
        <v>0</v>
      </c>
      <c r="Q344" s="50">
        <v>0</v>
      </c>
      <c r="R344" s="22">
        <v>0</v>
      </c>
    </row>
    <row r="345" spans="1:18" x14ac:dyDescent="0.25">
      <c r="A345" s="21"/>
      <c r="B345" s="26" t="s">
        <v>704</v>
      </c>
      <c r="C345" s="100" t="s">
        <v>724</v>
      </c>
      <c r="D345" s="25">
        <v>12.21</v>
      </c>
      <c r="E345" s="25">
        <v>12.34</v>
      </c>
      <c r="F345" s="25">
        <v>0</v>
      </c>
      <c r="G345" s="25">
        <v>179.65</v>
      </c>
      <c r="H345" s="24">
        <v>4.7E-2</v>
      </c>
      <c r="I345" s="24">
        <v>0.1</v>
      </c>
      <c r="J345" s="24">
        <v>1.21</v>
      </c>
      <c r="K345" s="24">
        <v>4.8000000000000001E-2</v>
      </c>
      <c r="L345" s="24">
        <v>0.33500000000000002</v>
      </c>
      <c r="M345" s="24">
        <v>10.74</v>
      </c>
      <c r="N345" s="23">
        <v>4.0000000000000001E-3</v>
      </c>
      <c r="O345" s="23">
        <v>12.08</v>
      </c>
      <c r="P345" s="23">
        <v>8.9999999999999993E-3</v>
      </c>
      <c r="Q345" s="23">
        <v>110.7</v>
      </c>
      <c r="R345" s="22">
        <v>1.07</v>
      </c>
    </row>
    <row r="346" spans="1:18" x14ac:dyDescent="0.25">
      <c r="A346" s="21"/>
      <c r="B346" s="26" t="s">
        <v>132</v>
      </c>
      <c r="C346" s="44" t="s">
        <v>120</v>
      </c>
      <c r="D346" s="25">
        <v>0.33600000000000002</v>
      </c>
      <c r="E346" s="25">
        <v>3.5000000000000003E-2</v>
      </c>
      <c r="F346" s="25">
        <v>1.33</v>
      </c>
      <c r="G346" s="25">
        <v>6.93</v>
      </c>
      <c r="H346" s="25">
        <v>0.01</v>
      </c>
      <c r="I346" s="25">
        <v>1.2E-2</v>
      </c>
      <c r="J346" s="25">
        <v>3.15</v>
      </c>
      <c r="K346" s="25">
        <v>2.1000000000000001E-2</v>
      </c>
      <c r="L346" s="25">
        <v>7.0000000000000007E-2</v>
      </c>
      <c r="M346" s="25">
        <v>1.4</v>
      </c>
      <c r="N346" s="84">
        <v>1E-3</v>
      </c>
      <c r="O346" s="84">
        <v>3.5</v>
      </c>
      <c r="P346" s="84">
        <v>0</v>
      </c>
      <c r="Q346" s="84">
        <v>4.76</v>
      </c>
      <c r="R346" s="36">
        <v>0.161</v>
      </c>
    </row>
    <row r="347" spans="1:18" x14ac:dyDescent="0.25">
      <c r="A347" s="21"/>
      <c r="B347" s="26" t="s">
        <v>47</v>
      </c>
      <c r="C347" s="100" t="s">
        <v>152</v>
      </c>
      <c r="D347" s="24">
        <v>0</v>
      </c>
      <c r="E347" s="24">
        <v>0</v>
      </c>
      <c r="F347" s="24">
        <v>0</v>
      </c>
      <c r="G347" s="24">
        <v>0</v>
      </c>
      <c r="H347" s="24">
        <v>0</v>
      </c>
      <c r="I347" s="24">
        <v>0</v>
      </c>
      <c r="J347" s="24">
        <v>0</v>
      </c>
      <c r="K347" s="50">
        <v>0</v>
      </c>
      <c r="L347" s="50">
        <v>0</v>
      </c>
      <c r="M347" s="50">
        <v>0</v>
      </c>
      <c r="N347" s="50">
        <v>0</v>
      </c>
      <c r="O347" s="50">
        <v>0</v>
      </c>
      <c r="P347" s="50">
        <v>0</v>
      </c>
      <c r="Q347" s="50">
        <v>0</v>
      </c>
      <c r="R347" s="22">
        <v>0</v>
      </c>
    </row>
    <row r="348" spans="1:18" ht="28.5" x14ac:dyDescent="0.25">
      <c r="A348" s="384">
        <v>130</v>
      </c>
      <c r="B348" s="385" t="s">
        <v>86</v>
      </c>
      <c r="C348" s="386" t="s">
        <v>33</v>
      </c>
      <c r="D348" s="387">
        <f t="shared" ref="D348:R348" si="70">SUM(D349:D349)</f>
        <v>0</v>
      </c>
      <c r="E348" s="387">
        <f t="shared" si="70"/>
        <v>1</v>
      </c>
      <c r="F348" s="387">
        <f t="shared" si="70"/>
        <v>18.2</v>
      </c>
      <c r="G348" s="387">
        <f t="shared" si="70"/>
        <v>76</v>
      </c>
      <c r="H348" s="387">
        <f t="shared" si="70"/>
        <v>0.02</v>
      </c>
      <c r="I348" s="387">
        <f t="shared" si="70"/>
        <v>0.02</v>
      </c>
      <c r="J348" s="387">
        <f t="shared" si="70"/>
        <v>4</v>
      </c>
      <c r="K348" s="387">
        <f t="shared" si="70"/>
        <v>0</v>
      </c>
      <c r="L348" s="387">
        <f t="shared" si="70"/>
        <v>0.2</v>
      </c>
      <c r="M348" s="387">
        <f t="shared" si="70"/>
        <v>14</v>
      </c>
      <c r="N348" s="387">
        <f t="shared" si="70"/>
        <v>2E-3</v>
      </c>
      <c r="O348" s="387">
        <f t="shared" si="70"/>
        <v>8</v>
      </c>
      <c r="P348" s="387">
        <f t="shared" si="70"/>
        <v>0</v>
      </c>
      <c r="Q348" s="387">
        <f t="shared" si="70"/>
        <v>14</v>
      </c>
      <c r="R348" s="388">
        <f t="shared" si="70"/>
        <v>0.6</v>
      </c>
    </row>
    <row r="349" spans="1:18" x14ac:dyDescent="0.25">
      <c r="A349" s="389"/>
      <c r="B349" s="390" t="s">
        <v>85</v>
      </c>
      <c r="C349" s="391" t="s">
        <v>84</v>
      </c>
      <c r="D349" s="322">
        <v>0</v>
      </c>
      <c r="E349" s="322">
        <v>1</v>
      </c>
      <c r="F349" s="322">
        <v>18.2</v>
      </c>
      <c r="G349" s="322">
        <v>76</v>
      </c>
      <c r="H349" s="322">
        <v>0.02</v>
      </c>
      <c r="I349" s="322">
        <v>0.02</v>
      </c>
      <c r="J349" s="322">
        <v>4</v>
      </c>
      <c r="K349" s="322">
        <v>0</v>
      </c>
      <c r="L349" s="322">
        <v>0.2</v>
      </c>
      <c r="M349" s="322">
        <v>14</v>
      </c>
      <c r="N349" s="347">
        <v>2E-3</v>
      </c>
      <c r="O349" s="347">
        <v>8</v>
      </c>
      <c r="P349" s="347">
        <v>0</v>
      </c>
      <c r="Q349" s="347">
        <v>14</v>
      </c>
      <c r="R349" s="348">
        <v>0.6</v>
      </c>
    </row>
    <row r="350" spans="1:18" x14ac:dyDescent="0.25">
      <c r="A350" s="362">
        <v>11</v>
      </c>
      <c r="B350" s="311" t="s">
        <v>26</v>
      </c>
      <c r="C350" s="326" t="s">
        <v>410</v>
      </c>
      <c r="D350" s="363">
        <f t="shared" ref="D350" si="71">SUM(D351)</f>
        <v>1.44</v>
      </c>
      <c r="E350" s="363">
        <f t="shared" ref="E350:R350" si="72">SUM(E351)</f>
        <v>0.36</v>
      </c>
      <c r="F350" s="363">
        <f t="shared" si="72"/>
        <v>12.48</v>
      </c>
      <c r="G350" s="363">
        <f t="shared" si="72"/>
        <v>59.4</v>
      </c>
      <c r="H350" s="364">
        <f t="shared" si="72"/>
        <v>7.0000000000000001E-3</v>
      </c>
      <c r="I350" s="364">
        <f t="shared" si="72"/>
        <v>3.2000000000000001E-2</v>
      </c>
      <c r="J350" s="363">
        <f t="shared" si="72"/>
        <v>0</v>
      </c>
      <c r="K350" s="363">
        <f t="shared" si="72"/>
        <v>0</v>
      </c>
      <c r="L350" s="363">
        <f t="shared" si="72"/>
        <v>0</v>
      </c>
      <c r="M350" s="363">
        <f t="shared" si="72"/>
        <v>14</v>
      </c>
      <c r="N350" s="363">
        <f t="shared" si="72"/>
        <v>0</v>
      </c>
      <c r="O350" s="363">
        <f t="shared" si="72"/>
        <v>0</v>
      </c>
      <c r="P350" s="363">
        <f t="shared" si="72"/>
        <v>0</v>
      </c>
      <c r="Q350" s="363">
        <f t="shared" si="72"/>
        <v>0</v>
      </c>
      <c r="R350" s="398">
        <f t="shared" si="72"/>
        <v>1.56</v>
      </c>
    </row>
    <row r="351" spans="1:18" ht="15.75" thickBot="1" x14ac:dyDescent="0.3">
      <c r="A351" s="365"/>
      <c r="B351" s="366" t="s">
        <v>25</v>
      </c>
      <c r="C351" s="367" t="s">
        <v>251</v>
      </c>
      <c r="D351" s="368">
        <v>1.44</v>
      </c>
      <c r="E351" s="368">
        <v>0.36</v>
      </c>
      <c r="F351" s="368">
        <v>12.48</v>
      </c>
      <c r="G351" s="368">
        <v>59.4</v>
      </c>
      <c r="H351" s="368">
        <v>7.0000000000000001E-3</v>
      </c>
      <c r="I351" s="368">
        <v>3.2000000000000001E-2</v>
      </c>
      <c r="J351" s="368">
        <v>0</v>
      </c>
      <c r="K351" s="368">
        <v>0</v>
      </c>
      <c r="L351" s="368">
        <v>0</v>
      </c>
      <c r="M351" s="368">
        <v>14</v>
      </c>
      <c r="N351" s="369">
        <v>0</v>
      </c>
      <c r="O351" s="369">
        <v>0</v>
      </c>
      <c r="P351" s="369">
        <v>0</v>
      </c>
      <c r="Q351" s="369">
        <v>0</v>
      </c>
      <c r="R351" s="370">
        <v>1.56</v>
      </c>
    </row>
    <row r="352" spans="1:18" ht="15.75" thickBot="1" x14ac:dyDescent="0.3">
      <c r="A352" s="420" t="s">
        <v>24</v>
      </c>
      <c r="B352" s="421"/>
      <c r="C352" s="422"/>
      <c r="D352" s="15">
        <f>SUM(D328,D330,D339,D348,D350,)</f>
        <v>32.106000000000002</v>
      </c>
      <c r="E352" s="15">
        <f t="shared" ref="E352:R352" si="73">SUM(E328,E330,E339,E348,E350,)</f>
        <v>23.474</v>
      </c>
      <c r="F352" s="15">
        <f t="shared" si="73"/>
        <v>63.540999999999997</v>
      </c>
      <c r="G352" s="15">
        <f t="shared" si="73"/>
        <v>672.8</v>
      </c>
      <c r="H352" s="15">
        <f t="shared" si="73"/>
        <v>0.41100000000000003</v>
      </c>
      <c r="I352" s="15">
        <f t="shared" si="73"/>
        <v>1.4120000000000001</v>
      </c>
      <c r="J352" s="15">
        <f t="shared" si="73"/>
        <v>66.194000000000003</v>
      </c>
      <c r="K352" s="15">
        <f t="shared" si="73"/>
        <v>0.83600000000000008</v>
      </c>
      <c r="L352" s="15">
        <f t="shared" si="73"/>
        <v>1.7290000000000001</v>
      </c>
      <c r="M352" s="15">
        <f t="shared" si="73"/>
        <v>151.68199999999999</v>
      </c>
      <c r="N352" s="15">
        <f t="shared" si="73"/>
        <v>1.9999999999999997E-2</v>
      </c>
      <c r="O352" s="15">
        <f t="shared" si="73"/>
        <v>111.46000000000001</v>
      </c>
      <c r="P352" s="15">
        <f t="shared" si="73"/>
        <v>1.2E-2</v>
      </c>
      <c r="Q352" s="15">
        <f t="shared" si="73"/>
        <v>400.50399999999996</v>
      </c>
      <c r="R352" s="303">
        <f t="shared" si="73"/>
        <v>6.6379999999999999</v>
      </c>
    </row>
    <row r="356" spans="1:18" x14ac:dyDescent="0.25">
      <c r="A356" s="164"/>
      <c r="B356" s="164"/>
      <c r="C356" s="164"/>
      <c r="D356" s="163"/>
      <c r="E356" s="163"/>
      <c r="F356" s="163"/>
      <c r="G356" s="163"/>
      <c r="H356" s="163"/>
      <c r="I356" s="163"/>
      <c r="J356" s="163"/>
      <c r="K356" s="163"/>
      <c r="L356" s="163"/>
      <c r="M356" s="163"/>
      <c r="N356" s="163"/>
      <c r="O356" s="163"/>
      <c r="P356" s="163"/>
      <c r="Q356" s="163"/>
      <c r="R356" s="163"/>
    </row>
    <row r="359" spans="1:18" ht="15.75" thickBot="1" x14ac:dyDescent="0.3"/>
    <row r="360" spans="1:18" ht="15.75" thickBot="1" x14ac:dyDescent="0.3">
      <c r="A360" s="449" t="s">
        <v>23</v>
      </c>
      <c r="B360" s="450"/>
      <c r="C360" s="450"/>
      <c r="D360" s="450"/>
      <c r="E360" s="450"/>
      <c r="F360" s="450"/>
      <c r="G360" s="450"/>
      <c r="H360" s="450"/>
      <c r="I360" s="450"/>
      <c r="J360" s="450"/>
      <c r="K360" s="450"/>
      <c r="L360" s="450"/>
      <c r="M360" s="450"/>
      <c r="N360" s="450"/>
      <c r="O360" s="450"/>
      <c r="P360" s="450"/>
      <c r="Q360" s="450"/>
      <c r="R360" s="451"/>
    </row>
    <row r="361" spans="1:18" ht="15.75" x14ac:dyDescent="0.25">
      <c r="A361" s="441" t="s">
        <v>20</v>
      </c>
      <c r="B361" s="443" t="s">
        <v>19</v>
      </c>
      <c r="C361" s="444"/>
      <c r="D361" s="423" t="s">
        <v>18</v>
      </c>
      <c r="E361" s="423"/>
      <c r="F361" s="423"/>
      <c r="G361" s="423" t="s">
        <v>17</v>
      </c>
      <c r="H361" s="425" t="s">
        <v>16</v>
      </c>
      <c r="I361" s="426"/>
      <c r="J361" s="426"/>
      <c r="K361" s="426"/>
      <c r="L361" s="426"/>
      <c r="M361" s="452" t="s">
        <v>15</v>
      </c>
      <c r="N361" s="453"/>
      <c r="O361" s="453"/>
      <c r="P361" s="453"/>
      <c r="Q361" s="453"/>
      <c r="R361" s="454"/>
    </row>
    <row r="362" spans="1:18" ht="15.75" x14ac:dyDescent="0.25">
      <c r="A362" s="442"/>
      <c r="B362" s="445"/>
      <c r="C362" s="446"/>
      <c r="D362" s="9" t="s">
        <v>14</v>
      </c>
      <c r="E362" s="9" t="s">
        <v>13</v>
      </c>
      <c r="F362" s="9" t="s">
        <v>12</v>
      </c>
      <c r="G362" s="424"/>
      <c r="H362" s="9" t="s">
        <v>11</v>
      </c>
      <c r="I362" s="9" t="s">
        <v>10</v>
      </c>
      <c r="J362" s="9" t="s">
        <v>9</v>
      </c>
      <c r="K362" s="9" t="s">
        <v>8</v>
      </c>
      <c r="L362" s="9" t="s">
        <v>7</v>
      </c>
      <c r="M362" s="9" t="s">
        <v>6</v>
      </c>
      <c r="N362" s="9" t="s">
        <v>5</v>
      </c>
      <c r="O362" s="9" t="s">
        <v>4</v>
      </c>
      <c r="P362" s="9" t="s">
        <v>3</v>
      </c>
      <c r="Q362" s="9" t="s">
        <v>2</v>
      </c>
      <c r="R362" s="8" t="s">
        <v>1</v>
      </c>
    </row>
    <row r="363" spans="1:18" ht="15.75" x14ac:dyDescent="0.25">
      <c r="A363" s="7"/>
      <c r="B363" s="447" t="s">
        <v>234</v>
      </c>
      <c r="C363" s="448"/>
      <c r="D363" s="14">
        <f t="shared" ref="D363:R363" si="74">SUM(D35,D70,D103,D142,D176,D212,D246,D281,D321,D352,)</f>
        <v>365.125</v>
      </c>
      <c r="E363" s="14">
        <f t="shared" si="74"/>
        <v>288.40499999999997</v>
      </c>
      <c r="F363" s="14">
        <f t="shared" si="74"/>
        <v>1330.1930000000002</v>
      </c>
      <c r="G363" s="14">
        <f t="shared" si="74"/>
        <v>8194.9140000000007</v>
      </c>
      <c r="H363" s="14">
        <f t="shared" si="74"/>
        <v>4.0339999999999989</v>
      </c>
      <c r="I363" s="14">
        <f t="shared" si="74"/>
        <v>11.204000000000004</v>
      </c>
      <c r="J363" s="14">
        <f t="shared" si="74"/>
        <v>581.79999999999995</v>
      </c>
      <c r="K363" s="14">
        <f t="shared" si="74"/>
        <v>6.3420000000000005</v>
      </c>
      <c r="L363" s="14">
        <f t="shared" si="74"/>
        <v>17.038999999999998</v>
      </c>
      <c r="M363" s="14">
        <f t="shared" si="74"/>
        <v>1186.9060000000002</v>
      </c>
      <c r="N363" s="14">
        <f t="shared" si="74"/>
        <v>22.666</v>
      </c>
      <c r="O363" s="14">
        <f t="shared" si="74"/>
        <v>1192.1020000000001</v>
      </c>
      <c r="P363" s="14">
        <f t="shared" si="74"/>
        <v>24.137</v>
      </c>
      <c r="Q363" s="14">
        <f t="shared" si="74"/>
        <v>4053.7080000000001</v>
      </c>
      <c r="R363" s="14">
        <f t="shared" si="74"/>
        <v>76.067000000000007</v>
      </c>
    </row>
    <row r="364" spans="1:18" ht="15.75" thickBot="1" x14ac:dyDescent="0.3">
      <c r="A364" s="4"/>
      <c r="B364" s="427" t="s">
        <v>22</v>
      </c>
      <c r="C364" s="428"/>
      <c r="D364" s="3">
        <f t="shared" ref="D364:R364" si="75">SUM(D363)</f>
        <v>365.125</v>
      </c>
      <c r="E364" s="3">
        <f t="shared" si="75"/>
        <v>288.40499999999997</v>
      </c>
      <c r="F364" s="3">
        <f t="shared" si="75"/>
        <v>1330.1930000000002</v>
      </c>
      <c r="G364" s="3">
        <f t="shared" si="75"/>
        <v>8194.9140000000007</v>
      </c>
      <c r="H364" s="3">
        <f t="shared" si="75"/>
        <v>4.0339999999999989</v>
      </c>
      <c r="I364" s="3">
        <f t="shared" si="75"/>
        <v>11.204000000000004</v>
      </c>
      <c r="J364" s="3">
        <f t="shared" si="75"/>
        <v>581.79999999999995</v>
      </c>
      <c r="K364" s="3">
        <f t="shared" si="75"/>
        <v>6.3420000000000005</v>
      </c>
      <c r="L364" s="3">
        <f t="shared" si="75"/>
        <v>17.038999999999998</v>
      </c>
      <c r="M364" s="3">
        <f t="shared" si="75"/>
        <v>1186.9060000000002</v>
      </c>
      <c r="N364" s="3">
        <f t="shared" si="75"/>
        <v>22.666</v>
      </c>
      <c r="O364" s="3">
        <f t="shared" si="75"/>
        <v>1192.1020000000001</v>
      </c>
      <c r="P364" s="3">
        <f t="shared" si="75"/>
        <v>24.137</v>
      </c>
      <c r="Q364" s="3">
        <f t="shared" si="75"/>
        <v>4053.7080000000001</v>
      </c>
      <c r="R364" s="3">
        <f t="shared" si="75"/>
        <v>76.067000000000007</v>
      </c>
    </row>
    <row r="365" spans="1:18" ht="15.75" thickBot="1" x14ac:dyDescent="0.3">
      <c r="A365" s="13"/>
      <c r="B365" s="12"/>
      <c r="C365" s="11"/>
      <c r="D365" s="11"/>
      <c r="E365" s="11"/>
      <c r="F365" s="11"/>
      <c r="G365" s="11"/>
      <c r="H365" s="11"/>
      <c r="I365" s="11"/>
      <c r="J365" s="11"/>
      <c r="K365" s="11"/>
      <c r="L365" s="11"/>
      <c r="M365" s="11"/>
      <c r="N365" s="11"/>
      <c r="O365" s="11"/>
      <c r="P365" s="11"/>
      <c r="Q365" s="11"/>
      <c r="R365" s="10"/>
    </row>
    <row r="366" spans="1:18" ht="15.75" thickBot="1" x14ac:dyDescent="0.3">
      <c r="A366" s="470" t="s">
        <v>21</v>
      </c>
      <c r="B366" s="471"/>
      <c r="C366" s="471"/>
      <c r="D366" s="471"/>
      <c r="E366" s="471"/>
      <c r="F366" s="471"/>
      <c r="G366" s="471"/>
      <c r="H366" s="471"/>
      <c r="I366" s="471"/>
      <c r="J366" s="471"/>
      <c r="K366" s="471"/>
      <c r="L366" s="471"/>
      <c r="M366" s="471"/>
      <c r="N366" s="471"/>
      <c r="O366" s="471"/>
      <c r="P366" s="471"/>
      <c r="Q366" s="471"/>
      <c r="R366" s="472"/>
    </row>
    <row r="367" spans="1:18" ht="15.75" x14ac:dyDescent="0.25">
      <c r="A367" s="473" t="s">
        <v>20</v>
      </c>
      <c r="B367" s="474" t="s">
        <v>19</v>
      </c>
      <c r="C367" s="475"/>
      <c r="D367" s="423" t="s">
        <v>18</v>
      </c>
      <c r="E367" s="423"/>
      <c r="F367" s="423"/>
      <c r="G367" s="423" t="s">
        <v>17</v>
      </c>
      <c r="H367" s="425" t="s">
        <v>16</v>
      </c>
      <c r="I367" s="426"/>
      <c r="J367" s="426"/>
      <c r="K367" s="426"/>
      <c r="L367" s="426"/>
      <c r="M367" s="452" t="s">
        <v>15</v>
      </c>
      <c r="N367" s="453"/>
      <c r="O367" s="453"/>
      <c r="P367" s="453"/>
      <c r="Q367" s="453"/>
      <c r="R367" s="454"/>
    </row>
    <row r="368" spans="1:18" ht="15.75" x14ac:dyDescent="0.25">
      <c r="A368" s="442"/>
      <c r="B368" s="445"/>
      <c r="C368" s="446"/>
      <c r="D368" s="9" t="s">
        <v>14</v>
      </c>
      <c r="E368" s="9" t="s">
        <v>13</v>
      </c>
      <c r="F368" s="9" t="s">
        <v>12</v>
      </c>
      <c r="G368" s="424"/>
      <c r="H368" s="9" t="s">
        <v>11</v>
      </c>
      <c r="I368" s="9" t="s">
        <v>10</v>
      </c>
      <c r="J368" s="9" t="s">
        <v>9</v>
      </c>
      <c r="K368" s="9" t="s">
        <v>8</v>
      </c>
      <c r="L368" s="9" t="s">
        <v>7</v>
      </c>
      <c r="M368" s="9" t="s">
        <v>6</v>
      </c>
      <c r="N368" s="9" t="s">
        <v>5</v>
      </c>
      <c r="O368" s="9" t="s">
        <v>4</v>
      </c>
      <c r="P368" s="9" t="s">
        <v>3</v>
      </c>
      <c r="Q368" s="9" t="s">
        <v>2</v>
      </c>
      <c r="R368" s="8" t="s">
        <v>1</v>
      </c>
    </row>
    <row r="369" spans="1:18" ht="15.75" x14ac:dyDescent="0.25">
      <c r="A369" s="7"/>
      <c r="B369" s="447" t="s">
        <v>234</v>
      </c>
      <c r="C369" s="448"/>
      <c r="D369" s="6">
        <f>D363/10</f>
        <v>36.512500000000003</v>
      </c>
      <c r="E369" s="6">
        <f t="shared" ref="E369:R369" si="76">E363/10</f>
        <v>28.840499999999999</v>
      </c>
      <c r="F369" s="6">
        <f t="shared" si="76"/>
        <v>133.01930000000002</v>
      </c>
      <c r="G369" s="6">
        <f t="shared" si="76"/>
        <v>819.49140000000011</v>
      </c>
      <c r="H369" s="6">
        <f t="shared" si="76"/>
        <v>0.40339999999999987</v>
      </c>
      <c r="I369" s="6">
        <f t="shared" si="76"/>
        <v>1.1204000000000005</v>
      </c>
      <c r="J369" s="6">
        <f t="shared" si="76"/>
        <v>58.179999999999993</v>
      </c>
      <c r="K369" s="6">
        <f t="shared" si="76"/>
        <v>0.6342000000000001</v>
      </c>
      <c r="L369" s="6">
        <f t="shared" si="76"/>
        <v>1.7038999999999997</v>
      </c>
      <c r="M369" s="6">
        <f t="shared" si="76"/>
        <v>118.69060000000002</v>
      </c>
      <c r="N369" s="6">
        <f t="shared" si="76"/>
        <v>2.2665999999999999</v>
      </c>
      <c r="O369" s="6">
        <f t="shared" si="76"/>
        <v>119.21020000000001</v>
      </c>
      <c r="P369" s="6">
        <f t="shared" si="76"/>
        <v>2.4137</v>
      </c>
      <c r="Q369" s="6">
        <f t="shared" si="76"/>
        <v>405.37080000000003</v>
      </c>
      <c r="R369" s="6">
        <f t="shared" si="76"/>
        <v>7.6067000000000009</v>
      </c>
    </row>
    <row r="370" spans="1:18" ht="15.75" thickBot="1" x14ac:dyDescent="0.3">
      <c r="A370" s="4"/>
      <c r="B370" s="427" t="s">
        <v>0</v>
      </c>
      <c r="C370" s="428"/>
      <c r="D370" s="3">
        <f t="shared" ref="D370:R370" si="77">SUM(D369)</f>
        <v>36.512500000000003</v>
      </c>
      <c r="E370" s="3">
        <f t="shared" si="77"/>
        <v>28.840499999999999</v>
      </c>
      <c r="F370" s="3">
        <f t="shared" si="77"/>
        <v>133.01930000000002</v>
      </c>
      <c r="G370" s="3">
        <f t="shared" si="77"/>
        <v>819.49140000000011</v>
      </c>
      <c r="H370" s="3">
        <f t="shared" si="77"/>
        <v>0.40339999999999987</v>
      </c>
      <c r="I370" s="3">
        <f t="shared" si="77"/>
        <v>1.1204000000000005</v>
      </c>
      <c r="J370" s="3">
        <f t="shared" si="77"/>
        <v>58.179999999999993</v>
      </c>
      <c r="K370" s="3">
        <f t="shared" si="77"/>
        <v>0.6342000000000001</v>
      </c>
      <c r="L370" s="3">
        <f t="shared" si="77"/>
        <v>1.7038999999999997</v>
      </c>
      <c r="M370" s="3">
        <f t="shared" si="77"/>
        <v>118.69060000000002</v>
      </c>
      <c r="N370" s="3">
        <f t="shared" si="77"/>
        <v>2.2665999999999999</v>
      </c>
      <c r="O370" s="3">
        <f t="shared" si="77"/>
        <v>119.21020000000001</v>
      </c>
      <c r="P370" s="3">
        <f t="shared" si="77"/>
        <v>2.4137</v>
      </c>
      <c r="Q370" s="3">
        <f t="shared" si="77"/>
        <v>405.37080000000003</v>
      </c>
      <c r="R370" s="3">
        <f t="shared" si="77"/>
        <v>7.6067000000000009</v>
      </c>
    </row>
  </sheetData>
  <mergeCells count="108">
    <mergeCell ref="A352:C352"/>
    <mergeCell ref="A286:A287"/>
    <mergeCell ref="B286:B287"/>
    <mergeCell ref="C286:C287"/>
    <mergeCell ref="D286:F286"/>
    <mergeCell ref="G286:G287"/>
    <mergeCell ref="H286:L286"/>
    <mergeCell ref="M286:R286"/>
    <mergeCell ref="A325:R325"/>
    <mergeCell ref="A326:A327"/>
    <mergeCell ref="B326:B327"/>
    <mergeCell ref="C326:C327"/>
    <mergeCell ref="D326:F326"/>
    <mergeCell ref="G326:G327"/>
    <mergeCell ref="H326:L326"/>
    <mergeCell ref="M326:R326"/>
    <mergeCell ref="A321:C321"/>
    <mergeCell ref="A70:C70"/>
    <mergeCell ref="A103:C103"/>
    <mergeCell ref="A107:R107"/>
    <mergeCell ref="A108:A109"/>
    <mergeCell ref="B108:B109"/>
    <mergeCell ref="C108:C109"/>
    <mergeCell ref="D108:F108"/>
    <mergeCell ref="G108:G109"/>
    <mergeCell ref="H108:L108"/>
    <mergeCell ref="M108:R108"/>
    <mergeCell ref="D75:F75"/>
    <mergeCell ref="G75:G76"/>
    <mergeCell ref="M75:R75"/>
    <mergeCell ref="H75:L75"/>
    <mergeCell ref="B370:C370"/>
    <mergeCell ref="D367:F367"/>
    <mergeCell ref="G367:G368"/>
    <mergeCell ref="H367:L367"/>
    <mergeCell ref="M367:R367"/>
    <mergeCell ref="B369:C369"/>
    <mergeCell ref="M361:R361"/>
    <mergeCell ref="B364:C364"/>
    <mergeCell ref="A366:R366"/>
    <mergeCell ref="A367:A368"/>
    <mergeCell ref="B367:C368"/>
    <mergeCell ref="B361:C362"/>
    <mergeCell ref="D361:F361"/>
    <mergeCell ref="G361:G362"/>
    <mergeCell ref="H361:L361"/>
    <mergeCell ref="A360:R360"/>
    <mergeCell ref="B363:C363"/>
    <mergeCell ref="A361:A362"/>
    <mergeCell ref="H40:L40"/>
    <mergeCell ref="A142:C142"/>
    <mergeCell ref="A246:C246"/>
    <mergeCell ref="A250:R250"/>
    <mergeCell ref="A251:A252"/>
    <mergeCell ref="B251:B252"/>
    <mergeCell ref="C251:C252"/>
    <mergeCell ref="D251:F251"/>
    <mergeCell ref="G251:G252"/>
    <mergeCell ref="H251:L251"/>
    <mergeCell ref="M251:R251"/>
    <mergeCell ref="A281:C281"/>
    <mergeCell ref="A285:R285"/>
    <mergeCell ref="A181:A182"/>
    <mergeCell ref="B181:B182"/>
    <mergeCell ref="C181:C182"/>
    <mergeCell ref="M217:R217"/>
    <mergeCell ref="A74:R74"/>
    <mergeCell ref="A75:A76"/>
    <mergeCell ref="B75:B76"/>
    <mergeCell ref="C75:C76"/>
    <mergeCell ref="A1:R1"/>
    <mergeCell ref="A2:A3"/>
    <mergeCell ref="B2:B3"/>
    <mergeCell ref="C2:C3"/>
    <mergeCell ref="D2:F2"/>
    <mergeCell ref="G2:G3"/>
    <mergeCell ref="H2:L2"/>
    <mergeCell ref="A40:A41"/>
    <mergeCell ref="B40:B41"/>
    <mergeCell ref="C40:C41"/>
    <mergeCell ref="D40:F40"/>
    <mergeCell ref="G40:G41"/>
    <mergeCell ref="M40:R40"/>
    <mergeCell ref="M2:R2"/>
    <mergeCell ref="A39:R39"/>
    <mergeCell ref="A35:C35"/>
    <mergeCell ref="A216:R216"/>
    <mergeCell ref="A217:A218"/>
    <mergeCell ref="B217:B218"/>
    <mergeCell ref="C217:C218"/>
    <mergeCell ref="H217:L217"/>
    <mergeCell ref="D217:F217"/>
    <mergeCell ref="G217:G218"/>
    <mergeCell ref="A176:C176"/>
    <mergeCell ref="A180:R180"/>
    <mergeCell ref="D181:F181"/>
    <mergeCell ref="G181:G182"/>
    <mergeCell ref="M181:R181"/>
    <mergeCell ref="H181:L181"/>
    <mergeCell ref="A146:R146"/>
    <mergeCell ref="A147:A148"/>
    <mergeCell ref="B147:B148"/>
    <mergeCell ref="C147:C148"/>
    <mergeCell ref="D147:F147"/>
    <mergeCell ref="G147:G148"/>
    <mergeCell ref="M147:R147"/>
    <mergeCell ref="H147:L147"/>
    <mergeCell ref="A212:C212"/>
  </mergeCells>
  <pageMargins left="0.7" right="0.7" top="0.75" bottom="0.75" header="0.3" footer="0.3"/>
  <pageSetup paperSize="9" scale="6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topLeftCell="A24" workbookViewId="0">
      <selection activeCell="P41" sqref="P41"/>
    </sheetView>
  </sheetViews>
  <sheetFormatPr defaultRowHeight="15" x14ac:dyDescent="0.25"/>
  <cols>
    <col min="2" max="2" width="31.42578125" customWidth="1"/>
    <col min="4" max="5" width="9.140625" style="1"/>
    <col min="6" max="6" width="9.42578125" bestFit="1" customWidth="1"/>
  </cols>
  <sheetData>
    <row r="1" spans="1:6" x14ac:dyDescent="0.25">
      <c r="A1" s="463" t="s">
        <v>276</v>
      </c>
      <c r="B1" s="463"/>
      <c r="C1" s="463"/>
      <c r="D1" s="463"/>
      <c r="E1" s="463"/>
      <c r="F1" s="463"/>
    </row>
    <row r="2" spans="1:6" ht="15.75" thickBot="1" x14ac:dyDescent="0.3">
      <c r="A2" s="463"/>
      <c r="B2" s="463"/>
      <c r="C2" s="463"/>
      <c r="D2" s="463"/>
      <c r="E2" s="463"/>
      <c r="F2" s="463"/>
    </row>
    <row r="3" spans="1:6" ht="15" customHeight="1" x14ac:dyDescent="0.25">
      <c r="A3" s="464" t="s">
        <v>20</v>
      </c>
      <c r="B3" s="466" t="s">
        <v>232</v>
      </c>
      <c r="C3" s="468" t="s">
        <v>231</v>
      </c>
      <c r="D3" s="466" t="s">
        <v>230</v>
      </c>
      <c r="E3" s="466" t="s">
        <v>229</v>
      </c>
      <c r="F3" s="461" t="s">
        <v>228</v>
      </c>
    </row>
    <row r="4" spans="1:6" x14ac:dyDescent="0.25">
      <c r="A4" s="465"/>
      <c r="B4" s="467"/>
      <c r="C4" s="469"/>
      <c r="D4" s="467"/>
      <c r="E4" s="467"/>
      <c r="F4" s="462"/>
    </row>
    <row r="5" spans="1:6" x14ac:dyDescent="0.25">
      <c r="A5" s="162">
        <v>1</v>
      </c>
      <c r="B5" s="240" t="s">
        <v>103</v>
      </c>
      <c r="C5" s="161" t="s">
        <v>217</v>
      </c>
      <c r="D5" s="17">
        <v>4.3999999999999997E-2</v>
      </c>
      <c r="E5" s="17">
        <v>4.3999999999999997E-2</v>
      </c>
      <c r="F5" s="235">
        <f>D5*120</f>
        <v>5.2799999999999994</v>
      </c>
    </row>
    <row r="6" spans="1:6" ht="15.75" x14ac:dyDescent="0.25">
      <c r="A6" s="37">
        <v>2</v>
      </c>
      <c r="B6" s="239" t="s">
        <v>53</v>
      </c>
      <c r="C6" s="160" t="s">
        <v>217</v>
      </c>
      <c r="D6" s="25">
        <v>0.61399999999999999</v>
      </c>
      <c r="E6" s="25">
        <v>0.49399999999999999</v>
      </c>
      <c r="F6" s="236">
        <f>D6*571.5</f>
        <v>350.90100000000001</v>
      </c>
    </row>
    <row r="7" spans="1:6" ht="15.75" x14ac:dyDescent="0.25">
      <c r="A7" s="37">
        <v>3</v>
      </c>
      <c r="B7" s="239" t="s">
        <v>227</v>
      </c>
      <c r="C7" s="160" t="s">
        <v>217</v>
      </c>
      <c r="D7" s="25">
        <v>1.2E-2</v>
      </c>
      <c r="E7" s="25">
        <v>8.0000000000000002E-3</v>
      </c>
      <c r="F7" s="158">
        <f>D7*117.5</f>
        <v>1.41</v>
      </c>
    </row>
    <row r="8" spans="1:6" ht="15.75" x14ac:dyDescent="0.25">
      <c r="A8" s="37">
        <v>4</v>
      </c>
      <c r="B8" s="239" t="s">
        <v>55</v>
      </c>
      <c r="C8" s="160" t="s">
        <v>217</v>
      </c>
      <c r="D8" s="25">
        <v>0.04</v>
      </c>
      <c r="E8" s="25">
        <v>0.04</v>
      </c>
      <c r="F8" s="158">
        <f>D8*41.2</f>
        <v>1.6480000000000001</v>
      </c>
    </row>
    <row r="9" spans="1:6" ht="15.75" x14ac:dyDescent="0.25">
      <c r="A9" s="162">
        <v>5</v>
      </c>
      <c r="B9" s="239" t="s">
        <v>226</v>
      </c>
      <c r="C9" s="160" t="s">
        <v>217</v>
      </c>
      <c r="D9" s="25">
        <v>0.16700000000000001</v>
      </c>
      <c r="E9" s="25">
        <v>0.16700000000000001</v>
      </c>
      <c r="F9" s="237">
        <f>D9*82.6</f>
        <v>13.7942</v>
      </c>
    </row>
    <row r="10" spans="1:6" ht="15.75" x14ac:dyDescent="0.25">
      <c r="A10" s="37">
        <v>6</v>
      </c>
      <c r="B10" s="238" t="s">
        <v>73</v>
      </c>
      <c r="C10" s="160" t="s">
        <v>217</v>
      </c>
      <c r="D10" s="25">
        <v>0.45</v>
      </c>
      <c r="E10" s="25">
        <v>0.4</v>
      </c>
      <c r="F10" s="237">
        <f>D10*20</f>
        <v>9</v>
      </c>
    </row>
    <row r="11" spans="1:6" ht="15.75" x14ac:dyDescent="0.25">
      <c r="A11" s="37">
        <v>7</v>
      </c>
      <c r="B11" s="238" t="s">
        <v>64</v>
      </c>
      <c r="C11" s="160" t="s">
        <v>217</v>
      </c>
      <c r="D11" s="25">
        <v>1.234</v>
      </c>
      <c r="E11" s="25">
        <v>0.90400000000000003</v>
      </c>
      <c r="F11" s="237">
        <f>D11*19.5</f>
        <v>24.062999999999999</v>
      </c>
    </row>
    <row r="12" spans="1:6" ht="15.75" x14ac:dyDescent="0.25">
      <c r="A12" s="37">
        <v>8</v>
      </c>
      <c r="B12" s="239" t="s">
        <v>225</v>
      </c>
      <c r="C12" s="160" t="s">
        <v>217</v>
      </c>
      <c r="D12" s="25">
        <v>0.04</v>
      </c>
      <c r="E12" s="25">
        <v>0.04</v>
      </c>
      <c r="F12" s="158">
        <f>D12*591</f>
        <v>23.64</v>
      </c>
    </row>
    <row r="13" spans="1:6" ht="15.75" x14ac:dyDescent="0.25">
      <c r="A13" s="162">
        <v>9</v>
      </c>
      <c r="B13" s="238" t="s">
        <v>150</v>
      </c>
      <c r="C13" s="160" t="s">
        <v>217</v>
      </c>
      <c r="D13" s="25">
        <v>0.02</v>
      </c>
      <c r="E13" s="25">
        <v>0.02</v>
      </c>
      <c r="F13" s="158">
        <f>D13*233.7</f>
        <v>4.6739999999999995</v>
      </c>
    </row>
    <row r="14" spans="1:6" ht="15.75" x14ac:dyDescent="0.25">
      <c r="A14" s="37">
        <v>10</v>
      </c>
      <c r="B14" s="238" t="s">
        <v>704</v>
      </c>
      <c r="C14" s="160" t="s">
        <v>217</v>
      </c>
      <c r="D14" s="25">
        <v>0.27700000000000002</v>
      </c>
      <c r="E14" s="25">
        <v>0.24199999999999999</v>
      </c>
      <c r="F14" s="237">
        <f>D14*294</f>
        <v>81.438000000000002</v>
      </c>
    </row>
    <row r="15" spans="1:6" ht="15.75" x14ac:dyDescent="0.25">
      <c r="A15" s="37">
        <v>11</v>
      </c>
      <c r="B15" s="238" t="s">
        <v>723</v>
      </c>
      <c r="C15" s="160" t="s">
        <v>217</v>
      </c>
      <c r="D15" s="25">
        <v>0.01</v>
      </c>
      <c r="E15" s="25">
        <v>8.9999999999999993E-3</v>
      </c>
      <c r="F15" s="36">
        <f>D15*120</f>
        <v>1.2</v>
      </c>
    </row>
    <row r="16" spans="1:6" ht="15.75" x14ac:dyDescent="0.25">
      <c r="A16" s="37">
        <v>12</v>
      </c>
      <c r="B16" s="238" t="s">
        <v>62</v>
      </c>
      <c r="C16" s="160" t="s">
        <v>217</v>
      </c>
      <c r="D16" s="25">
        <v>0.21099999999999999</v>
      </c>
      <c r="E16" s="25">
        <v>0.17399999999999999</v>
      </c>
      <c r="F16" s="158">
        <f>D16*50</f>
        <v>10.549999999999999</v>
      </c>
    </row>
    <row r="17" spans="1:6" ht="15.75" x14ac:dyDescent="0.25">
      <c r="A17" s="162">
        <v>13</v>
      </c>
      <c r="B17" s="238" t="s">
        <v>145</v>
      </c>
      <c r="C17" s="160" t="s">
        <v>217</v>
      </c>
      <c r="D17" s="25">
        <v>0.16600000000000001</v>
      </c>
      <c r="E17" s="25">
        <v>0.16600000000000001</v>
      </c>
      <c r="F17" s="158">
        <f>D17*44</f>
        <v>7.3040000000000003</v>
      </c>
    </row>
    <row r="18" spans="1:6" ht="15.75" x14ac:dyDescent="0.25">
      <c r="A18" s="37">
        <v>14</v>
      </c>
      <c r="B18" s="238" t="s">
        <v>69</v>
      </c>
      <c r="C18" s="160" t="s">
        <v>221</v>
      </c>
      <c r="D18" s="25">
        <v>5.7000000000000002E-2</v>
      </c>
      <c r="E18" s="25">
        <v>5.7000000000000002E-2</v>
      </c>
      <c r="F18" s="158">
        <f>D18*119.3</f>
        <v>6.8001000000000005</v>
      </c>
    </row>
    <row r="19" spans="1:6" ht="15.75" x14ac:dyDescent="0.25">
      <c r="A19" s="37">
        <v>15</v>
      </c>
      <c r="B19" s="238" t="s">
        <v>43</v>
      </c>
      <c r="C19" s="160" t="s">
        <v>217</v>
      </c>
      <c r="D19" s="25">
        <v>5.7000000000000002E-2</v>
      </c>
      <c r="E19" s="25">
        <v>5.7000000000000002E-2</v>
      </c>
      <c r="F19" s="237">
        <f>D19*792</f>
        <v>45.143999999999998</v>
      </c>
    </row>
    <row r="20" spans="1:6" ht="15.75" x14ac:dyDescent="0.25">
      <c r="A20" s="37">
        <v>16</v>
      </c>
      <c r="B20" s="238" t="s">
        <v>87</v>
      </c>
      <c r="C20" s="160" t="s">
        <v>221</v>
      </c>
      <c r="D20" s="25">
        <v>7.0000000000000007E-2</v>
      </c>
      <c r="E20" s="25">
        <v>7.0000000000000007E-2</v>
      </c>
      <c r="F20" s="237">
        <f>D20*71.3</f>
        <v>4.9910000000000005</v>
      </c>
    </row>
    <row r="21" spans="1:6" ht="15.75" x14ac:dyDescent="0.25">
      <c r="A21" s="162">
        <v>17</v>
      </c>
      <c r="B21" s="238" t="s">
        <v>60</v>
      </c>
      <c r="C21" s="160" t="s">
        <v>217</v>
      </c>
      <c r="D21" s="25">
        <v>0.318</v>
      </c>
      <c r="E21" s="25">
        <v>0.254</v>
      </c>
      <c r="F21" s="237">
        <f>D21*24</f>
        <v>7.6319999999999997</v>
      </c>
    </row>
    <row r="22" spans="1:6" ht="15.75" x14ac:dyDescent="0.25">
      <c r="A22" s="37">
        <v>18</v>
      </c>
      <c r="B22" s="238" t="s">
        <v>133</v>
      </c>
      <c r="C22" s="160" t="s">
        <v>217</v>
      </c>
      <c r="D22" s="25">
        <v>7.0000000000000001E-3</v>
      </c>
      <c r="E22" s="25">
        <v>7.0000000000000001E-3</v>
      </c>
      <c r="F22" s="158">
        <f>D22*32</f>
        <v>0.224</v>
      </c>
    </row>
    <row r="23" spans="1:6" ht="15.75" x14ac:dyDescent="0.25">
      <c r="A23" s="37">
        <v>19</v>
      </c>
      <c r="B23" s="239" t="s">
        <v>211</v>
      </c>
      <c r="C23" s="160" t="s">
        <v>217</v>
      </c>
      <c r="D23" s="25">
        <v>0.16500000000000001</v>
      </c>
      <c r="E23" s="25">
        <v>0.16500000000000001</v>
      </c>
      <c r="F23" s="158">
        <f>D23*220</f>
        <v>36.300000000000004</v>
      </c>
    </row>
    <row r="24" spans="1:6" ht="15.75" x14ac:dyDescent="0.25">
      <c r="A24" s="37">
        <v>20</v>
      </c>
      <c r="B24" s="238" t="s">
        <v>224</v>
      </c>
      <c r="C24" s="160" t="s">
        <v>217</v>
      </c>
      <c r="D24" s="25">
        <v>0.2</v>
      </c>
      <c r="E24" s="25">
        <v>0.2</v>
      </c>
      <c r="F24" s="158">
        <f>D24*131.3</f>
        <v>26.260000000000005</v>
      </c>
    </row>
    <row r="25" spans="1:6" ht="15.75" x14ac:dyDescent="0.25">
      <c r="A25" s="162">
        <v>21</v>
      </c>
      <c r="B25" s="239" t="s">
        <v>223</v>
      </c>
      <c r="C25" s="160" t="s">
        <v>217</v>
      </c>
      <c r="D25" s="25">
        <v>0.23799999999999999</v>
      </c>
      <c r="E25" s="25">
        <v>0.20200000000000001</v>
      </c>
      <c r="F25" s="158">
        <f>D25*240</f>
        <v>57.12</v>
      </c>
    </row>
    <row r="26" spans="1:6" ht="15.75" x14ac:dyDescent="0.25">
      <c r="A26" s="37">
        <v>22</v>
      </c>
      <c r="B26" s="238" t="s">
        <v>25</v>
      </c>
      <c r="C26" s="160" t="s">
        <v>217</v>
      </c>
      <c r="D26" s="25">
        <v>0.4</v>
      </c>
      <c r="E26" s="25">
        <v>0.4</v>
      </c>
      <c r="F26" s="158">
        <f>D26*48.4</f>
        <v>19.36</v>
      </c>
    </row>
    <row r="27" spans="1:6" ht="15.75" x14ac:dyDescent="0.25">
      <c r="A27" s="37">
        <v>23</v>
      </c>
      <c r="B27" s="238" t="s">
        <v>115</v>
      </c>
      <c r="C27" s="160" t="s">
        <v>217</v>
      </c>
      <c r="D27" s="25">
        <v>0.13100000000000001</v>
      </c>
      <c r="E27" s="25">
        <v>0.13100000000000001</v>
      </c>
      <c r="F27" s="237">
        <f>D27*96.5</f>
        <v>12.641500000000001</v>
      </c>
    </row>
    <row r="28" spans="1:6" ht="15.75" x14ac:dyDescent="0.25">
      <c r="A28" s="37">
        <v>24</v>
      </c>
      <c r="B28" s="238" t="s">
        <v>28</v>
      </c>
      <c r="C28" s="160" t="s">
        <v>217</v>
      </c>
      <c r="D28" s="25">
        <v>0.122</v>
      </c>
      <c r="E28" s="25">
        <v>0.122</v>
      </c>
      <c r="F28" s="237">
        <f>D28*71.8</f>
        <v>8.7595999999999989</v>
      </c>
    </row>
    <row r="29" spans="1:6" ht="15.75" x14ac:dyDescent="0.25">
      <c r="A29" s="162">
        <v>25</v>
      </c>
      <c r="B29" s="238" t="s">
        <v>98</v>
      </c>
      <c r="C29" s="160" t="s">
        <v>217</v>
      </c>
      <c r="D29" s="25">
        <v>0.17299999999999999</v>
      </c>
      <c r="E29" s="25">
        <v>0.13700000000000001</v>
      </c>
      <c r="F29" s="237">
        <f>D29*24</f>
        <v>4.1519999999999992</v>
      </c>
    </row>
    <row r="30" spans="1:6" ht="15.75" x14ac:dyDescent="0.25">
      <c r="A30" s="37">
        <v>26</v>
      </c>
      <c r="B30" s="238" t="s">
        <v>158</v>
      </c>
      <c r="C30" s="160" t="s">
        <v>217</v>
      </c>
      <c r="D30" s="25">
        <v>0.04</v>
      </c>
      <c r="E30" s="25">
        <v>0.04</v>
      </c>
      <c r="F30" s="237">
        <f>D30*259</f>
        <v>10.36</v>
      </c>
    </row>
    <row r="31" spans="1:6" ht="15.75" x14ac:dyDescent="0.25">
      <c r="A31" s="37">
        <v>27</v>
      </c>
      <c r="B31" s="239" t="s">
        <v>222</v>
      </c>
      <c r="C31" s="160" t="s">
        <v>221</v>
      </c>
      <c r="D31" s="25">
        <v>0.4</v>
      </c>
      <c r="E31" s="25">
        <v>0.4</v>
      </c>
      <c r="F31" s="158">
        <f>D31*60.5</f>
        <v>24.200000000000003</v>
      </c>
    </row>
    <row r="32" spans="1:6" ht="15.75" x14ac:dyDescent="0.25">
      <c r="A32" s="37">
        <v>28</v>
      </c>
      <c r="B32" s="238" t="s">
        <v>47</v>
      </c>
      <c r="C32" s="160" t="s">
        <v>217</v>
      </c>
      <c r="D32" s="25">
        <v>2.1999999999999999E-2</v>
      </c>
      <c r="E32" s="25">
        <v>2.1999999999999999E-2</v>
      </c>
      <c r="F32" s="158">
        <f>D32*17</f>
        <v>0.374</v>
      </c>
    </row>
    <row r="33" spans="1:6" ht="15.75" x14ac:dyDescent="0.25">
      <c r="A33" s="162">
        <v>29</v>
      </c>
      <c r="B33" s="238" t="s">
        <v>220</v>
      </c>
      <c r="C33" s="160" t="s">
        <v>217</v>
      </c>
      <c r="D33" s="25">
        <v>0.05</v>
      </c>
      <c r="E33" s="25">
        <v>6.0999999999999999E-2</v>
      </c>
      <c r="F33" s="158">
        <f>D33*131</f>
        <v>6.5500000000000007</v>
      </c>
    </row>
    <row r="34" spans="1:6" ht="15.75" x14ac:dyDescent="0.25">
      <c r="A34" s="37">
        <v>30</v>
      </c>
      <c r="B34" s="239" t="s">
        <v>721</v>
      </c>
      <c r="C34" s="160" t="s">
        <v>217</v>
      </c>
      <c r="D34" s="25">
        <v>1.7000000000000001E-2</v>
      </c>
      <c r="E34" s="25">
        <v>1.4999999999999999E-2</v>
      </c>
      <c r="F34" s="281">
        <f>D34*565</f>
        <v>9.6050000000000004</v>
      </c>
    </row>
    <row r="35" spans="1:6" ht="15.75" x14ac:dyDescent="0.25">
      <c r="A35" s="37">
        <v>31</v>
      </c>
      <c r="B35" s="238" t="s">
        <v>219</v>
      </c>
      <c r="C35" s="160" t="s">
        <v>217</v>
      </c>
      <c r="D35" s="25">
        <v>3.5000000000000003E-2</v>
      </c>
      <c r="E35" s="25">
        <v>3.5000000000000003E-2</v>
      </c>
      <c r="F35" s="158">
        <f>D35*95.3</f>
        <v>3.3355000000000001</v>
      </c>
    </row>
    <row r="36" spans="1:6" ht="15.75" x14ac:dyDescent="0.25">
      <c r="A36" s="37">
        <v>32</v>
      </c>
      <c r="B36" s="238" t="s">
        <v>208</v>
      </c>
      <c r="C36" s="160" t="s">
        <v>217</v>
      </c>
      <c r="D36" s="25">
        <v>0.191</v>
      </c>
      <c r="E36" s="25">
        <v>0.14699999999999999</v>
      </c>
      <c r="F36" s="158">
        <f>D36*288</f>
        <v>55.008000000000003</v>
      </c>
    </row>
    <row r="37" spans="1:6" ht="15.75" x14ac:dyDescent="0.25">
      <c r="A37" s="162">
        <v>33</v>
      </c>
      <c r="B37" s="238" t="s">
        <v>218</v>
      </c>
      <c r="C37" s="160" t="s">
        <v>217</v>
      </c>
      <c r="D37" s="25">
        <v>3.5999999999999997E-2</v>
      </c>
      <c r="E37" s="25">
        <v>3.5999999999999997E-2</v>
      </c>
      <c r="F37" s="158">
        <f>D37*89.25</f>
        <v>3.2129999999999996</v>
      </c>
    </row>
    <row r="38" spans="1:6" ht="15.75" x14ac:dyDescent="0.25">
      <c r="A38" s="37">
        <v>34</v>
      </c>
      <c r="B38" s="238" t="s">
        <v>130</v>
      </c>
      <c r="C38" s="160" t="s">
        <v>217</v>
      </c>
      <c r="D38" s="25">
        <v>1E-3</v>
      </c>
      <c r="E38" s="25">
        <v>1E-3</v>
      </c>
      <c r="F38" s="158">
        <f>D38*467.4</f>
        <v>0.46739999999999998</v>
      </c>
    </row>
    <row r="39" spans="1:6" ht="15.75" x14ac:dyDescent="0.25">
      <c r="A39" s="37">
        <v>35</v>
      </c>
      <c r="B39" s="238" t="s">
        <v>722</v>
      </c>
      <c r="C39" s="160" t="s">
        <v>217</v>
      </c>
      <c r="D39" s="25">
        <v>1E-3</v>
      </c>
      <c r="E39" s="25">
        <v>1E-3</v>
      </c>
      <c r="F39" s="158">
        <f>D39*185</f>
        <v>0.185</v>
      </c>
    </row>
    <row r="40" spans="1:6" ht="15.75" x14ac:dyDescent="0.25">
      <c r="A40" s="37">
        <v>36</v>
      </c>
      <c r="B40" s="238" t="s">
        <v>179</v>
      </c>
      <c r="C40" s="160" t="s">
        <v>217</v>
      </c>
      <c r="D40" s="25">
        <v>6.7000000000000004E-2</v>
      </c>
      <c r="E40" s="25">
        <v>5.8999999999999997E-2</v>
      </c>
      <c r="F40" s="237">
        <f>D40*88</f>
        <v>5.8960000000000008</v>
      </c>
    </row>
    <row r="41" spans="1:6" ht="30.75" x14ac:dyDescent="0.3">
      <c r="A41" s="162">
        <v>37</v>
      </c>
      <c r="B41" s="238" t="s">
        <v>184</v>
      </c>
      <c r="C41" s="160" t="s">
        <v>216</v>
      </c>
      <c r="D41" s="159" t="s">
        <v>720</v>
      </c>
      <c r="E41" s="25">
        <v>3.2000000000000001E-2</v>
      </c>
      <c r="F41" s="158">
        <f>E41*217.5</f>
        <v>6.96</v>
      </c>
    </row>
    <row r="42" spans="1:6" ht="16.5" thickBot="1" x14ac:dyDescent="0.3">
      <c r="A42" s="458" t="s">
        <v>215</v>
      </c>
      <c r="B42" s="459"/>
      <c r="C42" s="459"/>
      <c r="D42" s="459"/>
      <c r="E42" s="460"/>
      <c r="F42" s="157">
        <f>SUM(F5:F41)</f>
        <v>890.44029999999998</v>
      </c>
    </row>
    <row r="43" spans="1:6" ht="16.5" thickBot="1" x14ac:dyDescent="0.3">
      <c r="A43" s="455" t="s">
        <v>214</v>
      </c>
      <c r="B43" s="456"/>
      <c r="C43" s="456"/>
      <c r="D43" s="456"/>
      <c r="E43" s="457"/>
      <c r="F43" s="156">
        <f>F42/10</f>
        <v>89.044029999999992</v>
      </c>
    </row>
  </sheetData>
  <mergeCells count="9">
    <mergeCell ref="A42:E42"/>
    <mergeCell ref="A43:E43"/>
    <mergeCell ref="A1:F2"/>
    <mergeCell ref="A3:A4"/>
    <mergeCell ref="E3:E4"/>
    <mergeCell ref="F3:F4"/>
    <mergeCell ref="B3:B4"/>
    <mergeCell ref="C3:C4"/>
    <mergeCell ref="D3:D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91"/>
  <sheetViews>
    <sheetView topLeftCell="A4" workbookViewId="0">
      <selection activeCell="D10" sqref="D10"/>
    </sheetView>
  </sheetViews>
  <sheetFormatPr defaultRowHeight="15" x14ac:dyDescent="0.25"/>
  <cols>
    <col min="1" max="2" width="15.7109375" customWidth="1"/>
  </cols>
  <sheetData>
    <row r="1" spans="1:6" x14ac:dyDescent="0.25">
      <c r="A1" s="521" t="s">
        <v>304</v>
      </c>
      <c r="B1" s="521"/>
      <c r="C1" s="511" t="s">
        <v>678</v>
      </c>
      <c r="D1" s="511"/>
      <c r="E1" s="511"/>
      <c r="F1" s="511"/>
    </row>
    <row r="2" spans="1:6" x14ac:dyDescent="0.25">
      <c r="A2" s="527" t="s">
        <v>303</v>
      </c>
      <c r="B2" s="527"/>
      <c r="C2" s="511" t="s">
        <v>679</v>
      </c>
      <c r="D2" s="511"/>
      <c r="E2" s="511"/>
      <c r="F2" s="511"/>
    </row>
    <row r="3" spans="1:6" x14ac:dyDescent="0.25">
      <c r="A3" s="521" t="s">
        <v>302</v>
      </c>
      <c r="B3" s="521"/>
      <c r="C3" s="511" t="s">
        <v>678</v>
      </c>
      <c r="D3" s="511"/>
      <c r="E3" s="511"/>
      <c r="F3" s="511"/>
    </row>
    <row r="4" spans="1:6" ht="15.75" thickBot="1" x14ac:dyDescent="0.3">
      <c r="A4" s="510" t="s">
        <v>300</v>
      </c>
      <c r="B4" s="510"/>
      <c r="C4" s="511" t="s">
        <v>344</v>
      </c>
      <c r="D4" s="511"/>
      <c r="E4" s="511"/>
      <c r="F4" s="511"/>
    </row>
    <row r="5" spans="1:6" x14ac:dyDescent="0.25">
      <c r="A5" s="556" t="s">
        <v>298</v>
      </c>
      <c r="B5" s="557"/>
      <c r="C5" s="562" t="s">
        <v>297</v>
      </c>
      <c r="D5" s="563"/>
      <c r="E5" s="202"/>
      <c r="F5" s="202"/>
    </row>
    <row r="6" spans="1:6" x14ac:dyDescent="0.25">
      <c r="A6" s="558"/>
      <c r="B6" s="559"/>
      <c r="C6" s="559" t="s">
        <v>296</v>
      </c>
      <c r="D6" s="564"/>
      <c r="E6" s="205"/>
      <c r="F6" s="205"/>
    </row>
    <row r="7" spans="1:6" x14ac:dyDescent="0.25">
      <c r="A7" s="558"/>
      <c r="B7" s="559"/>
      <c r="C7" s="204" t="s">
        <v>295</v>
      </c>
      <c r="D7" s="203" t="s">
        <v>294</v>
      </c>
      <c r="E7" s="202"/>
      <c r="F7" s="202"/>
    </row>
    <row r="8" spans="1:6" x14ac:dyDescent="0.25">
      <c r="A8" s="504" t="s">
        <v>89</v>
      </c>
      <c r="B8" s="505"/>
      <c r="C8" s="201">
        <v>49.23</v>
      </c>
      <c r="D8" s="200">
        <v>33.54</v>
      </c>
      <c r="E8" s="199"/>
      <c r="F8" s="199"/>
    </row>
    <row r="9" spans="1:6" x14ac:dyDescent="0.25">
      <c r="A9" s="508" t="s">
        <v>482</v>
      </c>
      <c r="B9" s="509"/>
      <c r="C9" s="198">
        <v>48.31</v>
      </c>
      <c r="D9" s="197">
        <v>33.54</v>
      </c>
    </row>
    <row r="10" spans="1:6" x14ac:dyDescent="0.25">
      <c r="A10" s="508" t="s">
        <v>725</v>
      </c>
      <c r="B10" s="509"/>
      <c r="C10" s="198">
        <v>37.700000000000003</v>
      </c>
      <c r="D10" s="197">
        <v>33.54</v>
      </c>
    </row>
    <row r="11" spans="1:6" x14ac:dyDescent="0.25">
      <c r="A11" s="508" t="s">
        <v>479</v>
      </c>
      <c r="B11" s="509"/>
      <c r="C11" s="198">
        <v>43.69</v>
      </c>
      <c r="D11" s="197">
        <v>31.69</v>
      </c>
    </row>
    <row r="12" spans="1:6" x14ac:dyDescent="0.25">
      <c r="A12" s="508" t="s">
        <v>677</v>
      </c>
      <c r="B12" s="509"/>
      <c r="C12" s="198">
        <v>55.38</v>
      </c>
      <c r="D12" s="197">
        <v>35.380000000000003</v>
      </c>
    </row>
    <row r="13" spans="1:6" x14ac:dyDescent="0.25">
      <c r="A13" s="508" t="s">
        <v>676</v>
      </c>
      <c r="B13" s="509"/>
      <c r="C13" s="198">
        <v>58.77</v>
      </c>
      <c r="D13" s="197">
        <v>38.46</v>
      </c>
    </row>
    <row r="14" spans="1:6" x14ac:dyDescent="0.25">
      <c r="A14" s="508" t="s">
        <v>675</v>
      </c>
      <c r="B14" s="509"/>
      <c r="C14" s="198">
        <v>36.92</v>
      </c>
      <c r="D14" s="197">
        <v>33.54</v>
      </c>
    </row>
    <row r="15" spans="1:6" x14ac:dyDescent="0.25">
      <c r="A15" s="508" t="s">
        <v>478</v>
      </c>
      <c r="B15" s="509"/>
      <c r="C15" s="198">
        <v>32.31</v>
      </c>
      <c r="D15" s="197">
        <v>30.77</v>
      </c>
    </row>
    <row r="16" spans="1:6" x14ac:dyDescent="0.25">
      <c r="A16" s="508" t="s">
        <v>674</v>
      </c>
      <c r="B16" s="509"/>
      <c r="C16" s="198">
        <v>28.92</v>
      </c>
      <c r="D16" s="197">
        <v>28.92</v>
      </c>
    </row>
    <row r="17" spans="1:6" x14ac:dyDescent="0.25">
      <c r="A17" s="508" t="s">
        <v>43</v>
      </c>
      <c r="B17" s="509"/>
      <c r="C17" s="198">
        <v>3</v>
      </c>
      <c r="D17" s="197">
        <v>3</v>
      </c>
    </row>
    <row r="18" spans="1:6" x14ac:dyDescent="0.25">
      <c r="A18" s="506" t="s">
        <v>673</v>
      </c>
      <c r="B18" s="507"/>
      <c r="C18" s="198">
        <v>0</v>
      </c>
      <c r="D18" s="197">
        <v>23.08</v>
      </c>
    </row>
    <row r="19" spans="1:6" x14ac:dyDescent="0.25">
      <c r="A19" s="508" t="s">
        <v>64</v>
      </c>
      <c r="B19" s="509"/>
      <c r="C19" s="198">
        <v>65.540000000000006</v>
      </c>
      <c r="D19" s="197">
        <v>49.23</v>
      </c>
    </row>
    <row r="20" spans="1:6" x14ac:dyDescent="0.25">
      <c r="A20" s="508" t="s">
        <v>71</v>
      </c>
      <c r="B20" s="509"/>
      <c r="C20" s="198">
        <v>13.54</v>
      </c>
      <c r="D20" s="197">
        <v>10.77</v>
      </c>
    </row>
    <row r="21" spans="1:6" x14ac:dyDescent="0.25">
      <c r="A21" s="508" t="s">
        <v>108</v>
      </c>
      <c r="B21" s="509"/>
      <c r="C21" s="198">
        <v>3.69</v>
      </c>
      <c r="D21" s="197">
        <v>3.69</v>
      </c>
    </row>
    <row r="22" spans="1:6" x14ac:dyDescent="0.25">
      <c r="A22" s="508" t="s">
        <v>92</v>
      </c>
      <c r="B22" s="509"/>
      <c r="C22" s="198">
        <v>7.38</v>
      </c>
      <c r="D22" s="197">
        <v>6.15</v>
      </c>
    </row>
    <row r="23" spans="1:6" x14ac:dyDescent="0.25">
      <c r="A23" s="508" t="s">
        <v>172</v>
      </c>
      <c r="B23" s="509"/>
      <c r="C23" s="198">
        <v>0.92</v>
      </c>
      <c r="D23" s="197">
        <v>0.92</v>
      </c>
    </row>
    <row r="24" spans="1:6" ht="15.75" thickBot="1" x14ac:dyDescent="0.3">
      <c r="A24" s="569" t="s">
        <v>672</v>
      </c>
      <c r="B24" s="570"/>
      <c r="C24" s="196">
        <v>0</v>
      </c>
      <c r="D24" s="195">
        <v>76.92</v>
      </c>
    </row>
    <row r="25" spans="1:6" ht="15.75" thickBot="1" x14ac:dyDescent="0.3">
      <c r="A25" s="553" t="s">
        <v>292</v>
      </c>
      <c r="B25" s="554"/>
      <c r="C25" s="194"/>
      <c r="D25" s="193">
        <v>100</v>
      </c>
    </row>
    <row r="26" spans="1:6" x14ac:dyDescent="0.25">
      <c r="A26" s="530"/>
      <c r="B26" s="530"/>
    </row>
    <row r="27" spans="1:6" ht="15.75" thickBot="1" x14ac:dyDescent="0.3">
      <c r="A27" s="503" t="s">
        <v>291</v>
      </c>
      <c r="B27" s="503"/>
      <c r="C27" s="503"/>
      <c r="D27" s="503"/>
      <c r="E27" s="503"/>
      <c r="F27" s="503"/>
    </row>
    <row r="28" spans="1:6" x14ac:dyDescent="0.25">
      <c r="A28" s="491" t="s">
        <v>290</v>
      </c>
      <c r="B28" s="492"/>
      <c r="C28" s="492"/>
      <c r="D28" s="492"/>
      <c r="E28" s="496" t="s">
        <v>289</v>
      </c>
      <c r="F28" s="497"/>
    </row>
    <row r="29" spans="1:6" ht="51.75" thickBot="1" x14ac:dyDescent="0.3">
      <c r="A29" s="192" t="s">
        <v>288</v>
      </c>
      <c r="B29" s="191" t="s">
        <v>287</v>
      </c>
      <c r="C29" s="191" t="s">
        <v>286</v>
      </c>
      <c r="D29" s="191" t="s">
        <v>285</v>
      </c>
      <c r="E29" s="498"/>
      <c r="F29" s="499"/>
    </row>
    <row r="30" spans="1:6" ht="15.75" thickBot="1" x14ac:dyDescent="0.3">
      <c r="A30" s="190" t="s">
        <v>671</v>
      </c>
      <c r="B30" s="189" t="s">
        <v>670</v>
      </c>
      <c r="C30" s="189" t="s">
        <v>669</v>
      </c>
      <c r="D30" s="189" t="s">
        <v>668</v>
      </c>
      <c r="E30" s="494">
        <v>4.8490000000000002</v>
      </c>
      <c r="F30" s="495"/>
    </row>
    <row r="31" spans="1:6" x14ac:dyDescent="0.25">
      <c r="A31" s="188"/>
      <c r="B31" s="188"/>
    </row>
    <row r="32" spans="1:6" x14ac:dyDescent="0.25">
      <c r="A32" s="530" t="s">
        <v>280</v>
      </c>
      <c r="B32" s="530"/>
      <c r="C32" s="530"/>
      <c r="D32" s="530"/>
      <c r="E32" s="530"/>
      <c r="F32" s="530"/>
    </row>
    <row r="33" spans="1:6" x14ac:dyDescent="0.25">
      <c r="A33" s="531" t="s">
        <v>667</v>
      </c>
      <c r="B33" s="531"/>
      <c r="C33" s="531"/>
      <c r="D33" s="531"/>
      <c r="E33" s="531"/>
      <c r="F33" s="531"/>
    </row>
    <row r="34" spans="1:6" x14ac:dyDescent="0.25">
      <c r="A34" s="555" t="s">
        <v>278</v>
      </c>
      <c r="B34" s="555"/>
      <c r="C34" t="s">
        <v>324</v>
      </c>
    </row>
    <row r="39" spans="1:6" x14ac:dyDescent="0.25">
      <c r="A39" s="521" t="s">
        <v>304</v>
      </c>
      <c r="B39" s="521"/>
      <c r="C39" s="511" t="s">
        <v>666</v>
      </c>
      <c r="D39" s="511"/>
      <c r="E39" s="511"/>
      <c r="F39" s="511"/>
    </row>
    <row r="40" spans="1:6" x14ac:dyDescent="0.25">
      <c r="A40" s="527" t="s">
        <v>303</v>
      </c>
      <c r="B40" s="527"/>
      <c r="C40" s="511" t="s">
        <v>185</v>
      </c>
      <c r="D40" s="511"/>
      <c r="E40" s="511"/>
      <c r="F40" s="511"/>
    </row>
    <row r="41" spans="1:6" x14ac:dyDescent="0.25">
      <c r="A41" s="521" t="s">
        <v>302</v>
      </c>
      <c r="B41" s="521"/>
      <c r="C41" s="511" t="s">
        <v>666</v>
      </c>
      <c r="D41" s="511"/>
      <c r="E41" s="511"/>
      <c r="F41" s="511"/>
    </row>
    <row r="42" spans="1:6" ht="15.75" thickBot="1" x14ac:dyDescent="0.3">
      <c r="A42" s="510" t="s">
        <v>300</v>
      </c>
      <c r="B42" s="510"/>
      <c r="C42" s="511" t="s">
        <v>299</v>
      </c>
      <c r="D42" s="511"/>
      <c r="E42" s="511"/>
      <c r="F42" s="511"/>
    </row>
    <row r="43" spans="1:6" x14ac:dyDescent="0.25">
      <c r="A43" s="556" t="s">
        <v>298</v>
      </c>
      <c r="B43" s="557"/>
      <c r="C43" s="562" t="s">
        <v>297</v>
      </c>
      <c r="D43" s="563"/>
      <c r="E43" s="202"/>
      <c r="F43" s="202"/>
    </row>
    <row r="44" spans="1:6" x14ac:dyDescent="0.25">
      <c r="A44" s="558"/>
      <c r="B44" s="559"/>
      <c r="C44" s="559" t="s">
        <v>296</v>
      </c>
      <c r="D44" s="564"/>
      <c r="E44" s="205"/>
      <c r="F44" s="205"/>
    </row>
    <row r="45" spans="1:6" x14ac:dyDescent="0.25">
      <c r="A45" s="558"/>
      <c r="B45" s="559"/>
      <c r="C45" s="204" t="s">
        <v>295</v>
      </c>
      <c r="D45" s="203" t="s">
        <v>294</v>
      </c>
      <c r="E45" s="202"/>
      <c r="F45" s="202"/>
    </row>
    <row r="46" spans="1:6" x14ac:dyDescent="0.25">
      <c r="A46" s="504" t="s">
        <v>53</v>
      </c>
      <c r="B46" s="505"/>
      <c r="C46" s="201">
        <v>74.7</v>
      </c>
      <c r="D46" s="200">
        <v>68</v>
      </c>
      <c r="E46" s="199"/>
      <c r="F46" s="199"/>
    </row>
    <row r="47" spans="1:6" x14ac:dyDescent="0.25">
      <c r="A47" s="508" t="s">
        <v>115</v>
      </c>
      <c r="B47" s="509"/>
      <c r="C47" s="198">
        <v>12</v>
      </c>
      <c r="D47" s="197">
        <v>12</v>
      </c>
    </row>
    <row r="48" spans="1:6" x14ac:dyDescent="0.25">
      <c r="A48" s="506" t="s">
        <v>665</v>
      </c>
      <c r="B48" s="507"/>
      <c r="C48" s="198">
        <v>0</v>
      </c>
      <c r="D48" s="197">
        <v>33.6</v>
      </c>
    </row>
    <row r="49" spans="1:6" x14ac:dyDescent="0.25">
      <c r="A49" s="508" t="s">
        <v>62</v>
      </c>
      <c r="B49" s="509"/>
      <c r="C49" s="198">
        <v>10</v>
      </c>
      <c r="D49" s="197">
        <v>8.4</v>
      </c>
    </row>
    <row r="50" spans="1:6" x14ac:dyDescent="0.25">
      <c r="A50" s="508" t="s">
        <v>184</v>
      </c>
      <c r="B50" s="509"/>
      <c r="C50" s="198">
        <v>5</v>
      </c>
      <c r="D50" s="197">
        <v>5</v>
      </c>
    </row>
    <row r="51" spans="1:6" x14ac:dyDescent="0.25">
      <c r="A51" s="508" t="s">
        <v>47</v>
      </c>
      <c r="B51" s="509"/>
      <c r="C51" s="198">
        <v>0.2</v>
      </c>
      <c r="D51" s="197">
        <v>0.2</v>
      </c>
    </row>
    <row r="52" spans="1:6" ht="15.75" thickBot="1" x14ac:dyDescent="0.3">
      <c r="A52" s="569" t="s">
        <v>293</v>
      </c>
      <c r="B52" s="570"/>
      <c r="C52" s="196">
        <v>0</v>
      </c>
      <c r="D52" s="195">
        <v>112</v>
      </c>
    </row>
    <row r="53" spans="1:6" ht="15.75" thickBot="1" x14ac:dyDescent="0.3">
      <c r="A53" s="553" t="s">
        <v>292</v>
      </c>
      <c r="B53" s="554"/>
      <c r="C53" s="194"/>
      <c r="D53" s="193">
        <v>100</v>
      </c>
    </row>
    <row r="54" spans="1:6" x14ac:dyDescent="0.25">
      <c r="A54" s="530"/>
      <c r="B54" s="530"/>
    </row>
    <row r="55" spans="1:6" ht="15.75" thickBot="1" x14ac:dyDescent="0.3">
      <c r="A55" s="503" t="s">
        <v>291</v>
      </c>
      <c r="B55" s="503"/>
      <c r="C55" s="503"/>
      <c r="D55" s="503"/>
      <c r="E55" s="503"/>
      <c r="F55" s="503"/>
    </row>
    <row r="56" spans="1:6" x14ac:dyDescent="0.25">
      <c r="A56" s="491" t="s">
        <v>290</v>
      </c>
      <c r="B56" s="492"/>
      <c r="C56" s="492"/>
      <c r="D56" s="492"/>
      <c r="E56" s="496" t="s">
        <v>289</v>
      </c>
      <c r="F56" s="497"/>
    </row>
    <row r="57" spans="1:6" ht="51.75" thickBot="1" x14ac:dyDescent="0.3">
      <c r="A57" s="192" t="s">
        <v>288</v>
      </c>
      <c r="B57" s="191" t="s">
        <v>287</v>
      </c>
      <c r="C57" s="191" t="s">
        <v>286</v>
      </c>
      <c r="D57" s="191" t="s">
        <v>285</v>
      </c>
      <c r="E57" s="498"/>
      <c r="F57" s="499"/>
    </row>
    <row r="58" spans="1:6" ht="15.75" thickBot="1" x14ac:dyDescent="0.3">
      <c r="A58" s="190" t="s">
        <v>664</v>
      </c>
      <c r="B58" s="189" t="s">
        <v>663</v>
      </c>
      <c r="C58" s="189" t="s">
        <v>662</v>
      </c>
      <c r="D58" s="189" t="s">
        <v>661</v>
      </c>
      <c r="E58" s="494">
        <v>0.8</v>
      </c>
      <c r="F58" s="495"/>
    </row>
    <row r="59" spans="1:6" x14ac:dyDescent="0.25">
      <c r="A59" s="188"/>
      <c r="B59" s="188"/>
    </row>
    <row r="60" spans="1:6" x14ac:dyDescent="0.25">
      <c r="A60" s="530" t="s">
        <v>280</v>
      </c>
      <c r="B60" s="530"/>
      <c r="C60" s="530"/>
      <c r="D60" s="530"/>
      <c r="E60" s="530"/>
      <c r="F60" s="530"/>
    </row>
    <row r="61" spans="1:6" x14ac:dyDescent="0.25">
      <c r="A61" s="531" t="s">
        <v>660</v>
      </c>
      <c r="B61" s="531"/>
      <c r="C61" s="531"/>
      <c r="D61" s="531"/>
      <c r="E61" s="531"/>
      <c r="F61" s="531"/>
    </row>
    <row r="62" spans="1:6" x14ac:dyDescent="0.25">
      <c r="A62" s="555" t="s">
        <v>278</v>
      </c>
      <c r="B62" s="555"/>
      <c r="C62" t="s">
        <v>324</v>
      </c>
    </row>
    <row r="67" spans="1:6" x14ac:dyDescent="0.25">
      <c r="A67" s="521" t="s">
        <v>304</v>
      </c>
      <c r="B67" s="521"/>
      <c r="C67" s="511" t="s">
        <v>654</v>
      </c>
      <c r="D67" s="511"/>
      <c r="E67" s="511"/>
      <c r="F67" s="511"/>
    </row>
    <row r="68" spans="1:6" x14ac:dyDescent="0.25">
      <c r="A68" s="527" t="s">
        <v>303</v>
      </c>
      <c r="B68" s="527"/>
      <c r="C68" s="511" t="s">
        <v>26</v>
      </c>
      <c r="D68" s="511"/>
      <c r="E68" s="511"/>
      <c r="F68" s="511"/>
    </row>
    <row r="69" spans="1:6" x14ac:dyDescent="0.25">
      <c r="A69" s="521" t="s">
        <v>302</v>
      </c>
      <c r="B69" s="521"/>
      <c r="C69" s="511" t="s">
        <v>654</v>
      </c>
      <c r="D69" s="511"/>
      <c r="E69" s="511"/>
      <c r="F69" s="511"/>
    </row>
    <row r="70" spans="1:6" ht="15.75" thickBot="1" x14ac:dyDescent="0.3">
      <c r="A70" s="510" t="s">
        <v>300</v>
      </c>
      <c r="B70" s="510"/>
      <c r="C70" s="511" t="s">
        <v>659</v>
      </c>
      <c r="D70" s="511"/>
      <c r="E70" s="511"/>
      <c r="F70" s="511"/>
    </row>
    <row r="71" spans="1:6" x14ac:dyDescent="0.25">
      <c r="A71" s="556" t="s">
        <v>298</v>
      </c>
      <c r="B71" s="557"/>
      <c r="C71" s="562" t="s">
        <v>297</v>
      </c>
      <c r="D71" s="563"/>
      <c r="E71" s="202"/>
      <c r="F71" s="202"/>
    </row>
    <row r="72" spans="1:6" x14ac:dyDescent="0.25">
      <c r="A72" s="558"/>
      <c r="B72" s="559"/>
      <c r="C72" s="559" t="s">
        <v>296</v>
      </c>
      <c r="D72" s="564"/>
      <c r="E72" s="205"/>
      <c r="F72" s="205"/>
    </row>
    <row r="73" spans="1:6" x14ac:dyDescent="0.25">
      <c r="A73" s="558"/>
      <c r="B73" s="559"/>
      <c r="C73" s="204" t="s">
        <v>295</v>
      </c>
      <c r="D73" s="203" t="s">
        <v>294</v>
      </c>
      <c r="E73" s="202"/>
      <c r="F73" s="202"/>
    </row>
    <row r="74" spans="1:6" ht="15.75" thickBot="1" x14ac:dyDescent="0.3">
      <c r="A74" s="567" t="s">
        <v>25</v>
      </c>
      <c r="B74" s="568"/>
      <c r="C74" s="226">
        <v>100</v>
      </c>
      <c r="D74" s="225">
        <v>100</v>
      </c>
      <c r="E74" s="199"/>
      <c r="F74" s="199"/>
    </row>
    <row r="75" spans="1:6" ht="15.75" thickBot="1" x14ac:dyDescent="0.3">
      <c r="A75" s="553" t="s">
        <v>292</v>
      </c>
      <c r="B75" s="554"/>
      <c r="C75" s="194"/>
      <c r="D75" s="193">
        <v>100</v>
      </c>
    </row>
    <row r="76" spans="1:6" x14ac:dyDescent="0.25">
      <c r="A76" s="530"/>
      <c r="B76" s="530"/>
    </row>
    <row r="77" spans="1:6" ht="15.75" thickBot="1" x14ac:dyDescent="0.3">
      <c r="A77" s="503" t="s">
        <v>291</v>
      </c>
      <c r="B77" s="503"/>
      <c r="C77" s="503"/>
      <c r="D77" s="503"/>
      <c r="E77" s="503"/>
      <c r="F77" s="503"/>
    </row>
    <row r="78" spans="1:6" x14ac:dyDescent="0.25">
      <c r="A78" s="491" t="s">
        <v>290</v>
      </c>
      <c r="B78" s="492"/>
      <c r="C78" s="492"/>
      <c r="D78" s="492"/>
      <c r="E78" s="496" t="s">
        <v>289</v>
      </c>
      <c r="F78" s="497"/>
    </row>
    <row r="79" spans="1:6" ht="51.75" thickBot="1" x14ac:dyDescent="0.3">
      <c r="A79" s="192" t="s">
        <v>288</v>
      </c>
      <c r="B79" s="191" t="s">
        <v>287</v>
      </c>
      <c r="C79" s="191" t="s">
        <v>286</v>
      </c>
      <c r="D79" s="191" t="s">
        <v>285</v>
      </c>
      <c r="E79" s="498"/>
      <c r="F79" s="499"/>
    </row>
    <row r="80" spans="1:6" ht="15.75" thickBot="1" x14ac:dyDescent="0.3">
      <c r="A80" s="190" t="s">
        <v>658</v>
      </c>
      <c r="B80" s="189" t="s">
        <v>657</v>
      </c>
      <c r="C80" s="189" t="s">
        <v>656</v>
      </c>
      <c r="D80" s="189" t="s">
        <v>655</v>
      </c>
      <c r="E80" s="494">
        <v>0</v>
      </c>
      <c r="F80" s="495"/>
    </row>
    <row r="81" spans="1:6" x14ac:dyDescent="0.25">
      <c r="A81" s="188"/>
      <c r="B81" s="188"/>
    </row>
    <row r="82" spans="1:6" x14ac:dyDescent="0.25">
      <c r="A82" s="530" t="s">
        <v>280</v>
      </c>
      <c r="B82" s="530"/>
      <c r="C82" s="530"/>
      <c r="D82" s="530"/>
      <c r="E82" s="530"/>
      <c r="F82" s="530"/>
    </row>
    <row r="83" spans="1:6" x14ac:dyDescent="0.25">
      <c r="A83" s="531"/>
      <c r="B83" s="531"/>
      <c r="C83" s="531"/>
      <c r="D83" s="531"/>
      <c r="E83" s="531"/>
      <c r="F83" s="531"/>
    </row>
    <row r="84" spans="1:6" x14ac:dyDescent="0.25">
      <c r="A84" s="555" t="s">
        <v>278</v>
      </c>
      <c r="B84" s="555"/>
      <c r="C84" t="s">
        <v>305</v>
      </c>
    </row>
    <row r="89" spans="1:6" x14ac:dyDescent="0.25">
      <c r="A89" s="521" t="s">
        <v>304</v>
      </c>
      <c r="B89" s="521"/>
      <c r="C89" s="511" t="s">
        <v>654</v>
      </c>
      <c r="D89" s="511"/>
      <c r="E89" s="511"/>
      <c r="F89" s="511"/>
    </row>
    <row r="90" spans="1:6" x14ac:dyDescent="0.25">
      <c r="A90" s="527" t="s">
        <v>303</v>
      </c>
      <c r="B90" s="527"/>
      <c r="C90" s="511" t="s">
        <v>75</v>
      </c>
      <c r="D90" s="511"/>
      <c r="E90" s="511"/>
      <c r="F90" s="511"/>
    </row>
    <row r="91" spans="1:6" x14ac:dyDescent="0.25">
      <c r="A91" s="521" t="s">
        <v>302</v>
      </c>
      <c r="B91" s="521"/>
      <c r="C91" s="511" t="s">
        <v>654</v>
      </c>
      <c r="D91" s="511"/>
      <c r="E91" s="511"/>
      <c r="F91" s="511"/>
    </row>
    <row r="92" spans="1:6" ht="15.75" thickBot="1" x14ac:dyDescent="0.3">
      <c r="A92" s="510" t="s">
        <v>300</v>
      </c>
      <c r="B92" s="510"/>
      <c r="C92" s="511" t="s">
        <v>299</v>
      </c>
      <c r="D92" s="511"/>
      <c r="E92" s="511"/>
      <c r="F92" s="511"/>
    </row>
    <row r="93" spans="1:6" x14ac:dyDescent="0.25">
      <c r="A93" s="556" t="s">
        <v>298</v>
      </c>
      <c r="B93" s="557"/>
      <c r="C93" s="562" t="s">
        <v>297</v>
      </c>
      <c r="D93" s="563"/>
      <c r="E93" s="202"/>
      <c r="F93" s="202"/>
    </row>
    <row r="94" spans="1:6" x14ac:dyDescent="0.25">
      <c r="A94" s="558"/>
      <c r="B94" s="559"/>
      <c r="C94" s="559" t="s">
        <v>296</v>
      </c>
      <c r="D94" s="564"/>
      <c r="E94" s="205"/>
      <c r="F94" s="205"/>
    </row>
    <row r="95" spans="1:6" x14ac:dyDescent="0.25">
      <c r="A95" s="558"/>
      <c r="B95" s="559"/>
      <c r="C95" s="204" t="s">
        <v>295</v>
      </c>
      <c r="D95" s="203" t="s">
        <v>294</v>
      </c>
      <c r="E95" s="202"/>
      <c r="F95" s="202"/>
    </row>
    <row r="96" spans="1:6" x14ac:dyDescent="0.25">
      <c r="A96" s="504" t="s">
        <v>73</v>
      </c>
      <c r="B96" s="505"/>
      <c r="C96" s="201">
        <v>100</v>
      </c>
      <c r="D96" s="200">
        <v>80</v>
      </c>
      <c r="E96" s="199"/>
      <c r="F96" s="199"/>
    </row>
    <row r="97" spans="1:6" x14ac:dyDescent="0.25">
      <c r="A97" s="508" t="s">
        <v>71</v>
      </c>
      <c r="B97" s="509"/>
      <c r="C97" s="198">
        <v>20</v>
      </c>
      <c r="D97" s="197">
        <v>16</v>
      </c>
    </row>
    <row r="98" spans="1:6" x14ac:dyDescent="0.25">
      <c r="A98" s="508" t="s">
        <v>69</v>
      </c>
      <c r="B98" s="509"/>
      <c r="C98" s="198">
        <v>7</v>
      </c>
      <c r="D98" s="197">
        <v>7</v>
      </c>
    </row>
    <row r="99" spans="1:6" ht="15.75" thickBot="1" x14ac:dyDescent="0.3">
      <c r="A99" s="560" t="s">
        <v>47</v>
      </c>
      <c r="B99" s="561"/>
      <c r="C99" s="196">
        <v>0.25</v>
      </c>
      <c r="D99" s="195">
        <v>0.25</v>
      </c>
    </row>
    <row r="100" spans="1:6" ht="15.75" thickBot="1" x14ac:dyDescent="0.3">
      <c r="A100" s="553" t="s">
        <v>292</v>
      </c>
      <c r="B100" s="554"/>
      <c r="C100" s="194"/>
      <c r="D100" s="193">
        <v>100</v>
      </c>
    </row>
    <row r="101" spans="1:6" x14ac:dyDescent="0.25">
      <c r="A101" s="530"/>
      <c r="B101" s="530"/>
    </row>
    <row r="102" spans="1:6" ht="15.75" thickBot="1" x14ac:dyDescent="0.3">
      <c r="A102" s="503" t="s">
        <v>291</v>
      </c>
      <c r="B102" s="503"/>
      <c r="C102" s="503"/>
      <c r="D102" s="503"/>
      <c r="E102" s="503"/>
      <c r="F102" s="503"/>
    </row>
    <row r="103" spans="1:6" x14ac:dyDescent="0.25">
      <c r="A103" s="491" t="s">
        <v>290</v>
      </c>
      <c r="B103" s="492"/>
      <c r="C103" s="492"/>
      <c r="D103" s="492"/>
      <c r="E103" s="496" t="s">
        <v>289</v>
      </c>
      <c r="F103" s="497"/>
    </row>
    <row r="104" spans="1:6" ht="51.75" thickBot="1" x14ac:dyDescent="0.3">
      <c r="A104" s="192" t="s">
        <v>288</v>
      </c>
      <c r="B104" s="191" t="s">
        <v>287</v>
      </c>
      <c r="C104" s="191" t="s">
        <v>286</v>
      </c>
      <c r="D104" s="191" t="s">
        <v>285</v>
      </c>
      <c r="E104" s="498"/>
      <c r="F104" s="499"/>
    </row>
    <row r="105" spans="1:6" ht="15.75" thickBot="1" x14ac:dyDescent="0.3">
      <c r="A105" s="190" t="s">
        <v>653</v>
      </c>
      <c r="B105" s="189" t="s">
        <v>652</v>
      </c>
      <c r="C105" s="189" t="s">
        <v>651</v>
      </c>
      <c r="D105" s="189" t="s">
        <v>650</v>
      </c>
      <c r="E105" s="494">
        <v>25.76</v>
      </c>
      <c r="F105" s="495"/>
    </row>
    <row r="106" spans="1:6" x14ac:dyDescent="0.25">
      <c r="A106" s="188"/>
      <c r="B106" s="188"/>
    </row>
    <row r="107" spans="1:6" x14ac:dyDescent="0.25">
      <c r="A107" s="530" t="s">
        <v>280</v>
      </c>
      <c r="B107" s="530"/>
      <c r="C107" s="530"/>
      <c r="D107" s="530"/>
      <c r="E107" s="530"/>
      <c r="F107" s="530"/>
    </row>
    <row r="108" spans="1:6" x14ac:dyDescent="0.25">
      <c r="A108" s="531" t="s">
        <v>649</v>
      </c>
      <c r="B108" s="531"/>
      <c r="C108" s="531"/>
      <c r="D108" s="531"/>
      <c r="E108" s="531"/>
      <c r="F108" s="531"/>
    </row>
    <row r="109" spans="1:6" x14ac:dyDescent="0.25">
      <c r="A109" s="555" t="s">
        <v>278</v>
      </c>
      <c r="B109" s="555"/>
      <c r="C109" t="s">
        <v>305</v>
      </c>
    </row>
    <row r="114" spans="1:6" x14ac:dyDescent="0.25">
      <c r="A114" s="521" t="s">
        <v>304</v>
      </c>
      <c r="B114" s="521"/>
      <c r="C114" s="511" t="s">
        <v>706</v>
      </c>
      <c r="D114" s="511"/>
      <c r="E114" s="511"/>
      <c r="F114" s="511"/>
    </row>
    <row r="115" spans="1:6" x14ac:dyDescent="0.25">
      <c r="A115" s="527" t="s">
        <v>303</v>
      </c>
      <c r="B115" s="527"/>
      <c r="C115" s="511" t="s">
        <v>680</v>
      </c>
      <c r="D115" s="511"/>
      <c r="E115" s="511"/>
      <c r="F115" s="511"/>
    </row>
    <row r="116" spans="1:6" x14ac:dyDescent="0.25">
      <c r="A116" s="521" t="s">
        <v>302</v>
      </c>
      <c r="B116" s="521"/>
      <c r="C116" s="511" t="s">
        <v>706</v>
      </c>
      <c r="D116" s="511"/>
      <c r="E116" s="511"/>
      <c r="F116" s="511"/>
    </row>
    <row r="117" spans="1:6" ht="15.75" thickBot="1" x14ac:dyDescent="0.3">
      <c r="A117" s="510" t="s">
        <v>300</v>
      </c>
      <c r="B117" s="510"/>
      <c r="C117" s="511" t="s">
        <v>344</v>
      </c>
      <c r="D117" s="511"/>
      <c r="E117" s="511"/>
      <c r="F117" s="511"/>
    </row>
    <row r="118" spans="1:6" x14ac:dyDescent="0.25">
      <c r="A118" s="556" t="s">
        <v>298</v>
      </c>
      <c r="B118" s="557"/>
      <c r="C118" s="562" t="s">
        <v>297</v>
      </c>
      <c r="D118" s="563"/>
      <c r="E118" s="202"/>
      <c r="F118" s="202"/>
    </row>
    <row r="119" spans="1:6" x14ac:dyDescent="0.25">
      <c r="A119" s="558"/>
      <c r="B119" s="559"/>
      <c r="C119" s="559" t="s">
        <v>296</v>
      </c>
      <c r="D119" s="564"/>
      <c r="E119" s="205"/>
      <c r="F119" s="205"/>
    </row>
    <row r="120" spans="1:6" x14ac:dyDescent="0.25">
      <c r="A120" s="558"/>
      <c r="B120" s="559"/>
      <c r="C120" s="204" t="s">
        <v>295</v>
      </c>
      <c r="D120" s="203" t="s">
        <v>294</v>
      </c>
      <c r="E120" s="202"/>
      <c r="F120" s="202"/>
    </row>
    <row r="121" spans="1:6" x14ac:dyDescent="0.25">
      <c r="A121" s="504" t="s">
        <v>89</v>
      </c>
      <c r="B121" s="505"/>
      <c r="C121" s="201">
        <v>55.17</v>
      </c>
      <c r="D121" s="200">
        <v>37.590000000000003</v>
      </c>
      <c r="E121" s="199"/>
      <c r="F121" s="199"/>
    </row>
    <row r="122" spans="1:6" x14ac:dyDescent="0.25">
      <c r="A122" s="508" t="s">
        <v>482</v>
      </c>
      <c r="B122" s="509"/>
      <c r="C122" s="198">
        <v>54.14</v>
      </c>
      <c r="D122" s="197">
        <v>37.590000000000003</v>
      </c>
    </row>
    <row r="123" spans="1:6" x14ac:dyDescent="0.25">
      <c r="A123" s="508" t="s">
        <v>482</v>
      </c>
      <c r="B123" s="509"/>
      <c r="C123" s="198">
        <v>50</v>
      </c>
      <c r="D123" s="197">
        <v>35.520000000000003</v>
      </c>
    </row>
    <row r="124" spans="1:6" x14ac:dyDescent="0.25">
      <c r="A124" s="508" t="s">
        <v>719</v>
      </c>
      <c r="B124" s="509"/>
      <c r="C124" s="198">
        <v>42.3</v>
      </c>
      <c r="D124" s="197">
        <v>37.6</v>
      </c>
    </row>
    <row r="125" spans="1:6" x14ac:dyDescent="0.25">
      <c r="A125" s="508" t="s">
        <v>479</v>
      </c>
      <c r="B125" s="509"/>
      <c r="C125" s="198">
        <v>48.97</v>
      </c>
      <c r="D125" s="197">
        <v>35.520000000000003</v>
      </c>
    </row>
    <row r="126" spans="1:6" x14ac:dyDescent="0.25">
      <c r="A126" s="508" t="s">
        <v>677</v>
      </c>
      <c r="B126" s="509"/>
      <c r="C126" s="198">
        <v>62.07</v>
      </c>
      <c r="D126" s="197">
        <v>39.659999999999997</v>
      </c>
    </row>
    <row r="127" spans="1:6" x14ac:dyDescent="0.25">
      <c r="A127" s="508" t="s">
        <v>676</v>
      </c>
      <c r="B127" s="509"/>
      <c r="C127" s="198">
        <v>65.86</v>
      </c>
      <c r="D127" s="197">
        <v>43.1</v>
      </c>
    </row>
    <row r="128" spans="1:6" x14ac:dyDescent="0.25">
      <c r="A128" s="508" t="s">
        <v>675</v>
      </c>
      <c r="B128" s="509"/>
      <c r="C128" s="198">
        <v>37.590000000000003</v>
      </c>
      <c r="D128" s="197">
        <v>37.590000000000003</v>
      </c>
    </row>
    <row r="129" spans="1:4" x14ac:dyDescent="0.25">
      <c r="A129" s="508" t="s">
        <v>707</v>
      </c>
      <c r="B129" s="509"/>
      <c r="C129" s="198">
        <v>34.479999999999997</v>
      </c>
      <c r="D129" s="197">
        <v>34.479999999999997</v>
      </c>
    </row>
    <row r="130" spans="1:4" x14ac:dyDescent="0.25">
      <c r="A130" s="508" t="s">
        <v>478</v>
      </c>
      <c r="B130" s="509"/>
      <c r="C130" s="198">
        <v>36.21</v>
      </c>
      <c r="D130" s="197">
        <v>34.479999999999997</v>
      </c>
    </row>
    <row r="131" spans="1:4" x14ac:dyDescent="0.25">
      <c r="A131" s="508" t="s">
        <v>708</v>
      </c>
      <c r="B131" s="509"/>
      <c r="C131" s="198">
        <v>34.479999999999997</v>
      </c>
      <c r="D131" s="197">
        <v>34.479999999999997</v>
      </c>
    </row>
    <row r="132" spans="1:4" x14ac:dyDescent="0.25">
      <c r="A132" s="508" t="s">
        <v>43</v>
      </c>
      <c r="B132" s="509"/>
      <c r="C132" s="198">
        <v>3.45</v>
      </c>
      <c r="D132" s="197">
        <v>3.45</v>
      </c>
    </row>
    <row r="133" spans="1:4" x14ac:dyDescent="0.25">
      <c r="A133" s="508" t="s">
        <v>108</v>
      </c>
      <c r="B133" s="509"/>
      <c r="C133" s="198">
        <v>3.45</v>
      </c>
      <c r="D133" s="197">
        <v>3.45</v>
      </c>
    </row>
    <row r="134" spans="1:4" x14ac:dyDescent="0.25">
      <c r="A134" s="508" t="s">
        <v>92</v>
      </c>
      <c r="B134" s="509"/>
      <c r="C134" s="198">
        <v>4.1399999999999997</v>
      </c>
      <c r="D134" s="197">
        <v>3.45</v>
      </c>
    </row>
    <row r="135" spans="1:4" x14ac:dyDescent="0.25">
      <c r="A135" s="508" t="s">
        <v>172</v>
      </c>
      <c r="B135" s="509"/>
      <c r="C135" s="198">
        <v>1.38</v>
      </c>
      <c r="D135" s="197">
        <v>1.38</v>
      </c>
    </row>
    <row r="136" spans="1:4" x14ac:dyDescent="0.25">
      <c r="A136" s="508" t="s">
        <v>709</v>
      </c>
      <c r="B136" s="509"/>
      <c r="C136" s="198">
        <v>0</v>
      </c>
      <c r="D136" s="197">
        <v>34.479999999999997</v>
      </c>
    </row>
    <row r="137" spans="1:4" x14ac:dyDescent="0.25">
      <c r="A137" s="508" t="s">
        <v>167</v>
      </c>
      <c r="B137" s="509"/>
      <c r="C137" s="198">
        <v>17.239999999999998</v>
      </c>
      <c r="D137" s="197">
        <v>17.239999999999998</v>
      </c>
    </row>
    <row r="138" spans="1:4" x14ac:dyDescent="0.25">
      <c r="A138" s="508" t="s">
        <v>710</v>
      </c>
      <c r="B138" s="509"/>
      <c r="C138" s="198">
        <v>16.21</v>
      </c>
      <c r="D138" s="197">
        <v>16.21</v>
      </c>
    </row>
    <row r="139" spans="1:4" x14ac:dyDescent="0.25">
      <c r="A139" s="508" t="s">
        <v>711</v>
      </c>
      <c r="B139" s="509"/>
      <c r="C139" s="198">
        <v>19.309999999999999</v>
      </c>
      <c r="D139" s="197">
        <v>19.309999999999999</v>
      </c>
    </row>
    <row r="140" spans="1:4" x14ac:dyDescent="0.25">
      <c r="A140" s="506" t="s">
        <v>712</v>
      </c>
      <c r="B140" s="507"/>
      <c r="C140" s="198">
        <v>0</v>
      </c>
      <c r="D140" s="197">
        <v>25.86</v>
      </c>
    </row>
    <row r="141" spans="1:4" x14ac:dyDescent="0.25">
      <c r="A141" s="506" t="s">
        <v>713</v>
      </c>
      <c r="B141" s="507"/>
      <c r="C141" s="198">
        <v>0</v>
      </c>
      <c r="D141" s="197">
        <v>48.28</v>
      </c>
    </row>
    <row r="142" spans="1:4" x14ac:dyDescent="0.25">
      <c r="A142" s="506" t="s">
        <v>547</v>
      </c>
      <c r="B142" s="507"/>
      <c r="C142" s="198">
        <v>0</v>
      </c>
      <c r="D142" s="197">
        <v>25.86</v>
      </c>
    </row>
    <row r="143" spans="1:4" ht="15.75" thickBot="1" x14ac:dyDescent="0.3">
      <c r="A143" s="560" t="s">
        <v>320</v>
      </c>
      <c r="B143" s="561"/>
      <c r="C143" s="196">
        <v>34.479999999999997</v>
      </c>
      <c r="D143" s="195">
        <v>34.479999999999997</v>
      </c>
    </row>
    <row r="144" spans="1:4" ht="15.75" thickBot="1" x14ac:dyDescent="0.3">
      <c r="A144" s="553" t="s">
        <v>292</v>
      </c>
      <c r="B144" s="554"/>
      <c r="C144" s="194"/>
      <c r="D144" s="193">
        <v>100</v>
      </c>
    </row>
    <row r="145" spans="1:6" x14ac:dyDescent="0.25">
      <c r="A145" s="530"/>
      <c r="B145" s="530"/>
    </row>
    <row r="146" spans="1:6" ht="15.75" thickBot="1" x14ac:dyDescent="0.3">
      <c r="A146" s="503" t="s">
        <v>291</v>
      </c>
      <c r="B146" s="503"/>
      <c r="C146" s="503"/>
      <c r="D146" s="503"/>
      <c r="E146" s="503"/>
      <c r="F146" s="503"/>
    </row>
    <row r="147" spans="1:6" x14ac:dyDescent="0.25">
      <c r="A147" s="491" t="s">
        <v>290</v>
      </c>
      <c r="B147" s="492"/>
      <c r="C147" s="492"/>
      <c r="D147" s="492"/>
      <c r="E147" s="496" t="s">
        <v>289</v>
      </c>
      <c r="F147" s="497"/>
    </row>
    <row r="148" spans="1:6" ht="51.75" thickBot="1" x14ac:dyDescent="0.3">
      <c r="A148" s="192" t="s">
        <v>288</v>
      </c>
      <c r="B148" s="191" t="s">
        <v>287</v>
      </c>
      <c r="C148" s="191" t="s">
        <v>286</v>
      </c>
      <c r="D148" s="191" t="s">
        <v>285</v>
      </c>
      <c r="E148" s="498"/>
      <c r="F148" s="499"/>
    </row>
    <row r="149" spans="1:6" ht="15.75" thickBot="1" x14ac:dyDescent="0.3">
      <c r="A149" s="190" t="s">
        <v>714</v>
      </c>
      <c r="B149" s="189" t="s">
        <v>715</v>
      </c>
      <c r="C149" s="189" t="s">
        <v>716</v>
      </c>
      <c r="D149" s="189" t="s">
        <v>717</v>
      </c>
      <c r="E149" s="494">
        <v>1.492</v>
      </c>
      <c r="F149" s="495"/>
    </row>
    <row r="150" spans="1:6" x14ac:dyDescent="0.25">
      <c r="A150" s="188"/>
      <c r="B150" s="188"/>
    </row>
    <row r="151" spans="1:6" x14ac:dyDescent="0.25">
      <c r="A151" s="530" t="s">
        <v>280</v>
      </c>
      <c r="B151" s="530"/>
      <c r="C151" s="530"/>
      <c r="D151" s="530"/>
      <c r="E151" s="530"/>
      <c r="F151" s="530"/>
    </row>
    <row r="152" spans="1:6" x14ac:dyDescent="0.25">
      <c r="A152" s="531" t="s">
        <v>718</v>
      </c>
      <c r="B152" s="531"/>
      <c r="C152" s="531"/>
      <c r="D152" s="531"/>
      <c r="E152" s="531"/>
      <c r="F152" s="531"/>
    </row>
    <row r="153" spans="1:6" x14ac:dyDescent="0.25">
      <c r="A153" s="555" t="s">
        <v>278</v>
      </c>
      <c r="B153" s="555"/>
      <c r="C153" t="s">
        <v>324</v>
      </c>
    </row>
    <row r="157" spans="1:6" x14ac:dyDescent="0.25">
      <c r="A157" s="521" t="s">
        <v>304</v>
      </c>
      <c r="B157" s="521"/>
      <c r="C157" s="511" t="s">
        <v>648</v>
      </c>
      <c r="D157" s="511"/>
      <c r="E157" s="511"/>
      <c r="F157" s="511"/>
    </row>
    <row r="158" spans="1:6" x14ac:dyDescent="0.25">
      <c r="A158" s="527" t="s">
        <v>303</v>
      </c>
      <c r="B158" s="527"/>
      <c r="C158" s="511" t="s">
        <v>151</v>
      </c>
      <c r="D158" s="511"/>
      <c r="E158" s="511"/>
      <c r="F158" s="511"/>
    </row>
    <row r="159" spans="1:6" x14ac:dyDescent="0.25">
      <c r="A159" s="521" t="s">
        <v>302</v>
      </c>
      <c r="B159" s="521"/>
      <c r="C159" s="511" t="s">
        <v>648</v>
      </c>
      <c r="D159" s="511"/>
      <c r="E159" s="511"/>
      <c r="F159" s="511"/>
    </row>
    <row r="160" spans="1:6" ht="15.75" thickBot="1" x14ac:dyDescent="0.3">
      <c r="A160" s="510" t="s">
        <v>300</v>
      </c>
      <c r="B160" s="510"/>
      <c r="C160" s="511" t="s">
        <v>299</v>
      </c>
      <c r="D160" s="511"/>
      <c r="E160" s="511"/>
      <c r="F160" s="511"/>
    </row>
    <row r="161" spans="1:6" x14ac:dyDescent="0.25">
      <c r="A161" s="556" t="s">
        <v>298</v>
      </c>
      <c r="B161" s="557"/>
      <c r="C161" s="562" t="s">
        <v>297</v>
      </c>
      <c r="D161" s="563"/>
      <c r="E161" s="202"/>
      <c r="F161" s="202"/>
    </row>
    <row r="162" spans="1:6" x14ac:dyDescent="0.25">
      <c r="A162" s="558"/>
      <c r="B162" s="559"/>
      <c r="C162" s="559" t="s">
        <v>296</v>
      </c>
      <c r="D162" s="564"/>
      <c r="E162" s="205"/>
      <c r="F162" s="205"/>
    </row>
    <row r="163" spans="1:6" x14ac:dyDescent="0.25">
      <c r="A163" s="558"/>
      <c r="B163" s="559"/>
      <c r="C163" s="204" t="s">
        <v>295</v>
      </c>
      <c r="D163" s="203" t="s">
        <v>294</v>
      </c>
      <c r="E163" s="202"/>
      <c r="F163" s="202"/>
    </row>
    <row r="164" spans="1:6" x14ac:dyDescent="0.25">
      <c r="A164" s="504" t="s">
        <v>30</v>
      </c>
      <c r="B164" s="505"/>
      <c r="C164" s="201">
        <v>100</v>
      </c>
      <c r="D164" s="200">
        <v>100</v>
      </c>
      <c r="E164" s="199"/>
      <c r="F164" s="199"/>
    </row>
    <row r="165" spans="1:6" ht="15.75" thickBot="1" x14ac:dyDescent="0.3">
      <c r="A165" s="560" t="s">
        <v>150</v>
      </c>
      <c r="B165" s="561"/>
      <c r="C165" s="196">
        <v>10</v>
      </c>
      <c r="D165" s="195">
        <v>10</v>
      </c>
    </row>
    <row r="166" spans="1:6" ht="15.75" thickBot="1" x14ac:dyDescent="0.3">
      <c r="A166" s="553" t="s">
        <v>292</v>
      </c>
      <c r="B166" s="554"/>
      <c r="C166" s="194"/>
      <c r="D166" s="193">
        <v>100</v>
      </c>
    </row>
    <row r="167" spans="1:6" x14ac:dyDescent="0.25">
      <c r="A167" s="530"/>
      <c r="B167" s="530"/>
    </row>
    <row r="168" spans="1:6" ht="15.75" thickBot="1" x14ac:dyDescent="0.3">
      <c r="A168" s="503" t="s">
        <v>291</v>
      </c>
      <c r="B168" s="503"/>
      <c r="C168" s="503"/>
      <c r="D168" s="503"/>
      <c r="E168" s="503"/>
      <c r="F168" s="503"/>
    </row>
    <row r="169" spans="1:6" x14ac:dyDescent="0.25">
      <c r="A169" s="491" t="s">
        <v>290</v>
      </c>
      <c r="B169" s="492"/>
      <c r="C169" s="492"/>
      <c r="D169" s="492"/>
      <c r="E169" s="496" t="s">
        <v>289</v>
      </c>
      <c r="F169" s="497"/>
    </row>
    <row r="170" spans="1:6" ht="51.75" thickBot="1" x14ac:dyDescent="0.3">
      <c r="A170" s="192" t="s">
        <v>288</v>
      </c>
      <c r="B170" s="191" t="s">
        <v>287</v>
      </c>
      <c r="C170" s="191" t="s">
        <v>286</v>
      </c>
      <c r="D170" s="191" t="s">
        <v>285</v>
      </c>
      <c r="E170" s="498"/>
      <c r="F170" s="499"/>
    </row>
    <row r="171" spans="1:6" ht="15.75" thickBot="1" x14ac:dyDescent="0.3">
      <c r="A171" s="190" t="s">
        <v>363</v>
      </c>
      <c r="B171" s="189" t="s">
        <v>363</v>
      </c>
      <c r="C171" s="189" t="s">
        <v>647</v>
      </c>
      <c r="D171" s="189" t="s">
        <v>646</v>
      </c>
      <c r="E171" s="494">
        <v>15</v>
      </c>
      <c r="F171" s="495"/>
    </row>
    <row r="172" spans="1:6" x14ac:dyDescent="0.25">
      <c r="A172" s="188"/>
      <c r="B172" s="188"/>
    </row>
    <row r="173" spans="1:6" x14ac:dyDescent="0.25">
      <c r="A173" s="530" t="s">
        <v>280</v>
      </c>
      <c r="B173" s="530"/>
      <c r="C173" s="530"/>
      <c r="D173" s="530"/>
      <c r="E173" s="530"/>
      <c r="F173" s="530"/>
    </row>
    <row r="174" spans="1:6" x14ac:dyDescent="0.25">
      <c r="A174" s="531" t="s">
        <v>645</v>
      </c>
      <c r="B174" s="531"/>
      <c r="C174" s="531"/>
      <c r="D174" s="531"/>
      <c r="E174" s="531"/>
      <c r="F174" s="531"/>
    </row>
    <row r="175" spans="1:6" x14ac:dyDescent="0.25">
      <c r="A175" s="555" t="s">
        <v>278</v>
      </c>
      <c r="B175" s="555"/>
      <c r="C175" t="s">
        <v>277</v>
      </c>
    </row>
    <row r="180" spans="1:6" x14ac:dyDescent="0.25">
      <c r="A180" s="521" t="s">
        <v>304</v>
      </c>
      <c r="B180" s="521"/>
      <c r="C180" s="511" t="s">
        <v>644</v>
      </c>
      <c r="D180" s="511"/>
      <c r="E180" s="511"/>
      <c r="F180" s="511"/>
    </row>
    <row r="181" spans="1:6" x14ac:dyDescent="0.25">
      <c r="A181" s="527" t="s">
        <v>303</v>
      </c>
      <c r="B181" s="527"/>
      <c r="C181" s="511" t="s">
        <v>182</v>
      </c>
      <c r="D181" s="511"/>
      <c r="E181" s="511"/>
      <c r="F181" s="511"/>
    </row>
    <row r="182" spans="1:6" x14ac:dyDescent="0.25">
      <c r="A182" s="521" t="s">
        <v>302</v>
      </c>
      <c r="B182" s="521"/>
      <c r="C182" s="511" t="s">
        <v>644</v>
      </c>
      <c r="D182" s="511"/>
      <c r="E182" s="511"/>
      <c r="F182" s="511"/>
    </row>
    <row r="183" spans="1:6" ht="15.75" thickBot="1" x14ac:dyDescent="0.3">
      <c r="A183" s="510" t="s">
        <v>300</v>
      </c>
      <c r="B183" s="510"/>
      <c r="C183" s="511" t="s">
        <v>299</v>
      </c>
      <c r="D183" s="511"/>
      <c r="E183" s="511"/>
      <c r="F183" s="511"/>
    </row>
    <row r="184" spans="1:6" x14ac:dyDescent="0.25">
      <c r="A184" s="556" t="s">
        <v>298</v>
      </c>
      <c r="B184" s="557"/>
      <c r="C184" s="562" t="s">
        <v>297</v>
      </c>
      <c r="D184" s="563"/>
      <c r="E184" s="202"/>
      <c r="F184" s="202"/>
    </row>
    <row r="185" spans="1:6" x14ac:dyDescent="0.25">
      <c r="A185" s="558"/>
      <c r="B185" s="559"/>
      <c r="C185" s="559" t="s">
        <v>296</v>
      </c>
      <c r="D185" s="564"/>
      <c r="E185" s="205"/>
      <c r="F185" s="205"/>
    </row>
    <row r="186" spans="1:6" x14ac:dyDescent="0.25">
      <c r="A186" s="558"/>
      <c r="B186" s="559"/>
      <c r="C186" s="204" t="s">
        <v>295</v>
      </c>
      <c r="D186" s="203" t="s">
        <v>294</v>
      </c>
      <c r="E186" s="202"/>
      <c r="F186" s="202"/>
    </row>
    <row r="187" spans="1:6" x14ac:dyDescent="0.25">
      <c r="A187" s="504" t="s">
        <v>615</v>
      </c>
      <c r="B187" s="505"/>
      <c r="C187" s="201">
        <v>11</v>
      </c>
      <c r="D187" s="200">
        <v>9.6999999999999993</v>
      </c>
      <c r="E187" s="199"/>
      <c r="F187" s="199"/>
    </row>
    <row r="188" spans="1:6" x14ac:dyDescent="0.25">
      <c r="A188" s="508" t="s">
        <v>28</v>
      </c>
      <c r="B188" s="509"/>
      <c r="C188" s="198">
        <v>8</v>
      </c>
      <c r="D188" s="197">
        <v>8</v>
      </c>
    </row>
    <row r="189" spans="1:6" x14ac:dyDescent="0.25">
      <c r="A189" s="508" t="s">
        <v>30</v>
      </c>
      <c r="B189" s="509"/>
      <c r="C189" s="198">
        <v>120</v>
      </c>
      <c r="D189" s="197">
        <v>120</v>
      </c>
    </row>
    <row r="190" spans="1:6" x14ac:dyDescent="0.25">
      <c r="A190" s="508" t="s">
        <v>643</v>
      </c>
      <c r="B190" s="509"/>
      <c r="C190" s="198">
        <v>11</v>
      </c>
      <c r="D190" s="197">
        <v>9.6999999999999993</v>
      </c>
    </row>
    <row r="191" spans="1:6" x14ac:dyDescent="0.25">
      <c r="A191" s="508" t="s">
        <v>611</v>
      </c>
      <c r="B191" s="509"/>
      <c r="C191" s="198">
        <v>11</v>
      </c>
      <c r="D191" s="197">
        <v>9.6999999999999993</v>
      </c>
    </row>
    <row r="192" spans="1:6" x14ac:dyDescent="0.25">
      <c r="A192" s="508" t="s">
        <v>642</v>
      </c>
      <c r="B192" s="509"/>
      <c r="C192" s="198">
        <v>11</v>
      </c>
      <c r="D192" s="197">
        <v>9.6999999999999993</v>
      </c>
    </row>
    <row r="193" spans="1:6" x14ac:dyDescent="0.25">
      <c r="A193" s="508" t="s">
        <v>609</v>
      </c>
      <c r="B193" s="509"/>
      <c r="C193" s="198">
        <v>11.3</v>
      </c>
      <c r="D193" s="197">
        <v>9.6999999999999993</v>
      </c>
    </row>
    <row r="194" spans="1:6" ht="15.75" thickBot="1" x14ac:dyDescent="0.3">
      <c r="A194" s="560" t="s">
        <v>641</v>
      </c>
      <c r="B194" s="561"/>
      <c r="C194" s="196">
        <v>10</v>
      </c>
      <c r="D194" s="195">
        <v>9.6999999999999993</v>
      </c>
    </row>
    <row r="195" spans="1:6" ht="15.75" thickBot="1" x14ac:dyDescent="0.3">
      <c r="A195" s="553" t="s">
        <v>292</v>
      </c>
      <c r="B195" s="554"/>
      <c r="C195" s="194"/>
      <c r="D195" s="193">
        <v>100</v>
      </c>
    </row>
    <row r="196" spans="1:6" x14ac:dyDescent="0.25">
      <c r="A196" s="530"/>
      <c r="B196" s="530"/>
    </row>
    <row r="197" spans="1:6" ht="15.75" thickBot="1" x14ac:dyDescent="0.3">
      <c r="A197" s="503" t="s">
        <v>291</v>
      </c>
      <c r="B197" s="503"/>
      <c r="C197" s="503"/>
      <c r="D197" s="503"/>
      <c r="E197" s="503"/>
      <c r="F197" s="503"/>
    </row>
    <row r="198" spans="1:6" x14ac:dyDescent="0.25">
      <c r="A198" s="491" t="s">
        <v>290</v>
      </c>
      <c r="B198" s="492"/>
      <c r="C198" s="492"/>
      <c r="D198" s="492"/>
      <c r="E198" s="496" t="s">
        <v>289</v>
      </c>
      <c r="F198" s="497"/>
    </row>
    <row r="199" spans="1:6" ht="51.75" thickBot="1" x14ac:dyDescent="0.3">
      <c r="A199" s="192" t="s">
        <v>288</v>
      </c>
      <c r="B199" s="191" t="s">
        <v>287</v>
      </c>
      <c r="C199" s="191" t="s">
        <v>286</v>
      </c>
      <c r="D199" s="191" t="s">
        <v>285</v>
      </c>
      <c r="E199" s="498"/>
      <c r="F199" s="499"/>
    </row>
    <row r="200" spans="1:6" ht="15.75" thickBot="1" x14ac:dyDescent="0.3">
      <c r="A200" s="190" t="s">
        <v>640</v>
      </c>
      <c r="B200" s="189" t="s">
        <v>640</v>
      </c>
      <c r="C200" s="189" t="s">
        <v>639</v>
      </c>
      <c r="D200" s="189" t="s">
        <v>638</v>
      </c>
      <c r="E200" s="494">
        <v>1.6</v>
      </c>
      <c r="F200" s="495"/>
    </row>
    <row r="201" spans="1:6" x14ac:dyDescent="0.25">
      <c r="A201" s="188"/>
      <c r="B201" s="188"/>
    </row>
    <row r="202" spans="1:6" x14ac:dyDescent="0.25">
      <c r="A202" s="530" t="s">
        <v>280</v>
      </c>
      <c r="B202" s="530"/>
      <c r="C202" s="530"/>
      <c r="D202" s="530"/>
      <c r="E202" s="530"/>
      <c r="F202" s="530"/>
    </row>
    <row r="203" spans="1:6" x14ac:dyDescent="0.25">
      <c r="A203" s="531" t="s">
        <v>637</v>
      </c>
      <c r="B203" s="531"/>
      <c r="C203" s="531"/>
      <c r="D203" s="531"/>
      <c r="E203" s="531"/>
      <c r="F203" s="531"/>
    </row>
    <row r="204" spans="1:6" x14ac:dyDescent="0.25">
      <c r="A204" s="555" t="s">
        <v>278</v>
      </c>
      <c r="B204" s="555"/>
      <c r="C204" t="s">
        <v>277</v>
      </c>
    </row>
    <row r="212" spans="1:6" x14ac:dyDescent="0.25">
      <c r="A212" s="521" t="s">
        <v>304</v>
      </c>
      <c r="B212" s="521"/>
      <c r="C212" s="511" t="s">
        <v>635</v>
      </c>
      <c r="D212" s="511"/>
      <c r="E212" s="511"/>
      <c r="F212" s="511"/>
    </row>
    <row r="213" spans="1:6" x14ac:dyDescent="0.25">
      <c r="A213" s="527" t="s">
        <v>303</v>
      </c>
      <c r="B213" s="527"/>
      <c r="C213" s="511" t="s">
        <v>636</v>
      </c>
      <c r="D213" s="511"/>
      <c r="E213" s="511"/>
      <c r="F213" s="511"/>
    </row>
    <row r="214" spans="1:6" x14ac:dyDescent="0.25">
      <c r="A214" s="521" t="s">
        <v>302</v>
      </c>
      <c r="B214" s="521"/>
      <c r="C214" s="511" t="s">
        <v>635</v>
      </c>
      <c r="D214" s="511"/>
      <c r="E214" s="511"/>
      <c r="F214" s="511"/>
    </row>
    <row r="215" spans="1:6" ht="15.75" thickBot="1" x14ac:dyDescent="0.3">
      <c r="A215" s="510" t="s">
        <v>300</v>
      </c>
      <c r="B215" s="510"/>
      <c r="C215" s="511" t="s">
        <v>299</v>
      </c>
      <c r="D215" s="511"/>
      <c r="E215" s="511"/>
      <c r="F215" s="511"/>
    </row>
    <row r="216" spans="1:6" x14ac:dyDescent="0.25">
      <c r="A216" s="556" t="s">
        <v>298</v>
      </c>
      <c r="B216" s="557"/>
      <c r="C216" s="562" t="s">
        <v>297</v>
      </c>
      <c r="D216" s="563"/>
      <c r="E216" s="202"/>
      <c r="F216" s="202"/>
    </row>
    <row r="217" spans="1:6" x14ac:dyDescent="0.25">
      <c r="A217" s="558"/>
      <c r="B217" s="559"/>
      <c r="C217" s="559" t="s">
        <v>296</v>
      </c>
      <c r="D217" s="564"/>
      <c r="E217" s="205"/>
      <c r="F217" s="205"/>
    </row>
    <row r="218" spans="1:6" x14ac:dyDescent="0.25">
      <c r="A218" s="558"/>
      <c r="B218" s="559"/>
      <c r="C218" s="204" t="s">
        <v>295</v>
      </c>
      <c r="D218" s="203" t="s">
        <v>294</v>
      </c>
      <c r="E218" s="202"/>
      <c r="F218" s="202"/>
    </row>
    <row r="219" spans="1:6" ht="15.75" thickBot="1" x14ac:dyDescent="0.3">
      <c r="A219" s="567" t="s">
        <v>85</v>
      </c>
      <c r="B219" s="568"/>
      <c r="C219" s="226">
        <v>100</v>
      </c>
      <c r="D219" s="225">
        <v>100</v>
      </c>
      <c r="E219" s="199"/>
      <c r="F219" s="199"/>
    </row>
    <row r="220" spans="1:6" ht="15.75" thickBot="1" x14ac:dyDescent="0.3">
      <c r="A220" s="553" t="s">
        <v>292</v>
      </c>
      <c r="B220" s="554"/>
      <c r="C220" s="194"/>
      <c r="D220" s="193">
        <v>100</v>
      </c>
    </row>
    <row r="221" spans="1:6" x14ac:dyDescent="0.25">
      <c r="A221" s="530"/>
      <c r="B221" s="530"/>
    </row>
    <row r="222" spans="1:6" ht="15.75" thickBot="1" x14ac:dyDescent="0.3">
      <c r="A222" s="503" t="s">
        <v>291</v>
      </c>
      <c r="B222" s="503"/>
      <c r="C222" s="503"/>
      <c r="D222" s="503"/>
      <c r="E222" s="503"/>
      <c r="F222" s="503"/>
    </row>
    <row r="223" spans="1:6" x14ac:dyDescent="0.25">
      <c r="A223" s="491" t="s">
        <v>290</v>
      </c>
      <c r="B223" s="492"/>
      <c r="C223" s="492"/>
      <c r="D223" s="492"/>
      <c r="E223" s="496" t="s">
        <v>289</v>
      </c>
      <c r="F223" s="497"/>
    </row>
    <row r="224" spans="1:6" ht="51.75" thickBot="1" x14ac:dyDescent="0.3">
      <c r="A224" s="192" t="s">
        <v>288</v>
      </c>
      <c r="B224" s="191" t="s">
        <v>287</v>
      </c>
      <c r="C224" s="191" t="s">
        <v>286</v>
      </c>
      <c r="D224" s="191" t="s">
        <v>285</v>
      </c>
      <c r="E224" s="498"/>
      <c r="F224" s="499"/>
    </row>
    <row r="225" spans="1:6" ht="15.75" thickBot="1" x14ac:dyDescent="0.3">
      <c r="A225" s="190" t="s">
        <v>634</v>
      </c>
      <c r="B225" s="189" t="s">
        <v>633</v>
      </c>
      <c r="C225" s="189" t="s">
        <v>503</v>
      </c>
      <c r="D225" s="189" t="s">
        <v>632</v>
      </c>
      <c r="E225" s="494">
        <v>2</v>
      </c>
      <c r="F225" s="495"/>
    </row>
    <row r="226" spans="1:6" x14ac:dyDescent="0.25">
      <c r="A226" s="188"/>
      <c r="B226" s="188"/>
    </row>
    <row r="227" spans="1:6" x14ac:dyDescent="0.25">
      <c r="A227" s="530" t="s">
        <v>280</v>
      </c>
      <c r="B227" s="530"/>
      <c r="C227" s="530"/>
      <c r="D227" s="530"/>
      <c r="E227" s="530"/>
      <c r="F227" s="530"/>
    </row>
    <row r="228" spans="1:6" x14ac:dyDescent="0.25">
      <c r="A228" s="531" t="s">
        <v>631</v>
      </c>
      <c r="B228" s="531"/>
      <c r="C228" s="531"/>
      <c r="D228" s="531"/>
      <c r="E228" s="531"/>
      <c r="F228" s="531"/>
    </row>
    <row r="229" spans="1:6" x14ac:dyDescent="0.25">
      <c r="A229" s="555" t="s">
        <v>278</v>
      </c>
      <c r="B229" s="555"/>
      <c r="C229" t="s">
        <v>305</v>
      </c>
    </row>
    <row r="234" spans="1:6" x14ac:dyDescent="0.25">
      <c r="A234" s="521" t="s">
        <v>304</v>
      </c>
      <c r="B234" s="521"/>
      <c r="C234" s="511" t="s">
        <v>630</v>
      </c>
      <c r="D234" s="511"/>
      <c r="E234" s="511"/>
      <c r="F234" s="511"/>
    </row>
    <row r="235" spans="1:6" x14ac:dyDescent="0.25">
      <c r="A235" s="527" t="s">
        <v>303</v>
      </c>
      <c r="B235" s="527"/>
      <c r="C235" s="511" t="s">
        <v>131</v>
      </c>
      <c r="D235" s="511"/>
      <c r="E235" s="511"/>
      <c r="F235" s="511"/>
    </row>
    <row r="236" spans="1:6" x14ac:dyDescent="0.25">
      <c r="A236" s="521" t="s">
        <v>302</v>
      </c>
      <c r="B236" s="521"/>
      <c r="C236" s="511" t="s">
        <v>630</v>
      </c>
      <c r="D236" s="511"/>
      <c r="E236" s="511"/>
      <c r="F236" s="511"/>
    </row>
    <row r="237" spans="1:6" ht="15.75" thickBot="1" x14ac:dyDescent="0.3">
      <c r="A237" s="510" t="s">
        <v>300</v>
      </c>
      <c r="B237" s="510"/>
      <c r="C237" s="511" t="s">
        <v>299</v>
      </c>
      <c r="D237" s="511"/>
      <c r="E237" s="511"/>
      <c r="F237" s="511"/>
    </row>
    <row r="238" spans="1:6" x14ac:dyDescent="0.25">
      <c r="A238" s="556" t="s">
        <v>298</v>
      </c>
      <c r="B238" s="557"/>
      <c r="C238" s="562" t="s">
        <v>297</v>
      </c>
      <c r="D238" s="563"/>
      <c r="E238" s="202"/>
      <c r="F238" s="202"/>
    </row>
    <row r="239" spans="1:6" x14ac:dyDescent="0.25">
      <c r="A239" s="558"/>
      <c r="B239" s="559"/>
      <c r="C239" s="559" t="s">
        <v>296</v>
      </c>
      <c r="D239" s="564"/>
      <c r="E239" s="205"/>
      <c r="F239" s="205"/>
    </row>
    <row r="240" spans="1:6" x14ac:dyDescent="0.25">
      <c r="A240" s="558"/>
      <c r="B240" s="559"/>
      <c r="C240" s="204" t="s">
        <v>295</v>
      </c>
      <c r="D240" s="203" t="s">
        <v>294</v>
      </c>
      <c r="E240" s="202"/>
      <c r="F240" s="202"/>
    </row>
    <row r="241" spans="1:6" x14ac:dyDescent="0.25">
      <c r="A241" s="504" t="s">
        <v>130</v>
      </c>
      <c r="B241" s="505"/>
      <c r="C241" s="201">
        <v>0.3</v>
      </c>
      <c r="D241" s="200">
        <v>0.3</v>
      </c>
      <c r="E241" s="199"/>
      <c r="F241" s="199"/>
    </row>
    <row r="242" spans="1:6" x14ac:dyDescent="0.25">
      <c r="A242" s="508" t="s">
        <v>30</v>
      </c>
      <c r="B242" s="509"/>
      <c r="C242" s="198">
        <v>95</v>
      </c>
      <c r="D242" s="197">
        <v>95</v>
      </c>
    </row>
    <row r="243" spans="1:6" ht="15.75" thickBot="1" x14ac:dyDescent="0.3">
      <c r="A243" s="560" t="s">
        <v>28</v>
      </c>
      <c r="B243" s="561"/>
      <c r="C243" s="196">
        <v>6.5</v>
      </c>
      <c r="D243" s="195">
        <v>6.5</v>
      </c>
    </row>
    <row r="244" spans="1:6" ht="15.75" thickBot="1" x14ac:dyDescent="0.3">
      <c r="A244" s="553" t="s">
        <v>292</v>
      </c>
      <c r="B244" s="554"/>
      <c r="C244" s="194"/>
      <c r="D244" s="193">
        <v>100</v>
      </c>
    </row>
    <row r="245" spans="1:6" x14ac:dyDescent="0.25">
      <c r="A245" s="530"/>
      <c r="B245" s="530"/>
    </row>
    <row r="246" spans="1:6" ht="15.75" thickBot="1" x14ac:dyDescent="0.3">
      <c r="A246" s="503" t="s">
        <v>291</v>
      </c>
      <c r="B246" s="503"/>
      <c r="C246" s="503"/>
      <c r="D246" s="503"/>
      <c r="E246" s="503"/>
      <c r="F246" s="503"/>
    </row>
    <row r="247" spans="1:6" x14ac:dyDescent="0.25">
      <c r="A247" s="491" t="s">
        <v>290</v>
      </c>
      <c r="B247" s="492"/>
      <c r="C247" s="492"/>
      <c r="D247" s="492"/>
      <c r="E247" s="496" t="s">
        <v>289</v>
      </c>
      <c r="F247" s="497"/>
    </row>
    <row r="248" spans="1:6" ht="51.75" thickBot="1" x14ac:dyDescent="0.3">
      <c r="A248" s="192" t="s">
        <v>288</v>
      </c>
      <c r="B248" s="191" t="s">
        <v>287</v>
      </c>
      <c r="C248" s="191" t="s">
        <v>286</v>
      </c>
      <c r="D248" s="191" t="s">
        <v>285</v>
      </c>
      <c r="E248" s="498"/>
      <c r="F248" s="499"/>
    </row>
    <row r="249" spans="1:6" ht="15.75" thickBot="1" x14ac:dyDescent="0.3">
      <c r="A249" s="190" t="s">
        <v>502</v>
      </c>
      <c r="B249" s="189" t="s">
        <v>629</v>
      </c>
      <c r="C249" s="189" t="s">
        <v>347</v>
      </c>
      <c r="D249" s="189" t="s">
        <v>628</v>
      </c>
      <c r="E249" s="494">
        <v>3</v>
      </c>
      <c r="F249" s="495"/>
    </row>
    <row r="250" spans="1:6" x14ac:dyDescent="0.25">
      <c r="A250" s="188"/>
      <c r="B250" s="188"/>
    </row>
    <row r="251" spans="1:6" x14ac:dyDescent="0.25">
      <c r="A251" s="530" t="s">
        <v>280</v>
      </c>
      <c r="B251" s="530"/>
      <c r="C251" s="530"/>
      <c r="D251" s="530"/>
      <c r="E251" s="530"/>
      <c r="F251" s="530"/>
    </row>
    <row r="252" spans="1:6" x14ac:dyDescent="0.25">
      <c r="A252" s="531" t="s">
        <v>627</v>
      </c>
      <c r="B252" s="531"/>
      <c r="C252" s="531"/>
      <c r="D252" s="531"/>
      <c r="E252" s="531"/>
      <c r="F252" s="531"/>
    </row>
    <row r="253" spans="1:6" x14ac:dyDescent="0.25">
      <c r="A253" s="555" t="s">
        <v>278</v>
      </c>
      <c r="B253" s="555"/>
      <c r="C253" t="s">
        <v>277</v>
      </c>
    </row>
    <row r="258" spans="1:6" x14ac:dyDescent="0.25">
      <c r="A258" s="521" t="s">
        <v>304</v>
      </c>
      <c r="B258" s="521"/>
      <c r="C258" s="511" t="s">
        <v>625</v>
      </c>
      <c r="D258" s="511"/>
      <c r="E258" s="511"/>
      <c r="F258" s="511"/>
    </row>
    <row r="259" spans="1:6" x14ac:dyDescent="0.25">
      <c r="A259" s="527" t="s">
        <v>303</v>
      </c>
      <c r="B259" s="527"/>
      <c r="C259" s="511" t="s">
        <v>626</v>
      </c>
      <c r="D259" s="511"/>
      <c r="E259" s="511"/>
      <c r="F259" s="511"/>
    </row>
    <row r="260" spans="1:6" x14ac:dyDescent="0.25">
      <c r="A260" s="521" t="s">
        <v>302</v>
      </c>
      <c r="B260" s="521"/>
      <c r="C260" s="511" t="s">
        <v>625</v>
      </c>
      <c r="D260" s="511"/>
      <c r="E260" s="511"/>
      <c r="F260" s="511"/>
    </row>
    <row r="261" spans="1:6" ht="15.75" thickBot="1" x14ac:dyDescent="0.3">
      <c r="A261" s="510" t="s">
        <v>300</v>
      </c>
      <c r="B261" s="510"/>
      <c r="C261" s="511" t="s">
        <v>299</v>
      </c>
      <c r="D261" s="511"/>
      <c r="E261" s="511"/>
      <c r="F261" s="511"/>
    </row>
    <row r="262" spans="1:6" x14ac:dyDescent="0.25">
      <c r="A262" s="556" t="s">
        <v>298</v>
      </c>
      <c r="B262" s="557"/>
      <c r="C262" s="562" t="s">
        <v>297</v>
      </c>
      <c r="D262" s="563"/>
      <c r="E262" s="202"/>
      <c r="F262" s="202"/>
    </row>
    <row r="263" spans="1:6" x14ac:dyDescent="0.25">
      <c r="A263" s="558"/>
      <c r="B263" s="559"/>
      <c r="C263" s="559" t="s">
        <v>296</v>
      </c>
      <c r="D263" s="564"/>
      <c r="E263" s="205"/>
      <c r="F263" s="205"/>
    </row>
    <row r="264" spans="1:6" x14ac:dyDescent="0.25">
      <c r="A264" s="558"/>
      <c r="B264" s="559"/>
      <c r="C264" s="204" t="s">
        <v>295</v>
      </c>
      <c r="D264" s="203" t="s">
        <v>294</v>
      </c>
      <c r="E264" s="202"/>
      <c r="F264" s="202"/>
    </row>
    <row r="265" spans="1:6" x14ac:dyDescent="0.25">
      <c r="A265" s="504" t="s">
        <v>133</v>
      </c>
      <c r="B265" s="505"/>
      <c r="C265" s="201">
        <v>44</v>
      </c>
      <c r="D265" s="200">
        <v>44</v>
      </c>
      <c r="E265" s="199"/>
      <c r="F265" s="199"/>
    </row>
    <row r="266" spans="1:6" x14ac:dyDescent="0.25">
      <c r="A266" s="508" t="s">
        <v>87</v>
      </c>
      <c r="B266" s="509"/>
      <c r="C266" s="198">
        <v>22</v>
      </c>
      <c r="D266" s="197">
        <v>22</v>
      </c>
    </row>
    <row r="267" spans="1:6" x14ac:dyDescent="0.25">
      <c r="A267" s="508" t="s">
        <v>184</v>
      </c>
      <c r="B267" s="509"/>
      <c r="C267" s="198">
        <v>10</v>
      </c>
      <c r="D267" s="197">
        <v>10</v>
      </c>
    </row>
    <row r="268" spans="1:6" x14ac:dyDescent="0.25">
      <c r="A268" s="508" t="s">
        <v>28</v>
      </c>
      <c r="B268" s="509"/>
      <c r="C268" s="198">
        <v>5</v>
      </c>
      <c r="D268" s="197">
        <v>5</v>
      </c>
    </row>
    <row r="269" spans="1:6" x14ac:dyDescent="0.25">
      <c r="A269" s="508" t="s">
        <v>624</v>
      </c>
      <c r="B269" s="509"/>
      <c r="C269" s="198">
        <v>2</v>
      </c>
      <c r="D269" s="197">
        <v>2</v>
      </c>
    </row>
    <row r="270" spans="1:6" x14ac:dyDescent="0.25">
      <c r="A270" s="508" t="s">
        <v>43</v>
      </c>
      <c r="B270" s="509"/>
      <c r="C270" s="198">
        <v>2</v>
      </c>
      <c r="D270" s="197">
        <v>2</v>
      </c>
    </row>
    <row r="271" spans="1:6" x14ac:dyDescent="0.25">
      <c r="A271" s="508" t="s">
        <v>69</v>
      </c>
      <c r="B271" s="509"/>
      <c r="C271" s="198">
        <v>3</v>
      </c>
      <c r="D271" s="197">
        <v>3</v>
      </c>
    </row>
    <row r="272" spans="1:6" x14ac:dyDescent="0.25">
      <c r="A272" s="508" t="s">
        <v>623</v>
      </c>
      <c r="B272" s="509"/>
      <c r="C272" s="198">
        <v>23</v>
      </c>
      <c r="D272" s="197">
        <v>22</v>
      </c>
    </row>
    <row r="273" spans="1:6" x14ac:dyDescent="0.25">
      <c r="A273" s="508" t="s">
        <v>28</v>
      </c>
      <c r="B273" s="509"/>
      <c r="C273" s="198">
        <v>3</v>
      </c>
      <c r="D273" s="197">
        <v>3</v>
      </c>
    </row>
    <row r="274" spans="1:6" x14ac:dyDescent="0.25">
      <c r="A274" s="508" t="s">
        <v>184</v>
      </c>
      <c r="B274" s="509"/>
      <c r="C274" s="198">
        <v>5</v>
      </c>
      <c r="D274" s="197">
        <v>5</v>
      </c>
    </row>
    <row r="275" spans="1:6" x14ac:dyDescent="0.25">
      <c r="A275" s="508" t="s">
        <v>47</v>
      </c>
      <c r="B275" s="509"/>
      <c r="C275" s="198">
        <v>0.5</v>
      </c>
      <c r="D275" s="197">
        <v>0.5</v>
      </c>
    </row>
    <row r="276" spans="1:6" ht="15.75" thickBot="1" x14ac:dyDescent="0.3">
      <c r="A276" s="560" t="s">
        <v>69</v>
      </c>
      <c r="B276" s="561"/>
      <c r="C276" s="196">
        <v>2</v>
      </c>
      <c r="D276" s="195">
        <v>2</v>
      </c>
    </row>
    <row r="277" spans="1:6" ht="15.75" thickBot="1" x14ac:dyDescent="0.3">
      <c r="A277" s="553" t="s">
        <v>292</v>
      </c>
      <c r="B277" s="554"/>
      <c r="C277" s="194"/>
      <c r="D277" s="193">
        <v>100</v>
      </c>
    </row>
    <row r="278" spans="1:6" x14ac:dyDescent="0.25">
      <c r="A278" s="530"/>
      <c r="B278" s="530"/>
    </row>
    <row r="279" spans="1:6" ht="15.75" thickBot="1" x14ac:dyDescent="0.3">
      <c r="A279" s="503" t="s">
        <v>291</v>
      </c>
      <c r="B279" s="503"/>
      <c r="C279" s="503"/>
      <c r="D279" s="503"/>
      <c r="E279" s="503"/>
      <c r="F279" s="503"/>
    </row>
    <row r="280" spans="1:6" x14ac:dyDescent="0.25">
      <c r="A280" s="491" t="s">
        <v>290</v>
      </c>
      <c r="B280" s="492"/>
      <c r="C280" s="492"/>
      <c r="D280" s="492"/>
      <c r="E280" s="496" t="s">
        <v>289</v>
      </c>
      <c r="F280" s="497"/>
    </row>
    <row r="281" spans="1:6" ht="51.75" thickBot="1" x14ac:dyDescent="0.3">
      <c r="A281" s="192" t="s">
        <v>288</v>
      </c>
      <c r="B281" s="191" t="s">
        <v>287</v>
      </c>
      <c r="C281" s="191" t="s">
        <v>286</v>
      </c>
      <c r="D281" s="191" t="s">
        <v>285</v>
      </c>
      <c r="E281" s="498"/>
      <c r="F281" s="499"/>
    </row>
    <row r="282" spans="1:6" ht="15.75" thickBot="1" x14ac:dyDescent="0.3">
      <c r="A282" s="190" t="s">
        <v>622</v>
      </c>
      <c r="B282" s="189" t="s">
        <v>621</v>
      </c>
      <c r="C282" s="189" t="s">
        <v>620</v>
      </c>
      <c r="D282" s="189" t="s">
        <v>619</v>
      </c>
      <c r="E282" s="494">
        <v>0.05</v>
      </c>
      <c r="F282" s="495"/>
    </row>
    <row r="283" spans="1:6" x14ac:dyDescent="0.25">
      <c r="A283" s="188"/>
      <c r="B283" s="188"/>
    </row>
    <row r="284" spans="1:6" x14ac:dyDescent="0.25">
      <c r="A284" s="530" t="s">
        <v>280</v>
      </c>
      <c r="B284" s="530"/>
      <c r="C284" s="530"/>
      <c r="D284" s="530"/>
      <c r="E284" s="530"/>
      <c r="F284" s="530"/>
    </row>
    <row r="285" spans="1:6" x14ac:dyDescent="0.25">
      <c r="A285" s="531" t="s">
        <v>618</v>
      </c>
      <c r="B285" s="531"/>
      <c r="C285" s="531"/>
      <c r="D285" s="531"/>
      <c r="E285" s="531"/>
      <c r="F285" s="531"/>
    </row>
    <row r="286" spans="1:6" x14ac:dyDescent="0.25">
      <c r="A286" s="555" t="s">
        <v>278</v>
      </c>
      <c r="B286" s="555"/>
      <c r="C286" t="s">
        <v>617</v>
      </c>
    </row>
    <row r="290" spans="1:6" x14ac:dyDescent="0.25">
      <c r="A290" s="521" t="s">
        <v>304</v>
      </c>
      <c r="B290" s="521"/>
      <c r="C290" s="233">
        <v>140</v>
      </c>
    </row>
    <row r="291" spans="1:6" x14ac:dyDescent="0.25">
      <c r="A291" s="527" t="s">
        <v>303</v>
      </c>
      <c r="B291" s="527"/>
      <c r="C291" s="511" t="s">
        <v>128</v>
      </c>
      <c r="D291" s="511"/>
      <c r="E291" s="511"/>
      <c r="F291" s="511"/>
    </row>
    <row r="292" spans="1:6" x14ac:dyDescent="0.25">
      <c r="A292" s="521" t="s">
        <v>302</v>
      </c>
      <c r="B292" s="521"/>
      <c r="C292" s="511" t="s">
        <v>616</v>
      </c>
      <c r="D292" s="511"/>
      <c r="E292" s="511"/>
      <c r="F292" s="511"/>
    </row>
    <row r="293" spans="1:6" ht="15.75" thickBot="1" x14ac:dyDescent="0.3">
      <c r="A293" s="510" t="s">
        <v>300</v>
      </c>
      <c r="B293" s="510"/>
      <c r="C293" s="511" t="s">
        <v>299</v>
      </c>
      <c r="D293" s="511"/>
      <c r="E293" s="511"/>
      <c r="F293" s="511"/>
    </row>
    <row r="294" spans="1:6" x14ac:dyDescent="0.25">
      <c r="A294" s="556" t="s">
        <v>298</v>
      </c>
      <c r="B294" s="557"/>
      <c r="C294" s="562" t="s">
        <v>297</v>
      </c>
      <c r="D294" s="563"/>
      <c r="E294" s="202"/>
      <c r="F294" s="202"/>
    </row>
    <row r="295" spans="1:6" x14ac:dyDescent="0.25">
      <c r="A295" s="558"/>
      <c r="B295" s="559"/>
      <c r="C295" s="559" t="s">
        <v>296</v>
      </c>
      <c r="D295" s="564"/>
      <c r="E295" s="205"/>
      <c r="F295" s="205"/>
    </row>
    <row r="296" spans="1:6" x14ac:dyDescent="0.25">
      <c r="A296" s="558"/>
      <c r="B296" s="559"/>
      <c r="C296" s="204" t="s">
        <v>295</v>
      </c>
      <c r="D296" s="203" t="s">
        <v>294</v>
      </c>
      <c r="E296" s="202"/>
      <c r="F296" s="202"/>
    </row>
    <row r="297" spans="1:6" x14ac:dyDescent="0.25">
      <c r="A297" s="504" t="s">
        <v>103</v>
      </c>
      <c r="B297" s="505"/>
      <c r="C297" s="201">
        <v>142.9</v>
      </c>
      <c r="D297" s="200">
        <v>100</v>
      </c>
      <c r="E297" s="199"/>
      <c r="F297" s="199"/>
    </row>
    <row r="298" spans="1:6" x14ac:dyDescent="0.25">
      <c r="A298" s="508" t="s">
        <v>615</v>
      </c>
      <c r="B298" s="509"/>
      <c r="C298" s="198">
        <v>113.7</v>
      </c>
      <c r="D298" s="197">
        <v>100</v>
      </c>
    </row>
    <row r="299" spans="1:6" x14ac:dyDescent="0.25">
      <c r="A299" s="508" t="s">
        <v>614</v>
      </c>
      <c r="B299" s="509"/>
      <c r="C299" s="198">
        <v>111.2</v>
      </c>
      <c r="D299" s="197">
        <v>100</v>
      </c>
    </row>
    <row r="300" spans="1:6" x14ac:dyDescent="0.25">
      <c r="A300" s="508" t="s">
        <v>613</v>
      </c>
      <c r="B300" s="509"/>
      <c r="C300" s="198">
        <v>142.9</v>
      </c>
      <c r="D300" s="197">
        <v>100</v>
      </c>
    </row>
    <row r="301" spans="1:6" x14ac:dyDescent="0.25">
      <c r="A301" s="508" t="s">
        <v>612</v>
      </c>
      <c r="B301" s="509"/>
      <c r="C301" s="198">
        <v>135.1</v>
      </c>
      <c r="D301" s="197">
        <v>100</v>
      </c>
    </row>
    <row r="302" spans="1:6" x14ac:dyDescent="0.25">
      <c r="A302" s="508" t="s">
        <v>611</v>
      </c>
      <c r="B302" s="509"/>
      <c r="C302" s="198">
        <v>111.2</v>
      </c>
      <c r="D302" s="197">
        <v>100</v>
      </c>
    </row>
    <row r="303" spans="1:6" x14ac:dyDescent="0.25">
      <c r="A303" s="508" t="s">
        <v>610</v>
      </c>
      <c r="B303" s="509"/>
      <c r="C303" s="198">
        <v>105.3</v>
      </c>
      <c r="D303" s="197">
        <v>100</v>
      </c>
    </row>
    <row r="304" spans="1:6" x14ac:dyDescent="0.25">
      <c r="A304" s="508" t="s">
        <v>609</v>
      </c>
      <c r="B304" s="509"/>
      <c r="C304" s="198">
        <v>116.3</v>
      </c>
      <c r="D304" s="197">
        <v>100</v>
      </c>
    </row>
    <row r="305" spans="1:6" x14ac:dyDescent="0.25">
      <c r="A305" s="508" t="s">
        <v>608</v>
      </c>
      <c r="B305" s="509"/>
      <c r="C305" s="198">
        <v>111.2</v>
      </c>
      <c r="D305" s="197">
        <v>100</v>
      </c>
    </row>
    <row r="306" spans="1:6" x14ac:dyDescent="0.25">
      <c r="A306" s="508" t="s">
        <v>607</v>
      </c>
      <c r="B306" s="509"/>
      <c r="C306" s="198">
        <v>102</v>
      </c>
      <c r="D306" s="197">
        <v>100</v>
      </c>
    </row>
    <row r="307" spans="1:6" ht="15.75" thickBot="1" x14ac:dyDescent="0.3">
      <c r="A307" s="560" t="s">
        <v>606</v>
      </c>
      <c r="B307" s="561"/>
      <c r="C307" s="196">
        <v>104.2</v>
      </c>
      <c r="D307" s="195">
        <v>100</v>
      </c>
    </row>
    <row r="308" spans="1:6" ht="15.75" thickBot="1" x14ac:dyDescent="0.3">
      <c r="A308" s="553" t="s">
        <v>292</v>
      </c>
      <c r="B308" s="554"/>
      <c r="C308" s="194"/>
      <c r="D308" s="193">
        <v>100</v>
      </c>
    </row>
    <row r="309" spans="1:6" x14ac:dyDescent="0.25">
      <c r="A309" s="530"/>
      <c r="B309" s="530"/>
    </row>
    <row r="310" spans="1:6" ht="15.75" thickBot="1" x14ac:dyDescent="0.3">
      <c r="A310" s="503" t="s">
        <v>291</v>
      </c>
      <c r="B310" s="503"/>
      <c r="C310" s="503"/>
      <c r="D310" s="503"/>
      <c r="E310" s="503"/>
      <c r="F310" s="503"/>
    </row>
    <row r="311" spans="1:6" x14ac:dyDescent="0.25">
      <c r="A311" s="491" t="s">
        <v>290</v>
      </c>
      <c r="B311" s="492"/>
      <c r="C311" s="492"/>
      <c r="D311" s="492"/>
      <c r="E311" s="496" t="s">
        <v>289</v>
      </c>
      <c r="F311" s="497"/>
    </row>
    <row r="312" spans="1:6" ht="51.75" thickBot="1" x14ac:dyDescent="0.3">
      <c r="A312" s="192" t="s">
        <v>288</v>
      </c>
      <c r="B312" s="191" t="s">
        <v>287</v>
      </c>
      <c r="C312" s="191" t="s">
        <v>286</v>
      </c>
      <c r="D312" s="191" t="s">
        <v>285</v>
      </c>
      <c r="E312" s="498"/>
      <c r="F312" s="499"/>
    </row>
    <row r="313" spans="1:6" ht="15.75" thickBot="1" x14ac:dyDescent="0.3">
      <c r="A313" s="190" t="s">
        <v>605</v>
      </c>
      <c r="B313" s="189" t="s">
        <v>605</v>
      </c>
      <c r="C313" s="189" t="s">
        <v>604</v>
      </c>
      <c r="D313" s="189" t="s">
        <v>603</v>
      </c>
      <c r="E313" s="494">
        <v>16.690000000000001</v>
      </c>
      <c r="F313" s="495"/>
    </row>
    <row r="314" spans="1:6" x14ac:dyDescent="0.25">
      <c r="A314" s="188"/>
      <c r="B314" s="188"/>
    </row>
    <row r="315" spans="1:6" x14ac:dyDescent="0.25">
      <c r="A315" s="530" t="s">
        <v>280</v>
      </c>
      <c r="B315" s="530"/>
      <c r="C315" s="530"/>
      <c r="D315" s="530"/>
      <c r="E315" s="530"/>
      <c r="F315" s="530"/>
    </row>
    <row r="316" spans="1:6" x14ac:dyDescent="0.25">
      <c r="A316" s="531" t="s">
        <v>602</v>
      </c>
      <c r="B316" s="531"/>
      <c r="C316" s="531"/>
      <c r="D316" s="531"/>
      <c r="E316" s="531"/>
      <c r="F316" s="531"/>
    </row>
    <row r="317" spans="1:6" x14ac:dyDescent="0.25">
      <c r="A317" s="555" t="s">
        <v>278</v>
      </c>
      <c r="B317" s="555"/>
      <c r="C317" t="s">
        <v>305</v>
      </c>
    </row>
    <row r="322" spans="1:6" x14ac:dyDescent="0.25">
      <c r="A322" s="521" t="s">
        <v>304</v>
      </c>
      <c r="B322" s="521"/>
      <c r="C322" s="511" t="s">
        <v>66</v>
      </c>
      <c r="D322" s="511"/>
      <c r="E322" s="511"/>
      <c r="F322" s="511"/>
    </row>
    <row r="323" spans="1:6" x14ac:dyDescent="0.25">
      <c r="A323" s="527" t="s">
        <v>303</v>
      </c>
      <c r="B323" s="527"/>
      <c r="C323" s="511" t="s">
        <v>248</v>
      </c>
      <c r="D323" s="511"/>
      <c r="E323" s="511"/>
      <c r="F323" s="511"/>
    </row>
    <row r="324" spans="1:6" x14ac:dyDescent="0.25">
      <c r="A324" s="521" t="s">
        <v>302</v>
      </c>
      <c r="B324" s="521"/>
      <c r="C324" s="511" t="s">
        <v>66</v>
      </c>
      <c r="D324" s="511"/>
      <c r="E324" s="511"/>
      <c r="F324" s="511"/>
    </row>
    <row r="325" spans="1:6" ht="15.75" thickBot="1" x14ac:dyDescent="0.3">
      <c r="A325" s="510" t="s">
        <v>300</v>
      </c>
      <c r="B325" s="510"/>
      <c r="C325" s="511" t="s">
        <v>350</v>
      </c>
      <c r="D325" s="511"/>
      <c r="E325" s="511"/>
      <c r="F325" s="511"/>
    </row>
    <row r="326" spans="1:6" x14ac:dyDescent="0.25">
      <c r="A326" s="556" t="s">
        <v>298</v>
      </c>
      <c r="B326" s="557"/>
      <c r="C326" s="562" t="s">
        <v>297</v>
      </c>
      <c r="D326" s="563"/>
      <c r="E326" s="202"/>
      <c r="F326" s="202"/>
    </row>
    <row r="327" spans="1:6" x14ac:dyDescent="0.25">
      <c r="A327" s="558"/>
      <c r="B327" s="559"/>
      <c r="C327" s="559" t="s">
        <v>296</v>
      </c>
      <c r="D327" s="564"/>
      <c r="E327" s="205"/>
      <c r="F327" s="205"/>
    </row>
    <row r="328" spans="1:6" x14ac:dyDescent="0.25">
      <c r="A328" s="558"/>
      <c r="B328" s="559"/>
      <c r="C328" s="204" t="s">
        <v>295</v>
      </c>
      <c r="D328" s="203" t="s">
        <v>294</v>
      </c>
      <c r="E328" s="202"/>
      <c r="F328" s="202"/>
    </row>
    <row r="329" spans="1:6" x14ac:dyDescent="0.25">
      <c r="A329" s="504" t="s">
        <v>55</v>
      </c>
      <c r="B329" s="505"/>
      <c r="C329" s="201">
        <v>8.1</v>
      </c>
      <c r="D329" s="200">
        <v>8</v>
      </c>
      <c r="E329" s="199"/>
      <c r="F329" s="199"/>
    </row>
    <row r="330" spans="1:6" x14ac:dyDescent="0.25">
      <c r="A330" s="508" t="s">
        <v>601</v>
      </c>
      <c r="B330" s="509"/>
      <c r="C330" s="198">
        <v>15.4</v>
      </c>
      <c r="D330" s="197">
        <v>10</v>
      </c>
    </row>
    <row r="331" spans="1:6" x14ac:dyDescent="0.25">
      <c r="A331" s="508" t="s">
        <v>64</v>
      </c>
      <c r="B331" s="509"/>
      <c r="C331" s="198">
        <v>26.7</v>
      </c>
      <c r="D331" s="197">
        <v>20</v>
      </c>
    </row>
    <row r="332" spans="1:6" x14ac:dyDescent="0.25">
      <c r="A332" s="508" t="s">
        <v>60</v>
      </c>
      <c r="B332" s="509"/>
      <c r="C332" s="198">
        <v>5</v>
      </c>
      <c r="D332" s="197">
        <v>4</v>
      </c>
    </row>
    <row r="333" spans="1:6" x14ac:dyDescent="0.25">
      <c r="A333" s="508" t="s">
        <v>92</v>
      </c>
      <c r="B333" s="509"/>
      <c r="C333" s="198">
        <v>4.8</v>
      </c>
      <c r="D333" s="197">
        <v>4</v>
      </c>
    </row>
    <row r="334" spans="1:6" x14ac:dyDescent="0.25">
      <c r="A334" s="582" t="s">
        <v>600</v>
      </c>
      <c r="B334" s="583"/>
      <c r="C334" s="198">
        <v>1</v>
      </c>
      <c r="D334" s="197">
        <v>1</v>
      </c>
    </row>
    <row r="335" spans="1:6" x14ac:dyDescent="0.25">
      <c r="A335" s="508" t="s">
        <v>242</v>
      </c>
      <c r="B335" s="509"/>
      <c r="C335" s="198">
        <v>120</v>
      </c>
      <c r="D335" s="197">
        <v>120</v>
      </c>
    </row>
    <row r="336" spans="1:6" ht="15.75" thickBot="1" x14ac:dyDescent="0.3">
      <c r="A336" s="560" t="s">
        <v>320</v>
      </c>
      <c r="B336" s="561"/>
      <c r="C336" s="196">
        <v>120</v>
      </c>
      <c r="D336" s="195">
        <v>120</v>
      </c>
    </row>
    <row r="337" spans="1:6" ht="15.75" thickBot="1" x14ac:dyDescent="0.3">
      <c r="A337" s="553" t="s">
        <v>292</v>
      </c>
      <c r="B337" s="554"/>
      <c r="C337" s="194"/>
      <c r="D337" s="193">
        <v>100</v>
      </c>
    </row>
    <row r="338" spans="1:6" x14ac:dyDescent="0.25">
      <c r="A338" s="530"/>
      <c r="B338" s="530"/>
    </row>
    <row r="339" spans="1:6" ht="15.75" thickBot="1" x14ac:dyDescent="0.3">
      <c r="A339" s="503" t="s">
        <v>291</v>
      </c>
      <c r="B339" s="503"/>
      <c r="C339" s="503"/>
      <c r="D339" s="503"/>
      <c r="E339" s="503"/>
      <c r="F339" s="503"/>
    </row>
    <row r="340" spans="1:6" x14ac:dyDescent="0.25">
      <c r="A340" s="491" t="s">
        <v>290</v>
      </c>
      <c r="B340" s="492"/>
      <c r="C340" s="492"/>
      <c r="D340" s="492"/>
      <c r="E340" s="496" t="s">
        <v>289</v>
      </c>
      <c r="F340" s="497"/>
    </row>
    <row r="341" spans="1:6" ht="51.75" thickBot="1" x14ac:dyDescent="0.3">
      <c r="A341" s="192" t="s">
        <v>288</v>
      </c>
      <c r="B341" s="191" t="s">
        <v>287</v>
      </c>
      <c r="C341" s="191" t="s">
        <v>286</v>
      </c>
      <c r="D341" s="191" t="s">
        <v>285</v>
      </c>
      <c r="E341" s="498"/>
      <c r="F341" s="499"/>
    </row>
    <row r="342" spans="1:6" ht="15.75" thickBot="1" x14ac:dyDescent="0.3">
      <c r="A342" s="190" t="s">
        <v>599</v>
      </c>
      <c r="B342" s="189" t="s">
        <v>598</v>
      </c>
      <c r="C342" s="189" t="s">
        <v>597</v>
      </c>
      <c r="D342" s="189" t="s">
        <v>596</v>
      </c>
      <c r="E342" s="494">
        <v>3.47</v>
      </c>
      <c r="F342" s="495"/>
    </row>
    <row r="343" spans="1:6" x14ac:dyDescent="0.25">
      <c r="A343" s="188"/>
      <c r="B343" s="188"/>
    </row>
    <row r="344" spans="1:6" x14ac:dyDescent="0.25">
      <c r="A344" s="530" t="s">
        <v>280</v>
      </c>
      <c r="B344" s="530"/>
      <c r="C344" s="530"/>
      <c r="D344" s="530"/>
      <c r="E344" s="530"/>
      <c r="F344" s="530"/>
    </row>
    <row r="345" spans="1:6" x14ac:dyDescent="0.25">
      <c r="A345" s="531" t="s">
        <v>595</v>
      </c>
      <c r="B345" s="531"/>
      <c r="C345" s="531"/>
      <c r="D345" s="531"/>
      <c r="E345" s="531"/>
      <c r="F345" s="531"/>
    </row>
    <row r="346" spans="1:6" x14ac:dyDescent="0.25">
      <c r="A346" s="555" t="s">
        <v>278</v>
      </c>
      <c r="B346" s="555"/>
      <c r="C346" t="s">
        <v>277</v>
      </c>
    </row>
    <row r="351" spans="1:6" x14ac:dyDescent="0.25">
      <c r="A351" s="575" t="s">
        <v>304</v>
      </c>
      <c r="B351" s="575"/>
      <c r="C351" s="493" t="s">
        <v>594</v>
      </c>
      <c r="D351" s="493"/>
      <c r="E351" s="493"/>
      <c r="F351" s="493"/>
    </row>
    <row r="352" spans="1:6" x14ac:dyDescent="0.25">
      <c r="A352" s="575" t="s">
        <v>303</v>
      </c>
      <c r="B352" s="575"/>
      <c r="C352" s="493" t="s">
        <v>195</v>
      </c>
      <c r="D352" s="493"/>
      <c r="E352" s="493"/>
      <c r="F352" s="493"/>
    </row>
    <row r="353" spans="1:6" x14ac:dyDescent="0.25">
      <c r="A353" s="575" t="s">
        <v>302</v>
      </c>
      <c r="B353" s="575"/>
      <c r="C353" s="493" t="s">
        <v>594</v>
      </c>
      <c r="D353" s="493"/>
      <c r="E353" s="493"/>
      <c r="F353" s="493"/>
    </row>
    <row r="354" spans="1:6" ht="15.75" thickBot="1" x14ac:dyDescent="0.3">
      <c r="A354" s="584" t="s">
        <v>300</v>
      </c>
      <c r="B354" s="584"/>
      <c r="C354" s="493" t="s">
        <v>322</v>
      </c>
      <c r="D354" s="493"/>
      <c r="E354" s="493"/>
      <c r="F354" s="493"/>
    </row>
    <row r="355" spans="1:6" x14ac:dyDescent="0.25">
      <c r="A355" s="585" t="s">
        <v>298</v>
      </c>
      <c r="B355" s="586"/>
      <c r="C355" s="480" t="s">
        <v>297</v>
      </c>
      <c r="D355" s="481"/>
      <c r="E355" s="219"/>
      <c r="F355" s="219"/>
    </row>
    <row r="356" spans="1:6" x14ac:dyDescent="0.25">
      <c r="A356" s="587"/>
      <c r="B356" s="588"/>
      <c r="C356" s="479" t="s">
        <v>296</v>
      </c>
      <c r="D356" s="482"/>
      <c r="E356" s="222"/>
      <c r="F356" s="222"/>
    </row>
    <row r="357" spans="1:6" x14ac:dyDescent="0.25">
      <c r="A357" s="587"/>
      <c r="B357" s="588"/>
      <c r="C357" s="221" t="s">
        <v>295</v>
      </c>
      <c r="D357" s="220" t="s">
        <v>294</v>
      </c>
      <c r="E357" s="219"/>
      <c r="F357" s="219"/>
    </row>
    <row r="358" spans="1:6" x14ac:dyDescent="0.25">
      <c r="A358" s="595" t="s">
        <v>193</v>
      </c>
      <c r="B358" s="596"/>
      <c r="C358" s="218">
        <v>46.44</v>
      </c>
      <c r="D358" s="217">
        <v>46.44</v>
      </c>
      <c r="E358" s="216"/>
      <c r="F358" s="216"/>
    </row>
    <row r="359" spans="1:6" x14ac:dyDescent="0.25">
      <c r="A359" s="589" t="s">
        <v>41</v>
      </c>
      <c r="B359" s="590"/>
      <c r="C359" s="35">
        <v>69.27</v>
      </c>
      <c r="D359" s="38">
        <v>69.27</v>
      </c>
      <c r="E359" s="206"/>
      <c r="F359" s="206"/>
    </row>
    <row r="360" spans="1:6" x14ac:dyDescent="0.25">
      <c r="A360" s="589" t="s">
        <v>39</v>
      </c>
      <c r="B360" s="590"/>
      <c r="C360" s="35">
        <v>0.24</v>
      </c>
      <c r="D360" s="38">
        <v>0.24</v>
      </c>
      <c r="E360" s="206"/>
      <c r="F360" s="206"/>
    </row>
    <row r="361" spans="1:6" x14ac:dyDescent="0.25">
      <c r="A361" s="597" t="s">
        <v>588</v>
      </c>
      <c r="B361" s="598"/>
      <c r="C361" s="35">
        <v>0</v>
      </c>
      <c r="D361" s="38">
        <v>97.56</v>
      </c>
      <c r="E361" s="206"/>
      <c r="F361" s="206"/>
    </row>
    <row r="362" spans="1:6" x14ac:dyDescent="0.25">
      <c r="A362" s="589" t="s">
        <v>43</v>
      </c>
      <c r="B362" s="590"/>
      <c r="C362" s="35">
        <v>2.44</v>
      </c>
      <c r="D362" s="38">
        <v>2.44</v>
      </c>
      <c r="E362" s="206"/>
      <c r="F362" s="206"/>
    </row>
    <row r="363" spans="1:6" ht="15.75" thickBot="1" x14ac:dyDescent="0.3">
      <c r="A363" s="591" t="s">
        <v>589</v>
      </c>
      <c r="B363" s="592"/>
      <c r="C363" s="215">
        <v>2.44</v>
      </c>
      <c r="D363" s="214">
        <v>2.44</v>
      </c>
      <c r="E363" s="206"/>
      <c r="F363" s="206"/>
    </row>
    <row r="364" spans="1:6" ht="15.75" thickBot="1" x14ac:dyDescent="0.3">
      <c r="A364" s="593" t="s">
        <v>292</v>
      </c>
      <c r="B364" s="594"/>
      <c r="C364" s="213"/>
      <c r="D364" s="212">
        <v>100</v>
      </c>
      <c r="E364" s="206"/>
      <c r="F364" s="206"/>
    </row>
    <row r="365" spans="1:6" x14ac:dyDescent="0.25">
      <c r="A365" s="581"/>
      <c r="B365" s="581"/>
      <c r="C365" s="206"/>
      <c r="D365" s="206"/>
      <c r="E365" s="206"/>
      <c r="F365" s="206"/>
    </row>
    <row r="366" spans="1:6" ht="15.75" thickBot="1" x14ac:dyDescent="0.3">
      <c r="A366" s="490" t="s">
        <v>291</v>
      </c>
      <c r="B366" s="490"/>
      <c r="C366" s="490"/>
      <c r="D366" s="490"/>
      <c r="E366" s="490"/>
      <c r="F366" s="490"/>
    </row>
    <row r="367" spans="1:6" x14ac:dyDescent="0.25">
      <c r="A367" s="545" t="s">
        <v>290</v>
      </c>
      <c r="B367" s="546"/>
      <c r="C367" s="546"/>
      <c r="D367" s="546"/>
      <c r="E367" s="547" t="s">
        <v>289</v>
      </c>
      <c r="F367" s="548"/>
    </row>
    <row r="368" spans="1:6" ht="41.25" thickBot="1" x14ac:dyDescent="0.3">
      <c r="A368" s="232" t="s">
        <v>288</v>
      </c>
      <c r="B368" s="231" t="s">
        <v>287</v>
      </c>
      <c r="C368" s="210" t="s">
        <v>286</v>
      </c>
      <c r="D368" s="210" t="s">
        <v>285</v>
      </c>
      <c r="E368" s="549"/>
      <c r="F368" s="550"/>
    </row>
    <row r="369" spans="1:6" ht="15.75" thickBot="1" x14ac:dyDescent="0.3">
      <c r="A369" s="230" t="s">
        <v>593</v>
      </c>
      <c r="B369" s="229" t="s">
        <v>592</v>
      </c>
      <c r="C369" s="208" t="s">
        <v>591</v>
      </c>
      <c r="D369" s="208" t="s">
        <v>590</v>
      </c>
      <c r="E369" s="551">
        <v>0</v>
      </c>
      <c r="F369" s="552"/>
    </row>
    <row r="370" spans="1:6" x14ac:dyDescent="0.25">
      <c r="A370" s="228"/>
      <c r="B370" s="228"/>
      <c r="C370" s="206"/>
      <c r="D370" s="206"/>
      <c r="E370" s="206"/>
      <c r="F370" s="206"/>
    </row>
    <row r="371" spans="1:6" x14ac:dyDescent="0.25">
      <c r="A371" s="489" t="s">
        <v>280</v>
      </c>
      <c r="B371" s="489"/>
      <c r="C371" s="489"/>
      <c r="D371" s="489"/>
      <c r="E371" s="489"/>
      <c r="F371" s="489"/>
    </row>
    <row r="372" spans="1:6" x14ac:dyDescent="0.25">
      <c r="A372" s="542" t="s">
        <v>584</v>
      </c>
      <c r="B372" s="542"/>
      <c r="C372" s="542"/>
      <c r="D372" s="542"/>
      <c r="E372" s="542"/>
      <c r="F372" s="542"/>
    </row>
    <row r="373" spans="1:6" x14ac:dyDescent="0.25">
      <c r="A373" s="580" t="s">
        <v>278</v>
      </c>
      <c r="B373" s="580"/>
      <c r="C373" s="206" t="s">
        <v>277</v>
      </c>
      <c r="D373" s="206"/>
      <c r="E373" s="206"/>
      <c r="F373" s="206"/>
    </row>
    <row r="374" spans="1:6" x14ac:dyDescent="0.25">
      <c r="A374" s="227"/>
      <c r="B374" s="227"/>
      <c r="C374" s="206"/>
      <c r="D374" s="206"/>
      <c r="E374" s="206"/>
      <c r="F374" s="206"/>
    </row>
    <row r="375" spans="1:6" x14ac:dyDescent="0.25">
      <c r="A375" s="227"/>
      <c r="B375" s="227"/>
      <c r="C375" s="206"/>
      <c r="D375" s="206"/>
      <c r="E375" s="206"/>
      <c r="F375" s="206"/>
    </row>
    <row r="376" spans="1:6" x14ac:dyDescent="0.25">
      <c r="A376" s="581"/>
      <c r="B376" s="581"/>
      <c r="C376" s="206"/>
      <c r="D376" s="206"/>
      <c r="E376" s="206"/>
      <c r="F376" s="206"/>
    </row>
    <row r="377" spans="1:6" x14ac:dyDescent="0.25">
      <c r="A377" s="543" t="s">
        <v>304</v>
      </c>
      <c r="B377" s="543"/>
      <c r="C377" s="493" t="s">
        <v>170</v>
      </c>
      <c r="D377" s="493"/>
      <c r="E377" s="493"/>
      <c r="F377" s="493"/>
    </row>
    <row r="378" spans="1:6" x14ac:dyDescent="0.25">
      <c r="A378" s="544" t="s">
        <v>303</v>
      </c>
      <c r="B378" s="544"/>
      <c r="C378" s="493" t="s">
        <v>169</v>
      </c>
      <c r="D378" s="493"/>
      <c r="E378" s="493"/>
      <c r="F378" s="493"/>
    </row>
    <row r="379" spans="1:6" x14ac:dyDescent="0.25">
      <c r="A379" s="543" t="s">
        <v>302</v>
      </c>
      <c r="B379" s="543"/>
      <c r="C379" s="493" t="s">
        <v>170</v>
      </c>
      <c r="D379" s="493"/>
      <c r="E379" s="493"/>
      <c r="F379" s="493"/>
    </row>
    <row r="380" spans="1:6" ht="15.75" thickBot="1" x14ac:dyDescent="0.3">
      <c r="A380" s="541" t="s">
        <v>300</v>
      </c>
      <c r="B380" s="541"/>
      <c r="C380" s="493" t="s">
        <v>322</v>
      </c>
      <c r="D380" s="493"/>
      <c r="E380" s="493"/>
      <c r="F380" s="493"/>
    </row>
    <row r="381" spans="1:6" x14ac:dyDescent="0.25">
      <c r="A381" s="476" t="s">
        <v>298</v>
      </c>
      <c r="B381" s="477"/>
      <c r="C381" s="480" t="s">
        <v>297</v>
      </c>
      <c r="D381" s="481"/>
      <c r="E381" s="219"/>
      <c r="F381" s="219"/>
    </row>
    <row r="382" spans="1:6" x14ac:dyDescent="0.25">
      <c r="A382" s="478"/>
      <c r="B382" s="479"/>
      <c r="C382" s="479" t="s">
        <v>296</v>
      </c>
      <c r="D382" s="482"/>
      <c r="E382" s="222"/>
      <c r="F382" s="222"/>
    </row>
    <row r="383" spans="1:6" x14ac:dyDescent="0.25">
      <c r="A383" s="478"/>
      <c r="B383" s="479"/>
      <c r="C383" s="221" t="s">
        <v>295</v>
      </c>
      <c r="D383" s="220" t="s">
        <v>294</v>
      </c>
      <c r="E383" s="219"/>
      <c r="F383" s="219"/>
    </row>
    <row r="384" spans="1:6" x14ac:dyDescent="0.25">
      <c r="A384" s="523" t="s">
        <v>167</v>
      </c>
      <c r="B384" s="524"/>
      <c r="C384" s="218">
        <v>34.630000000000003</v>
      </c>
      <c r="D384" s="217">
        <v>34.83</v>
      </c>
      <c r="E384" s="216"/>
      <c r="F384" s="216"/>
    </row>
    <row r="385" spans="1:6" x14ac:dyDescent="0.25">
      <c r="A385" s="483" t="s">
        <v>41</v>
      </c>
      <c r="B385" s="484"/>
      <c r="C385" s="35">
        <v>73.17</v>
      </c>
      <c r="D385" s="38">
        <v>73.17</v>
      </c>
      <c r="E385" s="206"/>
      <c r="F385" s="206"/>
    </row>
    <row r="386" spans="1:6" x14ac:dyDescent="0.25">
      <c r="A386" s="483" t="s">
        <v>589</v>
      </c>
      <c r="B386" s="484"/>
      <c r="C386" s="35">
        <v>2.44</v>
      </c>
      <c r="D386" s="38">
        <v>2.44</v>
      </c>
      <c r="E386" s="206"/>
      <c r="F386" s="206"/>
    </row>
    <row r="387" spans="1:6" x14ac:dyDescent="0.25">
      <c r="A387" s="483" t="s">
        <v>39</v>
      </c>
      <c r="B387" s="484"/>
      <c r="C387" s="35">
        <v>0.24</v>
      </c>
      <c r="D387" s="38">
        <v>0.24</v>
      </c>
      <c r="E387" s="206"/>
      <c r="F387" s="206"/>
    </row>
    <row r="388" spans="1:6" x14ac:dyDescent="0.25">
      <c r="A388" s="532" t="s">
        <v>588</v>
      </c>
      <c r="B388" s="533"/>
      <c r="C388" s="35">
        <v>0</v>
      </c>
      <c r="D388" s="38">
        <v>97.56</v>
      </c>
      <c r="E388" s="206"/>
      <c r="F388" s="206"/>
    </row>
    <row r="389" spans="1:6" ht="15.75" thickBot="1" x14ac:dyDescent="0.3">
      <c r="A389" s="525" t="s">
        <v>43</v>
      </c>
      <c r="B389" s="526"/>
      <c r="C389" s="215">
        <v>2.44</v>
      </c>
      <c r="D389" s="214">
        <v>2.44</v>
      </c>
      <c r="E389" s="206"/>
      <c r="F389" s="206"/>
    </row>
    <row r="390" spans="1:6" ht="15.75" thickBot="1" x14ac:dyDescent="0.3">
      <c r="A390" s="487" t="s">
        <v>292</v>
      </c>
      <c r="B390" s="488"/>
      <c r="C390" s="213"/>
      <c r="D390" s="212">
        <v>100</v>
      </c>
      <c r="E390" s="206"/>
      <c r="F390" s="206"/>
    </row>
    <row r="391" spans="1:6" x14ac:dyDescent="0.25">
      <c r="A391" s="489"/>
      <c r="B391" s="489"/>
      <c r="C391" s="206"/>
      <c r="D391" s="206"/>
      <c r="E391" s="206"/>
      <c r="F391" s="206"/>
    </row>
    <row r="392" spans="1:6" ht="15.75" thickBot="1" x14ac:dyDescent="0.3">
      <c r="A392" s="490" t="s">
        <v>291</v>
      </c>
      <c r="B392" s="490"/>
      <c r="C392" s="490"/>
      <c r="D392" s="490"/>
      <c r="E392" s="490"/>
      <c r="F392" s="490"/>
    </row>
    <row r="393" spans="1:6" x14ac:dyDescent="0.25">
      <c r="A393" s="545" t="s">
        <v>290</v>
      </c>
      <c r="B393" s="546"/>
      <c r="C393" s="546"/>
      <c r="D393" s="546"/>
      <c r="E393" s="547" t="s">
        <v>289</v>
      </c>
      <c r="F393" s="548"/>
    </row>
    <row r="394" spans="1:6" ht="41.25" thickBot="1" x14ac:dyDescent="0.3">
      <c r="A394" s="211" t="s">
        <v>288</v>
      </c>
      <c r="B394" s="210" t="s">
        <v>287</v>
      </c>
      <c r="C394" s="210" t="s">
        <v>286</v>
      </c>
      <c r="D394" s="210" t="s">
        <v>285</v>
      </c>
      <c r="E394" s="549"/>
      <c r="F394" s="550"/>
    </row>
    <row r="395" spans="1:6" ht="15.75" thickBot="1" x14ac:dyDescent="0.3">
      <c r="A395" s="209" t="s">
        <v>587</v>
      </c>
      <c r="B395" s="208" t="s">
        <v>394</v>
      </c>
      <c r="C395" s="208" t="s">
        <v>586</v>
      </c>
      <c r="D395" s="208" t="s">
        <v>585</v>
      </c>
      <c r="E395" s="551">
        <v>0</v>
      </c>
      <c r="F395" s="552"/>
    </row>
    <row r="396" spans="1:6" x14ac:dyDescent="0.25">
      <c r="A396" s="207"/>
      <c r="B396" s="207"/>
      <c r="C396" s="206"/>
      <c r="D396" s="206"/>
      <c r="E396" s="206"/>
      <c r="F396" s="206"/>
    </row>
    <row r="397" spans="1:6" x14ac:dyDescent="0.25">
      <c r="A397" s="489" t="s">
        <v>280</v>
      </c>
      <c r="B397" s="489"/>
      <c r="C397" s="489"/>
      <c r="D397" s="489"/>
      <c r="E397" s="489"/>
      <c r="F397" s="489"/>
    </row>
    <row r="398" spans="1:6" x14ac:dyDescent="0.25">
      <c r="A398" s="542" t="s">
        <v>584</v>
      </c>
      <c r="B398" s="542"/>
      <c r="C398" s="542"/>
      <c r="D398" s="542"/>
      <c r="E398" s="542"/>
      <c r="F398" s="542"/>
    </row>
    <row r="399" spans="1:6" x14ac:dyDescent="0.25">
      <c r="A399" s="522" t="s">
        <v>278</v>
      </c>
      <c r="B399" s="522"/>
      <c r="C399" s="206" t="s">
        <v>277</v>
      </c>
      <c r="D399" s="206"/>
      <c r="E399" s="206"/>
      <c r="F399" s="206"/>
    </row>
    <row r="400" spans="1:6" x14ac:dyDescent="0.25">
      <c r="A400" s="206"/>
      <c r="B400" s="206"/>
      <c r="C400" s="206"/>
      <c r="D400" s="206"/>
      <c r="E400" s="206"/>
      <c r="F400" s="206"/>
    </row>
    <row r="401" spans="1:6" x14ac:dyDescent="0.25">
      <c r="A401" s="206"/>
      <c r="B401" s="206"/>
      <c r="C401" s="206"/>
      <c r="D401" s="206"/>
      <c r="E401" s="206"/>
      <c r="F401" s="206"/>
    </row>
    <row r="402" spans="1:6" x14ac:dyDescent="0.25">
      <c r="A402" s="489"/>
      <c r="B402" s="489"/>
      <c r="C402" s="206"/>
      <c r="D402" s="206"/>
      <c r="E402" s="206"/>
      <c r="F402" s="206"/>
    </row>
    <row r="403" spans="1:6" x14ac:dyDescent="0.25">
      <c r="A403" s="521" t="s">
        <v>304</v>
      </c>
      <c r="B403" s="521"/>
      <c r="C403" s="511" t="s">
        <v>583</v>
      </c>
      <c r="D403" s="511"/>
      <c r="E403" s="511"/>
      <c r="F403" s="511"/>
    </row>
    <row r="404" spans="1:6" x14ac:dyDescent="0.25">
      <c r="A404" s="527" t="s">
        <v>303</v>
      </c>
      <c r="B404" s="527"/>
      <c r="C404" s="511" t="s">
        <v>212</v>
      </c>
      <c r="D404" s="511"/>
      <c r="E404" s="511"/>
      <c r="F404" s="511"/>
    </row>
    <row r="405" spans="1:6" x14ac:dyDescent="0.25">
      <c r="A405" s="521" t="s">
        <v>302</v>
      </c>
      <c r="B405" s="521"/>
      <c r="C405" s="511" t="s">
        <v>583</v>
      </c>
      <c r="D405" s="511"/>
      <c r="E405" s="511"/>
      <c r="F405" s="511"/>
    </row>
    <row r="406" spans="1:6" ht="15.75" thickBot="1" x14ac:dyDescent="0.3">
      <c r="A406" s="510" t="s">
        <v>300</v>
      </c>
      <c r="B406" s="510"/>
      <c r="C406" s="511" t="s">
        <v>299</v>
      </c>
      <c r="D406" s="511"/>
      <c r="E406" s="511"/>
      <c r="F406" s="511"/>
    </row>
    <row r="407" spans="1:6" x14ac:dyDescent="0.25">
      <c r="A407" s="556" t="s">
        <v>298</v>
      </c>
      <c r="B407" s="557"/>
      <c r="C407" s="562" t="s">
        <v>297</v>
      </c>
      <c r="D407" s="563"/>
      <c r="E407" s="202"/>
      <c r="F407" s="202"/>
    </row>
    <row r="408" spans="1:6" x14ac:dyDescent="0.25">
      <c r="A408" s="558"/>
      <c r="B408" s="559"/>
      <c r="C408" s="559" t="s">
        <v>296</v>
      </c>
      <c r="D408" s="564"/>
      <c r="E408" s="205"/>
      <c r="F408" s="205"/>
    </row>
    <row r="409" spans="1:6" x14ac:dyDescent="0.25">
      <c r="A409" s="558"/>
      <c r="B409" s="559"/>
      <c r="C409" s="204" t="s">
        <v>295</v>
      </c>
      <c r="D409" s="203" t="s">
        <v>294</v>
      </c>
      <c r="E409" s="202"/>
      <c r="F409" s="202"/>
    </row>
    <row r="410" spans="1:6" x14ac:dyDescent="0.25">
      <c r="A410" s="504" t="s">
        <v>162</v>
      </c>
      <c r="B410" s="505"/>
      <c r="C410" s="201">
        <v>100</v>
      </c>
      <c r="D410" s="200">
        <v>95</v>
      </c>
      <c r="E410" s="199"/>
      <c r="F410" s="199"/>
    </row>
    <row r="411" spans="1:6" x14ac:dyDescent="0.25">
      <c r="A411" s="508" t="s">
        <v>69</v>
      </c>
      <c r="B411" s="509"/>
      <c r="C411" s="198">
        <v>6</v>
      </c>
      <c r="D411" s="197">
        <v>6</v>
      </c>
    </row>
    <row r="412" spans="1:6" ht="15.75" thickBot="1" x14ac:dyDescent="0.3">
      <c r="A412" s="560" t="s">
        <v>47</v>
      </c>
      <c r="B412" s="561"/>
      <c r="C412" s="196">
        <v>0.25</v>
      </c>
      <c r="D412" s="195">
        <v>0.25</v>
      </c>
    </row>
    <row r="413" spans="1:6" ht="15.75" thickBot="1" x14ac:dyDescent="0.3">
      <c r="A413" s="553" t="s">
        <v>292</v>
      </c>
      <c r="B413" s="554"/>
      <c r="C413" s="194"/>
      <c r="D413" s="193">
        <v>100</v>
      </c>
    </row>
    <row r="414" spans="1:6" x14ac:dyDescent="0.25">
      <c r="A414" s="530"/>
      <c r="B414" s="530"/>
    </row>
    <row r="415" spans="1:6" ht="15.75" thickBot="1" x14ac:dyDescent="0.3">
      <c r="A415" s="503" t="s">
        <v>291</v>
      </c>
      <c r="B415" s="503"/>
      <c r="C415" s="503"/>
      <c r="D415" s="503"/>
      <c r="E415" s="503"/>
      <c r="F415" s="503"/>
    </row>
    <row r="416" spans="1:6" x14ac:dyDescent="0.25">
      <c r="A416" s="491" t="s">
        <v>290</v>
      </c>
      <c r="B416" s="492"/>
      <c r="C416" s="492"/>
      <c r="D416" s="492"/>
      <c r="E416" s="496" t="s">
        <v>289</v>
      </c>
      <c r="F416" s="497"/>
    </row>
    <row r="417" spans="1:6" ht="51.75" thickBot="1" x14ac:dyDescent="0.3">
      <c r="A417" s="192" t="s">
        <v>288</v>
      </c>
      <c r="B417" s="191" t="s">
        <v>287</v>
      </c>
      <c r="C417" s="191" t="s">
        <v>286</v>
      </c>
      <c r="D417" s="191" t="s">
        <v>285</v>
      </c>
      <c r="E417" s="498"/>
      <c r="F417" s="499"/>
    </row>
    <row r="418" spans="1:6" ht="15.75" thickBot="1" x14ac:dyDescent="0.3">
      <c r="A418" s="190" t="s">
        <v>409</v>
      </c>
      <c r="B418" s="189" t="s">
        <v>582</v>
      </c>
      <c r="C418" s="189" t="s">
        <v>581</v>
      </c>
      <c r="D418" s="189" t="s">
        <v>580</v>
      </c>
      <c r="E418" s="494">
        <v>9.4499999999999993</v>
      </c>
      <c r="F418" s="495"/>
    </row>
    <row r="419" spans="1:6" x14ac:dyDescent="0.25">
      <c r="A419" s="188"/>
      <c r="B419" s="188"/>
    </row>
    <row r="420" spans="1:6" x14ac:dyDescent="0.25">
      <c r="A420" s="530" t="s">
        <v>280</v>
      </c>
      <c r="B420" s="530"/>
      <c r="C420" s="530"/>
      <c r="D420" s="530"/>
      <c r="E420" s="530"/>
      <c r="F420" s="530"/>
    </row>
    <row r="421" spans="1:6" x14ac:dyDescent="0.25">
      <c r="A421" s="531" t="s">
        <v>579</v>
      </c>
      <c r="B421" s="531"/>
      <c r="C421" s="531"/>
      <c r="D421" s="531"/>
      <c r="E421" s="531"/>
      <c r="F421" s="531"/>
    </row>
    <row r="422" spans="1:6" x14ac:dyDescent="0.25">
      <c r="A422" s="555" t="s">
        <v>278</v>
      </c>
      <c r="B422" s="555"/>
      <c r="C422" t="s">
        <v>305</v>
      </c>
    </row>
    <row r="427" spans="1:6" x14ac:dyDescent="0.25">
      <c r="A427" s="521" t="s">
        <v>304</v>
      </c>
      <c r="B427" s="521"/>
      <c r="C427" s="511" t="s">
        <v>578</v>
      </c>
      <c r="D427" s="511"/>
      <c r="E427" s="511"/>
      <c r="F427" s="511"/>
    </row>
    <row r="428" spans="1:6" x14ac:dyDescent="0.25">
      <c r="A428" s="527" t="s">
        <v>303</v>
      </c>
      <c r="B428" s="527"/>
      <c r="C428" s="511" t="s">
        <v>163</v>
      </c>
      <c r="D428" s="511"/>
      <c r="E428" s="511"/>
      <c r="F428" s="511"/>
    </row>
    <row r="429" spans="1:6" x14ac:dyDescent="0.25">
      <c r="A429" s="521" t="s">
        <v>302</v>
      </c>
      <c r="B429" s="521"/>
      <c r="C429" s="511" t="s">
        <v>578</v>
      </c>
      <c r="D429" s="511"/>
      <c r="E429" s="511"/>
      <c r="F429" s="511"/>
    </row>
    <row r="430" spans="1:6" ht="15.75" thickBot="1" x14ac:dyDescent="0.3">
      <c r="A430" s="510" t="s">
        <v>300</v>
      </c>
      <c r="B430" s="510"/>
      <c r="C430" s="511" t="s">
        <v>299</v>
      </c>
      <c r="D430" s="511"/>
      <c r="E430" s="511"/>
      <c r="F430" s="511"/>
    </row>
    <row r="431" spans="1:6" x14ac:dyDescent="0.25">
      <c r="A431" s="556" t="s">
        <v>298</v>
      </c>
      <c r="B431" s="557"/>
      <c r="C431" s="562" t="s">
        <v>297</v>
      </c>
      <c r="D431" s="563"/>
      <c r="E431" s="202"/>
      <c r="F431" s="202"/>
    </row>
    <row r="432" spans="1:6" x14ac:dyDescent="0.25">
      <c r="A432" s="558"/>
      <c r="B432" s="559"/>
      <c r="C432" s="559" t="s">
        <v>296</v>
      </c>
      <c r="D432" s="564"/>
      <c r="E432" s="205"/>
      <c r="F432" s="205"/>
    </row>
    <row r="433" spans="1:6" x14ac:dyDescent="0.25">
      <c r="A433" s="558"/>
      <c r="B433" s="559"/>
      <c r="C433" s="204" t="s">
        <v>295</v>
      </c>
      <c r="D433" s="203" t="s">
        <v>294</v>
      </c>
      <c r="E433" s="202"/>
      <c r="F433" s="202"/>
    </row>
    <row r="434" spans="1:6" x14ac:dyDescent="0.25">
      <c r="A434" s="504" t="s">
        <v>161</v>
      </c>
      <c r="B434" s="505"/>
      <c r="C434" s="201">
        <v>60</v>
      </c>
      <c r="D434" s="200">
        <v>51</v>
      </c>
      <c r="E434" s="199"/>
      <c r="F434" s="199"/>
    </row>
    <row r="435" spans="1:6" x14ac:dyDescent="0.25">
      <c r="A435" s="508" t="s">
        <v>62</v>
      </c>
      <c r="B435" s="509"/>
      <c r="C435" s="198">
        <v>13</v>
      </c>
      <c r="D435" s="197">
        <v>10.9</v>
      </c>
    </row>
    <row r="436" spans="1:6" x14ac:dyDescent="0.25">
      <c r="A436" s="508" t="s">
        <v>162</v>
      </c>
      <c r="B436" s="509"/>
      <c r="C436" s="198">
        <v>35</v>
      </c>
      <c r="D436" s="197">
        <v>33.299999999999997</v>
      </c>
    </row>
    <row r="437" spans="1:6" x14ac:dyDescent="0.25">
      <c r="A437" s="508" t="s">
        <v>69</v>
      </c>
      <c r="B437" s="509"/>
      <c r="C437" s="198">
        <v>7</v>
      </c>
      <c r="D437" s="197">
        <v>7</v>
      </c>
    </row>
    <row r="438" spans="1:6" ht="15.75" thickBot="1" x14ac:dyDescent="0.3">
      <c r="A438" s="560" t="s">
        <v>47</v>
      </c>
      <c r="B438" s="561"/>
      <c r="C438" s="196">
        <v>0.25</v>
      </c>
      <c r="D438" s="195">
        <v>0.25</v>
      </c>
    </row>
    <row r="439" spans="1:6" ht="15.75" thickBot="1" x14ac:dyDescent="0.3">
      <c r="A439" s="553" t="s">
        <v>292</v>
      </c>
      <c r="B439" s="554"/>
      <c r="C439" s="194"/>
      <c r="D439" s="193">
        <v>100</v>
      </c>
    </row>
    <row r="440" spans="1:6" x14ac:dyDescent="0.25">
      <c r="A440" s="530"/>
      <c r="B440" s="530"/>
    </row>
    <row r="441" spans="1:6" ht="15.75" thickBot="1" x14ac:dyDescent="0.3">
      <c r="A441" s="503" t="s">
        <v>291</v>
      </c>
      <c r="B441" s="503"/>
      <c r="C441" s="503"/>
      <c r="D441" s="503"/>
      <c r="E441" s="503"/>
      <c r="F441" s="503"/>
    </row>
    <row r="442" spans="1:6" x14ac:dyDescent="0.25">
      <c r="A442" s="491" t="s">
        <v>290</v>
      </c>
      <c r="B442" s="492"/>
      <c r="C442" s="492"/>
      <c r="D442" s="492"/>
      <c r="E442" s="496" t="s">
        <v>289</v>
      </c>
      <c r="F442" s="497"/>
    </row>
    <row r="443" spans="1:6" ht="51.75" thickBot="1" x14ac:dyDescent="0.3">
      <c r="A443" s="192" t="s">
        <v>288</v>
      </c>
      <c r="B443" s="191" t="s">
        <v>287</v>
      </c>
      <c r="C443" s="191" t="s">
        <v>286</v>
      </c>
      <c r="D443" s="191" t="s">
        <v>285</v>
      </c>
      <c r="E443" s="498"/>
      <c r="F443" s="499"/>
    </row>
    <row r="444" spans="1:6" ht="15.75" thickBot="1" x14ac:dyDescent="0.3">
      <c r="A444" s="190" t="s">
        <v>577</v>
      </c>
      <c r="B444" s="189" t="s">
        <v>576</v>
      </c>
      <c r="C444" s="189" t="s">
        <v>575</v>
      </c>
      <c r="D444" s="189" t="s">
        <v>574</v>
      </c>
      <c r="E444" s="494">
        <v>14.2</v>
      </c>
      <c r="F444" s="495"/>
    </row>
    <row r="445" spans="1:6" x14ac:dyDescent="0.25">
      <c r="A445" s="188"/>
      <c r="B445" s="188"/>
    </row>
    <row r="446" spans="1:6" x14ac:dyDescent="0.25">
      <c r="A446" s="530" t="s">
        <v>280</v>
      </c>
      <c r="B446" s="530"/>
      <c r="C446" s="530"/>
      <c r="D446" s="530"/>
      <c r="E446" s="530"/>
      <c r="F446" s="530"/>
    </row>
    <row r="447" spans="1:6" x14ac:dyDescent="0.25">
      <c r="A447" s="531" t="s">
        <v>573</v>
      </c>
      <c r="B447" s="531"/>
      <c r="C447" s="531"/>
      <c r="D447" s="531"/>
      <c r="E447" s="531"/>
      <c r="F447" s="531"/>
    </row>
    <row r="448" spans="1:6" x14ac:dyDescent="0.25">
      <c r="A448" s="555" t="s">
        <v>278</v>
      </c>
      <c r="B448" s="555"/>
      <c r="C448" t="s">
        <v>305</v>
      </c>
    </row>
    <row r="452" spans="1:6" x14ac:dyDescent="0.25">
      <c r="A452" s="543" t="s">
        <v>304</v>
      </c>
      <c r="B452" s="543"/>
      <c r="C452" s="493" t="s">
        <v>572</v>
      </c>
      <c r="D452" s="493"/>
      <c r="E452" s="493"/>
      <c r="F452" s="493"/>
    </row>
    <row r="453" spans="1:6" x14ac:dyDescent="0.25">
      <c r="A453" s="544" t="s">
        <v>303</v>
      </c>
      <c r="B453" s="544"/>
      <c r="C453" s="493" t="s">
        <v>126</v>
      </c>
      <c r="D453" s="493"/>
      <c r="E453" s="493"/>
      <c r="F453" s="493"/>
    </row>
    <row r="454" spans="1:6" x14ac:dyDescent="0.25">
      <c r="A454" s="543" t="s">
        <v>302</v>
      </c>
      <c r="B454" s="543"/>
      <c r="C454" s="493" t="s">
        <v>572</v>
      </c>
      <c r="D454" s="493"/>
      <c r="E454" s="493"/>
      <c r="F454" s="493"/>
    </row>
    <row r="455" spans="1:6" ht="15.75" thickBot="1" x14ac:dyDescent="0.3">
      <c r="A455" s="541" t="s">
        <v>300</v>
      </c>
      <c r="B455" s="541"/>
      <c r="C455" s="493" t="s">
        <v>350</v>
      </c>
      <c r="D455" s="493"/>
      <c r="E455" s="493"/>
      <c r="F455" s="493"/>
    </row>
    <row r="456" spans="1:6" x14ac:dyDescent="0.25">
      <c r="A456" s="476" t="s">
        <v>298</v>
      </c>
      <c r="B456" s="477"/>
      <c r="C456" s="480" t="s">
        <v>297</v>
      </c>
      <c r="D456" s="481"/>
      <c r="E456" s="219"/>
      <c r="F456" s="219"/>
    </row>
    <row r="457" spans="1:6" x14ac:dyDescent="0.25">
      <c r="A457" s="478"/>
      <c r="B457" s="479"/>
      <c r="C457" s="479" t="s">
        <v>296</v>
      </c>
      <c r="D457" s="482"/>
      <c r="E457" s="222"/>
      <c r="F457" s="222"/>
    </row>
    <row r="458" spans="1:6" x14ac:dyDescent="0.25">
      <c r="A458" s="478"/>
      <c r="B458" s="479"/>
      <c r="C458" s="221" t="s">
        <v>295</v>
      </c>
      <c r="D458" s="220" t="s">
        <v>294</v>
      </c>
      <c r="E458" s="219"/>
      <c r="F458" s="219"/>
    </row>
    <row r="459" spans="1:6" x14ac:dyDescent="0.25">
      <c r="A459" s="523" t="s">
        <v>73</v>
      </c>
      <c r="B459" s="524"/>
      <c r="C459" s="218">
        <v>50</v>
      </c>
      <c r="D459" s="217">
        <v>40</v>
      </c>
      <c r="E459" s="216"/>
      <c r="F459" s="216"/>
    </row>
    <row r="460" spans="1:6" x14ac:dyDescent="0.25">
      <c r="A460" s="483" t="s">
        <v>179</v>
      </c>
      <c r="B460" s="484"/>
      <c r="C460" s="35">
        <v>22.7</v>
      </c>
      <c r="D460" s="38">
        <v>20</v>
      </c>
      <c r="E460" s="206"/>
      <c r="F460" s="206"/>
    </row>
    <row r="461" spans="1:6" x14ac:dyDescent="0.25">
      <c r="A461" s="483" t="s">
        <v>60</v>
      </c>
      <c r="B461" s="484"/>
      <c r="C461" s="35">
        <v>32</v>
      </c>
      <c r="D461" s="38">
        <v>26</v>
      </c>
      <c r="E461" s="206"/>
      <c r="F461" s="206"/>
    </row>
    <row r="462" spans="1:6" x14ac:dyDescent="0.25">
      <c r="A462" s="483" t="s">
        <v>28</v>
      </c>
      <c r="B462" s="484"/>
      <c r="C462" s="35">
        <v>5</v>
      </c>
      <c r="D462" s="38">
        <v>5</v>
      </c>
      <c r="E462" s="206"/>
      <c r="F462" s="206"/>
    </row>
    <row r="463" spans="1:6" ht="15.75" thickBot="1" x14ac:dyDescent="0.3">
      <c r="A463" s="483" t="s">
        <v>69</v>
      </c>
      <c r="B463" s="484"/>
      <c r="C463" s="35">
        <v>10</v>
      </c>
      <c r="D463" s="38">
        <v>10</v>
      </c>
      <c r="E463" s="206"/>
      <c r="F463" s="206"/>
    </row>
    <row r="464" spans="1:6" ht="15.75" thickBot="1" x14ac:dyDescent="0.3">
      <c r="A464" s="487" t="s">
        <v>292</v>
      </c>
      <c r="B464" s="488"/>
      <c r="C464" s="213"/>
      <c r="D464" s="212">
        <v>100</v>
      </c>
      <c r="E464" s="206"/>
      <c r="F464" s="206"/>
    </row>
    <row r="465" spans="1:6" x14ac:dyDescent="0.25">
      <c r="A465" s="489"/>
      <c r="B465" s="489"/>
      <c r="C465" s="206"/>
      <c r="D465" s="206"/>
      <c r="E465" s="206"/>
      <c r="F465" s="206"/>
    </row>
    <row r="466" spans="1:6" ht="15.75" thickBot="1" x14ac:dyDescent="0.3">
      <c r="A466" s="490" t="s">
        <v>291</v>
      </c>
      <c r="B466" s="490"/>
      <c r="C466" s="490"/>
      <c r="D466" s="490"/>
      <c r="E466" s="490"/>
      <c r="F466" s="490"/>
    </row>
    <row r="467" spans="1:6" x14ac:dyDescent="0.25">
      <c r="A467" s="545" t="s">
        <v>290</v>
      </c>
      <c r="B467" s="546"/>
      <c r="C467" s="546"/>
      <c r="D467" s="546"/>
      <c r="E467" s="547" t="s">
        <v>289</v>
      </c>
      <c r="F467" s="548"/>
    </row>
    <row r="468" spans="1:6" ht="41.25" thickBot="1" x14ac:dyDescent="0.3">
      <c r="A468" s="211" t="s">
        <v>288</v>
      </c>
      <c r="B468" s="210" t="s">
        <v>287</v>
      </c>
      <c r="C468" s="210" t="s">
        <v>286</v>
      </c>
      <c r="D468" s="210" t="s">
        <v>285</v>
      </c>
      <c r="E468" s="549"/>
      <c r="F468" s="550"/>
    </row>
    <row r="469" spans="1:6" ht="15.75" thickBot="1" x14ac:dyDescent="0.3">
      <c r="A469" s="209" t="s">
        <v>571</v>
      </c>
      <c r="B469" s="208" t="s">
        <v>503</v>
      </c>
      <c r="C469" s="208" t="s">
        <v>570</v>
      </c>
      <c r="D469" s="208" t="s">
        <v>569</v>
      </c>
      <c r="E469" s="551">
        <v>15.4</v>
      </c>
      <c r="F469" s="552"/>
    </row>
    <row r="470" spans="1:6" x14ac:dyDescent="0.25">
      <c r="A470" s="207"/>
      <c r="B470" s="207"/>
      <c r="C470" s="206"/>
      <c r="D470" s="206"/>
      <c r="E470" s="206"/>
      <c r="F470" s="206"/>
    </row>
    <row r="471" spans="1:6" x14ac:dyDescent="0.25">
      <c r="A471" s="489" t="s">
        <v>280</v>
      </c>
      <c r="B471" s="489"/>
      <c r="C471" s="489"/>
      <c r="D471" s="489"/>
      <c r="E471" s="489"/>
      <c r="F471" s="489"/>
    </row>
    <row r="472" spans="1:6" x14ac:dyDescent="0.25">
      <c r="A472" s="542" t="s">
        <v>568</v>
      </c>
      <c r="B472" s="542"/>
      <c r="C472" s="542"/>
      <c r="D472" s="542"/>
      <c r="E472" s="542"/>
      <c r="F472" s="542"/>
    </row>
    <row r="473" spans="1:6" x14ac:dyDescent="0.25">
      <c r="A473" s="522" t="s">
        <v>278</v>
      </c>
      <c r="B473" s="522"/>
      <c r="C473" s="206" t="s">
        <v>305</v>
      </c>
      <c r="D473" s="206"/>
      <c r="E473" s="206"/>
      <c r="F473" s="206"/>
    </row>
    <row r="474" spans="1:6" x14ac:dyDescent="0.25">
      <c r="A474" s="206"/>
      <c r="B474" s="206"/>
      <c r="C474" s="206"/>
      <c r="D474" s="206"/>
      <c r="E474" s="206"/>
      <c r="F474" s="206"/>
    </row>
    <row r="475" spans="1:6" x14ac:dyDescent="0.25">
      <c r="A475" s="206"/>
      <c r="B475" s="206"/>
      <c r="C475" s="206"/>
      <c r="D475" s="206"/>
      <c r="E475" s="206"/>
      <c r="F475" s="206"/>
    </row>
    <row r="476" spans="1:6" x14ac:dyDescent="0.25">
      <c r="A476" s="489"/>
      <c r="B476" s="489"/>
      <c r="C476" s="206"/>
      <c r="D476" s="206"/>
      <c r="E476" s="206"/>
      <c r="F476" s="206"/>
    </row>
    <row r="477" spans="1:6" x14ac:dyDescent="0.25">
      <c r="A477" s="521" t="s">
        <v>304</v>
      </c>
      <c r="B477" s="521"/>
      <c r="C477" s="511" t="s">
        <v>567</v>
      </c>
      <c r="D477" s="511"/>
      <c r="E477" s="511"/>
      <c r="F477" s="511"/>
    </row>
    <row r="478" spans="1:6" x14ac:dyDescent="0.25">
      <c r="A478" s="527" t="s">
        <v>303</v>
      </c>
      <c r="B478" s="527"/>
      <c r="C478" s="511" t="s">
        <v>44</v>
      </c>
      <c r="D478" s="511"/>
      <c r="E478" s="511"/>
      <c r="F478" s="511"/>
    </row>
    <row r="479" spans="1:6" x14ac:dyDescent="0.25">
      <c r="A479" s="521" t="s">
        <v>302</v>
      </c>
      <c r="B479" s="521"/>
      <c r="C479" s="511" t="s">
        <v>567</v>
      </c>
      <c r="D479" s="511"/>
      <c r="E479" s="511"/>
      <c r="F479" s="511"/>
    </row>
    <row r="480" spans="1:6" ht="15.75" thickBot="1" x14ac:dyDescent="0.3">
      <c r="A480" s="510" t="s">
        <v>300</v>
      </c>
      <c r="B480" s="510"/>
      <c r="C480" s="511" t="s">
        <v>322</v>
      </c>
      <c r="D480" s="511"/>
      <c r="E480" s="511"/>
      <c r="F480" s="511"/>
    </row>
    <row r="481" spans="1:6" x14ac:dyDescent="0.25">
      <c r="A481" s="556" t="s">
        <v>298</v>
      </c>
      <c r="B481" s="557"/>
      <c r="C481" s="562" t="s">
        <v>297</v>
      </c>
      <c r="D481" s="563"/>
      <c r="E481" s="202"/>
      <c r="F481" s="202"/>
    </row>
    <row r="482" spans="1:6" x14ac:dyDescent="0.25">
      <c r="A482" s="558"/>
      <c r="B482" s="559"/>
      <c r="C482" s="559" t="s">
        <v>296</v>
      </c>
      <c r="D482" s="564"/>
      <c r="E482" s="205"/>
      <c r="F482" s="205"/>
    </row>
    <row r="483" spans="1:6" x14ac:dyDescent="0.25">
      <c r="A483" s="558"/>
      <c r="B483" s="559"/>
      <c r="C483" s="204" t="s">
        <v>295</v>
      </c>
      <c r="D483" s="203" t="s">
        <v>294</v>
      </c>
      <c r="E483" s="202"/>
      <c r="F483" s="202"/>
    </row>
    <row r="484" spans="1:6" ht="15.75" thickBot="1" x14ac:dyDescent="0.3">
      <c r="A484" s="567" t="s">
        <v>37</v>
      </c>
      <c r="B484" s="568"/>
      <c r="C484" s="226">
        <v>35</v>
      </c>
      <c r="D484" s="225">
        <v>35</v>
      </c>
      <c r="E484" s="199"/>
      <c r="F484" s="199"/>
    </row>
    <row r="485" spans="1:6" ht="15.75" thickBot="1" x14ac:dyDescent="0.3">
      <c r="A485" s="553" t="s">
        <v>292</v>
      </c>
      <c r="B485" s="554"/>
      <c r="C485" s="194"/>
      <c r="D485" s="193">
        <v>100</v>
      </c>
    </row>
    <row r="486" spans="1:6" x14ac:dyDescent="0.25">
      <c r="A486" s="530"/>
      <c r="B486" s="530"/>
    </row>
    <row r="487" spans="1:6" ht="15.75" thickBot="1" x14ac:dyDescent="0.3">
      <c r="A487" s="503" t="s">
        <v>291</v>
      </c>
      <c r="B487" s="503"/>
      <c r="C487" s="503"/>
      <c r="D487" s="503"/>
      <c r="E487" s="503"/>
      <c r="F487" s="503"/>
    </row>
    <row r="488" spans="1:6" x14ac:dyDescent="0.25">
      <c r="A488" s="491" t="s">
        <v>290</v>
      </c>
      <c r="B488" s="492"/>
      <c r="C488" s="492"/>
      <c r="D488" s="492"/>
      <c r="E488" s="496" t="s">
        <v>289</v>
      </c>
      <c r="F488" s="497"/>
    </row>
    <row r="489" spans="1:6" ht="51.75" thickBot="1" x14ac:dyDescent="0.3">
      <c r="A489" s="192" t="s">
        <v>288</v>
      </c>
      <c r="B489" s="191" t="s">
        <v>287</v>
      </c>
      <c r="C489" s="191" t="s">
        <v>286</v>
      </c>
      <c r="D489" s="191" t="s">
        <v>285</v>
      </c>
      <c r="E489" s="498"/>
      <c r="F489" s="499"/>
    </row>
    <row r="490" spans="1:6" ht="15.75" thickBot="1" x14ac:dyDescent="0.3">
      <c r="A490" s="190" t="s">
        <v>566</v>
      </c>
      <c r="B490" s="189" t="s">
        <v>565</v>
      </c>
      <c r="C490" s="189" t="s">
        <v>564</v>
      </c>
      <c r="D490" s="189" t="s">
        <v>563</v>
      </c>
      <c r="E490" s="494">
        <v>0</v>
      </c>
      <c r="F490" s="495"/>
    </row>
    <row r="491" spans="1:6" x14ac:dyDescent="0.25">
      <c r="A491" s="188"/>
      <c r="B491" s="188"/>
    </row>
    <row r="492" spans="1:6" x14ac:dyDescent="0.25">
      <c r="A492" s="530" t="s">
        <v>280</v>
      </c>
      <c r="B492" s="530"/>
      <c r="C492" s="530"/>
      <c r="D492" s="530"/>
      <c r="E492" s="530"/>
      <c r="F492" s="530"/>
    </row>
    <row r="493" spans="1:6" x14ac:dyDescent="0.25">
      <c r="A493" s="531" t="s">
        <v>562</v>
      </c>
      <c r="B493" s="531"/>
      <c r="C493" s="531"/>
      <c r="D493" s="531"/>
      <c r="E493" s="531"/>
      <c r="F493" s="531"/>
    </row>
    <row r="494" spans="1:6" x14ac:dyDescent="0.25">
      <c r="A494" s="555" t="s">
        <v>278</v>
      </c>
      <c r="B494" s="555"/>
      <c r="C494" t="s">
        <v>277</v>
      </c>
    </row>
    <row r="498" spans="1:6" x14ac:dyDescent="0.25">
      <c r="A498" s="521" t="s">
        <v>304</v>
      </c>
      <c r="B498" s="521"/>
      <c r="C498" s="511" t="s">
        <v>560</v>
      </c>
      <c r="D498" s="511"/>
      <c r="E498" s="511"/>
      <c r="F498" s="511"/>
    </row>
    <row r="499" spans="1:6" x14ac:dyDescent="0.25">
      <c r="A499" s="527" t="s">
        <v>303</v>
      </c>
      <c r="B499" s="527"/>
      <c r="C499" s="511" t="s">
        <v>561</v>
      </c>
      <c r="D499" s="511"/>
      <c r="E499" s="511"/>
      <c r="F499" s="511"/>
    </row>
    <row r="500" spans="1:6" x14ac:dyDescent="0.25">
      <c r="A500" s="521" t="s">
        <v>302</v>
      </c>
      <c r="B500" s="521"/>
      <c r="C500" s="511" t="s">
        <v>560</v>
      </c>
      <c r="D500" s="511"/>
      <c r="E500" s="511"/>
      <c r="F500" s="511"/>
    </row>
    <row r="501" spans="1:6" ht="15.75" thickBot="1" x14ac:dyDescent="0.3">
      <c r="A501" s="510" t="s">
        <v>300</v>
      </c>
      <c r="B501" s="510"/>
      <c r="C501" s="511" t="s">
        <v>322</v>
      </c>
      <c r="D501" s="511"/>
      <c r="E501" s="511"/>
      <c r="F501" s="511"/>
    </row>
    <row r="502" spans="1:6" x14ac:dyDescent="0.25">
      <c r="A502" s="556" t="s">
        <v>298</v>
      </c>
      <c r="B502" s="557"/>
      <c r="C502" s="562" t="s">
        <v>297</v>
      </c>
      <c r="D502" s="563"/>
      <c r="E502" s="202"/>
      <c r="F502" s="202"/>
    </row>
    <row r="503" spans="1:6" x14ac:dyDescent="0.25">
      <c r="A503" s="558"/>
      <c r="B503" s="559"/>
      <c r="C503" s="559" t="s">
        <v>296</v>
      </c>
      <c r="D503" s="564"/>
      <c r="E503" s="205"/>
      <c r="F503" s="205"/>
    </row>
    <row r="504" spans="1:6" x14ac:dyDescent="0.25">
      <c r="A504" s="558"/>
      <c r="B504" s="559"/>
      <c r="C504" s="204" t="s">
        <v>295</v>
      </c>
      <c r="D504" s="203" t="s">
        <v>294</v>
      </c>
      <c r="E504" s="202"/>
      <c r="F504" s="202"/>
    </row>
    <row r="505" spans="1:6" x14ac:dyDescent="0.25">
      <c r="A505" s="504" t="s">
        <v>559</v>
      </c>
      <c r="B505" s="505"/>
      <c r="C505" s="201">
        <v>73.75</v>
      </c>
      <c r="D505" s="200">
        <v>67.5</v>
      </c>
      <c r="E505" s="199"/>
      <c r="F505" s="199"/>
    </row>
    <row r="506" spans="1:6" x14ac:dyDescent="0.25">
      <c r="A506" s="508" t="s">
        <v>558</v>
      </c>
      <c r="B506" s="509"/>
      <c r="C506" s="198">
        <v>71.25</v>
      </c>
      <c r="D506" s="197">
        <v>67.5</v>
      </c>
    </row>
    <row r="507" spans="1:6" x14ac:dyDescent="0.25">
      <c r="A507" s="506" t="s">
        <v>557</v>
      </c>
      <c r="B507" s="507"/>
      <c r="C507" s="198">
        <v>0</v>
      </c>
      <c r="D507" s="197">
        <v>0</v>
      </c>
    </row>
    <row r="508" spans="1:6" x14ac:dyDescent="0.25">
      <c r="A508" s="508" t="s">
        <v>49</v>
      </c>
      <c r="B508" s="509"/>
      <c r="C508" s="198">
        <v>16.25</v>
      </c>
      <c r="D508" s="197">
        <v>16.25</v>
      </c>
    </row>
    <row r="509" spans="1:6" x14ac:dyDescent="0.25">
      <c r="A509" s="508" t="s">
        <v>476</v>
      </c>
      <c r="B509" s="509"/>
      <c r="C509" s="198">
        <v>27.5</v>
      </c>
      <c r="D509" s="197">
        <v>27.5</v>
      </c>
    </row>
    <row r="510" spans="1:6" x14ac:dyDescent="0.25">
      <c r="A510" s="508" t="s">
        <v>320</v>
      </c>
      <c r="B510" s="509"/>
      <c r="C510" s="198">
        <v>27.5</v>
      </c>
      <c r="D510" s="197">
        <v>27.5</v>
      </c>
    </row>
    <row r="511" spans="1:6" x14ac:dyDescent="0.25">
      <c r="A511" s="508" t="s">
        <v>172</v>
      </c>
      <c r="B511" s="509"/>
      <c r="C511" s="198">
        <v>6.25</v>
      </c>
      <c r="D511" s="197">
        <v>6.25</v>
      </c>
    </row>
    <row r="512" spans="1:6" x14ac:dyDescent="0.25">
      <c r="A512" s="508" t="s">
        <v>45</v>
      </c>
      <c r="B512" s="509"/>
      <c r="C512" s="198">
        <v>3.75</v>
      </c>
      <c r="D512" s="197">
        <v>3.75</v>
      </c>
    </row>
    <row r="513" spans="1:6" ht="15.75" thickBot="1" x14ac:dyDescent="0.3">
      <c r="A513" s="569" t="s">
        <v>293</v>
      </c>
      <c r="B513" s="570"/>
      <c r="C513" s="196">
        <v>0</v>
      </c>
      <c r="D513" s="195">
        <v>117.5</v>
      </c>
    </row>
    <row r="514" spans="1:6" ht="15.75" thickBot="1" x14ac:dyDescent="0.3">
      <c r="A514" s="553" t="s">
        <v>292</v>
      </c>
      <c r="B514" s="554"/>
      <c r="C514" s="194"/>
      <c r="D514" s="193">
        <v>100</v>
      </c>
    </row>
    <row r="515" spans="1:6" x14ac:dyDescent="0.25">
      <c r="A515" s="530"/>
      <c r="B515" s="530"/>
    </row>
    <row r="516" spans="1:6" ht="15.75" thickBot="1" x14ac:dyDescent="0.3">
      <c r="A516" s="503" t="s">
        <v>291</v>
      </c>
      <c r="B516" s="503"/>
      <c r="C516" s="503"/>
      <c r="D516" s="503"/>
      <c r="E516" s="503"/>
      <c r="F516" s="503"/>
    </row>
    <row r="517" spans="1:6" x14ac:dyDescent="0.25">
      <c r="A517" s="491" t="s">
        <v>290</v>
      </c>
      <c r="B517" s="492"/>
      <c r="C517" s="492"/>
      <c r="D517" s="492"/>
      <c r="E517" s="496" t="s">
        <v>289</v>
      </c>
      <c r="F517" s="497"/>
    </row>
    <row r="518" spans="1:6" ht="51.75" thickBot="1" x14ac:dyDescent="0.3">
      <c r="A518" s="192" t="s">
        <v>288</v>
      </c>
      <c r="B518" s="191" t="s">
        <v>287</v>
      </c>
      <c r="C518" s="191" t="s">
        <v>286</v>
      </c>
      <c r="D518" s="191" t="s">
        <v>285</v>
      </c>
      <c r="E518" s="498"/>
      <c r="F518" s="499"/>
    </row>
    <row r="519" spans="1:6" ht="15.75" thickBot="1" x14ac:dyDescent="0.3">
      <c r="A519" s="190" t="s">
        <v>556</v>
      </c>
      <c r="B519" s="189" t="s">
        <v>555</v>
      </c>
      <c r="C519" s="189" t="s">
        <v>554</v>
      </c>
      <c r="D519" s="189" t="s">
        <v>553</v>
      </c>
      <c r="E519" s="494">
        <v>0.32</v>
      </c>
      <c r="F519" s="495"/>
    </row>
    <row r="520" spans="1:6" x14ac:dyDescent="0.25">
      <c r="A520" s="188"/>
      <c r="B520" s="188"/>
    </row>
    <row r="521" spans="1:6" x14ac:dyDescent="0.25">
      <c r="A521" s="530" t="s">
        <v>280</v>
      </c>
      <c r="B521" s="530"/>
      <c r="C521" s="530"/>
      <c r="D521" s="530"/>
      <c r="E521" s="530"/>
      <c r="F521" s="530"/>
    </row>
    <row r="522" spans="1:6" x14ac:dyDescent="0.25">
      <c r="A522" s="531" t="s">
        <v>552</v>
      </c>
      <c r="B522" s="531"/>
      <c r="C522" s="531"/>
      <c r="D522" s="531"/>
      <c r="E522" s="531"/>
      <c r="F522" s="531"/>
    </row>
    <row r="523" spans="1:6" x14ac:dyDescent="0.25">
      <c r="A523" s="555" t="s">
        <v>278</v>
      </c>
      <c r="B523" s="555"/>
      <c r="C523" t="s">
        <v>324</v>
      </c>
    </row>
    <row r="528" spans="1:6" x14ac:dyDescent="0.25">
      <c r="A528" s="543" t="s">
        <v>304</v>
      </c>
      <c r="B528" s="543"/>
      <c r="C528" s="493" t="s">
        <v>551</v>
      </c>
      <c r="D528" s="493"/>
      <c r="E528" s="493"/>
      <c r="F528" s="493"/>
    </row>
    <row r="529" spans="1:6" x14ac:dyDescent="0.25">
      <c r="A529" s="544" t="s">
        <v>303</v>
      </c>
      <c r="B529" s="544"/>
      <c r="C529" s="493" t="s">
        <v>174</v>
      </c>
      <c r="D529" s="493"/>
      <c r="E529" s="493"/>
      <c r="F529" s="493"/>
    </row>
    <row r="530" spans="1:6" x14ac:dyDescent="0.25">
      <c r="A530" s="543" t="s">
        <v>302</v>
      </c>
      <c r="B530" s="543"/>
      <c r="C530" s="493" t="s">
        <v>551</v>
      </c>
      <c r="D530" s="493"/>
      <c r="E530" s="493"/>
      <c r="F530" s="493"/>
    </row>
    <row r="531" spans="1:6" ht="15.75" thickBot="1" x14ac:dyDescent="0.3">
      <c r="A531" s="541" t="s">
        <v>300</v>
      </c>
      <c r="B531" s="541"/>
      <c r="C531" s="493" t="s">
        <v>322</v>
      </c>
      <c r="D531" s="493"/>
      <c r="E531" s="493"/>
      <c r="F531" s="493"/>
    </row>
    <row r="532" spans="1:6" x14ac:dyDescent="0.25">
      <c r="A532" s="476" t="s">
        <v>298</v>
      </c>
      <c r="B532" s="477"/>
      <c r="C532" s="480" t="s">
        <v>297</v>
      </c>
      <c r="D532" s="481"/>
      <c r="E532" s="219"/>
      <c r="F532" s="219"/>
    </row>
    <row r="533" spans="1:6" x14ac:dyDescent="0.25">
      <c r="A533" s="478"/>
      <c r="B533" s="479"/>
      <c r="C533" s="479" t="s">
        <v>296</v>
      </c>
      <c r="D533" s="482"/>
      <c r="E533" s="222"/>
      <c r="F533" s="222"/>
    </row>
    <row r="534" spans="1:6" x14ac:dyDescent="0.25">
      <c r="A534" s="478"/>
      <c r="B534" s="479"/>
      <c r="C534" s="221" t="s">
        <v>295</v>
      </c>
      <c r="D534" s="220" t="s">
        <v>294</v>
      </c>
      <c r="E534" s="219"/>
      <c r="F534" s="219"/>
    </row>
    <row r="535" spans="1:6" x14ac:dyDescent="0.25">
      <c r="A535" s="523" t="s">
        <v>50</v>
      </c>
      <c r="B535" s="524"/>
      <c r="C535" s="218">
        <v>109.38</v>
      </c>
      <c r="D535" s="217">
        <v>80.62</v>
      </c>
      <c r="E535" s="216"/>
      <c r="F535" s="216"/>
    </row>
    <row r="536" spans="1:6" x14ac:dyDescent="0.25">
      <c r="A536" s="532" t="s">
        <v>550</v>
      </c>
      <c r="B536" s="533"/>
      <c r="C536" s="35">
        <v>0</v>
      </c>
      <c r="D536" s="38">
        <v>0</v>
      </c>
      <c r="E536" s="206"/>
      <c r="F536" s="206"/>
    </row>
    <row r="537" spans="1:6" x14ac:dyDescent="0.25">
      <c r="A537" s="532" t="s">
        <v>549</v>
      </c>
      <c r="B537" s="533"/>
      <c r="C537" s="35">
        <v>0</v>
      </c>
      <c r="D537" s="38">
        <v>50</v>
      </c>
      <c r="E537" s="206"/>
      <c r="F537" s="206"/>
    </row>
    <row r="538" spans="1:6" x14ac:dyDescent="0.25">
      <c r="A538" s="483" t="s">
        <v>71</v>
      </c>
      <c r="B538" s="484"/>
      <c r="C538" s="35">
        <v>11.88</v>
      </c>
      <c r="D538" s="38">
        <v>9.3800000000000008</v>
      </c>
      <c r="E538" s="206"/>
      <c r="F538" s="206"/>
    </row>
    <row r="539" spans="1:6" x14ac:dyDescent="0.25">
      <c r="A539" s="483" t="s">
        <v>92</v>
      </c>
      <c r="B539" s="484"/>
      <c r="C539" s="35">
        <v>10.62</v>
      </c>
      <c r="D539" s="38">
        <v>8.75</v>
      </c>
      <c r="E539" s="206"/>
      <c r="F539" s="206"/>
    </row>
    <row r="540" spans="1:6" x14ac:dyDescent="0.25">
      <c r="A540" s="483" t="s">
        <v>93</v>
      </c>
      <c r="B540" s="484"/>
      <c r="C540" s="35">
        <v>3.75</v>
      </c>
      <c r="D540" s="38">
        <v>3.75</v>
      </c>
      <c r="E540" s="206"/>
      <c r="F540" s="206"/>
    </row>
    <row r="541" spans="1:6" x14ac:dyDescent="0.25">
      <c r="A541" s="483" t="s">
        <v>45</v>
      </c>
      <c r="B541" s="484"/>
      <c r="C541" s="35">
        <v>3.12</v>
      </c>
      <c r="D541" s="38">
        <v>3.12</v>
      </c>
      <c r="E541" s="206"/>
      <c r="F541" s="206"/>
    </row>
    <row r="542" spans="1:6" x14ac:dyDescent="0.25">
      <c r="A542" s="483" t="s">
        <v>172</v>
      </c>
      <c r="B542" s="484"/>
      <c r="C542" s="35">
        <v>2.5</v>
      </c>
      <c r="D542" s="38">
        <v>2.5</v>
      </c>
      <c r="E542" s="206"/>
      <c r="F542" s="206"/>
    </row>
    <row r="543" spans="1:6" x14ac:dyDescent="0.25">
      <c r="A543" s="483" t="s">
        <v>548</v>
      </c>
      <c r="B543" s="484"/>
      <c r="C543" s="35">
        <v>0</v>
      </c>
      <c r="D543" s="38">
        <v>33.119999999999997</v>
      </c>
      <c r="E543" s="206"/>
      <c r="F543" s="206"/>
    </row>
    <row r="544" spans="1:6" x14ac:dyDescent="0.25">
      <c r="A544" s="483" t="s">
        <v>320</v>
      </c>
      <c r="B544" s="484"/>
      <c r="C544" s="35">
        <v>33.119999999999997</v>
      </c>
      <c r="D544" s="38">
        <v>33.119999999999997</v>
      </c>
      <c r="E544" s="206"/>
      <c r="F544" s="206"/>
    </row>
    <row r="545" spans="1:6" ht="15.75" thickBot="1" x14ac:dyDescent="0.3">
      <c r="A545" s="485" t="s">
        <v>547</v>
      </c>
      <c r="B545" s="486"/>
      <c r="C545" s="215">
        <v>0</v>
      </c>
      <c r="D545" s="214">
        <v>50</v>
      </c>
      <c r="E545" s="206"/>
      <c r="F545" s="206"/>
    </row>
    <row r="546" spans="1:6" ht="15.75" thickBot="1" x14ac:dyDescent="0.3">
      <c r="A546" s="487" t="s">
        <v>292</v>
      </c>
      <c r="B546" s="488"/>
      <c r="C546" s="213"/>
      <c r="D546" s="212">
        <v>100</v>
      </c>
      <c r="E546" s="206"/>
      <c r="F546" s="206"/>
    </row>
    <row r="547" spans="1:6" x14ac:dyDescent="0.25">
      <c r="A547" s="489"/>
      <c r="B547" s="489"/>
      <c r="C547" s="206"/>
      <c r="D547" s="206"/>
      <c r="E547" s="206"/>
      <c r="F547" s="206"/>
    </row>
    <row r="548" spans="1:6" ht="15.75" thickBot="1" x14ac:dyDescent="0.3">
      <c r="A548" s="490" t="s">
        <v>291</v>
      </c>
      <c r="B548" s="490"/>
      <c r="C548" s="490"/>
      <c r="D548" s="490"/>
      <c r="E548" s="490"/>
      <c r="F548" s="490"/>
    </row>
    <row r="549" spans="1:6" x14ac:dyDescent="0.25">
      <c r="A549" s="545" t="s">
        <v>290</v>
      </c>
      <c r="B549" s="546"/>
      <c r="C549" s="546"/>
      <c r="D549" s="546"/>
      <c r="E549" s="547" t="s">
        <v>289</v>
      </c>
      <c r="F549" s="548"/>
    </row>
    <row r="550" spans="1:6" ht="41.25" thickBot="1" x14ac:dyDescent="0.3">
      <c r="A550" s="211" t="s">
        <v>288</v>
      </c>
      <c r="B550" s="210" t="s">
        <v>287</v>
      </c>
      <c r="C550" s="210" t="s">
        <v>286</v>
      </c>
      <c r="D550" s="210" t="s">
        <v>285</v>
      </c>
      <c r="E550" s="549"/>
      <c r="F550" s="550"/>
    </row>
    <row r="551" spans="1:6" ht="15.75" thickBot="1" x14ac:dyDescent="0.3">
      <c r="A551" s="209" t="s">
        <v>546</v>
      </c>
      <c r="B551" s="208" t="s">
        <v>545</v>
      </c>
      <c r="C551" s="208" t="s">
        <v>544</v>
      </c>
      <c r="D551" s="208" t="s">
        <v>543</v>
      </c>
      <c r="E551" s="551">
        <v>0.69</v>
      </c>
      <c r="F551" s="552"/>
    </row>
    <row r="552" spans="1:6" x14ac:dyDescent="0.25">
      <c r="A552" s="207"/>
      <c r="B552" s="207"/>
      <c r="C552" s="206"/>
      <c r="D552" s="206"/>
      <c r="E552" s="206"/>
      <c r="F552" s="206"/>
    </row>
    <row r="553" spans="1:6" x14ac:dyDescent="0.25">
      <c r="A553" s="489" t="s">
        <v>280</v>
      </c>
      <c r="B553" s="489"/>
      <c r="C553" s="489"/>
      <c r="D553" s="489"/>
      <c r="E553" s="489"/>
      <c r="F553" s="489"/>
    </row>
    <row r="554" spans="1:6" x14ac:dyDescent="0.25">
      <c r="A554" s="542" t="s">
        <v>542</v>
      </c>
      <c r="B554" s="542"/>
      <c r="C554" s="542"/>
      <c r="D554" s="542"/>
      <c r="E554" s="542"/>
      <c r="F554" s="542"/>
    </row>
    <row r="555" spans="1:6" x14ac:dyDescent="0.25">
      <c r="A555" s="522" t="s">
        <v>278</v>
      </c>
      <c r="B555" s="522"/>
      <c r="C555" s="206" t="s">
        <v>324</v>
      </c>
      <c r="D555" s="206"/>
      <c r="E555" s="206"/>
      <c r="F555" s="206"/>
    </row>
    <row r="556" spans="1:6" x14ac:dyDescent="0.25">
      <c r="A556" s="206"/>
      <c r="B556" s="206"/>
      <c r="C556" s="206"/>
      <c r="D556" s="206"/>
      <c r="E556" s="206"/>
      <c r="F556" s="206"/>
    </row>
    <row r="557" spans="1:6" x14ac:dyDescent="0.25">
      <c r="A557" s="206"/>
      <c r="B557" s="206"/>
      <c r="C557" s="206"/>
      <c r="D557" s="206"/>
      <c r="E557" s="206"/>
      <c r="F557" s="206"/>
    </row>
    <row r="558" spans="1:6" x14ac:dyDescent="0.25">
      <c r="A558" s="489"/>
      <c r="B558" s="489"/>
      <c r="C558" s="206"/>
      <c r="D558" s="206"/>
      <c r="E558" s="206"/>
      <c r="F558" s="206"/>
    </row>
    <row r="559" spans="1:6" x14ac:dyDescent="0.25">
      <c r="A559" s="521" t="s">
        <v>304</v>
      </c>
      <c r="B559" s="521"/>
      <c r="C559" s="511" t="s">
        <v>540</v>
      </c>
      <c r="D559" s="511"/>
      <c r="E559" s="511"/>
      <c r="F559" s="511"/>
    </row>
    <row r="560" spans="1:6" x14ac:dyDescent="0.25">
      <c r="A560" s="527" t="s">
        <v>303</v>
      </c>
      <c r="B560" s="527"/>
      <c r="C560" s="511" t="s">
        <v>541</v>
      </c>
      <c r="D560" s="511"/>
      <c r="E560" s="511"/>
      <c r="F560" s="511"/>
    </row>
    <row r="561" spans="1:6" x14ac:dyDescent="0.25">
      <c r="A561" s="521" t="s">
        <v>302</v>
      </c>
      <c r="B561" s="521"/>
      <c r="C561" s="511" t="s">
        <v>540</v>
      </c>
      <c r="D561" s="511"/>
      <c r="E561" s="511"/>
      <c r="F561" s="511"/>
    </row>
    <row r="562" spans="1:6" ht="15.75" thickBot="1" x14ac:dyDescent="0.3">
      <c r="A562" s="510" t="s">
        <v>300</v>
      </c>
      <c r="B562" s="510"/>
      <c r="C562" s="511" t="s">
        <v>299</v>
      </c>
      <c r="D562" s="511"/>
      <c r="E562" s="511"/>
      <c r="F562" s="511"/>
    </row>
    <row r="563" spans="1:6" x14ac:dyDescent="0.25">
      <c r="A563" s="556" t="s">
        <v>298</v>
      </c>
      <c r="B563" s="557"/>
      <c r="C563" s="562" t="s">
        <v>297</v>
      </c>
      <c r="D563" s="563"/>
      <c r="E563" s="202"/>
      <c r="F563" s="202"/>
    </row>
    <row r="564" spans="1:6" x14ac:dyDescent="0.25">
      <c r="A564" s="558"/>
      <c r="B564" s="559"/>
      <c r="C564" s="559" t="s">
        <v>296</v>
      </c>
      <c r="D564" s="564"/>
      <c r="E564" s="205"/>
      <c r="F564" s="205"/>
    </row>
    <row r="565" spans="1:6" x14ac:dyDescent="0.25">
      <c r="A565" s="558"/>
      <c r="B565" s="559"/>
      <c r="C565" s="204" t="s">
        <v>295</v>
      </c>
      <c r="D565" s="203" t="s">
        <v>294</v>
      </c>
      <c r="E565" s="202"/>
      <c r="F565" s="202"/>
    </row>
    <row r="566" spans="1:6" x14ac:dyDescent="0.25">
      <c r="A566" s="504" t="s">
        <v>98</v>
      </c>
      <c r="B566" s="505"/>
      <c r="C566" s="201">
        <v>14</v>
      </c>
      <c r="D566" s="200">
        <v>11.2</v>
      </c>
      <c r="E566" s="199"/>
      <c r="F566" s="199"/>
    </row>
    <row r="567" spans="1:6" x14ac:dyDescent="0.25">
      <c r="A567" s="508" t="s">
        <v>64</v>
      </c>
      <c r="B567" s="509"/>
      <c r="C567" s="198">
        <v>14</v>
      </c>
      <c r="D567" s="197">
        <v>9.8000000000000007</v>
      </c>
    </row>
    <row r="568" spans="1:6" x14ac:dyDescent="0.25">
      <c r="A568" s="508" t="s">
        <v>73</v>
      </c>
      <c r="B568" s="509"/>
      <c r="C568" s="198">
        <v>20</v>
      </c>
      <c r="D568" s="197">
        <v>16</v>
      </c>
    </row>
    <row r="569" spans="1:6" x14ac:dyDescent="0.25">
      <c r="A569" s="508" t="s">
        <v>71</v>
      </c>
      <c r="B569" s="509"/>
      <c r="C569" s="198">
        <v>6</v>
      </c>
      <c r="D569" s="197">
        <v>4.8</v>
      </c>
    </row>
    <row r="570" spans="1:6" x14ac:dyDescent="0.25">
      <c r="A570" s="508" t="s">
        <v>62</v>
      </c>
      <c r="B570" s="509"/>
      <c r="C570" s="198">
        <v>4</v>
      </c>
      <c r="D570" s="197">
        <v>3.2</v>
      </c>
    </row>
    <row r="571" spans="1:6" x14ac:dyDescent="0.25">
      <c r="A571" s="508" t="s">
        <v>47</v>
      </c>
      <c r="B571" s="509"/>
      <c r="C571" s="198">
        <v>0.2</v>
      </c>
      <c r="D571" s="197">
        <v>0.2</v>
      </c>
    </row>
    <row r="572" spans="1:6" x14ac:dyDescent="0.25">
      <c r="A572" s="508" t="s">
        <v>28</v>
      </c>
      <c r="B572" s="509"/>
      <c r="C572" s="198">
        <v>0.4</v>
      </c>
      <c r="D572" s="197">
        <v>0.4</v>
      </c>
    </row>
    <row r="573" spans="1:6" x14ac:dyDescent="0.25">
      <c r="A573" s="508" t="s">
        <v>158</v>
      </c>
      <c r="B573" s="509"/>
      <c r="C573" s="198">
        <v>4</v>
      </c>
      <c r="D573" s="197">
        <v>4</v>
      </c>
    </row>
    <row r="574" spans="1:6" ht="15.75" thickBot="1" x14ac:dyDescent="0.3">
      <c r="A574" s="560" t="s">
        <v>469</v>
      </c>
      <c r="B574" s="561"/>
      <c r="C574" s="196">
        <v>0</v>
      </c>
      <c r="D574" s="195">
        <v>120</v>
      </c>
    </row>
    <row r="575" spans="1:6" ht="15.75" thickBot="1" x14ac:dyDescent="0.3">
      <c r="A575" s="553" t="s">
        <v>292</v>
      </c>
      <c r="B575" s="554"/>
      <c r="C575" s="194"/>
      <c r="D575" s="193">
        <v>100</v>
      </c>
    </row>
    <row r="576" spans="1:6" x14ac:dyDescent="0.25">
      <c r="A576" s="530"/>
      <c r="B576" s="530"/>
    </row>
    <row r="577" spans="1:6" ht="15.75" thickBot="1" x14ac:dyDescent="0.3">
      <c r="A577" s="503" t="s">
        <v>291</v>
      </c>
      <c r="B577" s="503"/>
      <c r="C577" s="503"/>
      <c r="D577" s="503"/>
      <c r="E577" s="503"/>
      <c r="F577" s="503"/>
    </row>
    <row r="578" spans="1:6" x14ac:dyDescent="0.25">
      <c r="A578" s="491" t="s">
        <v>290</v>
      </c>
      <c r="B578" s="492"/>
      <c r="C578" s="492"/>
      <c r="D578" s="492"/>
      <c r="E578" s="496" t="s">
        <v>289</v>
      </c>
      <c r="F578" s="497"/>
    </row>
    <row r="579" spans="1:6" ht="51.75" thickBot="1" x14ac:dyDescent="0.3">
      <c r="A579" s="192" t="s">
        <v>288</v>
      </c>
      <c r="B579" s="191" t="s">
        <v>287</v>
      </c>
      <c r="C579" s="191" t="s">
        <v>286</v>
      </c>
      <c r="D579" s="191" t="s">
        <v>285</v>
      </c>
      <c r="E579" s="498"/>
      <c r="F579" s="499"/>
    </row>
    <row r="580" spans="1:6" ht="15.75" thickBot="1" x14ac:dyDescent="0.3">
      <c r="A580" s="190" t="s">
        <v>539</v>
      </c>
      <c r="B580" s="189" t="s">
        <v>538</v>
      </c>
      <c r="C580" s="189" t="s">
        <v>537</v>
      </c>
      <c r="D580" s="189" t="s">
        <v>536</v>
      </c>
      <c r="E580" s="494">
        <v>4.99</v>
      </c>
      <c r="F580" s="495"/>
    </row>
    <row r="581" spans="1:6" x14ac:dyDescent="0.25">
      <c r="A581" s="188"/>
      <c r="B581" s="188"/>
    </row>
    <row r="582" spans="1:6" x14ac:dyDescent="0.25">
      <c r="A582" s="530" t="s">
        <v>280</v>
      </c>
      <c r="B582" s="530"/>
      <c r="C582" s="530"/>
      <c r="D582" s="530"/>
      <c r="E582" s="530"/>
      <c r="F582" s="530"/>
    </row>
    <row r="583" spans="1:6" x14ac:dyDescent="0.25">
      <c r="A583" s="531" t="s">
        <v>535</v>
      </c>
      <c r="B583" s="531"/>
      <c r="C583" s="531"/>
      <c r="D583" s="531"/>
      <c r="E583" s="531"/>
      <c r="F583" s="531"/>
    </row>
    <row r="584" spans="1:6" x14ac:dyDescent="0.25">
      <c r="A584" s="555" t="s">
        <v>278</v>
      </c>
      <c r="B584" s="555"/>
      <c r="C584" t="s">
        <v>277</v>
      </c>
    </row>
    <row r="589" spans="1:6" x14ac:dyDescent="0.25">
      <c r="A589" s="521" t="s">
        <v>304</v>
      </c>
      <c r="B589" s="521"/>
      <c r="C589" s="511" t="s">
        <v>534</v>
      </c>
      <c r="D589" s="511"/>
      <c r="E589" s="511"/>
      <c r="F589" s="511"/>
    </row>
    <row r="590" spans="1:6" x14ac:dyDescent="0.25">
      <c r="A590" s="527" t="s">
        <v>303</v>
      </c>
      <c r="B590" s="527"/>
      <c r="C590" s="511" t="s">
        <v>51</v>
      </c>
      <c r="D590" s="511"/>
      <c r="E590" s="511"/>
      <c r="F590" s="511"/>
    </row>
    <row r="591" spans="1:6" x14ac:dyDescent="0.25">
      <c r="A591" s="521" t="s">
        <v>302</v>
      </c>
      <c r="B591" s="521"/>
      <c r="C591" s="511" t="s">
        <v>534</v>
      </c>
      <c r="D591" s="511"/>
      <c r="E591" s="511"/>
      <c r="F591" s="511"/>
    </row>
    <row r="592" spans="1:6" ht="15.75" thickBot="1" x14ac:dyDescent="0.3">
      <c r="A592" s="510" t="s">
        <v>300</v>
      </c>
      <c r="B592" s="510"/>
      <c r="C592" s="511" t="s">
        <v>322</v>
      </c>
      <c r="D592" s="511"/>
      <c r="E592" s="511"/>
      <c r="F592" s="511"/>
    </row>
    <row r="593" spans="1:6" x14ac:dyDescent="0.25">
      <c r="A593" s="556" t="s">
        <v>298</v>
      </c>
      <c r="B593" s="557"/>
      <c r="C593" s="562" t="s">
        <v>297</v>
      </c>
      <c r="D593" s="563"/>
      <c r="E593" s="202"/>
      <c r="F593" s="202"/>
    </row>
    <row r="594" spans="1:6" x14ac:dyDescent="0.25">
      <c r="A594" s="558"/>
      <c r="B594" s="559"/>
      <c r="C594" s="559" t="s">
        <v>296</v>
      </c>
      <c r="D594" s="564"/>
      <c r="E594" s="205"/>
      <c r="F594" s="205"/>
    </row>
    <row r="595" spans="1:6" x14ac:dyDescent="0.25">
      <c r="A595" s="558"/>
      <c r="B595" s="559"/>
      <c r="C595" s="204" t="s">
        <v>295</v>
      </c>
      <c r="D595" s="203" t="s">
        <v>294</v>
      </c>
      <c r="E595" s="202"/>
      <c r="F595" s="202"/>
    </row>
    <row r="596" spans="1:6" x14ac:dyDescent="0.25">
      <c r="A596" s="504" t="s">
        <v>50</v>
      </c>
      <c r="B596" s="505"/>
      <c r="C596" s="201">
        <v>100</v>
      </c>
      <c r="D596" s="200">
        <v>73.75</v>
      </c>
      <c r="E596" s="199"/>
      <c r="F596" s="199"/>
    </row>
    <row r="597" spans="1:6" x14ac:dyDescent="0.25">
      <c r="A597" s="508" t="s">
        <v>358</v>
      </c>
      <c r="B597" s="509"/>
      <c r="C597" s="198">
        <v>87.5</v>
      </c>
      <c r="D597" s="197">
        <v>73.75</v>
      </c>
    </row>
    <row r="598" spans="1:6" x14ac:dyDescent="0.25">
      <c r="A598" s="508" t="s">
        <v>525</v>
      </c>
      <c r="B598" s="509"/>
      <c r="C598" s="198">
        <v>112.5</v>
      </c>
      <c r="D598" s="197">
        <v>73.75</v>
      </c>
    </row>
    <row r="599" spans="1:6" x14ac:dyDescent="0.25">
      <c r="A599" s="506" t="s">
        <v>533</v>
      </c>
      <c r="B599" s="507"/>
      <c r="C599" s="198">
        <v>0</v>
      </c>
      <c r="D599" s="197">
        <v>0</v>
      </c>
    </row>
    <row r="600" spans="1:6" x14ac:dyDescent="0.25">
      <c r="A600" s="508" t="s">
        <v>49</v>
      </c>
      <c r="B600" s="509"/>
      <c r="C600" s="198">
        <v>17.5</v>
      </c>
      <c r="D600" s="197">
        <v>17.5</v>
      </c>
    </row>
    <row r="601" spans="1:6" x14ac:dyDescent="0.25">
      <c r="A601" s="508" t="s">
        <v>476</v>
      </c>
      <c r="B601" s="509"/>
      <c r="C601" s="198">
        <v>23.75</v>
      </c>
      <c r="D601" s="197">
        <v>23.75</v>
      </c>
    </row>
    <row r="602" spans="1:6" x14ac:dyDescent="0.25">
      <c r="A602" s="508" t="s">
        <v>320</v>
      </c>
      <c r="B602" s="509"/>
      <c r="C602" s="198">
        <v>23.75</v>
      </c>
      <c r="D602" s="197">
        <v>23.75</v>
      </c>
    </row>
    <row r="603" spans="1:6" x14ac:dyDescent="0.25">
      <c r="A603" s="508" t="s">
        <v>48</v>
      </c>
      <c r="B603" s="509"/>
      <c r="C603" s="198">
        <v>10</v>
      </c>
      <c r="D603" s="197">
        <v>10</v>
      </c>
    </row>
    <row r="604" spans="1:6" x14ac:dyDescent="0.25">
      <c r="A604" s="506" t="s">
        <v>293</v>
      </c>
      <c r="B604" s="507"/>
      <c r="C604" s="198">
        <v>0</v>
      </c>
      <c r="D604" s="197">
        <v>123.75</v>
      </c>
    </row>
    <row r="605" spans="1:6" ht="15.75" thickBot="1" x14ac:dyDescent="0.3">
      <c r="A605" s="560" t="s">
        <v>45</v>
      </c>
      <c r="B605" s="561"/>
      <c r="C605" s="196">
        <v>6.25</v>
      </c>
      <c r="D605" s="195">
        <v>6.25</v>
      </c>
    </row>
    <row r="606" spans="1:6" ht="15.75" thickBot="1" x14ac:dyDescent="0.3">
      <c r="A606" s="553" t="s">
        <v>292</v>
      </c>
      <c r="B606" s="554"/>
      <c r="C606" s="194"/>
      <c r="D606" s="193">
        <v>100</v>
      </c>
    </row>
    <row r="607" spans="1:6" x14ac:dyDescent="0.25">
      <c r="A607" s="530"/>
      <c r="B607" s="530"/>
    </row>
    <row r="608" spans="1:6" ht="15.75" thickBot="1" x14ac:dyDescent="0.3">
      <c r="A608" s="503" t="s">
        <v>291</v>
      </c>
      <c r="B608" s="503"/>
      <c r="C608" s="503"/>
      <c r="D608" s="503"/>
      <c r="E608" s="503"/>
      <c r="F608" s="503"/>
    </row>
    <row r="609" spans="1:6" x14ac:dyDescent="0.25">
      <c r="A609" s="491" t="s">
        <v>290</v>
      </c>
      <c r="B609" s="492"/>
      <c r="C609" s="492"/>
      <c r="D609" s="492"/>
      <c r="E609" s="496" t="s">
        <v>289</v>
      </c>
      <c r="F609" s="497"/>
    </row>
    <row r="610" spans="1:6" ht="51.75" thickBot="1" x14ac:dyDescent="0.3">
      <c r="A610" s="192" t="s">
        <v>288</v>
      </c>
      <c r="B610" s="191" t="s">
        <v>287</v>
      </c>
      <c r="C610" s="191" t="s">
        <v>286</v>
      </c>
      <c r="D610" s="191" t="s">
        <v>285</v>
      </c>
      <c r="E610" s="498"/>
      <c r="F610" s="499"/>
    </row>
    <row r="611" spans="1:6" ht="15.75" thickBot="1" x14ac:dyDescent="0.3">
      <c r="A611" s="190" t="s">
        <v>532</v>
      </c>
      <c r="B611" s="189" t="s">
        <v>531</v>
      </c>
      <c r="C611" s="189" t="s">
        <v>530</v>
      </c>
      <c r="D611" s="189" t="s">
        <v>529</v>
      </c>
      <c r="E611" s="494">
        <v>0.15</v>
      </c>
      <c r="F611" s="495"/>
    </row>
    <row r="612" spans="1:6" x14ac:dyDescent="0.25">
      <c r="A612" s="188"/>
      <c r="B612" s="188"/>
    </row>
    <row r="613" spans="1:6" x14ac:dyDescent="0.25">
      <c r="A613" s="530" t="s">
        <v>280</v>
      </c>
      <c r="B613" s="530"/>
      <c r="C613" s="530"/>
      <c r="D613" s="530"/>
      <c r="E613" s="530"/>
      <c r="F613" s="530"/>
    </row>
    <row r="614" spans="1:6" x14ac:dyDescent="0.25">
      <c r="A614" s="531" t="s">
        <v>528</v>
      </c>
      <c r="B614" s="531"/>
      <c r="C614" s="531"/>
      <c r="D614" s="531"/>
      <c r="E614" s="531"/>
      <c r="F614" s="531"/>
    </row>
    <row r="615" spans="1:6" x14ac:dyDescent="0.25">
      <c r="A615" s="555" t="s">
        <v>278</v>
      </c>
      <c r="B615" s="555"/>
      <c r="C615" t="s">
        <v>366</v>
      </c>
    </row>
    <row r="619" spans="1:6" x14ac:dyDescent="0.25">
      <c r="A619" s="521" t="s">
        <v>304</v>
      </c>
      <c r="B619" s="521"/>
      <c r="C619" s="511" t="s">
        <v>526</v>
      </c>
      <c r="D619" s="511"/>
      <c r="E619" s="511"/>
      <c r="F619" s="511"/>
    </row>
    <row r="620" spans="1:6" x14ac:dyDescent="0.25">
      <c r="A620" s="527" t="s">
        <v>303</v>
      </c>
      <c r="B620" s="527"/>
      <c r="C620" s="511" t="s">
        <v>527</v>
      </c>
      <c r="D620" s="511"/>
      <c r="E620" s="511"/>
      <c r="F620" s="511"/>
    </row>
    <row r="621" spans="1:6" x14ac:dyDescent="0.25">
      <c r="A621" s="521" t="s">
        <v>302</v>
      </c>
      <c r="B621" s="521"/>
      <c r="C621" s="511" t="s">
        <v>526</v>
      </c>
      <c r="D621" s="511"/>
      <c r="E621" s="511"/>
      <c r="F621" s="511"/>
    </row>
    <row r="622" spans="1:6" ht="15.75" thickBot="1" x14ac:dyDescent="0.3">
      <c r="A622" s="510" t="s">
        <v>300</v>
      </c>
      <c r="B622" s="510"/>
      <c r="C622" s="511" t="s">
        <v>322</v>
      </c>
      <c r="D622" s="511"/>
      <c r="E622" s="511"/>
      <c r="F622" s="511"/>
    </row>
    <row r="623" spans="1:6" x14ac:dyDescent="0.25">
      <c r="A623" s="556" t="s">
        <v>298</v>
      </c>
      <c r="B623" s="557"/>
      <c r="C623" s="562" t="s">
        <v>297</v>
      </c>
      <c r="D623" s="563"/>
      <c r="E623" s="202"/>
      <c r="F623" s="202"/>
    </row>
    <row r="624" spans="1:6" x14ac:dyDescent="0.25">
      <c r="A624" s="558"/>
      <c r="B624" s="559"/>
      <c r="C624" s="559" t="s">
        <v>296</v>
      </c>
      <c r="D624" s="564"/>
      <c r="E624" s="205"/>
      <c r="F624" s="205"/>
    </row>
    <row r="625" spans="1:6" x14ac:dyDescent="0.25">
      <c r="A625" s="558"/>
      <c r="B625" s="559"/>
      <c r="C625" s="204" t="s">
        <v>295</v>
      </c>
      <c r="D625" s="203" t="s">
        <v>294</v>
      </c>
      <c r="E625" s="202"/>
      <c r="F625" s="202"/>
    </row>
    <row r="626" spans="1:6" x14ac:dyDescent="0.25">
      <c r="A626" s="504" t="s">
        <v>50</v>
      </c>
      <c r="B626" s="505"/>
      <c r="C626" s="201">
        <v>43.75</v>
      </c>
      <c r="D626" s="200">
        <v>31.88</v>
      </c>
      <c r="E626" s="199"/>
      <c r="F626" s="199"/>
    </row>
    <row r="627" spans="1:6" x14ac:dyDescent="0.25">
      <c r="A627" s="508" t="s">
        <v>525</v>
      </c>
      <c r="B627" s="509"/>
      <c r="C627" s="198">
        <v>48.12</v>
      </c>
      <c r="D627" s="197">
        <v>31.88</v>
      </c>
    </row>
    <row r="628" spans="1:6" x14ac:dyDescent="0.25">
      <c r="A628" s="506" t="s">
        <v>524</v>
      </c>
      <c r="B628" s="507"/>
      <c r="C628" s="198">
        <v>0</v>
      </c>
      <c r="D628" s="197">
        <v>0</v>
      </c>
    </row>
    <row r="629" spans="1:6" x14ac:dyDescent="0.25">
      <c r="A629" s="508" t="s">
        <v>49</v>
      </c>
      <c r="B629" s="509"/>
      <c r="C629" s="198">
        <v>6.88</v>
      </c>
      <c r="D629" s="197">
        <v>6.88</v>
      </c>
    </row>
    <row r="630" spans="1:6" x14ac:dyDescent="0.25">
      <c r="A630" s="508" t="s">
        <v>476</v>
      </c>
      <c r="B630" s="509"/>
      <c r="C630" s="198">
        <v>10</v>
      </c>
      <c r="D630" s="197">
        <v>10</v>
      </c>
    </row>
    <row r="631" spans="1:6" x14ac:dyDescent="0.25">
      <c r="A631" s="508" t="s">
        <v>320</v>
      </c>
      <c r="B631" s="509"/>
      <c r="C631" s="198">
        <v>10</v>
      </c>
      <c r="D631" s="197">
        <v>10</v>
      </c>
    </row>
    <row r="632" spans="1:6" x14ac:dyDescent="0.25">
      <c r="A632" s="506" t="s">
        <v>523</v>
      </c>
      <c r="B632" s="507"/>
      <c r="C632" s="198">
        <v>0</v>
      </c>
      <c r="D632" s="197">
        <v>50</v>
      </c>
    </row>
    <row r="633" spans="1:6" x14ac:dyDescent="0.25">
      <c r="A633" s="508" t="s">
        <v>92</v>
      </c>
      <c r="B633" s="509"/>
      <c r="C633" s="198">
        <v>11.88</v>
      </c>
      <c r="D633" s="197">
        <v>10</v>
      </c>
    </row>
    <row r="634" spans="1:6" x14ac:dyDescent="0.25">
      <c r="A634" s="508" t="s">
        <v>45</v>
      </c>
      <c r="B634" s="509"/>
      <c r="C634" s="198">
        <v>1.88</v>
      </c>
      <c r="D634" s="197">
        <v>1.88</v>
      </c>
    </row>
    <row r="635" spans="1:6" x14ac:dyDescent="0.25">
      <c r="A635" s="506" t="s">
        <v>395</v>
      </c>
      <c r="B635" s="507"/>
      <c r="C635" s="198">
        <v>0</v>
      </c>
      <c r="D635" s="197">
        <v>7.5</v>
      </c>
    </row>
    <row r="636" spans="1:6" x14ac:dyDescent="0.25">
      <c r="A636" s="508" t="s">
        <v>172</v>
      </c>
      <c r="B636" s="509"/>
      <c r="C636" s="198">
        <v>2.5</v>
      </c>
      <c r="D636" s="197">
        <v>2.5</v>
      </c>
    </row>
    <row r="637" spans="1:6" x14ac:dyDescent="0.25">
      <c r="A637" s="506" t="s">
        <v>293</v>
      </c>
      <c r="B637" s="507"/>
      <c r="C637" s="198">
        <v>0</v>
      </c>
      <c r="D637" s="197">
        <v>59.38</v>
      </c>
    </row>
    <row r="638" spans="1:6" ht="15.75" thickBot="1" x14ac:dyDescent="0.3">
      <c r="A638" s="560" t="s">
        <v>522</v>
      </c>
      <c r="B638" s="561"/>
      <c r="C638" s="196">
        <v>0</v>
      </c>
      <c r="D638" s="195">
        <v>50</v>
      </c>
    </row>
    <row r="639" spans="1:6" ht="15.75" thickBot="1" x14ac:dyDescent="0.3">
      <c r="A639" s="553" t="s">
        <v>292</v>
      </c>
      <c r="B639" s="554"/>
      <c r="C639" s="194"/>
      <c r="D639" s="193">
        <v>100</v>
      </c>
    </row>
    <row r="640" spans="1:6" x14ac:dyDescent="0.25">
      <c r="A640" s="530"/>
      <c r="B640" s="530"/>
    </row>
    <row r="641" spans="1:6" ht="15.75" thickBot="1" x14ac:dyDescent="0.3">
      <c r="A641" s="503" t="s">
        <v>291</v>
      </c>
      <c r="B641" s="503"/>
      <c r="C641" s="503"/>
      <c r="D641" s="503"/>
      <c r="E641" s="503"/>
      <c r="F641" s="503"/>
    </row>
    <row r="642" spans="1:6" x14ac:dyDescent="0.25">
      <c r="A642" s="491" t="s">
        <v>290</v>
      </c>
      <c r="B642" s="492"/>
      <c r="C642" s="492"/>
      <c r="D642" s="492"/>
      <c r="E642" s="496" t="s">
        <v>289</v>
      </c>
      <c r="F642" s="497"/>
    </row>
    <row r="643" spans="1:6" ht="51.75" thickBot="1" x14ac:dyDescent="0.3">
      <c r="A643" s="192" t="s">
        <v>288</v>
      </c>
      <c r="B643" s="191" t="s">
        <v>287</v>
      </c>
      <c r="C643" s="191" t="s">
        <v>286</v>
      </c>
      <c r="D643" s="191" t="s">
        <v>285</v>
      </c>
      <c r="E643" s="498"/>
      <c r="F643" s="499"/>
    </row>
    <row r="644" spans="1:6" ht="15.75" thickBot="1" x14ac:dyDescent="0.3">
      <c r="A644" s="190" t="s">
        <v>521</v>
      </c>
      <c r="B644" s="189" t="s">
        <v>520</v>
      </c>
      <c r="C644" s="189" t="s">
        <v>519</v>
      </c>
      <c r="D644" s="189" t="s">
        <v>518</v>
      </c>
      <c r="E644" s="494">
        <v>0.71</v>
      </c>
      <c r="F644" s="495"/>
    </row>
    <row r="645" spans="1:6" x14ac:dyDescent="0.25">
      <c r="A645" s="188"/>
      <c r="B645" s="188"/>
    </row>
    <row r="646" spans="1:6" x14ac:dyDescent="0.25">
      <c r="A646" s="530" t="s">
        <v>280</v>
      </c>
      <c r="B646" s="530"/>
      <c r="C646" s="530"/>
      <c r="D646" s="530"/>
      <c r="E646" s="530"/>
      <c r="F646" s="530"/>
    </row>
    <row r="647" spans="1:6" x14ac:dyDescent="0.25">
      <c r="A647" s="531" t="s">
        <v>517</v>
      </c>
      <c r="B647" s="531"/>
      <c r="C647" s="531"/>
      <c r="D647" s="531"/>
      <c r="E647" s="531"/>
      <c r="F647" s="531"/>
    </row>
    <row r="648" spans="1:6" x14ac:dyDescent="0.25">
      <c r="A648" s="555" t="s">
        <v>278</v>
      </c>
      <c r="B648" s="555"/>
      <c r="C648" t="s">
        <v>324</v>
      </c>
    </row>
    <row r="654" spans="1:6" x14ac:dyDescent="0.25">
      <c r="A654" s="521" t="s">
        <v>304</v>
      </c>
      <c r="B654" s="521"/>
      <c r="C654" s="511" t="s">
        <v>515</v>
      </c>
      <c r="D654" s="511"/>
      <c r="E654" s="511"/>
      <c r="F654" s="511"/>
    </row>
    <row r="655" spans="1:6" x14ac:dyDescent="0.25">
      <c r="A655" s="527" t="s">
        <v>303</v>
      </c>
      <c r="B655" s="527"/>
      <c r="C655" s="511" t="s">
        <v>516</v>
      </c>
      <c r="D655" s="511"/>
      <c r="E655" s="511"/>
      <c r="F655" s="511"/>
    </row>
    <row r="656" spans="1:6" x14ac:dyDescent="0.25">
      <c r="A656" s="521" t="s">
        <v>302</v>
      </c>
      <c r="B656" s="521"/>
      <c r="C656" s="511" t="s">
        <v>515</v>
      </c>
      <c r="D656" s="511"/>
      <c r="E656" s="511"/>
      <c r="F656" s="511"/>
    </row>
    <row r="657" spans="1:6" ht="15.75" thickBot="1" x14ac:dyDescent="0.3">
      <c r="A657" s="510" t="s">
        <v>300</v>
      </c>
      <c r="B657" s="510"/>
      <c r="C657" s="511" t="s">
        <v>322</v>
      </c>
      <c r="D657" s="511"/>
      <c r="E657" s="511"/>
      <c r="F657" s="511"/>
    </row>
    <row r="658" spans="1:6" x14ac:dyDescent="0.25">
      <c r="A658" s="556" t="s">
        <v>298</v>
      </c>
      <c r="B658" s="557"/>
      <c r="C658" s="562" t="s">
        <v>297</v>
      </c>
      <c r="D658" s="563"/>
      <c r="E658" s="202"/>
      <c r="F658" s="202"/>
    </row>
    <row r="659" spans="1:6" x14ac:dyDescent="0.25">
      <c r="A659" s="558"/>
      <c r="B659" s="559"/>
      <c r="C659" s="559" t="s">
        <v>296</v>
      </c>
      <c r="D659" s="564"/>
      <c r="E659" s="205"/>
      <c r="F659" s="205"/>
    </row>
    <row r="660" spans="1:6" x14ac:dyDescent="0.25">
      <c r="A660" s="558"/>
      <c r="B660" s="559"/>
      <c r="C660" s="204" t="s">
        <v>295</v>
      </c>
      <c r="D660" s="203" t="s">
        <v>294</v>
      </c>
      <c r="E660" s="202"/>
      <c r="F660" s="202"/>
    </row>
    <row r="661" spans="1:6" x14ac:dyDescent="0.25">
      <c r="A661" s="504" t="s">
        <v>50</v>
      </c>
      <c r="B661" s="505"/>
      <c r="C661" s="201">
        <v>100</v>
      </c>
      <c r="D661" s="200">
        <v>73.75</v>
      </c>
      <c r="E661" s="199"/>
      <c r="F661" s="199"/>
    </row>
    <row r="662" spans="1:6" x14ac:dyDescent="0.25">
      <c r="A662" s="506" t="s">
        <v>514</v>
      </c>
      <c r="B662" s="507"/>
      <c r="C662" s="198">
        <v>0</v>
      </c>
      <c r="D662" s="197">
        <v>0</v>
      </c>
    </row>
    <row r="663" spans="1:6" x14ac:dyDescent="0.25">
      <c r="A663" s="508" t="s">
        <v>49</v>
      </c>
      <c r="B663" s="509"/>
      <c r="C663" s="198">
        <v>18.75</v>
      </c>
      <c r="D663" s="197">
        <v>18.75</v>
      </c>
    </row>
    <row r="664" spans="1:6" x14ac:dyDescent="0.25">
      <c r="A664" s="508" t="s">
        <v>476</v>
      </c>
      <c r="B664" s="509"/>
      <c r="C664" s="198">
        <v>21.25</v>
      </c>
      <c r="D664" s="197">
        <v>21.25</v>
      </c>
    </row>
    <row r="665" spans="1:6" x14ac:dyDescent="0.25">
      <c r="A665" s="508" t="s">
        <v>320</v>
      </c>
      <c r="B665" s="509"/>
      <c r="C665" s="198">
        <v>21.25</v>
      </c>
      <c r="D665" s="197">
        <v>21.25</v>
      </c>
    </row>
    <row r="666" spans="1:6" x14ac:dyDescent="0.25">
      <c r="A666" s="508" t="s">
        <v>43</v>
      </c>
      <c r="B666" s="509"/>
      <c r="C666" s="198">
        <v>3.75</v>
      </c>
      <c r="D666" s="197">
        <v>3.75</v>
      </c>
    </row>
    <row r="667" spans="1:6" ht="15.75" thickBot="1" x14ac:dyDescent="0.3">
      <c r="A667" s="569" t="s">
        <v>293</v>
      </c>
      <c r="B667" s="570"/>
      <c r="C667" s="196">
        <v>0</v>
      </c>
      <c r="D667" s="195">
        <v>116.25</v>
      </c>
    </row>
    <row r="668" spans="1:6" ht="15.75" thickBot="1" x14ac:dyDescent="0.3">
      <c r="A668" s="553" t="s">
        <v>292</v>
      </c>
      <c r="B668" s="554"/>
      <c r="C668" s="194"/>
      <c r="D668" s="193">
        <v>100</v>
      </c>
    </row>
    <row r="669" spans="1:6" x14ac:dyDescent="0.25">
      <c r="A669" s="530"/>
      <c r="B669" s="530"/>
    </row>
    <row r="670" spans="1:6" ht="15.75" thickBot="1" x14ac:dyDescent="0.3">
      <c r="A670" s="503" t="s">
        <v>291</v>
      </c>
      <c r="B670" s="503"/>
      <c r="C670" s="503"/>
      <c r="D670" s="503"/>
      <c r="E670" s="503"/>
      <c r="F670" s="503"/>
    </row>
    <row r="671" spans="1:6" x14ac:dyDescent="0.25">
      <c r="A671" s="491" t="s">
        <v>290</v>
      </c>
      <c r="B671" s="492"/>
      <c r="C671" s="492"/>
      <c r="D671" s="492"/>
      <c r="E671" s="496" t="s">
        <v>289</v>
      </c>
      <c r="F671" s="497"/>
    </row>
    <row r="672" spans="1:6" ht="51.75" thickBot="1" x14ac:dyDescent="0.3">
      <c r="A672" s="192" t="s">
        <v>288</v>
      </c>
      <c r="B672" s="191" t="s">
        <v>287</v>
      </c>
      <c r="C672" s="191" t="s">
        <v>286</v>
      </c>
      <c r="D672" s="191" t="s">
        <v>285</v>
      </c>
      <c r="E672" s="498"/>
      <c r="F672" s="499"/>
    </row>
    <row r="673" spans="1:6" ht="15.75" thickBot="1" x14ac:dyDescent="0.3">
      <c r="A673" s="190" t="s">
        <v>513</v>
      </c>
      <c r="B673" s="189" t="s">
        <v>512</v>
      </c>
      <c r="C673" s="189" t="s">
        <v>511</v>
      </c>
      <c r="D673" s="189" t="s">
        <v>510</v>
      </c>
      <c r="E673" s="494">
        <v>0.21</v>
      </c>
      <c r="F673" s="495"/>
    </row>
    <row r="674" spans="1:6" x14ac:dyDescent="0.25">
      <c r="A674" s="188"/>
      <c r="B674" s="188"/>
    </row>
    <row r="675" spans="1:6" x14ac:dyDescent="0.25">
      <c r="A675" s="530" t="s">
        <v>280</v>
      </c>
      <c r="B675" s="530"/>
      <c r="C675" s="530"/>
      <c r="D675" s="530"/>
      <c r="E675" s="530"/>
      <c r="F675" s="530"/>
    </row>
    <row r="676" spans="1:6" x14ac:dyDescent="0.25">
      <c r="A676" s="531" t="s">
        <v>509</v>
      </c>
      <c r="B676" s="531"/>
      <c r="C676" s="531"/>
      <c r="D676" s="531"/>
      <c r="E676" s="531"/>
      <c r="F676" s="531"/>
    </row>
    <row r="677" spans="1:6" x14ac:dyDescent="0.25">
      <c r="A677" s="555" t="s">
        <v>278</v>
      </c>
      <c r="B677" s="555"/>
      <c r="C677" t="s">
        <v>324</v>
      </c>
    </row>
    <row r="681" spans="1:6" x14ac:dyDescent="0.25">
      <c r="A681" s="543" t="s">
        <v>304</v>
      </c>
      <c r="B681" s="543"/>
      <c r="C681" s="493" t="s">
        <v>507</v>
      </c>
      <c r="D681" s="493"/>
      <c r="E681" s="493"/>
      <c r="F681" s="493"/>
    </row>
    <row r="682" spans="1:6" x14ac:dyDescent="0.25">
      <c r="A682" s="544" t="s">
        <v>303</v>
      </c>
      <c r="B682" s="544"/>
      <c r="C682" s="493" t="s">
        <v>508</v>
      </c>
      <c r="D682" s="493"/>
      <c r="E682" s="493"/>
      <c r="F682" s="493"/>
    </row>
    <row r="683" spans="1:6" x14ac:dyDescent="0.25">
      <c r="A683" s="543" t="s">
        <v>302</v>
      </c>
      <c r="B683" s="543"/>
      <c r="C683" s="493" t="s">
        <v>507</v>
      </c>
      <c r="D683" s="493"/>
      <c r="E683" s="493"/>
      <c r="F683" s="493"/>
    </row>
    <row r="684" spans="1:6" ht="15.75" thickBot="1" x14ac:dyDescent="0.3">
      <c r="A684" s="541" t="s">
        <v>300</v>
      </c>
      <c r="B684" s="541"/>
      <c r="C684" s="493" t="s">
        <v>350</v>
      </c>
      <c r="D684" s="493"/>
      <c r="E684" s="493"/>
      <c r="F684" s="493"/>
    </row>
    <row r="685" spans="1:6" x14ac:dyDescent="0.25">
      <c r="A685" s="476" t="s">
        <v>298</v>
      </c>
      <c r="B685" s="477"/>
      <c r="C685" s="480" t="s">
        <v>297</v>
      </c>
      <c r="D685" s="481"/>
      <c r="E685" s="219"/>
      <c r="F685" s="219"/>
    </row>
    <row r="686" spans="1:6" x14ac:dyDescent="0.25">
      <c r="A686" s="478"/>
      <c r="B686" s="479"/>
      <c r="C686" s="479" t="s">
        <v>296</v>
      </c>
      <c r="D686" s="482"/>
      <c r="E686" s="222"/>
      <c r="F686" s="222"/>
    </row>
    <row r="687" spans="1:6" x14ac:dyDescent="0.25">
      <c r="A687" s="478"/>
      <c r="B687" s="479"/>
      <c r="C687" s="221" t="s">
        <v>295</v>
      </c>
      <c r="D687" s="220" t="s">
        <v>294</v>
      </c>
      <c r="E687" s="219"/>
      <c r="F687" s="219"/>
    </row>
    <row r="688" spans="1:6" x14ac:dyDescent="0.25">
      <c r="A688" s="523" t="s">
        <v>73</v>
      </c>
      <c r="B688" s="524"/>
      <c r="C688" s="218">
        <v>71</v>
      </c>
      <c r="D688" s="217">
        <v>57</v>
      </c>
      <c r="E688" s="216"/>
      <c r="F688" s="216"/>
    </row>
    <row r="689" spans="1:6" x14ac:dyDescent="0.25">
      <c r="A689" s="483" t="s">
        <v>179</v>
      </c>
      <c r="B689" s="484"/>
      <c r="C689" s="35">
        <v>29</v>
      </c>
      <c r="D689" s="38">
        <v>20</v>
      </c>
      <c r="E689" s="206"/>
      <c r="F689" s="206"/>
    </row>
    <row r="690" spans="1:6" x14ac:dyDescent="0.25">
      <c r="A690" s="483" t="s">
        <v>60</v>
      </c>
      <c r="B690" s="484"/>
      <c r="C690" s="35">
        <v>25</v>
      </c>
      <c r="D690" s="38">
        <v>20</v>
      </c>
      <c r="E690" s="206"/>
      <c r="F690" s="206"/>
    </row>
    <row r="691" spans="1:6" x14ac:dyDescent="0.25">
      <c r="A691" s="483" t="s">
        <v>69</v>
      </c>
      <c r="B691" s="484"/>
      <c r="C691" s="35">
        <v>10</v>
      </c>
      <c r="D691" s="38">
        <v>10</v>
      </c>
      <c r="E691" s="206"/>
      <c r="F691" s="206"/>
    </row>
    <row r="692" spans="1:6" x14ac:dyDescent="0.25">
      <c r="A692" s="483" t="s">
        <v>506</v>
      </c>
      <c r="B692" s="484"/>
      <c r="C692" s="35">
        <v>0.1</v>
      </c>
      <c r="D692" s="38">
        <v>0.1</v>
      </c>
      <c r="E692" s="206"/>
      <c r="F692" s="206"/>
    </row>
    <row r="693" spans="1:6" x14ac:dyDescent="0.25">
      <c r="A693" s="483" t="s">
        <v>41</v>
      </c>
      <c r="B693" s="484"/>
      <c r="C693" s="35">
        <v>5</v>
      </c>
      <c r="D693" s="38">
        <v>5</v>
      </c>
      <c r="E693" s="206"/>
      <c r="F693" s="206"/>
    </row>
    <row r="694" spans="1:6" ht="15.75" thickBot="1" x14ac:dyDescent="0.3">
      <c r="A694" s="485" t="s">
        <v>505</v>
      </c>
      <c r="B694" s="486"/>
      <c r="C694" s="215">
        <v>0</v>
      </c>
      <c r="D694" s="214">
        <v>5</v>
      </c>
      <c r="E694" s="206"/>
      <c r="F694" s="206"/>
    </row>
    <row r="695" spans="1:6" ht="15.75" thickBot="1" x14ac:dyDescent="0.3">
      <c r="A695" s="487" t="s">
        <v>292</v>
      </c>
      <c r="B695" s="488"/>
      <c r="C695" s="213"/>
      <c r="D695" s="212">
        <v>100</v>
      </c>
      <c r="E695" s="206"/>
      <c r="F695" s="206"/>
    </row>
    <row r="696" spans="1:6" x14ac:dyDescent="0.25">
      <c r="A696" s="489"/>
      <c r="B696" s="489"/>
      <c r="C696" s="206"/>
      <c r="D696" s="206"/>
      <c r="E696" s="206"/>
      <c r="F696" s="206"/>
    </row>
    <row r="697" spans="1:6" ht="15.75" thickBot="1" x14ac:dyDescent="0.3">
      <c r="A697" s="490" t="s">
        <v>291</v>
      </c>
      <c r="B697" s="490"/>
      <c r="C697" s="490"/>
      <c r="D697" s="490"/>
      <c r="E697" s="490"/>
      <c r="F697" s="490"/>
    </row>
    <row r="698" spans="1:6" x14ac:dyDescent="0.25">
      <c r="A698" s="545" t="s">
        <v>290</v>
      </c>
      <c r="B698" s="546"/>
      <c r="C698" s="546"/>
      <c r="D698" s="546"/>
      <c r="E698" s="547" t="s">
        <v>289</v>
      </c>
      <c r="F698" s="548"/>
    </row>
    <row r="699" spans="1:6" ht="41.25" thickBot="1" x14ac:dyDescent="0.3">
      <c r="A699" s="211" t="s">
        <v>288</v>
      </c>
      <c r="B699" s="210" t="s">
        <v>287</v>
      </c>
      <c r="C699" s="210" t="s">
        <v>286</v>
      </c>
      <c r="D699" s="210" t="s">
        <v>285</v>
      </c>
      <c r="E699" s="549"/>
      <c r="F699" s="550"/>
    </row>
    <row r="700" spans="1:6" ht="15.75" thickBot="1" x14ac:dyDescent="0.3">
      <c r="A700" s="209" t="s">
        <v>504</v>
      </c>
      <c r="B700" s="208" t="s">
        <v>503</v>
      </c>
      <c r="C700" s="208" t="s">
        <v>502</v>
      </c>
      <c r="D700" s="208" t="s">
        <v>501</v>
      </c>
      <c r="E700" s="551">
        <v>21.3</v>
      </c>
      <c r="F700" s="552"/>
    </row>
    <row r="701" spans="1:6" x14ac:dyDescent="0.25">
      <c r="A701" s="207"/>
      <c r="B701" s="207"/>
      <c r="C701" s="206"/>
      <c r="D701" s="206"/>
      <c r="E701" s="206"/>
      <c r="F701" s="206"/>
    </row>
    <row r="702" spans="1:6" x14ac:dyDescent="0.25">
      <c r="A702" s="489" t="s">
        <v>280</v>
      </c>
      <c r="B702" s="489"/>
      <c r="C702" s="489"/>
      <c r="D702" s="489"/>
      <c r="E702" s="489"/>
      <c r="F702" s="489"/>
    </row>
    <row r="703" spans="1:6" x14ac:dyDescent="0.25">
      <c r="A703" s="542" t="s">
        <v>500</v>
      </c>
      <c r="B703" s="542"/>
      <c r="C703" s="542"/>
      <c r="D703" s="542"/>
      <c r="E703" s="542"/>
      <c r="F703" s="542"/>
    </row>
    <row r="704" spans="1:6" x14ac:dyDescent="0.25">
      <c r="A704" s="522" t="s">
        <v>278</v>
      </c>
      <c r="B704" s="522"/>
      <c r="C704" s="206" t="s">
        <v>305</v>
      </c>
      <c r="D704" s="206"/>
      <c r="E704" s="206"/>
      <c r="F704" s="206"/>
    </row>
    <row r="705" spans="1:6" x14ac:dyDescent="0.25">
      <c r="A705" s="206"/>
      <c r="B705" s="206"/>
      <c r="C705" s="206"/>
      <c r="D705" s="206"/>
      <c r="E705" s="206"/>
      <c r="F705" s="206"/>
    </row>
    <row r="706" spans="1:6" x14ac:dyDescent="0.25">
      <c r="A706" s="206"/>
      <c r="B706" s="206"/>
      <c r="C706" s="206"/>
      <c r="D706" s="206"/>
      <c r="E706" s="206"/>
      <c r="F706" s="206"/>
    </row>
    <row r="707" spans="1:6" x14ac:dyDescent="0.25">
      <c r="A707" s="206"/>
      <c r="B707" s="206"/>
      <c r="C707" s="206"/>
      <c r="D707" s="206"/>
      <c r="E707" s="206"/>
      <c r="F707" s="206"/>
    </row>
    <row r="708" spans="1:6" x14ac:dyDescent="0.25">
      <c r="A708" s="521" t="s">
        <v>304</v>
      </c>
      <c r="B708" s="521"/>
      <c r="C708" s="511" t="s">
        <v>499</v>
      </c>
      <c r="D708" s="511"/>
      <c r="E708" s="511"/>
      <c r="F708" s="511"/>
    </row>
    <row r="709" spans="1:6" x14ac:dyDescent="0.25">
      <c r="A709" s="527" t="s">
        <v>303</v>
      </c>
      <c r="B709" s="527"/>
      <c r="C709" s="511" t="s">
        <v>210</v>
      </c>
      <c r="D709" s="511"/>
      <c r="E709" s="511"/>
      <c r="F709" s="511"/>
    </row>
    <row r="710" spans="1:6" x14ac:dyDescent="0.25">
      <c r="A710" s="521" t="s">
        <v>302</v>
      </c>
      <c r="B710" s="521"/>
      <c r="C710" s="511" t="s">
        <v>499</v>
      </c>
      <c r="D710" s="511"/>
      <c r="E710" s="511"/>
      <c r="F710" s="511"/>
    </row>
    <row r="711" spans="1:6" ht="15.75" thickBot="1" x14ac:dyDescent="0.3">
      <c r="A711" s="510" t="s">
        <v>300</v>
      </c>
      <c r="B711" s="510"/>
      <c r="C711" s="511" t="s">
        <v>299</v>
      </c>
      <c r="D711" s="511"/>
      <c r="E711" s="511"/>
      <c r="F711" s="511"/>
    </row>
    <row r="712" spans="1:6" x14ac:dyDescent="0.25">
      <c r="A712" s="556" t="s">
        <v>298</v>
      </c>
      <c r="B712" s="557"/>
      <c r="C712" s="562" t="s">
        <v>297</v>
      </c>
      <c r="D712" s="563"/>
      <c r="E712" s="202"/>
      <c r="F712" s="202"/>
    </row>
    <row r="713" spans="1:6" x14ac:dyDescent="0.25">
      <c r="A713" s="558"/>
      <c r="B713" s="559"/>
      <c r="C713" s="559" t="s">
        <v>296</v>
      </c>
      <c r="D713" s="564"/>
      <c r="E713" s="205"/>
      <c r="F713" s="205"/>
    </row>
    <row r="714" spans="1:6" x14ac:dyDescent="0.25">
      <c r="A714" s="558"/>
      <c r="B714" s="559"/>
      <c r="C714" s="204" t="s">
        <v>295</v>
      </c>
      <c r="D714" s="203" t="s">
        <v>294</v>
      </c>
      <c r="E714" s="202"/>
      <c r="F714" s="202"/>
    </row>
    <row r="715" spans="1:6" x14ac:dyDescent="0.25">
      <c r="A715" s="504" t="s">
        <v>73</v>
      </c>
      <c r="B715" s="505"/>
      <c r="C715" s="201">
        <v>25</v>
      </c>
      <c r="D715" s="200">
        <v>20</v>
      </c>
      <c r="E715" s="199"/>
      <c r="F715" s="199"/>
    </row>
    <row r="716" spans="1:6" x14ac:dyDescent="0.25">
      <c r="A716" s="508" t="s">
        <v>64</v>
      </c>
      <c r="B716" s="509"/>
      <c r="C716" s="198">
        <v>15</v>
      </c>
      <c r="D716" s="197">
        <v>10.5</v>
      </c>
    </row>
    <row r="717" spans="1:6" x14ac:dyDescent="0.25">
      <c r="A717" s="508" t="s">
        <v>71</v>
      </c>
      <c r="B717" s="509"/>
      <c r="C717" s="198">
        <v>8.5</v>
      </c>
      <c r="D717" s="197">
        <v>6.4</v>
      </c>
    </row>
    <row r="718" spans="1:6" x14ac:dyDescent="0.25">
      <c r="A718" s="508" t="s">
        <v>62</v>
      </c>
      <c r="B718" s="509"/>
      <c r="C718" s="198">
        <v>5</v>
      </c>
      <c r="D718" s="197">
        <v>4.2</v>
      </c>
    </row>
    <row r="719" spans="1:6" x14ac:dyDescent="0.25">
      <c r="A719" s="508" t="s">
        <v>158</v>
      </c>
      <c r="B719" s="509"/>
      <c r="C719" s="198">
        <v>4</v>
      </c>
      <c r="D719" s="197">
        <v>4</v>
      </c>
    </row>
    <row r="720" spans="1:6" x14ac:dyDescent="0.25">
      <c r="A720" s="508" t="s">
        <v>242</v>
      </c>
      <c r="B720" s="509"/>
      <c r="C720" s="198">
        <v>120</v>
      </c>
      <c r="D720" s="197">
        <v>120</v>
      </c>
    </row>
    <row r="721" spans="1:6" ht="15.75" thickBot="1" x14ac:dyDescent="0.3">
      <c r="A721" s="560" t="s">
        <v>47</v>
      </c>
      <c r="B721" s="561"/>
      <c r="C721" s="196">
        <v>0.35</v>
      </c>
      <c r="D721" s="195">
        <v>0.35</v>
      </c>
    </row>
    <row r="722" spans="1:6" ht="15.75" thickBot="1" x14ac:dyDescent="0.3">
      <c r="A722" s="553" t="s">
        <v>292</v>
      </c>
      <c r="B722" s="554"/>
      <c r="C722" s="194"/>
      <c r="D722" s="193">
        <v>100</v>
      </c>
    </row>
    <row r="723" spans="1:6" x14ac:dyDescent="0.25">
      <c r="A723" s="530"/>
      <c r="B723" s="530"/>
    </row>
    <row r="724" spans="1:6" ht="15.75" thickBot="1" x14ac:dyDescent="0.3">
      <c r="A724" s="503" t="s">
        <v>291</v>
      </c>
      <c r="B724" s="503"/>
      <c r="C724" s="503"/>
      <c r="D724" s="503"/>
      <c r="E724" s="503"/>
      <c r="F724" s="503"/>
    </row>
    <row r="725" spans="1:6" x14ac:dyDescent="0.25">
      <c r="A725" s="491" t="s">
        <v>290</v>
      </c>
      <c r="B725" s="492"/>
      <c r="C725" s="492"/>
      <c r="D725" s="492"/>
      <c r="E725" s="496" t="s">
        <v>289</v>
      </c>
      <c r="F725" s="497"/>
    </row>
    <row r="726" spans="1:6" ht="51.75" thickBot="1" x14ac:dyDescent="0.3">
      <c r="A726" s="192" t="s">
        <v>288</v>
      </c>
      <c r="B726" s="191" t="s">
        <v>287</v>
      </c>
      <c r="C726" s="191" t="s">
        <v>286</v>
      </c>
      <c r="D726" s="191" t="s">
        <v>285</v>
      </c>
      <c r="E726" s="498"/>
      <c r="F726" s="499"/>
    </row>
    <row r="727" spans="1:6" ht="15.75" thickBot="1" x14ac:dyDescent="0.3">
      <c r="A727" s="190" t="s">
        <v>498</v>
      </c>
      <c r="B727" s="189" t="s">
        <v>497</v>
      </c>
      <c r="C727" s="189" t="s">
        <v>496</v>
      </c>
      <c r="D727" s="189" t="s">
        <v>495</v>
      </c>
      <c r="E727" s="494">
        <v>9.8699999999999992</v>
      </c>
      <c r="F727" s="495"/>
    </row>
    <row r="728" spans="1:6" x14ac:dyDescent="0.25">
      <c r="A728" s="188"/>
      <c r="B728" s="188"/>
    </row>
    <row r="729" spans="1:6" x14ac:dyDescent="0.25">
      <c r="A729" s="530" t="s">
        <v>280</v>
      </c>
      <c r="B729" s="530"/>
      <c r="C729" s="530"/>
      <c r="D729" s="530"/>
      <c r="E729" s="530"/>
      <c r="F729" s="530"/>
    </row>
    <row r="730" spans="1:6" x14ac:dyDescent="0.25">
      <c r="A730" s="531" t="s">
        <v>494</v>
      </c>
      <c r="B730" s="531"/>
      <c r="C730" s="531"/>
      <c r="D730" s="531"/>
      <c r="E730" s="531"/>
      <c r="F730" s="531"/>
    </row>
    <row r="731" spans="1:6" x14ac:dyDescent="0.25">
      <c r="A731" s="555" t="s">
        <v>278</v>
      </c>
      <c r="B731" s="555"/>
      <c r="C731" t="s">
        <v>277</v>
      </c>
    </row>
    <row r="736" spans="1:6" x14ac:dyDescent="0.25">
      <c r="A736" s="521" t="s">
        <v>304</v>
      </c>
      <c r="B736" s="521"/>
      <c r="C736" s="511" t="s">
        <v>493</v>
      </c>
      <c r="D736" s="511"/>
      <c r="E736" s="511"/>
      <c r="F736" s="511"/>
    </row>
    <row r="737" spans="1:6" x14ac:dyDescent="0.25">
      <c r="A737" s="527" t="s">
        <v>303</v>
      </c>
      <c r="B737" s="527"/>
      <c r="C737" s="511" t="s">
        <v>198</v>
      </c>
      <c r="D737" s="511"/>
      <c r="E737" s="511"/>
      <c r="F737" s="511"/>
    </row>
    <row r="738" spans="1:6" x14ac:dyDescent="0.25">
      <c r="A738" s="521" t="s">
        <v>302</v>
      </c>
      <c r="B738" s="521"/>
      <c r="C738" s="511" t="s">
        <v>493</v>
      </c>
      <c r="D738" s="511"/>
      <c r="E738" s="511"/>
      <c r="F738" s="511"/>
    </row>
    <row r="739" spans="1:6" ht="15.75" thickBot="1" x14ac:dyDescent="0.3">
      <c r="A739" s="510" t="s">
        <v>300</v>
      </c>
      <c r="B739" s="510"/>
      <c r="C739" s="511" t="s">
        <v>322</v>
      </c>
      <c r="D739" s="511"/>
      <c r="E739" s="511"/>
      <c r="F739" s="511"/>
    </row>
    <row r="740" spans="1:6" x14ac:dyDescent="0.25">
      <c r="A740" s="556" t="s">
        <v>298</v>
      </c>
      <c r="B740" s="557"/>
      <c r="C740" s="562" t="s">
        <v>297</v>
      </c>
      <c r="D740" s="563"/>
      <c r="E740" s="202"/>
      <c r="F740" s="202"/>
    </row>
    <row r="741" spans="1:6" x14ac:dyDescent="0.25">
      <c r="A741" s="558"/>
      <c r="B741" s="559"/>
      <c r="C741" s="559" t="s">
        <v>296</v>
      </c>
      <c r="D741" s="564"/>
      <c r="E741" s="205"/>
      <c r="F741" s="205"/>
    </row>
    <row r="742" spans="1:6" x14ac:dyDescent="0.25">
      <c r="A742" s="558"/>
      <c r="B742" s="559"/>
      <c r="C742" s="204" t="s">
        <v>295</v>
      </c>
      <c r="D742" s="203" t="s">
        <v>294</v>
      </c>
      <c r="E742" s="202"/>
      <c r="F742" s="202"/>
    </row>
    <row r="743" spans="1:6" x14ac:dyDescent="0.25">
      <c r="A743" s="504" t="s">
        <v>89</v>
      </c>
      <c r="B743" s="505"/>
      <c r="C743" s="201">
        <v>147.5</v>
      </c>
      <c r="D743" s="200">
        <v>130.62</v>
      </c>
      <c r="E743" s="199"/>
      <c r="F743" s="199"/>
    </row>
    <row r="744" spans="1:6" x14ac:dyDescent="0.25">
      <c r="A744" s="508" t="s">
        <v>482</v>
      </c>
      <c r="B744" s="509"/>
      <c r="C744" s="198">
        <v>155.62</v>
      </c>
      <c r="D744" s="197">
        <v>115</v>
      </c>
    </row>
    <row r="745" spans="1:6" x14ac:dyDescent="0.25">
      <c r="A745" s="508" t="s">
        <v>479</v>
      </c>
      <c r="B745" s="509"/>
      <c r="C745" s="198">
        <v>148.75</v>
      </c>
      <c r="D745" s="197">
        <v>110.62</v>
      </c>
    </row>
    <row r="746" spans="1:6" x14ac:dyDescent="0.25">
      <c r="A746" s="508" t="s">
        <v>477</v>
      </c>
      <c r="B746" s="509"/>
      <c r="C746" s="198">
        <v>70</v>
      </c>
      <c r="D746" s="197">
        <v>68.12</v>
      </c>
    </row>
    <row r="747" spans="1:6" x14ac:dyDescent="0.25">
      <c r="A747" s="506" t="s">
        <v>492</v>
      </c>
      <c r="B747" s="507"/>
      <c r="C747" s="198">
        <v>0</v>
      </c>
      <c r="D747" s="197">
        <v>50</v>
      </c>
    </row>
    <row r="748" spans="1:6" x14ac:dyDescent="0.25">
      <c r="A748" s="508" t="s">
        <v>491</v>
      </c>
      <c r="B748" s="509"/>
      <c r="C748" s="198">
        <v>0</v>
      </c>
      <c r="D748" s="197">
        <v>50</v>
      </c>
    </row>
    <row r="749" spans="1:6" x14ac:dyDescent="0.25">
      <c r="A749" s="508" t="s">
        <v>490</v>
      </c>
      <c r="B749" s="509"/>
      <c r="C749" s="198">
        <v>0</v>
      </c>
      <c r="D749" s="197">
        <v>50</v>
      </c>
    </row>
    <row r="750" spans="1:6" ht="15.75" thickBot="1" x14ac:dyDescent="0.3">
      <c r="A750" s="560" t="s">
        <v>489</v>
      </c>
      <c r="B750" s="561"/>
      <c r="C750" s="196">
        <v>0</v>
      </c>
      <c r="D750" s="195">
        <v>50</v>
      </c>
    </row>
    <row r="751" spans="1:6" ht="15.75" thickBot="1" x14ac:dyDescent="0.3">
      <c r="A751" s="553" t="s">
        <v>292</v>
      </c>
      <c r="B751" s="554"/>
      <c r="C751" s="194"/>
      <c r="D751" s="193">
        <v>100</v>
      </c>
    </row>
    <row r="752" spans="1:6" x14ac:dyDescent="0.25">
      <c r="A752" s="530"/>
      <c r="B752" s="530"/>
    </row>
    <row r="753" spans="1:6" ht="15.75" thickBot="1" x14ac:dyDescent="0.3">
      <c r="A753" s="503" t="s">
        <v>291</v>
      </c>
      <c r="B753" s="503"/>
      <c r="C753" s="503"/>
      <c r="D753" s="503"/>
      <c r="E753" s="503"/>
      <c r="F753" s="503"/>
    </row>
    <row r="754" spans="1:6" x14ac:dyDescent="0.25">
      <c r="A754" s="491" t="s">
        <v>290</v>
      </c>
      <c r="B754" s="492"/>
      <c r="C754" s="492"/>
      <c r="D754" s="492"/>
      <c r="E754" s="496" t="s">
        <v>289</v>
      </c>
      <c r="F754" s="497"/>
    </row>
    <row r="755" spans="1:6" ht="51.75" thickBot="1" x14ac:dyDescent="0.3">
      <c r="A755" s="192" t="s">
        <v>288</v>
      </c>
      <c r="B755" s="191" t="s">
        <v>287</v>
      </c>
      <c r="C755" s="191" t="s">
        <v>286</v>
      </c>
      <c r="D755" s="191" t="s">
        <v>285</v>
      </c>
      <c r="E755" s="498"/>
      <c r="F755" s="499"/>
    </row>
    <row r="756" spans="1:6" ht="15.75" thickBot="1" x14ac:dyDescent="0.3">
      <c r="A756" s="190" t="s">
        <v>488</v>
      </c>
      <c r="B756" s="189" t="s">
        <v>487</v>
      </c>
      <c r="C756" s="189" t="s">
        <v>486</v>
      </c>
      <c r="D756" s="189" t="s">
        <v>485</v>
      </c>
      <c r="E756" s="494">
        <v>0.01</v>
      </c>
      <c r="F756" s="495"/>
    </row>
    <row r="757" spans="1:6" x14ac:dyDescent="0.25">
      <c r="A757" s="188"/>
      <c r="B757" s="188"/>
    </row>
    <row r="758" spans="1:6" x14ac:dyDescent="0.25">
      <c r="A758" s="530" t="s">
        <v>280</v>
      </c>
      <c r="B758" s="530"/>
      <c r="C758" s="530"/>
      <c r="D758" s="530"/>
      <c r="E758" s="530"/>
      <c r="F758" s="530"/>
    </row>
    <row r="759" spans="1:6" x14ac:dyDescent="0.25">
      <c r="A759" s="531" t="s">
        <v>484</v>
      </c>
      <c r="B759" s="531"/>
      <c r="C759" s="531"/>
      <c r="D759" s="531"/>
      <c r="E759" s="531"/>
      <c r="F759" s="531"/>
    </row>
    <row r="760" spans="1:6" x14ac:dyDescent="0.25">
      <c r="A760" s="555" t="s">
        <v>278</v>
      </c>
      <c r="B760" s="555"/>
      <c r="C760" t="s">
        <v>324</v>
      </c>
    </row>
    <row r="765" spans="1:6" x14ac:dyDescent="0.25">
      <c r="A765" s="543" t="s">
        <v>304</v>
      </c>
      <c r="B765" s="543"/>
      <c r="C765" s="493" t="s">
        <v>483</v>
      </c>
      <c r="D765" s="493"/>
      <c r="E765" s="493"/>
      <c r="F765" s="493"/>
    </row>
    <row r="766" spans="1:6" x14ac:dyDescent="0.25">
      <c r="A766" s="544" t="s">
        <v>303</v>
      </c>
      <c r="B766" s="544"/>
      <c r="C766" s="493" t="s">
        <v>90</v>
      </c>
      <c r="D766" s="493"/>
      <c r="E766" s="493"/>
      <c r="F766" s="493"/>
    </row>
    <row r="767" spans="1:6" x14ac:dyDescent="0.25">
      <c r="A767" s="543" t="s">
        <v>302</v>
      </c>
      <c r="B767" s="543"/>
      <c r="C767" s="493" t="s">
        <v>483</v>
      </c>
      <c r="D767" s="493"/>
      <c r="E767" s="493"/>
      <c r="F767" s="493"/>
    </row>
    <row r="768" spans="1:6" ht="15.75" thickBot="1" x14ac:dyDescent="0.3">
      <c r="A768" s="541" t="s">
        <v>300</v>
      </c>
      <c r="B768" s="541"/>
      <c r="C768" s="493" t="s">
        <v>322</v>
      </c>
      <c r="D768" s="493"/>
      <c r="E768" s="493"/>
      <c r="F768" s="493"/>
    </row>
    <row r="769" spans="1:6" x14ac:dyDescent="0.25">
      <c r="A769" s="476" t="s">
        <v>298</v>
      </c>
      <c r="B769" s="477"/>
      <c r="C769" s="480" t="s">
        <v>297</v>
      </c>
      <c r="D769" s="481"/>
      <c r="E769" s="219"/>
      <c r="F769" s="219"/>
    </row>
    <row r="770" spans="1:6" x14ac:dyDescent="0.25">
      <c r="A770" s="478"/>
      <c r="B770" s="479"/>
      <c r="C770" s="479" t="s">
        <v>296</v>
      </c>
      <c r="D770" s="482"/>
      <c r="E770" s="222"/>
      <c r="F770" s="222"/>
    </row>
    <row r="771" spans="1:6" x14ac:dyDescent="0.25">
      <c r="A771" s="478"/>
      <c r="B771" s="479"/>
      <c r="C771" s="221" t="s">
        <v>295</v>
      </c>
      <c r="D771" s="220" t="s">
        <v>294</v>
      </c>
      <c r="E771" s="219"/>
      <c r="F771" s="219"/>
    </row>
    <row r="772" spans="1:6" x14ac:dyDescent="0.25">
      <c r="A772" s="523" t="s">
        <v>89</v>
      </c>
      <c r="B772" s="524"/>
      <c r="C772" s="218">
        <v>122.5</v>
      </c>
      <c r="D772" s="217">
        <v>73.75</v>
      </c>
      <c r="E772" s="216"/>
      <c r="F772" s="216"/>
    </row>
    <row r="773" spans="1:6" x14ac:dyDescent="0.25">
      <c r="A773" s="483" t="s">
        <v>482</v>
      </c>
      <c r="B773" s="484"/>
      <c r="C773" s="35">
        <v>158.75</v>
      </c>
      <c r="D773" s="38">
        <v>73.75</v>
      </c>
      <c r="E773" s="206"/>
      <c r="F773" s="206"/>
    </row>
    <row r="774" spans="1:6" x14ac:dyDescent="0.25">
      <c r="A774" s="483" t="s">
        <v>481</v>
      </c>
      <c r="B774" s="484"/>
      <c r="C774" s="35">
        <v>126.25</v>
      </c>
      <c r="D774" s="38">
        <v>73.75</v>
      </c>
      <c r="E774" s="206"/>
      <c r="F774" s="206"/>
    </row>
    <row r="775" spans="1:6" x14ac:dyDescent="0.25">
      <c r="A775" s="532" t="s">
        <v>480</v>
      </c>
      <c r="B775" s="533"/>
      <c r="C775" s="35">
        <v>0</v>
      </c>
      <c r="D775" s="38">
        <v>0</v>
      </c>
      <c r="E775" s="206"/>
      <c r="F775" s="206"/>
    </row>
    <row r="776" spans="1:6" x14ac:dyDescent="0.25">
      <c r="A776" s="483" t="s">
        <v>479</v>
      </c>
      <c r="B776" s="484"/>
      <c r="C776" s="35">
        <v>106.25</v>
      </c>
      <c r="D776" s="38">
        <v>73.75</v>
      </c>
      <c r="E776" s="206"/>
      <c r="F776" s="206"/>
    </row>
    <row r="777" spans="1:6" x14ac:dyDescent="0.25">
      <c r="A777" s="483" t="s">
        <v>478</v>
      </c>
      <c r="B777" s="484"/>
      <c r="C777" s="35">
        <v>105</v>
      </c>
      <c r="D777" s="38">
        <v>73.75</v>
      </c>
      <c r="E777" s="206"/>
      <c r="F777" s="206"/>
    </row>
    <row r="778" spans="1:6" x14ac:dyDescent="0.25">
      <c r="A778" s="483" t="s">
        <v>477</v>
      </c>
      <c r="B778" s="484"/>
      <c r="C778" s="35">
        <v>75</v>
      </c>
      <c r="D778" s="38">
        <v>73.75</v>
      </c>
      <c r="E778" s="206"/>
      <c r="F778" s="206"/>
    </row>
    <row r="779" spans="1:6" x14ac:dyDescent="0.25">
      <c r="A779" s="483" t="s">
        <v>49</v>
      </c>
      <c r="B779" s="484"/>
      <c r="C779" s="35">
        <v>18.75</v>
      </c>
      <c r="D779" s="38">
        <v>18.75</v>
      </c>
      <c r="E779" s="206"/>
      <c r="F779" s="206"/>
    </row>
    <row r="780" spans="1:6" x14ac:dyDescent="0.25">
      <c r="A780" s="483" t="s">
        <v>476</v>
      </c>
      <c r="B780" s="484"/>
      <c r="C780" s="35">
        <v>22.5</v>
      </c>
      <c r="D780" s="38">
        <v>22.5</v>
      </c>
      <c r="E780" s="206"/>
      <c r="F780" s="206"/>
    </row>
    <row r="781" spans="1:6" x14ac:dyDescent="0.25">
      <c r="A781" s="483" t="s">
        <v>320</v>
      </c>
      <c r="B781" s="484"/>
      <c r="C781" s="35">
        <v>22.5</v>
      </c>
      <c r="D781" s="38">
        <v>22.5</v>
      </c>
      <c r="E781" s="206"/>
      <c r="F781" s="206"/>
    </row>
    <row r="782" spans="1:6" ht="15.75" thickBot="1" x14ac:dyDescent="0.3">
      <c r="A782" s="485" t="s">
        <v>293</v>
      </c>
      <c r="B782" s="486"/>
      <c r="C782" s="215">
        <v>0</v>
      </c>
      <c r="D782" s="214">
        <v>115</v>
      </c>
      <c r="E782" s="206"/>
      <c r="F782" s="206"/>
    </row>
    <row r="783" spans="1:6" ht="15.75" thickBot="1" x14ac:dyDescent="0.3">
      <c r="A783" s="487" t="s">
        <v>292</v>
      </c>
      <c r="B783" s="488"/>
      <c r="C783" s="213"/>
      <c r="D783" s="212">
        <v>100</v>
      </c>
      <c r="E783" s="206"/>
      <c r="F783" s="206"/>
    </row>
    <row r="784" spans="1:6" x14ac:dyDescent="0.25">
      <c r="A784" s="489"/>
      <c r="B784" s="489"/>
      <c r="C784" s="206"/>
      <c r="D784" s="206"/>
      <c r="E784" s="206"/>
      <c r="F784" s="206"/>
    </row>
    <row r="785" spans="1:6" ht="15.75" thickBot="1" x14ac:dyDescent="0.3">
      <c r="A785" s="490" t="s">
        <v>291</v>
      </c>
      <c r="B785" s="490"/>
      <c r="C785" s="490"/>
      <c r="D785" s="490"/>
      <c r="E785" s="490"/>
      <c r="F785" s="490"/>
    </row>
    <row r="786" spans="1:6" x14ac:dyDescent="0.25">
      <c r="A786" s="545" t="s">
        <v>290</v>
      </c>
      <c r="B786" s="546"/>
      <c r="C786" s="546"/>
      <c r="D786" s="546"/>
      <c r="E786" s="547" t="s">
        <v>289</v>
      </c>
      <c r="F786" s="548"/>
    </row>
    <row r="787" spans="1:6" ht="41.25" thickBot="1" x14ac:dyDescent="0.3">
      <c r="A787" s="211" t="s">
        <v>288</v>
      </c>
      <c r="B787" s="210" t="s">
        <v>287</v>
      </c>
      <c r="C787" s="210" t="s">
        <v>286</v>
      </c>
      <c r="D787" s="210" t="s">
        <v>285</v>
      </c>
      <c r="E787" s="549"/>
      <c r="F787" s="550"/>
    </row>
    <row r="788" spans="1:6" ht="15.75" thickBot="1" x14ac:dyDescent="0.3">
      <c r="A788" s="209" t="s">
        <v>475</v>
      </c>
      <c r="B788" s="208" t="s">
        <v>474</v>
      </c>
      <c r="C788" s="208" t="s">
        <v>473</v>
      </c>
      <c r="D788" s="208" t="s">
        <v>472</v>
      </c>
      <c r="E788" s="551">
        <v>0.49</v>
      </c>
      <c r="F788" s="552"/>
    </row>
    <row r="789" spans="1:6" x14ac:dyDescent="0.25">
      <c r="A789" s="207"/>
      <c r="B789" s="207"/>
      <c r="C789" s="206"/>
      <c r="D789" s="206"/>
      <c r="E789" s="206"/>
      <c r="F789" s="206"/>
    </row>
    <row r="790" spans="1:6" x14ac:dyDescent="0.25">
      <c r="A790" s="489" t="s">
        <v>280</v>
      </c>
      <c r="B790" s="489"/>
      <c r="C790" s="489"/>
      <c r="D790" s="489"/>
      <c r="E790" s="489"/>
      <c r="F790" s="489"/>
    </row>
    <row r="791" spans="1:6" x14ac:dyDescent="0.25">
      <c r="A791" s="542" t="s">
        <v>471</v>
      </c>
      <c r="B791" s="542"/>
      <c r="C791" s="542"/>
      <c r="D791" s="542"/>
      <c r="E791" s="542"/>
      <c r="F791" s="542"/>
    </row>
    <row r="792" spans="1:6" x14ac:dyDescent="0.25">
      <c r="A792" s="522" t="s">
        <v>278</v>
      </c>
      <c r="B792" s="522"/>
      <c r="C792" s="206" t="s">
        <v>277</v>
      </c>
      <c r="D792" s="206"/>
      <c r="E792" s="206"/>
      <c r="F792" s="206"/>
    </row>
    <row r="793" spans="1:6" x14ac:dyDescent="0.25">
      <c r="A793" s="206"/>
      <c r="B793" s="206"/>
      <c r="C793" s="206"/>
      <c r="D793" s="206"/>
      <c r="E793" s="206"/>
      <c r="F793" s="206"/>
    </row>
    <row r="794" spans="1:6" x14ac:dyDescent="0.25">
      <c r="A794" s="206"/>
      <c r="B794" s="206"/>
      <c r="C794" s="206"/>
      <c r="D794" s="206"/>
      <c r="E794" s="206"/>
      <c r="F794" s="206"/>
    </row>
    <row r="795" spans="1:6" x14ac:dyDescent="0.25">
      <c r="A795" s="206"/>
      <c r="B795" s="206"/>
      <c r="C795" s="206"/>
      <c r="D795" s="206"/>
      <c r="E795" s="206"/>
      <c r="F795" s="206"/>
    </row>
    <row r="796" spans="1:6" x14ac:dyDescent="0.25">
      <c r="A796" s="521" t="s">
        <v>304</v>
      </c>
      <c r="B796" s="521"/>
      <c r="C796" s="511" t="s">
        <v>470</v>
      </c>
      <c r="D796" s="511"/>
      <c r="E796" s="511"/>
      <c r="F796" s="511"/>
    </row>
    <row r="797" spans="1:6" x14ac:dyDescent="0.25">
      <c r="A797" s="527" t="s">
        <v>303</v>
      </c>
      <c r="B797" s="527"/>
      <c r="C797" s="511" t="s">
        <v>160</v>
      </c>
      <c r="D797" s="511"/>
      <c r="E797" s="511"/>
      <c r="F797" s="511"/>
    </row>
    <row r="798" spans="1:6" x14ac:dyDescent="0.25">
      <c r="A798" s="521" t="s">
        <v>302</v>
      </c>
      <c r="B798" s="521"/>
      <c r="C798" s="511" t="s">
        <v>470</v>
      </c>
      <c r="D798" s="511"/>
      <c r="E798" s="511"/>
      <c r="F798" s="511"/>
    </row>
    <row r="799" spans="1:6" ht="15.75" thickBot="1" x14ac:dyDescent="0.3">
      <c r="A799" s="510" t="s">
        <v>300</v>
      </c>
      <c r="B799" s="510"/>
      <c r="C799" s="511" t="s">
        <v>299</v>
      </c>
      <c r="D799" s="511"/>
      <c r="E799" s="511"/>
      <c r="F799" s="511"/>
    </row>
    <row r="800" spans="1:6" x14ac:dyDescent="0.25">
      <c r="A800" s="556" t="s">
        <v>298</v>
      </c>
      <c r="B800" s="557"/>
      <c r="C800" s="562" t="s">
        <v>297</v>
      </c>
      <c r="D800" s="563"/>
      <c r="E800" s="202"/>
      <c r="F800" s="202"/>
    </row>
    <row r="801" spans="1:6" x14ac:dyDescent="0.25">
      <c r="A801" s="558"/>
      <c r="B801" s="559"/>
      <c r="C801" s="559" t="s">
        <v>296</v>
      </c>
      <c r="D801" s="564"/>
      <c r="E801" s="205"/>
      <c r="F801" s="205"/>
    </row>
    <row r="802" spans="1:6" x14ac:dyDescent="0.25">
      <c r="A802" s="558"/>
      <c r="B802" s="559"/>
      <c r="C802" s="204" t="s">
        <v>295</v>
      </c>
      <c r="D802" s="203" t="s">
        <v>294</v>
      </c>
      <c r="E802" s="202"/>
      <c r="F802" s="202"/>
    </row>
    <row r="803" spans="1:6" x14ac:dyDescent="0.25">
      <c r="A803" s="504" t="s">
        <v>64</v>
      </c>
      <c r="B803" s="505"/>
      <c r="C803" s="201">
        <v>40</v>
      </c>
      <c r="D803" s="200">
        <v>30</v>
      </c>
      <c r="E803" s="199"/>
      <c r="F803" s="199"/>
    </row>
    <row r="804" spans="1:6" x14ac:dyDescent="0.25">
      <c r="A804" s="508" t="s">
        <v>96</v>
      </c>
      <c r="B804" s="509"/>
      <c r="C804" s="198">
        <v>12</v>
      </c>
      <c r="D804" s="197">
        <v>9.6</v>
      </c>
    </row>
    <row r="805" spans="1:6" x14ac:dyDescent="0.25">
      <c r="A805" s="508" t="s">
        <v>71</v>
      </c>
      <c r="B805" s="509"/>
      <c r="C805" s="198">
        <v>8</v>
      </c>
      <c r="D805" s="197">
        <v>6.4</v>
      </c>
    </row>
    <row r="806" spans="1:6" x14ac:dyDescent="0.25">
      <c r="A806" s="508" t="s">
        <v>62</v>
      </c>
      <c r="B806" s="509"/>
      <c r="C806" s="198">
        <v>4</v>
      </c>
      <c r="D806" s="197">
        <v>3.4</v>
      </c>
    </row>
    <row r="807" spans="1:6" x14ac:dyDescent="0.25">
      <c r="A807" s="508" t="s">
        <v>159</v>
      </c>
      <c r="B807" s="509"/>
      <c r="C807" s="198">
        <v>3</v>
      </c>
      <c r="D807" s="197">
        <v>3</v>
      </c>
    </row>
    <row r="808" spans="1:6" x14ac:dyDescent="0.25">
      <c r="A808" s="508" t="s">
        <v>469</v>
      </c>
      <c r="B808" s="509"/>
      <c r="C808" s="198">
        <v>0</v>
      </c>
      <c r="D808" s="197">
        <v>120</v>
      </c>
    </row>
    <row r="809" spans="1:6" x14ac:dyDescent="0.25">
      <c r="A809" s="508" t="s">
        <v>158</v>
      </c>
      <c r="B809" s="509"/>
      <c r="C809" s="198">
        <v>4</v>
      </c>
      <c r="D809" s="197">
        <v>4</v>
      </c>
    </row>
    <row r="810" spans="1:6" ht="15.75" thickBot="1" x14ac:dyDescent="0.3">
      <c r="A810" s="560" t="s">
        <v>47</v>
      </c>
      <c r="B810" s="561"/>
      <c r="C810" s="196">
        <v>0.2</v>
      </c>
      <c r="D810" s="195">
        <v>0.2</v>
      </c>
    </row>
    <row r="811" spans="1:6" ht="15.75" thickBot="1" x14ac:dyDescent="0.3">
      <c r="A811" s="553" t="s">
        <v>292</v>
      </c>
      <c r="B811" s="554"/>
      <c r="C811" s="194"/>
      <c r="D811" s="193">
        <v>100</v>
      </c>
    </row>
    <row r="812" spans="1:6" x14ac:dyDescent="0.25">
      <c r="A812" s="530"/>
      <c r="B812" s="530"/>
    </row>
    <row r="813" spans="1:6" ht="15.75" thickBot="1" x14ac:dyDescent="0.3">
      <c r="A813" s="503" t="s">
        <v>291</v>
      </c>
      <c r="B813" s="503"/>
      <c r="C813" s="503"/>
      <c r="D813" s="503"/>
      <c r="E813" s="503"/>
      <c r="F813" s="503"/>
    </row>
    <row r="814" spans="1:6" x14ac:dyDescent="0.25">
      <c r="A814" s="491" t="s">
        <v>290</v>
      </c>
      <c r="B814" s="492"/>
      <c r="C814" s="492"/>
      <c r="D814" s="492"/>
      <c r="E814" s="496" t="s">
        <v>289</v>
      </c>
      <c r="F814" s="497"/>
    </row>
    <row r="815" spans="1:6" ht="51.75" thickBot="1" x14ac:dyDescent="0.3">
      <c r="A815" s="192" t="s">
        <v>288</v>
      </c>
      <c r="B815" s="191" t="s">
        <v>287</v>
      </c>
      <c r="C815" s="191" t="s">
        <v>286</v>
      </c>
      <c r="D815" s="191" t="s">
        <v>285</v>
      </c>
      <c r="E815" s="498"/>
      <c r="F815" s="499"/>
    </row>
    <row r="816" spans="1:6" ht="15.75" thickBot="1" x14ac:dyDescent="0.3">
      <c r="A816" s="190" t="s">
        <v>468</v>
      </c>
      <c r="B816" s="189" t="s">
        <v>467</v>
      </c>
      <c r="C816" s="189" t="s">
        <v>466</v>
      </c>
      <c r="D816" s="189" t="s">
        <v>465</v>
      </c>
      <c r="E816" s="494">
        <v>3.65</v>
      </c>
      <c r="F816" s="495"/>
    </row>
    <row r="817" spans="1:6" x14ac:dyDescent="0.25">
      <c r="A817" s="188"/>
      <c r="B817" s="188"/>
    </row>
    <row r="818" spans="1:6" x14ac:dyDescent="0.25">
      <c r="A818" s="530" t="s">
        <v>280</v>
      </c>
      <c r="B818" s="530"/>
      <c r="C818" s="530"/>
      <c r="D818" s="530"/>
      <c r="E818" s="530"/>
      <c r="F818" s="530"/>
    </row>
    <row r="819" spans="1:6" x14ac:dyDescent="0.25">
      <c r="A819" s="531" t="s">
        <v>464</v>
      </c>
      <c r="B819" s="531"/>
      <c r="C819" s="531"/>
      <c r="D819" s="531"/>
      <c r="E819" s="531"/>
      <c r="F819" s="531"/>
    </row>
    <row r="820" spans="1:6" x14ac:dyDescent="0.25">
      <c r="A820" s="555" t="s">
        <v>278</v>
      </c>
      <c r="B820" s="555"/>
      <c r="C820" t="s">
        <v>277</v>
      </c>
    </row>
    <row r="825" spans="1:6" x14ac:dyDescent="0.25">
      <c r="A825" s="521" t="s">
        <v>304</v>
      </c>
      <c r="B825" s="521"/>
      <c r="C825" s="511" t="s">
        <v>462</v>
      </c>
      <c r="D825" s="511"/>
      <c r="E825" s="511"/>
      <c r="F825" s="511"/>
    </row>
    <row r="826" spans="1:6" x14ac:dyDescent="0.25">
      <c r="A826" s="527" t="s">
        <v>303</v>
      </c>
      <c r="B826" s="527"/>
      <c r="C826" s="511" t="s">
        <v>463</v>
      </c>
      <c r="D826" s="511"/>
      <c r="E826" s="511"/>
      <c r="F826" s="511"/>
    </row>
    <row r="827" spans="1:6" x14ac:dyDescent="0.25">
      <c r="A827" s="521" t="s">
        <v>302</v>
      </c>
      <c r="B827" s="521"/>
      <c r="C827" s="511" t="s">
        <v>462</v>
      </c>
      <c r="D827" s="511"/>
      <c r="E827" s="511"/>
      <c r="F827" s="511"/>
    </row>
    <row r="828" spans="1:6" ht="15.75" thickBot="1" x14ac:dyDescent="0.3">
      <c r="A828" s="510" t="s">
        <v>300</v>
      </c>
      <c r="B828" s="510"/>
      <c r="C828" s="511" t="s">
        <v>322</v>
      </c>
      <c r="D828" s="511"/>
      <c r="E828" s="511"/>
      <c r="F828" s="511"/>
    </row>
    <row r="829" spans="1:6" x14ac:dyDescent="0.25">
      <c r="A829" s="556" t="s">
        <v>298</v>
      </c>
      <c r="B829" s="557"/>
      <c r="C829" s="562" t="s">
        <v>297</v>
      </c>
      <c r="D829" s="563"/>
      <c r="E829" s="202"/>
      <c r="F829" s="202"/>
    </row>
    <row r="830" spans="1:6" x14ac:dyDescent="0.25">
      <c r="A830" s="558"/>
      <c r="B830" s="559"/>
      <c r="C830" s="559" t="s">
        <v>296</v>
      </c>
      <c r="D830" s="564"/>
      <c r="E830" s="205"/>
      <c r="F830" s="205"/>
    </row>
    <row r="831" spans="1:6" x14ac:dyDescent="0.25">
      <c r="A831" s="558"/>
      <c r="B831" s="559"/>
      <c r="C831" s="204" t="s">
        <v>295</v>
      </c>
      <c r="D831" s="203" t="s">
        <v>294</v>
      </c>
      <c r="E831" s="202"/>
      <c r="F831" s="202"/>
    </row>
    <row r="832" spans="1:6" x14ac:dyDescent="0.25">
      <c r="A832" s="504" t="s">
        <v>71</v>
      </c>
      <c r="B832" s="505"/>
      <c r="C832" s="201">
        <v>27.1</v>
      </c>
      <c r="D832" s="200">
        <v>21.7</v>
      </c>
      <c r="E832" s="199"/>
      <c r="F832" s="199"/>
    </row>
    <row r="833" spans="1:6" x14ac:dyDescent="0.25">
      <c r="A833" s="506" t="s">
        <v>461</v>
      </c>
      <c r="B833" s="507"/>
      <c r="C833" s="198">
        <v>0</v>
      </c>
      <c r="D833" s="197">
        <v>20</v>
      </c>
    </row>
    <row r="834" spans="1:6" x14ac:dyDescent="0.25">
      <c r="A834" s="508" t="s">
        <v>64</v>
      </c>
      <c r="B834" s="509"/>
      <c r="C834" s="198">
        <v>27.5</v>
      </c>
      <c r="D834" s="197">
        <v>20.6</v>
      </c>
    </row>
    <row r="835" spans="1:6" x14ac:dyDescent="0.25">
      <c r="A835" s="506" t="s">
        <v>460</v>
      </c>
      <c r="B835" s="507"/>
      <c r="C835" s="198">
        <v>0</v>
      </c>
      <c r="D835" s="197">
        <v>20</v>
      </c>
    </row>
    <row r="836" spans="1:6" x14ac:dyDescent="0.25">
      <c r="A836" s="508" t="s">
        <v>459</v>
      </c>
      <c r="B836" s="509"/>
      <c r="C836" s="198">
        <v>10.9</v>
      </c>
      <c r="D836" s="197">
        <v>10.9</v>
      </c>
    </row>
    <row r="837" spans="1:6" x14ac:dyDescent="0.25">
      <c r="A837" s="508" t="s">
        <v>458</v>
      </c>
      <c r="B837" s="509"/>
      <c r="C837" s="198">
        <v>53.2</v>
      </c>
      <c r="D837" s="197">
        <v>30.3</v>
      </c>
    </row>
    <row r="838" spans="1:6" x14ac:dyDescent="0.25">
      <c r="A838" s="506" t="s">
        <v>457</v>
      </c>
      <c r="B838" s="507"/>
      <c r="C838" s="198">
        <v>0</v>
      </c>
      <c r="D838" s="197">
        <v>10</v>
      </c>
    </row>
    <row r="839" spans="1:6" x14ac:dyDescent="0.25">
      <c r="A839" s="508" t="s">
        <v>73</v>
      </c>
      <c r="B839" s="509"/>
      <c r="C839" s="198">
        <v>27.8</v>
      </c>
      <c r="D839" s="197">
        <v>22.2</v>
      </c>
    </row>
    <row r="840" spans="1:6" x14ac:dyDescent="0.25">
      <c r="A840" s="506" t="s">
        <v>456</v>
      </c>
      <c r="B840" s="507"/>
      <c r="C840" s="198">
        <v>0</v>
      </c>
      <c r="D840" s="197">
        <v>20</v>
      </c>
    </row>
    <row r="841" spans="1:6" x14ac:dyDescent="0.25">
      <c r="A841" s="508" t="s">
        <v>455</v>
      </c>
      <c r="B841" s="509"/>
      <c r="C841" s="198">
        <v>0</v>
      </c>
      <c r="D841" s="197">
        <v>34</v>
      </c>
    </row>
    <row r="842" spans="1:6" x14ac:dyDescent="0.25">
      <c r="A842" s="508" t="s">
        <v>454</v>
      </c>
      <c r="B842" s="509"/>
      <c r="C842" s="198">
        <v>0</v>
      </c>
      <c r="D842" s="197">
        <v>34</v>
      </c>
    </row>
    <row r="843" spans="1:6" ht="15.75" thickBot="1" x14ac:dyDescent="0.3">
      <c r="A843" s="560" t="s">
        <v>453</v>
      </c>
      <c r="B843" s="561"/>
      <c r="C843" s="196">
        <v>15.4</v>
      </c>
      <c r="D843" s="195">
        <v>10</v>
      </c>
    </row>
    <row r="844" spans="1:6" ht="15.75" thickBot="1" x14ac:dyDescent="0.3">
      <c r="A844" s="553" t="s">
        <v>292</v>
      </c>
      <c r="B844" s="554"/>
      <c r="C844" s="194"/>
      <c r="D844" s="193">
        <v>100</v>
      </c>
    </row>
    <row r="845" spans="1:6" x14ac:dyDescent="0.25">
      <c r="A845" s="530"/>
      <c r="B845" s="530"/>
    </row>
    <row r="846" spans="1:6" ht="15.75" thickBot="1" x14ac:dyDescent="0.3">
      <c r="A846" s="503" t="s">
        <v>291</v>
      </c>
      <c r="B846" s="503"/>
      <c r="C846" s="503"/>
      <c r="D846" s="503"/>
      <c r="E846" s="503"/>
      <c r="F846" s="503"/>
    </row>
    <row r="847" spans="1:6" x14ac:dyDescent="0.25">
      <c r="A847" s="491" t="s">
        <v>290</v>
      </c>
      <c r="B847" s="492"/>
      <c r="C847" s="492"/>
      <c r="D847" s="492"/>
      <c r="E847" s="496" t="s">
        <v>289</v>
      </c>
      <c r="F847" s="497"/>
    </row>
    <row r="848" spans="1:6" ht="51.75" thickBot="1" x14ac:dyDescent="0.3">
      <c r="A848" s="192" t="s">
        <v>288</v>
      </c>
      <c r="B848" s="191" t="s">
        <v>287</v>
      </c>
      <c r="C848" s="191" t="s">
        <v>286</v>
      </c>
      <c r="D848" s="191" t="s">
        <v>285</v>
      </c>
      <c r="E848" s="498"/>
      <c r="F848" s="499"/>
    </row>
    <row r="849" spans="1:6" ht="15.75" thickBot="1" x14ac:dyDescent="0.3">
      <c r="A849" s="190" t="s">
        <v>452</v>
      </c>
      <c r="B849" s="189" t="s">
        <v>451</v>
      </c>
      <c r="C849" s="189" t="s">
        <v>450</v>
      </c>
      <c r="D849" s="189" t="s">
        <v>449</v>
      </c>
      <c r="E849" s="494">
        <v>8.15</v>
      </c>
      <c r="F849" s="495"/>
    </row>
    <row r="850" spans="1:6" x14ac:dyDescent="0.25">
      <c r="A850" s="188"/>
      <c r="B850" s="188"/>
    </row>
    <row r="851" spans="1:6" x14ac:dyDescent="0.25">
      <c r="A851" s="530" t="s">
        <v>280</v>
      </c>
      <c r="B851" s="530"/>
      <c r="C851" s="530"/>
      <c r="D851" s="530"/>
      <c r="E851" s="530"/>
      <c r="F851" s="530"/>
    </row>
    <row r="852" spans="1:6" x14ac:dyDescent="0.25">
      <c r="A852" s="531" t="s">
        <v>448</v>
      </c>
      <c r="B852" s="531"/>
      <c r="C852" s="531"/>
      <c r="D852" s="531"/>
      <c r="E852" s="531"/>
      <c r="F852" s="531"/>
    </row>
    <row r="853" spans="1:6" x14ac:dyDescent="0.25">
      <c r="A853" s="555" t="s">
        <v>278</v>
      </c>
      <c r="B853" s="555"/>
      <c r="C853" t="s">
        <v>324</v>
      </c>
    </row>
    <row r="859" spans="1:6" x14ac:dyDescent="0.25">
      <c r="A859" s="521" t="s">
        <v>304</v>
      </c>
      <c r="B859" s="521"/>
      <c r="C859" s="511" t="s">
        <v>447</v>
      </c>
      <c r="D859" s="511"/>
      <c r="E859" s="511"/>
      <c r="F859" s="511"/>
    </row>
    <row r="860" spans="1:6" x14ac:dyDescent="0.25">
      <c r="A860" s="527" t="s">
        <v>303</v>
      </c>
      <c r="B860" s="527"/>
      <c r="C860" s="511" t="s">
        <v>147</v>
      </c>
      <c r="D860" s="511"/>
      <c r="E860" s="511"/>
      <c r="F860" s="511"/>
    </row>
    <row r="861" spans="1:6" x14ac:dyDescent="0.25">
      <c r="A861" s="521" t="s">
        <v>302</v>
      </c>
      <c r="B861" s="521"/>
      <c r="C861" s="511" t="s">
        <v>447</v>
      </c>
      <c r="D861" s="511"/>
      <c r="E861" s="511"/>
      <c r="F861" s="511"/>
    </row>
    <row r="862" spans="1:6" ht="15.75" thickBot="1" x14ac:dyDescent="0.3">
      <c r="A862" s="512" t="s">
        <v>300</v>
      </c>
      <c r="B862" s="512"/>
      <c r="C862" s="511" t="s">
        <v>299</v>
      </c>
      <c r="D862" s="511"/>
      <c r="E862" s="511"/>
      <c r="F862" s="511"/>
    </row>
    <row r="863" spans="1:6" x14ac:dyDescent="0.25">
      <c r="A863" s="515" t="s">
        <v>298</v>
      </c>
      <c r="B863" s="516"/>
      <c r="C863" s="513" t="s">
        <v>297</v>
      </c>
      <c r="D863" s="514"/>
      <c r="E863" s="202"/>
      <c r="F863" s="202"/>
    </row>
    <row r="864" spans="1:6" x14ac:dyDescent="0.25">
      <c r="A864" s="517"/>
      <c r="B864" s="518"/>
      <c r="C864" s="535" t="s">
        <v>296</v>
      </c>
      <c r="D864" s="536"/>
      <c r="E864" s="205"/>
      <c r="F864" s="205"/>
    </row>
    <row r="865" spans="1:6" x14ac:dyDescent="0.25">
      <c r="A865" s="519"/>
      <c r="B865" s="520"/>
      <c r="C865" s="204" t="s">
        <v>295</v>
      </c>
      <c r="D865" s="203" t="s">
        <v>294</v>
      </c>
      <c r="E865" s="202"/>
      <c r="F865" s="202"/>
    </row>
    <row r="866" spans="1:6" x14ac:dyDescent="0.25">
      <c r="A866" s="537" t="s">
        <v>145</v>
      </c>
      <c r="B866" s="538"/>
      <c r="C866" s="201">
        <v>8</v>
      </c>
      <c r="D866" s="200">
        <v>8</v>
      </c>
      <c r="E866" s="199"/>
      <c r="F866" s="199"/>
    </row>
    <row r="867" spans="1:6" x14ac:dyDescent="0.25">
      <c r="A867" s="539" t="s">
        <v>64</v>
      </c>
      <c r="B867" s="540"/>
      <c r="C867" s="198">
        <v>20</v>
      </c>
      <c r="D867" s="197">
        <v>14</v>
      </c>
    </row>
    <row r="868" spans="1:6" x14ac:dyDescent="0.25">
      <c r="A868" s="539" t="s">
        <v>446</v>
      </c>
      <c r="B868" s="540"/>
      <c r="C868" s="198">
        <v>14</v>
      </c>
      <c r="D868" s="197">
        <v>14</v>
      </c>
    </row>
    <row r="869" spans="1:6" x14ac:dyDescent="0.25">
      <c r="A869" s="539" t="s">
        <v>71</v>
      </c>
      <c r="B869" s="540"/>
      <c r="C869" s="198">
        <v>8</v>
      </c>
      <c r="D869" s="197">
        <v>6.4</v>
      </c>
    </row>
    <row r="870" spans="1:6" x14ac:dyDescent="0.25">
      <c r="A870" s="539" t="s">
        <v>445</v>
      </c>
      <c r="B870" s="540"/>
      <c r="C870" s="198">
        <v>6.4</v>
      </c>
      <c r="D870" s="197">
        <v>6.4</v>
      </c>
    </row>
    <row r="871" spans="1:6" x14ac:dyDescent="0.25">
      <c r="A871" s="539" t="s">
        <v>444</v>
      </c>
      <c r="B871" s="540"/>
      <c r="C871" s="198">
        <v>0</v>
      </c>
      <c r="D871" s="197">
        <v>120</v>
      </c>
    </row>
    <row r="872" spans="1:6" ht="15.75" thickBot="1" x14ac:dyDescent="0.3">
      <c r="A872" s="578" t="s">
        <v>47</v>
      </c>
      <c r="B872" s="579"/>
      <c r="C872" s="196">
        <v>0.2</v>
      </c>
      <c r="D872" s="195">
        <v>0.2</v>
      </c>
    </row>
    <row r="873" spans="1:6" ht="15.75" thickBot="1" x14ac:dyDescent="0.3">
      <c r="A873" s="573" t="s">
        <v>292</v>
      </c>
      <c r="B873" s="574"/>
      <c r="C873" s="194"/>
      <c r="D873" s="193">
        <v>100</v>
      </c>
    </row>
    <row r="874" spans="1:6" x14ac:dyDescent="0.25">
      <c r="A874" s="534"/>
      <c r="B874" s="534"/>
    </row>
    <row r="875" spans="1:6" ht="15.75" thickBot="1" x14ac:dyDescent="0.3">
      <c r="A875" s="503" t="s">
        <v>291</v>
      </c>
      <c r="B875" s="503"/>
      <c r="C875" s="503"/>
      <c r="D875" s="503"/>
      <c r="E875" s="503"/>
      <c r="F875" s="503"/>
    </row>
    <row r="876" spans="1:6" x14ac:dyDescent="0.25">
      <c r="A876" s="500" t="s">
        <v>290</v>
      </c>
      <c r="B876" s="501"/>
      <c r="C876" s="501"/>
      <c r="D876" s="502"/>
      <c r="E876" s="496" t="s">
        <v>289</v>
      </c>
      <c r="F876" s="497"/>
    </row>
    <row r="877" spans="1:6" ht="51.75" thickBot="1" x14ac:dyDescent="0.3">
      <c r="A877" s="192" t="s">
        <v>288</v>
      </c>
      <c r="B877" s="191" t="s">
        <v>287</v>
      </c>
      <c r="C877" s="191" t="s">
        <v>286</v>
      </c>
      <c r="D877" s="191" t="s">
        <v>285</v>
      </c>
      <c r="E877" s="498"/>
      <c r="F877" s="499"/>
    </row>
    <row r="878" spans="1:6" ht="15.75" thickBot="1" x14ac:dyDescent="0.3">
      <c r="A878" s="190" t="s">
        <v>443</v>
      </c>
      <c r="B878" s="189" t="s">
        <v>442</v>
      </c>
      <c r="C878" s="189" t="s">
        <v>441</v>
      </c>
      <c r="D878" s="189" t="s">
        <v>440</v>
      </c>
      <c r="E878" s="494">
        <v>1.48</v>
      </c>
      <c r="F878" s="495"/>
    </row>
    <row r="879" spans="1:6" x14ac:dyDescent="0.25">
      <c r="A879" s="188"/>
      <c r="B879" s="188"/>
    </row>
    <row r="880" spans="1:6" x14ac:dyDescent="0.25">
      <c r="A880" s="530" t="s">
        <v>280</v>
      </c>
      <c r="B880" s="530"/>
      <c r="C880" s="530"/>
      <c r="D880" s="530"/>
      <c r="E880" s="530"/>
      <c r="F880" s="530"/>
    </row>
    <row r="881" spans="1:6" x14ac:dyDescent="0.25">
      <c r="A881" s="531" t="s">
        <v>439</v>
      </c>
      <c r="B881" s="531"/>
      <c r="C881" s="531"/>
      <c r="D881" s="531"/>
      <c r="E881" s="531"/>
      <c r="F881" s="531"/>
    </row>
    <row r="882" spans="1:6" x14ac:dyDescent="0.25">
      <c r="A882" s="555" t="s">
        <v>278</v>
      </c>
      <c r="B882" s="555"/>
      <c r="C882" t="s">
        <v>277</v>
      </c>
    </row>
    <row r="887" spans="1:6" x14ac:dyDescent="0.25">
      <c r="A887" s="521" t="s">
        <v>304</v>
      </c>
      <c r="B887" s="521"/>
      <c r="C887" s="511" t="s">
        <v>437</v>
      </c>
      <c r="D887" s="511"/>
      <c r="E887" s="511"/>
      <c r="F887" s="511"/>
    </row>
    <row r="888" spans="1:6" x14ac:dyDescent="0.25">
      <c r="A888" s="527" t="s">
        <v>303</v>
      </c>
      <c r="B888" s="527"/>
      <c r="C888" s="511" t="s">
        <v>438</v>
      </c>
      <c r="D888" s="511"/>
      <c r="E888" s="511"/>
      <c r="F888" s="511"/>
    </row>
    <row r="889" spans="1:6" x14ac:dyDescent="0.25">
      <c r="A889" s="521" t="s">
        <v>302</v>
      </c>
      <c r="B889" s="521"/>
      <c r="C889" s="511" t="s">
        <v>437</v>
      </c>
      <c r="D889" s="511"/>
      <c r="E889" s="511"/>
      <c r="F889" s="511"/>
    </row>
    <row r="890" spans="1:6" ht="15.75" thickBot="1" x14ac:dyDescent="0.3">
      <c r="A890" s="510" t="s">
        <v>300</v>
      </c>
      <c r="B890" s="510"/>
      <c r="C890" s="511" t="s">
        <v>322</v>
      </c>
      <c r="D890" s="511"/>
      <c r="E890" s="511"/>
      <c r="F890" s="511"/>
    </row>
    <row r="891" spans="1:6" x14ac:dyDescent="0.25">
      <c r="A891" s="556" t="s">
        <v>298</v>
      </c>
      <c r="B891" s="557"/>
      <c r="C891" s="562" t="s">
        <v>297</v>
      </c>
      <c r="D891" s="563"/>
      <c r="E891" s="202"/>
      <c r="F891" s="202"/>
    </row>
    <row r="892" spans="1:6" x14ac:dyDescent="0.25">
      <c r="A892" s="558"/>
      <c r="B892" s="559"/>
      <c r="C892" s="559" t="s">
        <v>296</v>
      </c>
      <c r="D892" s="564"/>
      <c r="E892" s="205"/>
      <c r="F892" s="205"/>
    </row>
    <row r="893" spans="1:6" x14ac:dyDescent="0.25">
      <c r="A893" s="558"/>
      <c r="B893" s="559"/>
      <c r="C893" s="204" t="s">
        <v>295</v>
      </c>
      <c r="D893" s="203" t="s">
        <v>294</v>
      </c>
      <c r="E893" s="202"/>
      <c r="F893" s="202"/>
    </row>
    <row r="894" spans="1:6" x14ac:dyDescent="0.25">
      <c r="A894" s="504" t="s">
        <v>196</v>
      </c>
      <c r="B894" s="505"/>
      <c r="C894" s="201">
        <v>25</v>
      </c>
      <c r="D894" s="200">
        <v>25</v>
      </c>
      <c r="E894" s="199"/>
      <c r="F894" s="199"/>
    </row>
    <row r="895" spans="1:6" x14ac:dyDescent="0.25">
      <c r="A895" s="508" t="s">
        <v>172</v>
      </c>
      <c r="B895" s="509"/>
      <c r="C895" s="198">
        <v>7.5</v>
      </c>
      <c r="D895" s="197">
        <v>7.5</v>
      </c>
    </row>
    <row r="896" spans="1:6" x14ac:dyDescent="0.25">
      <c r="A896" s="508" t="s">
        <v>41</v>
      </c>
      <c r="B896" s="509"/>
      <c r="C896" s="198">
        <v>75</v>
      </c>
      <c r="D896" s="197">
        <v>75</v>
      </c>
    </row>
    <row r="897" spans="1:6" x14ac:dyDescent="0.25">
      <c r="A897" s="508" t="s">
        <v>436</v>
      </c>
      <c r="B897" s="509"/>
      <c r="C897" s="198">
        <v>75</v>
      </c>
      <c r="D897" s="197">
        <v>75</v>
      </c>
    </row>
    <row r="898" spans="1:6" x14ac:dyDescent="0.25">
      <c r="A898" s="506" t="s">
        <v>435</v>
      </c>
      <c r="B898" s="507"/>
      <c r="C898" s="198">
        <v>0</v>
      </c>
      <c r="D898" s="197">
        <v>75</v>
      </c>
    </row>
    <row r="899" spans="1:6" ht="15.75" thickBot="1" x14ac:dyDescent="0.3">
      <c r="A899" s="560" t="s">
        <v>39</v>
      </c>
      <c r="B899" s="561"/>
      <c r="C899" s="196">
        <v>0.8</v>
      </c>
      <c r="D899" s="195">
        <v>0.8</v>
      </c>
    </row>
    <row r="900" spans="1:6" ht="15.75" thickBot="1" x14ac:dyDescent="0.3">
      <c r="A900" s="553" t="s">
        <v>292</v>
      </c>
      <c r="B900" s="554"/>
      <c r="C900" s="194"/>
      <c r="D900" s="193">
        <v>100</v>
      </c>
    </row>
    <row r="901" spans="1:6" x14ac:dyDescent="0.25">
      <c r="A901" s="530"/>
      <c r="B901" s="530"/>
    </row>
    <row r="902" spans="1:6" ht="15.75" thickBot="1" x14ac:dyDescent="0.3">
      <c r="A902" s="503" t="s">
        <v>291</v>
      </c>
      <c r="B902" s="503"/>
      <c r="C902" s="503"/>
      <c r="D902" s="503"/>
      <c r="E902" s="503"/>
      <c r="F902" s="503"/>
    </row>
    <row r="903" spans="1:6" x14ac:dyDescent="0.25">
      <c r="A903" s="491" t="s">
        <v>290</v>
      </c>
      <c r="B903" s="492"/>
      <c r="C903" s="492"/>
      <c r="D903" s="492"/>
      <c r="E903" s="496" t="s">
        <v>289</v>
      </c>
      <c r="F903" s="497"/>
    </row>
    <row r="904" spans="1:6" ht="51.75" thickBot="1" x14ac:dyDescent="0.3">
      <c r="A904" s="192" t="s">
        <v>288</v>
      </c>
      <c r="B904" s="191" t="s">
        <v>287</v>
      </c>
      <c r="C904" s="191" t="s">
        <v>286</v>
      </c>
      <c r="D904" s="191" t="s">
        <v>285</v>
      </c>
      <c r="E904" s="498"/>
      <c r="F904" s="499"/>
    </row>
    <row r="905" spans="1:6" ht="15.75" thickBot="1" x14ac:dyDescent="0.3">
      <c r="A905" s="190" t="s">
        <v>434</v>
      </c>
      <c r="B905" s="189" t="s">
        <v>433</v>
      </c>
      <c r="C905" s="189" t="s">
        <v>432</v>
      </c>
      <c r="D905" s="189" t="s">
        <v>431</v>
      </c>
      <c r="E905" s="494">
        <v>0.04</v>
      </c>
      <c r="F905" s="495"/>
    </row>
    <row r="906" spans="1:6" x14ac:dyDescent="0.25">
      <c r="A906" s="188"/>
      <c r="B906" s="188"/>
    </row>
    <row r="907" spans="1:6" x14ac:dyDescent="0.25">
      <c r="A907" s="530" t="s">
        <v>280</v>
      </c>
      <c r="B907" s="530"/>
      <c r="C907" s="530"/>
      <c r="D907" s="530"/>
      <c r="E907" s="530"/>
      <c r="F907" s="530"/>
    </row>
    <row r="908" spans="1:6" x14ac:dyDescent="0.25">
      <c r="A908" s="531" t="s">
        <v>430</v>
      </c>
      <c r="B908" s="531"/>
      <c r="C908" s="531"/>
      <c r="D908" s="531"/>
      <c r="E908" s="531"/>
      <c r="F908" s="531"/>
    </row>
    <row r="909" spans="1:6" x14ac:dyDescent="0.25">
      <c r="A909" s="555" t="s">
        <v>278</v>
      </c>
      <c r="B909" s="555"/>
      <c r="C909" t="s">
        <v>277</v>
      </c>
    </row>
    <row r="913" spans="1:6" x14ac:dyDescent="0.25">
      <c r="A913" s="521" t="s">
        <v>304</v>
      </c>
      <c r="B913" s="521"/>
      <c r="C913" s="511" t="s">
        <v>429</v>
      </c>
      <c r="D913" s="511"/>
      <c r="E913" s="511"/>
      <c r="F913" s="511"/>
    </row>
    <row r="914" spans="1:6" x14ac:dyDescent="0.25">
      <c r="A914" s="527" t="s">
        <v>303</v>
      </c>
      <c r="B914" s="527"/>
      <c r="C914" s="511" t="s">
        <v>187</v>
      </c>
      <c r="D914" s="511"/>
      <c r="E914" s="511"/>
      <c r="F914" s="511"/>
    </row>
    <row r="915" spans="1:6" x14ac:dyDescent="0.25">
      <c r="A915" s="521" t="s">
        <v>302</v>
      </c>
      <c r="B915" s="521"/>
      <c r="C915" s="511" t="s">
        <v>429</v>
      </c>
      <c r="D915" s="511"/>
      <c r="E915" s="511"/>
      <c r="F915" s="511"/>
    </row>
    <row r="916" spans="1:6" ht="15.75" thickBot="1" x14ac:dyDescent="0.3">
      <c r="A916" s="510" t="s">
        <v>300</v>
      </c>
      <c r="B916" s="510"/>
      <c r="C916" s="511" t="s">
        <v>299</v>
      </c>
      <c r="D916" s="511"/>
      <c r="E916" s="511"/>
      <c r="F916" s="511"/>
    </row>
    <row r="917" spans="1:6" x14ac:dyDescent="0.25">
      <c r="A917" s="556" t="s">
        <v>298</v>
      </c>
      <c r="B917" s="557"/>
      <c r="C917" s="562" t="s">
        <v>297</v>
      </c>
      <c r="D917" s="563"/>
      <c r="E917" s="202"/>
      <c r="F917" s="202"/>
    </row>
    <row r="918" spans="1:6" x14ac:dyDescent="0.25">
      <c r="A918" s="558"/>
      <c r="B918" s="559"/>
      <c r="C918" s="559" t="s">
        <v>296</v>
      </c>
      <c r="D918" s="564"/>
      <c r="E918" s="205"/>
      <c r="F918" s="205"/>
    </row>
    <row r="919" spans="1:6" x14ac:dyDescent="0.25">
      <c r="A919" s="558"/>
      <c r="B919" s="559"/>
      <c r="C919" s="204" t="s">
        <v>295</v>
      </c>
      <c r="D919" s="203" t="s">
        <v>294</v>
      </c>
      <c r="E919" s="202"/>
      <c r="F919" s="202"/>
    </row>
    <row r="920" spans="1:6" x14ac:dyDescent="0.25">
      <c r="A920" s="504" t="s">
        <v>64</v>
      </c>
      <c r="B920" s="505"/>
      <c r="C920" s="201">
        <v>40</v>
      </c>
      <c r="D920" s="200">
        <v>30</v>
      </c>
      <c r="E920" s="199"/>
      <c r="F920" s="199"/>
    </row>
    <row r="921" spans="1:6" x14ac:dyDescent="0.25">
      <c r="A921" s="508" t="s">
        <v>71</v>
      </c>
      <c r="B921" s="509"/>
      <c r="C921" s="198">
        <v>8</v>
      </c>
      <c r="D921" s="197">
        <v>6.4</v>
      </c>
    </row>
    <row r="922" spans="1:6" x14ac:dyDescent="0.25">
      <c r="A922" s="508" t="s">
        <v>92</v>
      </c>
      <c r="B922" s="509"/>
      <c r="C922" s="198">
        <v>5</v>
      </c>
      <c r="D922" s="197">
        <v>4.2</v>
      </c>
    </row>
    <row r="923" spans="1:6" x14ac:dyDescent="0.25">
      <c r="A923" s="508" t="s">
        <v>186</v>
      </c>
      <c r="B923" s="509"/>
      <c r="C923" s="198">
        <v>4</v>
      </c>
      <c r="D923" s="197">
        <v>4</v>
      </c>
    </row>
    <row r="924" spans="1:6" x14ac:dyDescent="0.25">
      <c r="A924" s="508" t="s">
        <v>158</v>
      </c>
      <c r="B924" s="509"/>
      <c r="C924" s="198">
        <v>4</v>
      </c>
      <c r="D924" s="197">
        <v>4</v>
      </c>
    </row>
    <row r="925" spans="1:6" x14ac:dyDescent="0.25">
      <c r="A925" s="508" t="s">
        <v>242</v>
      </c>
      <c r="B925" s="509"/>
      <c r="C925" s="198">
        <v>120</v>
      </c>
      <c r="D925" s="197">
        <v>120</v>
      </c>
    </row>
    <row r="926" spans="1:6" ht="15.75" thickBot="1" x14ac:dyDescent="0.3">
      <c r="A926" s="560" t="s">
        <v>47</v>
      </c>
      <c r="B926" s="561"/>
      <c r="C926" s="196">
        <v>0.35</v>
      </c>
      <c r="D926" s="195">
        <v>0.35</v>
      </c>
    </row>
    <row r="927" spans="1:6" ht="15.75" thickBot="1" x14ac:dyDescent="0.3">
      <c r="A927" s="553" t="s">
        <v>292</v>
      </c>
      <c r="B927" s="554"/>
      <c r="C927" s="194"/>
      <c r="D927" s="193">
        <v>100</v>
      </c>
    </row>
    <row r="928" spans="1:6" x14ac:dyDescent="0.25">
      <c r="A928" s="530"/>
      <c r="B928" s="530"/>
    </row>
    <row r="929" spans="1:6" ht="15.75" thickBot="1" x14ac:dyDescent="0.3">
      <c r="A929" s="503" t="s">
        <v>291</v>
      </c>
      <c r="B929" s="503"/>
      <c r="C929" s="503"/>
      <c r="D929" s="503"/>
      <c r="E929" s="503"/>
      <c r="F929" s="503"/>
    </row>
    <row r="930" spans="1:6" x14ac:dyDescent="0.25">
      <c r="A930" s="491" t="s">
        <v>290</v>
      </c>
      <c r="B930" s="492"/>
      <c r="C930" s="492"/>
      <c r="D930" s="492"/>
      <c r="E930" s="496" t="s">
        <v>289</v>
      </c>
      <c r="F930" s="497"/>
    </row>
    <row r="931" spans="1:6" ht="51.75" thickBot="1" x14ac:dyDescent="0.3">
      <c r="A931" s="192" t="s">
        <v>288</v>
      </c>
      <c r="B931" s="191" t="s">
        <v>287</v>
      </c>
      <c r="C931" s="191" t="s">
        <v>286</v>
      </c>
      <c r="D931" s="191" t="s">
        <v>285</v>
      </c>
      <c r="E931" s="498"/>
      <c r="F931" s="499"/>
    </row>
    <row r="932" spans="1:6" ht="15.75" thickBot="1" x14ac:dyDescent="0.3">
      <c r="A932" s="190" t="s">
        <v>428</v>
      </c>
      <c r="B932" s="189" t="s">
        <v>427</v>
      </c>
      <c r="C932" s="189" t="s">
        <v>426</v>
      </c>
      <c r="D932" s="189" t="s">
        <v>425</v>
      </c>
      <c r="E932" s="494">
        <v>3.54</v>
      </c>
      <c r="F932" s="495"/>
    </row>
    <row r="933" spans="1:6" x14ac:dyDescent="0.25">
      <c r="A933" s="188"/>
      <c r="B933" s="188"/>
    </row>
    <row r="934" spans="1:6" x14ac:dyDescent="0.25">
      <c r="A934" s="530" t="s">
        <v>280</v>
      </c>
      <c r="B934" s="530"/>
      <c r="C934" s="530"/>
      <c r="D934" s="530"/>
      <c r="E934" s="530"/>
      <c r="F934" s="530"/>
    </row>
    <row r="935" spans="1:6" x14ac:dyDescent="0.25">
      <c r="A935" s="531" t="s">
        <v>424</v>
      </c>
      <c r="B935" s="531"/>
      <c r="C935" s="531"/>
      <c r="D935" s="531"/>
      <c r="E935" s="531"/>
      <c r="F935" s="531"/>
    </row>
    <row r="936" spans="1:6" x14ac:dyDescent="0.25">
      <c r="A936" s="555" t="s">
        <v>278</v>
      </c>
      <c r="B936" s="555"/>
      <c r="C936" t="s">
        <v>277</v>
      </c>
    </row>
    <row r="941" spans="1:6" x14ac:dyDescent="0.25">
      <c r="A941" s="543" t="s">
        <v>304</v>
      </c>
      <c r="B941" s="543"/>
      <c r="C941" s="493" t="s">
        <v>423</v>
      </c>
      <c r="D941" s="493"/>
      <c r="E941" s="493"/>
      <c r="F941" s="493"/>
    </row>
    <row r="942" spans="1:6" x14ac:dyDescent="0.25">
      <c r="A942" s="544" t="s">
        <v>303</v>
      </c>
      <c r="B942" s="544"/>
      <c r="C942" s="493" t="s">
        <v>201</v>
      </c>
      <c r="D942" s="493"/>
      <c r="E942" s="493"/>
      <c r="F942" s="493"/>
    </row>
    <row r="943" spans="1:6" x14ac:dyDescent="0.25">
      <c r="A943" s="543" t="s">
        <v>302</v>
      </c>
      <c r="B943" s="543"/>
      <c r="C943" s="493" t="s">
        <v>423</v>
      </c>
      <c r="D943" s="493"/>
      <c r="E943" s="493"/>
      <c r="F943" s="493"/>
    </row>
    <row r="944" spans="1:6" ht="15.75" thickBot="1" x14ac:dyDescent="0.3">
      <c r="A944" s="541" t="s">
        <v>300</v>
      </c>
      <c r="B944" s="541"/>
      <c r="C944" s="493" t="s">
        <v>350</v>
      </c>
      <c r="D944" s="493"/>
      <c r="E944" s="493"/>
      <c r="F944" s="493"/>
    </row>
    <row r="945" spans="1:6" x14ac:dyDescent="0.25">
      <c r="A945" s="476" t="s">
        <v>298</v>
      </c>
      <c r="B945" s="477"/>
      <c r="C945" s="480" t="s">
        <v>297</v>
      </c>
      <c r="D945" s="481"/>
      <c r="E945" s="219"/>
      <c r="F945" s="219"/>
    </row>
    <row r="946" spans="1:6" x14ac:dyDescent="0.25">
      <c r="A946" s="478"/>
      <c r="B946" s="479"/>
      <c r="C946" s="479" t="s">
        <v>296</v>
      </c>
      <c r="D946" s="482"/>
      <c r="E946" s="222"/>
      <c r="F946" s="222"/>
    </row>
    <row r="947" spans="1:6" x14ac:dyDescent="0.25">
      <c r="A947" s="478"/>
      <c r="B947" s="479"/>
      <c r="C947" s="221" t="s">
        <v>295</v>
      </c>
      <c r="D947" s="220" t="s">
        <v>294</v>
      </c>
      <c r="E947" s="219"/>
      <c r="F947" s="219"/>
    </row>
    <row r="948" spans="1:6" x14ac:dyDescent="0.25">
      <c r="A948" s="523" t="s">
        <v>200</v>
      </c>
      <c r="B948" s="524"/>
      <c r="C948" s="218">
        <v>44</v>
      </c>
      <c r="D948" s="217">
        <v>32.4</v>
      </c>
      <c r="E948" s="216"/>
      <c r="F948" s="216"/>
    </row>
    <row r="949" spans="1:6" x14ac:dyDescent="0.25">
      <c r="A949" s="483" t="s">
        <v>422</v>
      </c>
      <c r="B949" s="484"/>
      <c r="C949" s="35">
        <v>44</v>
      </c>
      <c r="D949" s="38">
        <v>32.4</v>
      </c>
      <c r="E949" s="206"/>
      <c r="F949" s="206"/>
    </row>
    <row r="950" spans="1:6" x14ac:dyDescent="0.25">
      <c r="A950" s="532" t="s">
        <v>421</v>
      </c>
      <c r="B950" s="533"/>
      <c r="C950" s="35">
        <v>0</v>
      </c>
      <c r="D950" s="38">
        <v>20</v>
      </c>
      <c r="E950" s="206"/>
      <c r="F950" s="206"/>
    </row>
    <row r="951" spans="1:6" x14ac:dyDescent="0.25">
      <c r="A951" s="483" t="s">
        <v>60</v>
      </c>
      <c r="B951" s="484"/>
      <c r="C951" s="35">
        <v>7.6</v>
      </c>
      <c r="D951" s="38">
        <v>6</v>
      </c>
      <c r="E951" s="206"/>
      <c r="F951" s="206"/>
    </row>
    <row r="952" spans="1:6" x14ac:dyDescent="0.25">
      <c r="A952" s="483" t="s">
        <v>43</v>
      </c>
      <c r="B952" s="484"/>
      <c r="C952" s="35">
        <v>4</v>
      </c>
      <c r="D952" s="38">
        <v>4</v>
      </c>
      <c r="E952" s="206"/>
      <c r="F952" s="206"/>
    </row>
    <row r="953" spans="1:6" x14ac:dyDescent="0.25">
      <c r="A953" s="565" t="s">
        <v>47</v>
      </c>
      <c r="B953" s="566"/>
      <c r="C953" s="35">
        <v>0.75</v>
      </c>
      <c r="D953" s="38">
        <v>0.75</v>
      </c>
      <c r="E953" s="206"/>
      <c r="F953" s="206"/>
    </row>
    <row r="954" spans="1:6" x14ac:dyDescent="0.25">
      <c r="A954" s="483" t="s">
        <v>92</v>
      </c>
      <c r="B954" s="484"/>
      <c r="C954" s="35">
        <v>4.8</v>
      </c>
      <c r="D954" s="38">
        <v>4</v>
      </c>
      <c r="E954" s="206"/>
      <c r="F954" s="206"/>
    </row>
    <row r="955" spans="1:6" ht="15.75" thickBot="1" x14ac:dyDescent="0.3">
      <c r="A955" s="525" t="s">
        <v>167</v>
      </c>
      <c r="B955" s="526"/>
      <c r="C955" s="215">
        <v>27.2</v>
      </c>
      <c r="D955" s="214">
        <v>27.2</v>
      </c>
      <c r="E955" s="206"/>
      <c r="F955" s="206"/>
    </row>
    <row r="956" spans="1:6" ht="15.75" thickBot="1" x14ac:dyDescent="0.3">
      <c r="A956" s="487" t="s">
        <v>292</v>
      </c>
      <c r="B956" s="488"/>
      <c r="C956" s="213"/>
      <c r="D956" s="212">
        <v>100</v>
      </c>
      <c r="E956" s="206"/>
      <c r="F956" s="206"/>
    </row>
    <row r="957" spans="1:6" x14ac:dyDescent="0.25">
      <c r="A957" s="489"/>
      <c r="B957" s="489"/>
      <c r="C957" s="206"/>
      <c r="D957" s="206"/>
      <c r="E957" s="206"/>
      <c r="F957" s="206"/>
    </row>
    <row r="958" spans="1:6" ht="15.75" thickBot="1" x14ac:dyDescent="0.3">
      <c r="A958" s="490" t="s">
        <v>291</v>
      </c>
      <c r="B958" s="490"/>
      <c r="C958" s="490"/>
      <c r="D958" s="490"/>
      <c r="E958" s="490"/>
      <c r="F958" s="490"/>
    </row>
    <row r="959" spans="1:6" x14ac:dyDescent="0.25">
      <c r="A959" s="545" t="s">
        <v>290</v>
      </c>
      <c r="B959" s="546"/>
      <c r="C959" s="546"/>
      <c r="D959" s="546"/>
      <c r="E959" s="547" t="s">
        <v>289</v>
      </c>
      <c r="F959" s="548"/>
    </row>
    <row r="960" spans="1:6" ht="41.25" thickBot="1" x14ac:dyDescent="0.3">
      <c r="A960" s="211" t="s">
        <v>288</v>
      </c>
      <c r="B960" s="210" t="s">
        <v>287</v>
      </c>
      <c r="C960" s="210" t="s">
        <v>286</v>
      </c>
      <c r="D960" s="210" t="s">
        <v>285</v>
      </c>
      <c r="E960" s="549"/>
      <c r="F960" s="550"/>
    </row>
    <row r="961" spans="1:6" ht="15.75" thickBot="1" x14ac:dyDescent="0.3">
      <c r="A961" s="209" t="s">
        <v>420</v>
      </c>
      <c r="B961" s="208" t="s">
        <v>419</v>
      </c>
      <c r="C961" s="208" t="s">
        <v>418</v>
      </c>
      <c r="D961" s="208" t="s">
        <v>417</v>
      </c>
      <c r="E961" s="551">
        <v>0.16</v>
      </c>
      <c r="F961" s="552"/>
    </row>
    <row r="962" spans="1:6" x14ac:dyDescent="0.25">
      <c r="A962" s="207"/>
      <c r="B962" s="207"/>
      <c r="C962" s="206"/>
      <c r="D962" s="206"/>
      <c r="E962" s="206"/>
      <c r="F962" s="206"/>
    </row>
    <row r="963" spans="1:6" x14ac:dyDescent="0.25">
      <c r="A963" s="489" t="s">
        <v>280</v>
      </c>
      <c r="B963" s="489"/>
      <c r="C963" s="489"/>
      <c r="D963" s="489"/>
      <c r="E963" s="489"/>
      <c r="F963" s="489"/>
    </row>
    <row r="964" spans="1:6" x14ac:dyDescent="0.25">
      <c r="A964" s="542" t="s">
        <v>416</v>
      </c>
      <c r="B964" s="542"/>
      <c r="C964" s="542"/>
      <c r="D964" s="542"/>
      <c r="E964" s="542"/>
      <c r="F964" s="542"/>
    </row>
    <row r="965" spans="1:6" x14ac:dyDescent="0.25">
      <c r="A965" s="522" t="s">
        <v>278</v>
      </c>
      <c r="B965" s="522"/>
      <c r="C965" s="206" t="s">
        <v>277</v>
      </c>
      <c r="D965" s="206"/>
      <c r="E965" s="206"/>
      <c r="F965" s="206"/>
    </row>
    <row r="966" spans="1:6" x14ac:dyDescent="0.25">
      <c r="A966" s="206"/>
      <c r="B966" s="206"/>
      <c r="C966" s="206"/>
      <c r="D966" s="206"/>
      <c r="E966" s="206"/>
      <c r="F966" s="206"/>
    </row>
    <row r="967" spans="1:6" x14ac:dyDescent="0.25">
      <c r="A967" s="206"/>
      <c r="B967" s="206"/>
      <c r="C967" s="206"/>
      <c r="D967" s="206"/>
      <c r="E967" s="206"/>
      <c r="F967" s="206"/>
    </row>
    <row r="968" spans="1:6" x14ac:dyDescent="0.25">
      <c r="A968" s="489"/>
      <c r="B968" s="489"/>
      <c r="C968" s="206"/>
      <c r="D968" s="206"/>
      <c r="E968" s="206"/>
      <c r="F968" s="206"/>
    </row>
    <row r="970" spans="1:6" x14ac:dyDescent="0.25">
      <c r="A970" s="521" t="s">
        <v>304</v>
      </c>
      <c r="B970" s="521"/>
      <c r="C970" s="511" t="s">
        <v>415</v>
      </c>
      <c r="D970" s="511"/>
      <c r="E970" s="511"/>
      <c r="F970" s="511"/>
    </row>
    <row r="971" spans="1:6" x14ac:dyDescent="0.25">
      <c r="A971" s="527" t="s">
        <v>303</v>
      </c>
      <c r="B971" s="527"/>
      <c r="C971" s="511" t="s">
        <v>177</v>
      </c>
      <c r="D971" s="511"/>
      <c r="E971" s="511"/>
      <c r="F971" s="511"/>
    </row>
    <row r="972" spans="1:6" x14ac:dyDescent="0.25">
      <c r="A972" s="521" t="s">
        <v>302</v>
      </c>
      <c r="B972" s="521"/>
      <c r="C972" s="511" t="s">
        <v>415</v>
      </c>
      <c r="D972" s="511"/>
      <c r="E972" s="511"/>
      <c r="F972" s="511"/>
    </row>
    <row r="973" spans="1:6" ht="15.75" thickBot="1" x14ac:dyDescent="0.3">
      <c r="A973" s="510" t="s">
        <v>300</v>
      </c>
      <c r="B973" s="510"/>
      <c r="C973" s="511" t="s">
        <v>299</v>
      </c>
      <c r="D973" s="511"/>
      <c r="E973" s="511"/>
      <c r="F973" s="511"/>
    </row>
    <row r="974" spans="1:6" x14ac:dyDescent="0.25">
      <c r="A974" s="556" t="s">
        <v>298</v>
      </c>
      <c r="B974" s="557"/>
      <c r="C974" s="562" t="s">
        <v>297</v>
      </c>
      <c r="D974" s="563"/>
      <c r="E974" s="202"/>
      <c r="F974" s="202"/>
    </row>
    <row r="975" spans="1:6" x14ac:dyDescent="0.25">
      <c r="A975" s="558"/>
      <c r="B975" s="559"/>
      <c r="C975" s="559" t="s">
        <v>296</v>
      </c>
      <c r="D975" s="564"/>
      <c r="E975" s="205"/>
      <c r="F975" s="205"/>
    </row>
    <row r="976" spans="1:6" x14ac:dyDescent="0.25">
      <c r="A976" s="558"/>
      <c r="B976" s="559"/>
      <c r="C976" s="204" t="s">
        <v>295</v>
      </c>
      <c r="D976" s="203" t="s">
        <v>294</v>
      </c>
      <c r="E976" s="202"/>
      <c r="F976" s="202"/>
    </row>
    <row r="977" spans="1:6" x14ac:dyDescent="0.25">
      <c r="A977" s="504" t="s">
        <v>64</v>
      </c>
      <c r="B977" s="505"/>
      <c r="C977" s="201">
        <v>26.7</v>
      </c>
      <c r="D977" s="200">
        <v>20</v>
      </c>
      <c r="E977" s="199"/>
      <c r="F977" s="199"/>
    </row>
    <row r="978" spans="1:6" x14ac:dyDescent="0.25">
      <c r="A978" s="571" t="s">
        <v>125</v>
      </c>
      <c r="B978" s="572"/>
      <c r="C978" s="198">
        <v>10</v>
      </c>
      <c r="D978" s="197">
        <v>8</v>
      </c>
    </row>
    <row r="979" spans="1:6" x14ac:dyDescent="0.25">
      <c r="A979" s="508" t="s">
        <v>71</v>
      </c>
      <c r="B979" s="509"/>
      <c r="C979" s="198">
        <v>5</v>
      </c>
      <c r="D979" s="197">
        <v>4</v>
      </c>
    </row>
    <row r="980" spans="1:6" x14ac:dyDescent="0.25">
      <c r="A980" s="508" t="s">
        <v>176</v>
      </c>
      <c r="B980" s="509"/>
      <c r="C980" s="198">
        <v>4.5999999999999996</v>
      </c>
      <c r="D980" s="197">
        <v>3</v>
      </c>
    </row>
    <row r="981" spans="1:6" x14ac:dyDescent="0.25">
      <c r="A981" s="508" t="s">
        <v>47</v>
      </c>
      <c r="B981" s="509"/>
      <c r="C981" s="198">
        <v>0.2</v>
      </c>
      <c r="D981" s="197">
        <v>0.2</v>
      </c>
    </row>
    <row r="982" spans="1:6" ht="15.75" thickBot="1" x14ac:dyDescent="0.3">
      <c r="A982" s="560" t="s">
        <v>242</v>
      </c>
      <c r="B982" s="561"/>
      <c r="C982" s="196">
        <v>0</v>
      </c>
      <c r="D982" s="195">
        <v>120</v>
      </c>
    </row>
    <row r="983" spans="1:6" ht="15.75" thickBot="1" x14ac:dyDescent="0.3">
      <c r="A983" s="553" t="s">
        <v>292</v>
      </c>
      <c r="B983" s="554"/>
      <c r="C983" s="194"/>
      <c r="D983" s="193">
        <v>100</v>
      </c>
    </row>
    <row r="984" spans="1:6" x14ac:dyDescent="0.25">
      <c r="A984" s="530"/>
      <c r="B984" s="530"/>
    </row>
    <row r="985" spans="1:6" ht="15.75" thickBot="1" x14ac:dyDescent="0.3">
      <c r="A985" s="503" t="s">
        <v>291</v>
      </c>
      <c r="B985" s="503"/>
      <c r="C985" s="503"/>
      <c r="D985" s="503"/>
      <c r="E985" s="503"/>
      <c r="F985" s="503"/>
    </row>
    <row r="986" spans="1:6" x14ac:dyDescent="0.25">
      <c r="A986" s="491" t="s">
        <v>290</v>
      </c>
      <c r="B986" s="492"/>
      <c r="C986" s="492"/>
      <c r="D986" s="492"/>
      <c r="E986" s="496" t="s">
        <v>289</v>
      </c>
      <c r="F986" s="497"/>
    </row>
    <row r="987" spans="1:6" ht="51.75" thickBot="1" x14ac:dyDescent="0.3">
      <c r="A987" s="192" t="s">
        <v>288</v>
      </c>
      <c r="B987" s="191" t="s">
        <v>287</v>
      </c>
      <c r="C987" s="191" t="s">
        <v>286</v>
      </c>
      <c r="D987" s="191" t="s">
        <v>285</v>
      </c>
      <c r="E987" s="498"/>
      <c r="F987" s="499"/>
    </row>
    <row r="988" spans="1:6" ht="15.75" thickBot="1" x14ac:dyDescent="0.3">
      <c r="A988" s="190" t="s">
        <v>414</v>
      </c>
      <c r="B988" s="189" t="s">
        <v>364</v>
      </c>
      <c r="C988" s="189" t="s">
        <v>413</v>
      </c>
      <c r="D988" s="189" t="s">
        <v>412</v>
      </c>
      <c r="E988" s="494">
        <v>7.17</v>
      </c>
      <c r="F988" s="495"/>
    </row>
    <row r="989" spans="1:6" x14ac:dyDescent="0.25">
      <c r="A989" s="188"/>
      <c r="B989" s="188"/>
    </row>
    <row r="990" spans="1:6" x14ac:dyDescent="0.25">
      <c r="A990" s="530" t="s">
        <v>280</v>
      </c>
      <c r="B990" s="530"/>
      <c r="C990" s="530"/>
      <c r="D990" s="530"/>
      <c r="E990" s="530"/>
      <c r="F990" s="530"/>
    </row>
    <row r="991" spans="1:6" x14ac:dyDescent="0.25">
      <c r="A991" s="531" t="s">
        <v>411</v>
      </c>
      <c r="B991" s="531"/>
      <c r="C991" s="531"/>
      <c r="D991" s="531"/>
      <c r="E991" s="531"/>
      <c r="F991" s="531"/>
    </row>
    <row r="992" spans="1:6" x14ac:dyDescent="0.25">
      <c r="A992" s="555" t="s">
        <v>278</v>
      </c>
      <c r="B992" s="555"/>
      <c r="C992" t="s">
        <v>277</v>
      </c>
    </row>
    <row r="997" spans="1:6" x14ac:dyDescent="0.25">
      <c r="A997" s="521" t="s">
        <v>304</v>
      </c>
      <c r="B997" s="521"/>
      <c r="C997" s="511" t="s">
        <v>410</v>
      </c>
      <c r="D997" s="511"/>
      <c r="E997" s="511"/>
      <c r="F997" s="511"/>
    </row>
    <row r="998" spans="1:6" x14ac:dyDescent="0.25">
      <c r="A998" s="527" t="s">
        <v>303</v>
      </c>
      <c r="B998" s="527"/>
      <c r="C998" s="511" t="s">
        <v>268</v>
      </c>
      <c r="D998" s="511"/>
      <c r="E998" s="511"/>
      <c r="F998" s="511"/>
    </row>
    <row r="999" spans="1:6" x14ac:dyDescent="0.25">
      <c r="A999" s="521" t="s">
        <v>302</v>
      </c>
      <c r="B999" s="521"/>
      <c r="C999" s="511" t="s">
        <v>410</v>
      </c>
      <c r="D999" s="511"/>
      <c r="E999" s="511"/>
      <c r="F999" s="511"/>
    </row>
    <row r="1000" spans="1:6" ht="15.75" thickBot="1" x14ac:dyDescent="0.3">
      <c r="A1000" s="512" t="s">
        <v>300</v>
      </c>
      <c r="B1000" s="512"/>
      <c r="C1000" s="511" t="s">
        <v>322</v>
      </c>
      <c r="D1000" s="511"/>
      <c r="E1000" s="511"/>
      <c r="F1000" s="511"/>
    </row>
    <row r="1001" spans="1:6" x14ac:dyDescent="0.25">
      <c r="A1001" s="515" t="s">
        <v>298</v>
      </c>
      <c r="B1001" s="516"/>
      <c r="C1001" s="513" t="s">
        <v>297</v>
      </c>
      <c r="D1001" s="514"/>
      <c r="E1001" s="202"/>
      <c r="F1001" s="202"/>
    </row>
    <row r="1002" spans="1:6" x14ac:dyDescent="0.25">
      <c r="A1002" s="517"/>
      <c r="B1002" s="518"/>
      <c r="C1002" s="535" t="s">
        <v>296</v>
      </c>
      <c r="D1002" s="536"/>
      <c r="E1002" s="205"/>
      <c r="F1002" s="205"/>
    </row>
    <row r="1003" spans="1:6" x14ac:dyDescent="0.25">
      <c r="A1003" s="519"/>
      <c r="B1003" s="520"/>
      <c r="C1003" s="204" t="s">
        <v>295</v>
      </c>
      <c r="D1003" s="203" t="s">
        <v>294</v>
      </c>
      <c r="E1003" s="202"/>
      <c r="F1003" s="202"/>
    </row>
    <row r="1004" spans="1:6" x14ac:dyDescent="0.25">
      <c r="A1004" s="537" t="s">
        <v>71</v>
      </c>
      <c r="B1004" s="538"/>
      <c r="C1004" s="201">
        <v>66.3</v>
      </c>
      <c r="D1004" s="200">
        <v>53</v>
      </c>
      <c r="E1004" s="199"/>
      <c r="F1004" s="199"/>
    </row>
    <row r="1005" spans="1:6" x14ac:dyDescent="0.25">
      <c r="A1005" s="539" t="s">
        <v>179</v>
      </c>
      <c r="B1005" s="540"/>
      <c r="C1005" s="198">
        <v>48.9</v>
      </c>
      <c r="D1005" s="197">
        <v>43</v>
      </c>
    </row>
    <row r="1006" spans="1:6" x14ac:dyDescent="0.25">
      <c r="A1006" s="528" t="s">
        <v>45</v>
      </c>
      <c r="B1006" s="529"/>
      <c r="C1006" s="224">
        <v>5</v>
      </c>
      <c r="D1006" s="223">
        <v>5</v>
      </c>
    </row>
    <row r="1007" spans="1:6" ht="15.75" thickBot="1" x14ac:dyDescent="0.3">
      <c r="A1007" s="576" t="s">
        <v>28</v>
      </c>
      <c r="B1007" s="577"/>
      <c r="C1007" s="196">
        <v>8.3000000000000007</v>
      </c>
      <c r="D1007" s="195">
        <v>8.3000000000000007</v>
      </c>
    </row>
    <row r="1008" spans="1:6" ht="15.75" thickBot="1" x14ac:dyDescent="0.3">
      <c r="A1008" s="573" t="s">
        <v>292</v>
      </c>
      <c r="B1008" s="574"/>
      <c r="C1008" s="194"/>
      <c r="D1008" s="193">
        <v>100</v>
      </c>
    </row>
    <row r="1009" spans="1:6" x14ac:dyDescent="0.25">
      <c r="A1009" s="534"/>
      <c r="B1009" s="534"/>
    </row>
    <row r="1010" spans="1:6" ht="15.75" thickBot="1" x14ac:dyDescent="0.3">
      <c r="A1010" s="503" t="s">
        <v>291</v>
      </c>
      <c r="B1010" s="503"/>
      <c r="C1010" s="503"/>
      <c r="D1010" s="503"/>
      <c r="E1010" s="503"/>
      <c r="F1010" s="503"/>
    </row>
    <row r="1011" spans="1:6" x14ac:dyDescent="0.25">
      <c r="A1011" s="500" t="s">
        <v>290</v>
      </c>
      <c r="B1011" s="501"/>
      <c r="C1011" s="501"/>
      <c r="D1011" s="502"/>
      <c r="E1011" s="496" t="s">
        <v>289</v>
      </c>
      <c r="F1011" s="497"/>
    </row>
    <row r="1012" spans="1:6" ht="51.75" thickBot="1" x14ac:dyDescent="0.3">
      <c r="A1012" s="192" t="s">
        <v>288</v>
      </c>
      <c r="B1012" s="191" t="s">
        <v>287</v>
      </c>
      <c r="C1012" s="191" t="s">
        <v>286</v>
      </c>
      <c r="D1012" s="191" t="s">
        <v>285</v>
      </c>
      <c r="E1012" s="498"/>
      <c r="F1012" s="499"/>
    </row>
    <row r="1013" spans="1:6" ht="15.75" thickBot="1" x14ac:dyDescent="0.3">
      <c r="A1013" s="190" t="s">
        <v>409</v>
      </c>
      <c r="B1013" s="189" t="s">
        <v>408</v>
      </c>
      <c r="C1013" s="189" t="s">
        <v>407</v>
      </c>
      <c r="D1013" s="189" t="s">
        <v>406</v>
      </c>
      <c r="E1013" s="494">
        <v>6.95</v>
      </c>
      <c r="F1013" s="495"/>
    </row>
    <row r="1014" spans="1:6" x14ac:dyDescent="0.25">
      <c r="A1014" s="188"/>
      <c r="B1014" s="188"/>
    </row>
    <row r="1015" spans="1:6" x14ac:dyDescent="0.25">
      <c r="A1015" s="530" t="s">
        <v>280</v>
      </c>
      <c r="B1015" s="530"/>
      <c r="C1015" s="530"/>
      <c r="D1015" s="530"/>
      <c r="E1015" s="530"/>
      <c r="F1015" s="530"/>
    </row>
    <row r="1016" spans="1:6" x14ac:dyDescent="0.25">
      <c r="A1016" s="531" t="s">
        <v>405</v>
      </c>
      <c r="B1016" s="531"/>
      <c r="C1016" s="531"/>
      <c r="D1016" s="531"/>
      <c r="E1016" s="531"/>
      <c r="F1016" s="531"/>
    </row>
    <row r="1017" spans="1:6" x14ac:dyDescent="0.25">
      <c r="A1017" s="555" t="s">
        <v>278</v>
      </c>
      <c r="B1017" s="555"/>
      <c r="C1017" t="s">
        <v>305</v>
      </c>
    </row>
    <row r="1022" spans="1:6" x14ac:dyDescent="0.25">
      <c r="A1022" s="521" t="s">
        <v>304</v>
      </c>
      <c r="B1022" s="521"/>
      <c r="C1022" s="511" t="s">
        <v>404</v>
      </c>
      <c r="D1022" s="511"/>
      <c r="E1022" s="511"/>
      <c r="F1022" s="511"/>
    </row>
    <row r="1023" spans="1:6" x14ac:dyDescent="0.25">
      <c r="A1023" s="527" t="s">
        <v>303</v>
      </c>
      <c r="B1023" s="527"/>
      <c r="C1023" s="511" t="s">
        <v>119</v>
      </c>
      <c r="D1023" s="511"/>
      <c r="E1023" s="511"/>
      <c r="F1023" s="511"/>
    </row>
    <row r="1024" spans="1:6" x14ac:dyDescent="0.25">
      <c r="A1024" s="521" t="s">
        <v>302</v>
      </c>
      <c r="B1024" s="521"/>
      <c r="C1024" s="511" t="s">
        <v>404</v>
      </c>
      <c r="D1024" s="511"/>
      <c r="E1024" s="511"/>
      <c r="F1024" s="511"/>
    </row>
    <row r="1025" spans="1:6" ht="15.75" thickBot="1" x14ac:dyDescent="0.3">
      <c r="A1025" s="512" t="s">
        <v>300</v>
      </c>
      <c r="B1025" s="512"/>
      <c r="C1025" s="511" t="s">
        <v>299</v>
      </c>
      <c r="D1025" s="511"/>
      <c r="E1025" s="511"/>
      <c r="F1025" s="511"/>
    </row>
    <row r="1026" spans="1:6" x14ac:dyDescent="0.25">
      <c r="A1026" s="515" t="s">
        <v>298</v>
      </c>
      <c r="B1026" s="516"/>
      <c r="C1026" s="513" t="s">
        <v>297</v>
      </c>
      <c r="D1026" s="514"/>
      <c r="E1026" s="202"/>
      <c r="F1026" s="202"/>
    </row>
    <row r="1027" spans="1:6" x14ac:dyDescent="0.25">
      <c r="A1027" s="517"/>
      <c r="B1027" s="518"/>
      <c r="C1027" s="535" t="s">
        <v>296</v>
      </c>
      <c r="D1027" s="536"/>
      <c r="E1027" s="205"/>
      <c r="F1027" s="205"/>
    </row>
    <row r="1028" spans="1:6" x14ac:dyDescent="0.25">
      <c r="A1028" s="519"/>
      <c r="B1028" s="520"/>
      <c r="C1028" s="204" t="s">
        <v>295</v>
      </c>
      <c r="D1028" s="203" t="s">
        <v>294</v>
      </c>
      <c r="E1028" s="202"/>
      <c r="F1028" s="202"/>
    </row>
    <row r="1029" spans="1:6" x14ac:dyDescent="0.25">
      <c r="A1029" s="504" t="s">
        <v>114</v>
      </c>
      <c r="B1029" s="505"/>
      <c r="C1029" s="201">
        <v>16</v>
      </c>
      <c r="D1029" s="200">
        <v>16</v>
      </c>
      <c r="E1029" s="199"/>
      <c r="F1029" s="199"/>
    </row>
    <row r="1030" spans="1:6" x14ac:dyDescent="0.25">
      <c r="A1030" s="508" t="s">
        <v>64</v>
      </c>
      <c r="B1030" s="509"/>
      <c r="C1030" s="198">
        <v>40</v>
      </c>
      <c r="D1030" s="197">
        <v>28</v>
      </c>
    </row>
    <row r="1031" spans="1:6" x14ac:dyDescent="0.25">
      <c r="A1031" s="508" t="s">
        <v>71</v>
      </c>
      <c r="B1031" s="509"/>
      <c r="C1031" s="198">
        <v>8</v>
      </c>
      <c r="D1031" s="197">
        <v>6.4</v>
      </c>
    </row>
    <row r="1032" spans="1:6" x14ac:dyDescent="0.25">
      <c r="A1032" s="508" t="s">
        <v>62</v>
      </c>
      <c r="B1032" s="509"/>
      <c r="C1032" s="198">
        <v>5</v>
      </c>
      <c r="D1032" s="197">
        <v>4.2</v>
      </c>
    </row>
    <row r="1033" spans="1:6" x14ac:dyDescent="0.25">
      <c r="A1033" s="508" t="s">
        <v>115</v>
      </c>
      <c r="B1033" s="509"/>
      <c r="C1033" s="198">
        <v>4</v>
      </c>
      <c r="D1033" s="197">
        <v>4</v>
      </c>
    </row>
    <row r="1034" spans="1:6" x14ac:dyDescent="0.25">
      <c r="A1034" s="508" t="s">
        <v>30</v>
      </c>
      <c r="B1034" s="509"/>
      <c r="C1034" s="198">
        <v>120</v>
      </c>
      <c r="D1034" s="197">
        <v>120</v>
      </c>
    </row>
    <row r="1035" spans="1:6" ht="15.75" thickBot="1" x14ac:dyDescent="0.3">
      <c r="A1035" s="560" t="s">
        <v>47</v>
      </c>
      <c r="B1035" s="561"/>
      <c r="C1035" s="196">
        <v>0.2</v>
      </c>
      <c r="D1035" s="195">
        <v>0.2</v>
      </c>
    </row>
    <row r="1036" spans="1:6" ht="15.75" thickBot="1" x14ac:dyDescent="0.3">
      <c r="A1036" s="553" t="s">
        <v>292</v>
      </c>
      <c r="B1036" s="554"/>
      <c r="C1036" s="194"/>
      <c r="D1036" s="193">
        <v>100</v>
      </c>
    </row>
    <row r="1037" spans="1:6" x14ac:dyDescent="0.25">
      <c r="A1037" s="530"/>
      <c r="B1037" s="530"/>
    </row>
    <row r="1038" spans="1:6" ht="15.75" thickBot="1" x14ac:dyDescent="0.3">
      <c r="A1038" s="503" t="s">
        <v>291</v>
      </c>
      <c r="B1038" s="503"/>
      <c r="C1038" s="503"/>
      <c r="D1038" s="503"/>
      <c r="E1038" s="503"/>
      <c r="F1038" s="503"/>
    </row>
    <row r="1039" spans="1:6" x14ac:dyDescent="0.25">
      <c r="A1039" s="491" t="s">
        <v>290</v>
      </c>
      <c r="B1039" s="492"/>
      <c r="C1039" s="492"/>
      <c r="D1039" s="492"/>
      <c r="E1039" s="496" t="s">
        <v>289</v>
      </c>
      <c r="F1039" s="497"/>
    </row>
    <row r="1040" spans="1:6" ht="51.75" thickBot="1" x14ac:dyDescent="0.3">
      <c r="A1040" s="192" t="s">
        <v>288</v>
      </c>
      <c r="B1040" s="191" t="s">
        <v>287</v>
      </c>
      <c r="C1040" s="191" t="s">
        <v>286</v>
      </c>
      <c r="D1040" s="191" t="s">
        <v>285</v>
      </c>
      <c r="E1040" s="498"/>
      <c r="F1040" s="499"/>
    </row>
    <row r="1041" spans="1:6" ht="15.75" thickBot="1" x14ac:dyDescent="0.3">
      <c r="A1041" s="190" t="s">
        <v>403</v>
      </c>
      <c r="B1041" s="189" t="s">
        <v>402</v>
      </c>
      <c r="C1041" s="189" t="s">
        <v>401</v>
      </c>
      <c r="D1041" s="189" t="s">
        <v>400</v>
      </c>
      <c r="E1041" s="494">
        <v>3.21</v>
      </c>
      <c r="F1041" s="495"/>
    </row>
    <row r="1042" spans="1:6" x14ac:dyDescent="0.25">
      <c r="A1042" s="188"/>
      <c r="B1042" s="188"/>
    </row>
    <row r="1043" spans="1:6" x14ac:dyDescent="0.25">
      <c r="A1043" s="530" t="s">
        <v>280</v>
      </c>
      <c r="B1043" s="530"/>
      <c r="C1043" s="530"/>
      <c r="D1043" s="530"/>
      <c r="E1043" s="530"/>
      <c r="F1043" s="530"/>
    </row>
    <row r="1044" spans="1:6" x14ac:dyDescent="0.25">
      <c r="A1044" s="531" t="s">
        <v>399</v>
      </c>
      <c r="B1044" s="531"/>
      <c r="C1044" s="531"/>
      <c r="D1044" s="531"/>
      <c r="E1044" s="531"/>
      <c r="F1044" s="531"/>
    </row>
    <row r="1045" spans="1:6" x14ac:dyDescent="0.25">
      <c r="A1045" s="555" t="s">
        <v>278</v>
      </c>
      <c r="B1045" s="555"/>
      <c r="C1045" t="s">
        <v>277</v>
      </c>
    </row>
    <row r="1051" spans="1:6" x14ac:dyDescent="0.25">
      <c r="A1051" s="521" t="s">
        <v>304</v>
      </c>
      <c r="B1051" s="521"/>
      <c r="C1051" s="511" t="s">
        <v>398</v>
      </c>
      <c r="D1051" s="511"/>
      <c r="E1051" s="511"/>
      <c r="F1051" s="511"/>
    </row>
    <row r="1052" spans="1:6" x14ac:dyDescent="0.25">
      <c r="A1052" s="527" t="s">
        <v>303</v>
      </c>
      <c r="B1052" s="527"/>
      <c r="C1052" s="511" t="s">
        <v>134</v>
      </c>
      <c r="D1052" s="511"/>
      <c r="E1052" s="511"/>
      <c r="F1052" s="511"/>
    </row>
    <row r="1053" spans="1:6" x14ac:dyDescent="0.25">
      <c r="A1053" s="521" t="s">
        <v>302</v>
      </c>
      <c r="B1053" s="521"/>
      <c r="C1053" s="511" t="s">
        <v>398</v>
      </c>
      <c r="D1053" s="511"/>
      <c r="E1053" s="511"/>
      <c r="F1053" s="511"/>
    </row>
    <row r="1054" spans="1:6" ht="15.75" thickBot="1" x14ac:dyDescent="0.3">
      <c r="A1054" s="510" t="s">
        <v>300</v>
      </c>
      <c r="B1054" s="510"/>
      <c r="C1054" s="511" t="s">
        <v>299</v>
      </c>
      <c r="D1054" s="511"/>
      <c r="E1054" s="511"/>
      <c r="F1054" s="511"/>
    </row>
    <row r="1055" spans="1:6" x14ac:dyDescent="0.25">
      <c r="A1055" s="556" t="s">
        <v>298</v>
      </c>
      <c r="B1055" s="557"/>
      <c r="C1055" s="562" t="s">
        <v>297</v>
      </c>
      <c r="D1055" s="563"/>
      <c r="E1055" s="202"/>
      <c r="F1055" s="202"/>
    </row>
    <row r="1056" spans="1:6" x14ac:dyDescent="0.25">
      <c r="A1056" s="558"/>
      <c r="B1056" s="559"/>
      <c r="C1056" s="559" t="s">
        <v>296</v>
      </c>
      <c r="D1056" s="564"/>
      <c r="E1056" s="205"/>
      <c r="F1056" s="205"/>
    </row>
    <row r="1057" spans="1:6" x14ac:dyDescent="0.25">
      <c r="A1057" s="558"/>
      <c r="B1057" s="559"/>
      <c r="C1057" s="204" t="s">
        <v>295</v>
      </c>
      <c r="D1057" s="203" t="s">
        <v>294</v>
      </c>
      <c r="E1057" s="202"/>
      <c r="F1057" s="202"/>
    </row>
    <row r="1058" spans="1:6" x14ac:dyDescent="0.25">
      <c r="A1058" s="504" t="s">
        <v>73</v>
      </c>
      <c r="B1058" s="505"/>
      <c r="C1058" s="201">
        <v>120</v>
      </c>
      <c r="D1058" s="200">
        <v>96</v>
      </c>
      <c r="E1058" s="199"/>
      <c r="F1058" s="199"/>
    </row>
    <row r="1059" spans="1:6" x14ac:dyDescent="0.25">
      <c r="A1059" s="506" t="s">
        <v>397</v>
      </c>
      <c r="B1059" s="507"/>
      <c r="C1059" s="198">
        <v>0</v>
      </c>
      <c r="D1059" s="197">
        <v>88.3</v>
      </c>
    </row>
    <row r="1060" spans="1:6" x14ac:dyDescent="0.25">
      <c r="A1060" s="508" t="s">
        <v>71</v>
      </c>
      <c r="B1060" s="509"/>
      <c r="C1060" s="198">
        <v>15</v>
      </c>
      <c r="D1060" s="197">
        <v>12</v>
      </c>
    </row>
    <row r="1061" spans="1:6" x14ac:dyDescent="0.25">
      <c r="A1061" s="506" t="s">
        <v>396</v>
      </c>
      <c r="B1061" s="507"/>
      <c r="C1061" s="198">
        <v>0</v>
      </c>
      <c r="D1061" s="197">
        <v>10.3</v>
      </c>
    </row>
    <row r="1062" spans="1:6" x14ac:dyDescent="0.25">
      <c r="A1062" s="508" t="s">
        <v>62</v>
      </c>
      <c r="B1062" s="509"/>
      <c r="C1062" s="198">
        <v>16</v>
      </c>
      <c r="D1062" s="197">
        <v>13.4</v>
      </c>
    </row>
    <row r="1063" spans="1:6" x14ac:dyDescent="0.25">
      <c r="A1063" s="506" t="s">
        <v>395</v>
      </c>
      <c r="B1063" s="507"/>
      <c r="C1063" s="198">
        <v>0</v>
      </c>
      <c r="D1063" s="197">
        <v>6.7</v>
      </c>
    </row>
    <row r="1064" spans="1:6" x14ac:dyDescent="0.25">
      <c r="A1064" s="508" t="s">
        <v>43</v>
      </c>
      <c r="B1064" s="509"/>
      <c r="C1064" s="198">
        <v>3.5</v>
      </c>
      <c r="D1064" s="197">
        <v>3.5</v>
      </c>
    </row>
    <row r="1065" spans="1:6" x14ac:dyDescent="0.25">
      <c r="A1065" s="508" t="s">
        <v>133</v>
      </c>
      <c r="B1065" s="509"/>
      <c r="C1065" s="198">
        <v>2</v>
      </c>
      <c r="D1065" s="197">
        <v>2</v>
      </c>
    </row>
    <row r="1066" spans="1:6" x14ac:dyDescent="0.25">
      <c r="A1066" s="508" t="s">
        <v>132</v>
      </c>
      <c r="B1066" s="509"/>
      <c r="C1066" s="198">
        <v>2</v>
      </c>
      <c r="D1066" s="197">
        <v>2</v>
      </c>
    </row>
    <row r="1067" spans="1:6" x14ac:dyDescent="0.25">
      <c r="A1067" s="508" t="s">
        <v>69</v>
      </c>
      <c r="B1067" s="509"/>
      <c r="C1067" s="198">
        <v>2</v>
      </c>
      <c r="D1067" s="197">
        <v>2</v>
      </c>
    </row>
    <row r="1068" spans="1:6" x14ac:dyDescent="0.25">
      <c r="A1068" s="508" t="s">
        <v>30</v>
      </c>
      <c r="B1068" s="509"/>
      <c r="C1068" s="198">
        <v>25</v>
      </c>
      <c r="D1068" s="197">
        <v>25</v>
      </c>
    </row>
    <row r="1069" spans="1:6" ht="15.75" thickBot="1" x14ac:dyDescent="0.3">
      <c r="A1069" s="560" t="s">
        <v>47</v>
      </c>
      <c r="B1069" s="561"/>
      <c r="C1069" s="196">
        <v>0.3</v>
      </c>
      <c r="D1069" s="195">
        <v>0.3</v>
      </c>
    </row>
    <row r="1070" spans="1:6" ht="15.75" thickBot="1" x14ac:dyDescent="0.3">
      <c r="A1070" s="553" t="s">
        <v>292</v>
      </c>
      <c r="B1070" s="554"/>
      <c r="C1070" s="194"/>
      <c r="D1070" s="193">
        <v>100</v>
      </c>
    </row>
    <row r="1071" spans="1:6" x14ac:dyDescent="0.25">
      <c r="A1071" s="530"/>
      <c r="B1071" s="530"/>
    </row>
    <row r="1072" spans="1:6" ht="15.75" thickBot="1" x14ac:dyDescent="0.3">
      <c r="A1072" s="503" t="s">
        <v>291</v>
      </c>
      <c r="B1072" s="503"/>
      <c r="C1072" s="503"/>
      <c r="D1072" s="503"/>
      <c r="E1072" s="503"/>
      <c r="F1072" s="503"/>
    </row>
    <row r="1073" spans="1:6" x14ac:dyDescent="0.25">
      <c r="A1073" s="491" t="s">
        <v>290</v>
      </c>
      <c r="B1073" s="492"/>
      <c r="C1073" s="492"/>
      <c r="D1073" s="492"/>
      <c r="E1073" s="496" t="s">
        <v>289</v>
      </c>
      <c r="F1073" s="497"/>
    </row>
    <row r="1074" spans="1:6" ht="51.75" thickBot="1" x14ac:dyDescent="0.3">
      <c r="A1074" s="192" t="s">
        <v>288</v>
      </c>
      <c r="B1074" s="191" t="s">
        <v>287</v>
      </c>
      <c r="C1074" s="191" t="s">
        <v>286</v>
      </c>
      <c r="D1074" s="191" t="s">
        <v>285</v>
      </c>
      <c r="E1074" s="498"/>
      <c r="F1074" s="499"/>
    </row>
    <row r="1075" spans="1:6" ht="15.75" thickBot="1" x14ac:dyDescent="0.3">
      <c r="A1075" s="190" t="s">
        <v>394</v>
      </c>
      <c r="B1075" s="189" t="s">
        <v>393</v>
      </c>
      <c r="C1075" s="189" t="s">
        <v>392</v>
      </c>
      <c r="D1075" s="189" t="s">
        <v>391</v>
      </c>
      <c r="E1075" s="494">
        <v>11.3</v>
      </c>
      <c r="F1075" s="495"/>
    </row>
    <row r="1076" spans="1:6" x14ac:dyDescent="0.25">
      <c r="A1076" s="188"/>
      <c r="B1076" s="188"/>
    </row>
    <row r="1077" spans="1:6" x14ac:dyDescent="0.25">
      <c r="A1077" s="530" t="s">
        <v>280</v>
      </c>
      <c r="B1077" s="530"/>
      <c r="C1077" s="530"/>
      <c r="D1077" s="530"/>
      <c r="E1077" s="530"/>
      <c r="F1077" s="530"/>
    </row>
    <row r="1078" spans="1:6" x14ac:dyDescent="0.25">
      <c r="A1078" s="531" t="s">
        <v>390</v>
      </c>
      <c r="B1078" s="531"/>
      <c r="C1078" s="531"/>
      <c r="D1078" s="531"/>
      <c r="E1078" s="531"/>
      <c r="F1078" s="531"/>
    </row>
    <row r="1079" spans="1:6" x14ac:dyDescent="0.25">
      <c r="A1079" s="555" t="s">
        <v>278</v>
      </c>
      <c r="B1079" s="555"/>
      <c r="C1079" t="s">
        <v>324</v>
      </c>
    </row>
    <row r="1084" spans="1:6" x14ac:dyDescent="0.25">
      <c r="A1084" s="521" t="s">
        <v>304</v>
      </c>
      <c r="B1084" s="521"/>
      <c r="C1084" s="511" t="s">
        <v>388</v>
      </c>
      <c r="D1084" s="511"/>
      <c r="E1084" s="511"/>
      <c r="F1084" s="511"/>
    </row>
    <row r="1085" spans="1:6" x14ac:dyDescent="0.25">
      <c r="A1085" s="527" t="s">
        <v>303</v>
      </c>
      <c r="B1085" s="527"/>
      <c r="C1085" s="511" t="s">
        <v>389</v>
      </c>
      <c r="D1085" s="511"/>
      <c r="E1085" s="511"/>
      <c r="F1085" s="511"/>
    </row>
    <row r="1086" spans="1:6" x14ac:dyDescent="0.25">
      <c r="A1086" s="521" t="s">
        <v>302</v>
      </c>
      <c r="B1086" s="521"/>
      <c r="C1086" s="511" t="s">
        <v>388</v>
      </c>
      <c r="D1086" s="511"/>
      <c r="E1086" s="511"/>
      <c r="F1086" s="511"/>
    </row>
    <row r="1087" spans="1:6" ht="15.75" thickBot="1" x14ac:dyDescent="0.3">
      <c r="A1087" s="510" t="s">
        <v>300</v>
      </c>
      <c r="B1087" s="510"/>
      <c r="C1087" s="511" t="s">
        <v>322</v>
      </c>
      <c r="D1087" s="511"/>
      <c r="E1087" s="511"/>
      <c r="F1087" s="511"/>
    </row>
    <row r="1088" spans="1:6" x14ac:dyDescent="0.25">
      <c r="A1088" s="556" t="s">
        <v>298</v>
      </c>
      <c r="B1088" s="557"/>
      <c r="C1088" s="562" t="s">
        <v>297</v>
      </c>
      <c r="D1088" s="563"/>
      <c r="E1088" s="202"/>
      <c r="F1088" s="202"/>
    </row>
    <row r="1089" spans="1:6" x14ac:dyDescent="0.25">
      <c r="A1089" s="558"/>
      <c r="B1089" s="559"/>
      <c r="C1089" s="559" t="s">
        <v>296</v>
      </c>
      <c r="D1089" s="564"/>
      <c r="E1089" s="205"/>
      <c r="F1089" s="205"/>
    </row>
    <row r="1090" spans="1:6" x14ac:dyDescent="0.25">
      <c r="A1090" s="558"/>
      <c r="B1090" s="559"/>
      <c r="C1090" s="204" t="s">
        <v>295</v>
      </c>
      <c r="D1090" s="203" t="s">
        <v>294</v>
      </c>
      <c r="E1090" s="202"/>
      <c r="F1090" s="202"/>
    </row>
    <row r="1091" spans="1:6" x14ac:dyDescent="0.25">
      <c r="A1091" s="504" t="s">
        <v>378</v>
      </c>
      <c r="B1091" s="505"/>
      <c r="C1091" s="201">
        <v>65.55</v>
      </c>
      <c r="D1091" s="200">
        <v>65.55</v>
      </c>
      <c r="E1091" s="199"/>
      <c r="F1091" s="199"/>
    </row>
    <row r="1092" spans="1:6" x14ac:dyDescent="0.25">
      <c r="A1092" s="506" t="s">
        <v>379</v>
      </c>
      <c r="B1092" s="507"/>
      <c r="C1092" s="198">
        <v>0</v>
      </c>
      <c r="D1092" s="197">
        <v>0</v>
      </c>
    </row>
    <row r="1093" spans="1:6" x14ac:dyDescent="0.25">
      <c r="A1093" s="508" t="s">
        <v>378</v>
      </c>
      <c r="B1093" s="509"/>
      <c r="C1093" s="198">
        <v>2</v>
      </c>
      <c r="D1093" s="197">
        <v>2</v>
      </c>
    </row>
    <row r="1094" spans="1:6" x14ac:dyDescent="0.25">
      <c r="A1094" s="508" t="s">
        <v>102</v>
      </c>
      <c r="B1094" s="509"/>
      <c r="C1094" s="198">
        <v>11.5</v>
      </c>
      <c r="D1094" s="197">
        <v>11.5</v>
      </c>
    </row>
    <row r="1095" spans="1:6" x14ac:dyDescent="0.25">
      <c r="A1095" s="508" t="s">
        <v>376</v>
      </c>
      <c r="B1095" s="509"/>
      <c r="C1095" s="198">
        <v>8.5500000000000007</v>
      </c>
      <c r="D1095" s="197">
        <v>8.5500000000000007</v>
      </c>
    </row>
    <row r="1096" spans="1:6" x14ac:dyDescent="0.25">
      <c r="A1096" s="508" t="s">
        <v>375</v>
      </c>
      <c r="B1096" s="509"/>
      <c r="C1096" s="198">
        <v>3.95</v>
      </c>
      <c r="D1096" s="197">
        <v>3.95</v>
      </c>
    </row>
    <row r="1097" spans="1:6" x14ac:dyDescent="0.25">
      <c r="A1097" s="506" t="s">
        <v>374</v>
      </c>
      <c r="B1097" s="507"/>
      <c r="C1097" s="198">
        <v>0</v>
      </c>
      <c r="D1097" s="197">
        <v>0</v>
      </c>
    </row>
    <row r="1098" spans="1:6" x14ac:dyDescent="0.25">
      <c r="A1098" s="508" t="s">
        <v>375</v>
      </c>
      <c r="B1098" s="509"/>
      <c r="C1098" s="198">
        <v>2</v>
      </c>
      <c r="D1098" s="197">
        <v>2</v>
      </c>
    </row>
    <row r="1099" spans="1:6" x14ac:dyDescent="0.25">
      <c r="A1099" s="508" t="s">
        <v>39</v>
      </c>
      <c r="B1099" s="509"/>
      <c r="C1099" s="198">
        <v>0.95</v>
      </c>
      <c r="D1099" s="197">
        <v>0.95</v>
      </c>
    </row>
    <row r="1100" spans="1:6" x14ac:dyDescent="0.25">
      <c r="A1100" s="506" t="s">
        <v>373</v>
      </c>
      <c r="B1100" s="507"/>
      <c r="C1100" s="198">
        <v>0</v>
      </c>
      <c r="D1100" s="197">
        <v>95.9</v>
      </c>
    </row>
    <row r="1101" spans="1:6" x14ac:dyDescent="0.25">
      <c r="A1101" s="508" t="s">
        <v>372</v>
      </c>
      <c r="B1101" s="509"/>
      <c r="C1101" s="198">
        <v>1.35</v>
      </c>
      <c r="D1101" s="197">
        <v>1.35</v>
      </c>
    </row>
    <row r="1102" spans="1:6" x14ac:dyDescent="0.25">
      <c r="A1102" s="506" t="s">
        <v>293</v>
      </c>
      <c r="B1102" s="507"/>
      <c r="C1102" s="198">
        <v>0</v>
      </c>
      <c r="D1102" s="197">
        <v>117</v>
      </c>
    </row>
    <row r="1103" spans="1:6" x14ac:dyDescent="0.25">
      <c r="A1103" s="508" t="s">
        <v>387</v>
      </c>
      <c r="B1103" s="509"/>
      <c r="C1103" s="198">
        <v>0.05</v>
      </c>
      <c r="D1103" s="197">
        <v>0.05</v>
      </c>
    </row>
    <row r="1104" spans="1:6" ht="15.75" thickBot="1" x14ac:dyDescent="0.3">
      <c r="A1104" s="560" t="s">
        <v>41</v>
      </c>
      <c r="B1104" s="561"/>
      <c r="C1104" s="196">
        <v>30</v>
      </c>
      <c r="D1104" s="195">
        <v>30</v>
      </c>
    </row>
    <row r="1105" spans="1:6" ht="15.75" thickBot="1" x14ac:dyDescent="0.3">
      <c r="A1105" s="553" t="s">
        <v>292</v>
      </c>
      <c r="B1105" s="554"/>
      <c r="C1105" s="194"/>
      <c r="D1105" s="193">
        <v>100</v>
      </c>
    </row>
    <row r="1106" spans="1:6" x14ac:dyDescent="0.25">
      <c r="A1106" s="530"/>
      <c r="B1106" s="530"/>
    </row>
    <row r="1107" spans="1:6" ht="15.75" thickBot="1" x14ac:dyDescent="0.3">
      <c r="A1107" s="503" t="s">
        <v>291</v>
      </c>
      <c r="B1107" s="503"/>
      <c r="C1107" s="503"/>
      <c r="D1107" s="503"/>
      <c r="E1107" s="503"/>
      <c r="F1107" s="503"/>
    </row>
    <row r="1108" spans="1:6" x14ac:dyDescent="0.25">
      <c r="A1108" s="491" t="s">
        <v>290</v>
      </c>
      <c r="B1108" s="492"/>
      <c r="C1108" s="492"/>
      <c r="D1108" s="492"/>
      <c r="E1108" s="496" t="s">
        <v>289</v>
      </c>
      <c r="F1108" s="497"/>
    </row>
    <row r="1109" spans="1:6" ht="51.75" thickBot="1" x14ac:dyDescent="0.3">
      <c r="A1109" s="192" t="s">
        <v>288</v>
      </c>
      <c r="B1109" s="191" t="s">
        <v>287</v>
      </c>
      <c r="C1109" s="191" t="s">
        <v>286</v>
      </c>
      <c r="D1109" s="191" t="s">
        <v>285</v>
      </c>
      <c r="E1109" s="498"/>
      <c r="F1109" s="499"/>
    </row>
    <row r="1110" spans="1:6" ht="15.75" thickBot="1" x14ac:dyDescent="0.3">
      <c r="A1110" s="190" t="s">
        <v>386</v>
      </c>
      <c r="B1110" s="189" t="s">
        <v>385</v>
      </c>
      <c r="C1110" s="189" t="s">
        <v>384</v>
      </c>
      <c r="D1110" s="189" t="s">
        <v>383</v>
      </c>
      <c r="E1110" s="494">
        <v>0</v>
      </c>
      <c r="F1110" s="495"/>
    </row>
    <row r="1111" spans="1:6" x14ac:dyDescent="0.25">
      <c r="A1111" s="188"/>
      <c r="B1111" s="188"/>
    </row>
    <row r="1112" spans="1:6" x14ac:dyDescent="0.25">
      <c r="A1112" s="530" t="s">
        <v>280</v>
      </c>
      <c r="B1112" s="530"/>
      <c r="C1112" s="530"/>
      <c r="D1112" s="530"/>
      <c r="E1112" s="530"/>
      <c r="F1112" s="530"/>
    </row>
    <row r="1113" spans="1:6" x14ac:dyDescent="0.25">
      <c r="A1113" s="531" t="s">
        <v>382</v>
      </c>
      <c r="B1113" s="531"/>
      <c r="C1113" s="531"/>
      <c r="D1113" s="531"/>
      <c r="E1113" s="531"/>
      <c r="F1113" s="531"/>
    </row>
    <row r="1114" spans="1:6" x14ac:dyDescent="0.25">
      <c r="A1114" s="555" t="s">
        <v>278</v>
      </c>
      <c r="B1114" s="555"/>
      <c r="C1114" t="s">
        <v>366</v>
      </c>
    </row>
    <row r="1116" spans="1:6" x14ac:dyDescent="0.25">
      <c r="A1116" s="530"/>
      <c r="B1116" s="530"/>
    </row>
    <row r="1117" spans="1:6" x14ac:dyDescent="0.25">
      <c r="A1117" s="521" t="s">
        <v>304</v>
      </c>
      <c r="B1117" s="521"/>
      <c r="C1117" s="511" t="s">
        <v>380</v>
      </c>
      <c r="D1117" s="511"/>
      <c r="E1117" s="511"/>
      <c r="F1117" s="511"/>
    </row>
    <row r="1118" spans="1:6" x14ac:dyDescent="0.25">
      <c r="A1118" s="527" t="s">
        <v>303</v>
      </c>
      <c r="B1118" s="527"/>
      <c r="C1118" s="511" t="s">
        <v>381</v>
      </c>
      <c r="D1118" s="511"/>
      <c r="E1118" s="511"/>
      <c r="F1118" s="511"/>
    </row>
    <row r="1119" spans="1:6" x14ac:dyDescent="0.25">
      <c r="A1119" s="521" t="s">
        <v>302</v>
      </c>
      <c r="B1119" s="521"/>
      <c r="C1119" s="511" t="s">
        <v>380</v>
      </c>
      <c r="D1119" s="511"/>
      <c r="E1119" s="511"/>
      <c r="F1119" s="511"/>
    </row>
    <row r="1120" spans="1:6" ht="15.75" thickBot="1" x14ac:dyDescent="0.3">
      <c r="A1120" s="510" t="s">
        <v>300</v>
      </c>
      <c r="B1120" s="510"/>
      <c r="C1120" s="511" t="s">
        <v>322</v>
      </c>
      <c r="D1120" s="511"/>
      <c r="E1120" s="511"/>
      <c r="F1120" s="511"/>
    </row>
    <row r="1121" spans="1:6" x14ac:dyDescent="0.25">
      <c r="A1121" s="556" t="s">
        <v>298</v>
      </c>
      <c r="B1121" s="557"/>
      <c r="C1121" s="562" t="s">
        <v>297</v>
      </c>
      <c r="D1121" s="563"/>
      <c r="E1121" s="202"/>
      <c r="F1121" s="202"/>
    </row>
    <row r="1122" spans="1:6" x14ac:dyDescent="0.25">
      <c r="A1122" s="558"/>
      <c r="B1122" s="559"/>
      <c r="C1122" s="559" t="s">
        <v>296</v>
      </c>
      <c r="D1122" s="564"/>
      <c r="E1122" s="205"/>
      <c r="F1122" s="205"/>
    </row>
    <row r="1123" spans="1:6" x14ac:dyDescent="0.25">
      <c r="A1123" s="558"/>
      <c r="B1123" s="559"/>
      <c r="C1123" s="204" t="s">
        <v>295</v>
      </c>
      <c r="D1123" s="203" t="s">
        <v>294</v>
      </c>
      <c r="E1123" s="202"/>
      <c r="F1123" s="202"/>
    </row>
    <row r="1124" spans="1:6" x14ac:dyDescent="0.25">
      <c r="A1124" s="504" t="s">
        <v>378</v>
      </c>
      <c r="B1124" s="505"/>
      <c r="C1124" s="201">
        <v>64.17</v>
      </c>
      <c r="D1124" s="200">
        <v>64.17</v>
      </c>
      <c r="E1124" s="199"/>
      <c r="F1124" s="199"/>
    </row>
    <row r="1125" spans="1:6" x14ac:dyDescent="0.25">
      <c r="A1125" s="506" t="s">
        <v>379</v>
      </c>
      <c r="B1125" s="507"/>
      <c r="C1125" s="198">
        <v>0</v>
      </c>
      <c r="D1125" s="197">
        <v>0</v>
      </c>
    </row>
    <row r="1126" spans="1:6" x14ac:dyDescent="0.25">
      <c r="A1126" s="508" t="s">
        <v>378</v>
      </c>
      <c r="B1126" s="509"/>
      <c r="C1126" s="198">
        <v>3.38</v>
      </c>
      <c r="D1126" s="197">
        <v>3.38</v>
      </c>
    </row>
    <row r="1127" spans="1:6" x14ac:dyDescent="0.25">
      <c r="A1127" s="508" t="s">
        <v>102</v>
      </c>
      <c r="B1127" s="509"/>
      <c r="C1127" s="198">
        <v>11</v>
      </c>
      <c r="D1127" s="197">
        <v>11</v>
      </c>
    </row>
    <row r="1128" spans="1:6" x14ac:dyDescent="0.25">
      <c r="A1128" s="506" t="s">
        <v>377</v>
      </c>
      <c r="B1128" s="507"/>
      <c r="C1128" s="198">
        <v>0</v>
      </c>
      <c r="D1128" s="197">
        <v>0</v>
      </c>
    </row>
    <row r="1129" spans="1:6" x14ac:dyDescent="0.25">
      <c r="A1129" s="508" t="s">
        <v>102</v>
      </c>
      <c r="B1129" s="509"/>
      <c r="C1129" s="198">
        <v>3.2</v>
      </c>
      <c r="D1129" s="197">
        <v>3.2</v>
      </c>
    </row>
    <row r="1130" spans="1:6" x14ac:dyDescent="0.25">
      <c r="A1130" s="508" t="s">
        <v>376</v>
      </c>
      <c r="B1130" s="509"/>
      <c r="C1130" s="198">
        <v>14.85</v>
      </c>
      <c r="D1130" s="197">
        <v>14.85</v>
      </c>
    </row>
    <row r="1131" spans="1:6" x14ac:dyDescent="0.25">
      <c r="A1131" s="508" t="s">
        <v>375</v>
      </c>
      <c r="B1131" s="509"/>
      <c r="C1131" s="198">
        <v>1.9</v>
      </c>
      <c r="D1131" s="197">
        <v>1.9</v>
      </c>
    </row>
    <row r="1132" spans="1:6" x14ac:dyDescent="0.25">
      <c r="A1132" s="506" t="s">
        <v>374</v>
      </c>
      <c r="B1132" s="507"/>
      <c r="C1132" s="198">
        <v>0</v>
      </c>
      <c r="D1132" s="197">
        <v>0</v>
      </c>
    </row>
    <row r="1133" spans="1:6" x14ac:dyDescent="0.25">
      <c r="A1133" s="506" t="s">
        <v>373</v>
      </c>
      <c r="B1133" s="507"/>
      <c r="C1133" s="198">
        <v>0</v>
      </c>
      <c r="D1133" s="197">
        <v>100.8</v>
      </c>
    </row>
    <row r="1134" spans="1:6" x14ac:dyDescent="0.25">
      <c r="A1134" s="508" t="s">
        <v>39</v>
      </c>
      <c r="B1134" s="509"/>
      <c r="C1134" s="198">
        <v>0.6</v>
      </c>
      <c r="D1134" s="197">
        <v>0.6</v>
      </c>
    </row>
    <row r="1135" spans="1:6" x14ac:dyDescent="0.25">
      <c r="A1135" s="506" t="s">
        <v>293</v>
      </c>
      <c r="B1135" s="507"/>
      <c r="C1135" s="198">
        <v>0</v>
      </c>
      <c r="D1135" s="197">
        <v>120.8</v>
      </c>
    </row>
    <row r="1136" spans="1:6" x14ac:dyDescent="0.25">
      <c r="A1136" s="508" t="s">
        <v>372</v>
      </c>
      <c r="B1136" s="509"/>
      <c r="C1136" s="198">
        <v>1.7</v>
      </c>
      <c r="D1136" s="197">
        <v>1.7</v>
      </c>
    </row>
    <row r="1137" spans="1:6" ht="15.75" thickBot="1" x14ac:dyDescent="0.3">
      <c r="A1137" s="560" t="s">
        <v>41</v>
      </c>
      <c r="B1137" s="561"/>
      <c r="C1137" s="196">
        <v>28.5</v>
      </c>
      <c r="D1137" s="195">
        <v>28.5</v>
      </c>
    </row>
    <row r="1138" spans="1:6" ht="15.75" thickBot="1" x14ac:dyDescent="0.3">
      <c r="A1138" s="553" t="s">
        <v>292</v>
      </c>
      <c r="B1138" s="554"/>
      <c r="C1138" s="194"/>
      <c r="D1138" s="193">
        <v>100</v>
      </c>
    </row>
    <row r="1139" spans="1:6" x14ac:dyDescent="0.25">
      <c r="A1139" s="530"/>
      <c r="B1139" s="530"/>
    </row>
    <row r="1140" spans="1:6" ht="15.75" thickBot="1" x14ac:dyDescent="0.3">
      <c r="A1140" s="503" t="s">
        <v>291</v>
      </c>
      <c r="B1140" s="503"/>
      <c r="C1140" s="503"/>
      <c r="D1140" s="503"/>
      <c r="E1140" s="503"/>
      <c r="F1140" s="503"/>
    </row>
    <row r="1141" spans="1:6" x14ac:dyDescent="0.25">
      <c r="A1141" s="491" t="s">
        <v>290</v>
      </c>
      <c r="B1141" s="492"/>
      <c r="C1141" s="492"/>
      <c r="D1141" s="492"/>
      <c r="E1141" s="496" t="s">
        <v>289</v>
      </c>
      <c r="F1141" s="497"/>
    </row>
    <row r="1142" spans="1:6" ht="51.75" thickBot="1" x14ac:dyDescent="0.3">
      <c r="A1142" s="192" t="s">
        <v>288</v>
      </c>
      <c r="B1142" s="191" t="s">
        <v>287</v>
      </c>
      <c r="C1142" s="191" t="s">
        <v>286</v>
      </c>
      <c r="D1142" s="191" t="s">
        <v>285</v>
      </c>
      <c r="E1142" s="498"/>
      <c r="F1142" s="499"/>
    </row>
    <row r="1143" spans="1:6" ht="15.75" thickBot="1" x14ac:dyDescent="0.3">
      <c r="A1143" s="190" t="s">
        <v>371</v>
      </c>
      <c r="B1143" s="189" t="s">
        <v>370</v>
      </c>
      <c r="C1143" s="189" t="s">
        <v>369</v>
      </c>
      <c r="D1143" s="189" t="s">
        <v>368</v>
      </c>
      <c r="E1143" s="494">
        <v>0</v>
      </c>
      <c r="F1143" s="495"/>
    </row>
    <row r="1144" spans="1:6" x14ac:dyDescent="0.25">
      <c r="A1144" s="188"/>
      <c r="B1144" s="188"/>
    </row>
    <row r="1145" spans="1:6" x14ac:dyDescent="0.25">
      <c r="A1145" s="530" t="s">
        <v>280</v>
      </c>
      <c r="B1145" s="530"/>
      <c r="C1145" s="530"/>
      <c r="D1145" s="530"/>
      <c r="E1145" s="530"/>
      <c r="F1145" s="530"/>
    </row>
    <row r="1146" spans="1:6" x14ac:dyDescent="0.25">
      <c r="A1146" s="531" t="s">
        <v>367</v>
      </c>
      <c r="B1146" s="531"/>
      <c r="C1146" s="531"/>
      <c r="D1146" s="531"/>
      <c r="E1146" s="531"/>
      <c r="F1146" s="531"/>
    </row>
    <row r="1147" spans="1:6" x14ac:dyDescent="0.25">
      <c r="A1147" s="555" t="s">
        <v>278</v>
      </c>
      <c r="B1147" s="555"/>
      <c r="C1147" t="s">
        <v>366</v>
      </c>
    </row>
    <row r="1152" spans="1:6" x14ac:dyDescent="0.25">
      <c r="A1152" s="521" t="s">
        <v>304</v>
      </c>
      <c r="B1152" s="521"/>
      <c r="C1152" s="511" t="s">
        <v>35</v>
      </c>
      <c r="D1152" s="511"/>
      <c r="E1152" s="511"/>
      <c r="F1152" s="511"/>
    </row>
    <row r="1153" spans="1:6" x14ac:dyDescent="0.25">
      <c r="A1153" s="527" t="s">
        <v>303</v>
      </c>
      <c r="B1153" s="527"/>
      <c r="C1153" s="511" t="s">
        <v>34</v>
      </c>
      <c r="D1153" s="511"/>
      <c r="E1153" s="511"/>
      <c r="F1153" s="511"/>
    </row>
    <row r="1154" spans="1:6" x14ac:dyDescent="0.25">
      <c r="A1154" s="521" t="s">
        <v>302</v>
      </c>
      <c r="B1154" s="521"/>
      <c r="C1154" s="511" t="s">
        <v>35</v>
      </c>
      <c r="D1154" s="511"/>
      <c r="E1154" s="511"/>
      <c r="F1154" s="511"/>
    </row>
    <row r="1155" spans="1:6" ht="15.75" thickBot="1" x14ac:dyDescent="0.3">
      <c r="A1155" s="512" t="s">
        <v>300</v>
      </c>
      <c r="B1155" s="512"/>
      <c r="C1155" s="511" t="s">
        <v>350</v>
      </c>
      <c r="D1155" s="511"/>
      <c r="E1155" s="511"/>
      <c r="F1155" s="511"/>
    </row>
    <row r="1156" spans="1:6" x14ac:dyDescent="0.25">
      <c r="A1156" s="515" t="s">
        <v>298</v>
      </c>
      <c r="B1156" s="516"/>
      <c r="C1156" s="513" t="s">
        <v>297</v>
      </c>
      <c r="D1156" s="514"/>
      <c r="E1156" s="202"/>
      <c r="F1156" s="202"/>
    </row>
    <row r="1157" spans="1:6" x14ac:dyDescent="0.25">
      <c r="A1157" s="517"/>
      <c r="B1157" s="518"/>
      <c r="C1157" s="535" t="s">
        <v>296</v>
      </c>
      <c r="D1157" s="536"/>
      <c r="E1157" s="205"/>
      <c r="F1157" s="205"/>
    </row>
    <row r="1158" spans="1:6" x14ac:dyDescent="0.25">
      <c r="A1158" s="519"/>
      <c r="B1158" s="520"/>
      <c r="C1158" s="204" t="s">
        <v>295</v>
      </c>
      <c r="D1158" s="203" t="s">
        <v>294</v>
      </c>
      <c r="E1158" s="202"/>
      <c r="F1158" s="202"/>
    </row>
    <row r="1159" spans="1:6" x14ac:dyDescent="0.25">
      <c r="A1159" s="537" t="s">
        <v>365</v>
      </c>
      <c r="B1159" s="538"/>
      <c r="C1159" s="201">
        <v>12.5</v>
      </c>
      <c r="D1159" s="200">
        <v>15.25</v>
      </c>
      <c r="E1159" s="199"/>
      <c r="F1159" s="199"/>
    </row>
    <row r="1160" spans="1:6" x14ac:dyDescent="0.25">
      <c r="A1160" s="539" t="s">
        <v>28</v>
      </c>
      <c r="B1160" s="540"/>
      <c r="C1160" s="198">
        <v>7.5</v>
      </c>
      <c r="D1160" s="197">
        <v>7.5</v>
      </c>
    </row>
    <row r="1161" spans="1:6" ht="15.75" thickBot="1" x14ac:dyDescent="0.3">
      <c r="A1161" s="578" t="s">
        <v>41</v>
      </c>
      <c r="B1161" s="579"/>
      <c r="C1161" s="196">
        <v>95</v>
      </c>
      <c r="D1161" s="195">
        <v>95</v>
      </c>
    </row>
    <row r="1162" spans="1:6" ht="15.75" thickBot="1" x14ac:dyDescent="0.3">
      <c r="A1162" s="573" t="s">
        <v>292</v>
      </c>
      <c r="B1162" s="574"/>
      <c r="C1162" s="194"/>
      <c r="D1162" s="193">
        <v>100</v>
      </c>
    </row>
    <row r="1163" spans="1:6" x14ac:dyDescent="0.25">
      <c r="A1163" s="534"/>
      <c r="B1163" s="534"/>
    </row>
    <row r="1164" spans="1:6" ht="15.75" thickBot="1" x14ac:dyDescent="0.3">
      <c r="A1164" s="503" t="s">
        <v>291</v>
      </c>
      <c r="B1164" s="503"/>
      <c r="C1164" s="503"/>
      <c r="D1164" s="503"/>
      <c r="E1164" s="503"/>
      <c r="F1164" s="503"/>
    </row>
    <row r="1165" spans="1:6" x14ac:dyDescent="0.25">
      <c r="A1165" s="500" t="s">
        <v>290</v>
      </c>
      <c r="B1165" s="501"/>
      <c r="C1165" s="501"/>
      <c r="D1165" s="502"/>
      <c r="E1165" s="496" t="s">
        <v>289</v>
      </c>
      <c r="F1165" s="497"/>
    </row>
    <row r="1166" spans="1:6" ht="51.75" thickBot="1" x14ac:dyDescent="0.3">
      <c r="A1166" s="192" t="s">
        <v>288</v>
      </c>
      <c r="B1166" s="191" t="s">
        <v>287</v>
      </c>
      <c r="C1166" s="191" t="s">
        <v>286</v>
      </c>
      <c r="D1166" s="191" t="s">
        <v>285</v>
      </c>
      <c r="E1166" s="498"/>
      <c r="F1166" s="499"/>
    </row>
    <row r="1167" spans="1:6" ht="15.75" thickBot="1" x14ac:dyDescent="0.3">
      <c r="A1167" s="190" t="s">
        <v>364</v>
      </c>
      <c r="B1167" s="189" t="s">
        <v>363</v>
      </c>
      <c r="C1167" s="189" t="s">
        <v>362</v>
      </c>
      <c r="D1167" s="189" t="s">
        <v>361</v>
      </c>
      <c r="E1167" s="494">
        <v>0.25</v>
      </c>
      <c r="F1167" s="495"/>
    </row>
    <row r="1168" spans="1:6" x14ac:dyDescent="0.25">
      <c r="A1168" s="188"/>
      <c r="B1168" s="188"/>
    </row>
    <row r="1169" spans="1:6" x14ac:dyDescent="0.25">
      <c r="A1169" s="530" t="s">
        <v>280</v>
      </c>
      <c r="B1169" s="530"/>
      <c r="C1169" s="530"/>
      <c r="D1169" s="530"/>
      <c r="E1169" s="530"/>
      <c r="F1169" s="530"/>
    </row>
    <row r="1170" spans="1:6" x14ac:dyDescent="0.25">
      <c r="A1170" s="531" t="s">
        <v>360</v>
      </c>
      <c r="B1170" s="531"/>
      <c r="C1170" s="531"/>
      <c r="D1170" s="531"/>
      <c r="E1170" s="531"/>
      <c r="F1170" s="531"/>
    </row>
    <row r="1171" spans="1:6" x14ac:dyDescent="0.25">
      <c r="A1171" s="555" t="s">
        <v>278</v>
      </c>
      <c r="B1171" s="555"/>
      <c r="C1171" t="s">
        <v>277</v>
      </c>
    </row>
    <row r="1178" spans="1:6" x14ac:dyDescent="0.25">
      <c r="A1178" s="543" t="s">
        <v>304</v>
      </c>
      <c r="B1178" s="543"/>
      <c r="C1178" s="493" t="s">
        <v>359</v>
      </c>
      <c r="D1178" s="493"/>
      <c r="E1178" s="493"/>
      <c r="F1178" s="493"/>
    </row>
    <row r="1179" spans="1:6" x14ac:dyDescent="0.25">
      <c r="A1179" s="544" t="s">
        <v>303</v>
      </c>
      <c r="B1179" s="544"/>
      <c r="C1179" s="493" t="s">
        <v>113</v>
      </c>
      <c r="D1179" s="493"/>
      <c r="E1179" s="493"/>
      <c r="F1179" s="493"/>
    </row>
    <row r="1180" spans="1:6" x14ac:dyDescent="0.25">
      <c r="A1180" s="543" t="s">
        <v>302</v>
      </c>
      <c r="B1180" s="543"/>
      <c r="C1180" s="493" t="s">
        <v>359</v>
      </c>
      <c r="D1180" s="493"/>
      <c r="E1180" s="493"/>
      <c r="F1180" s="493"/>
    </row>
    <row r="1181" spans="1:6" ht="15.75" thickBot="1" x14ac:dyDescent="0.3">
      <c r="A1181" s="541" t="s">
        <v>300</v>
      </c>
      <c r="B1181" s="541"/>
      <c r="C1181" s="493" t="s">
        <v>344</v>
      </c>
      <c r="D1181" s="493"/>
      <c r="E1181" s="493"/>
      <c r="F1181" s="493"/>
    </row>
    <row r="1182" spans="1:6" x14ac:dyDescent="0.25">
      <c r="A1182" s="476" t="s">
        <v>298</v>
      </c>
      <c r="B1182" s="477"/>
      <c r="C1182" s="480" t="s">
        <v>297</v>
      </c>
      <c r="D1182" s="481"/>
      <c r="E1182" s="219"/>
      <c r="F1182" s="219"/>
    </row>
    <row r="1183" spans="1:6" x14ac:dyDescent="0.25">
      <c r="A1183" s="478"/>
      <c r="B1183" s="479"/>
      <c r="C1183" s="479" t="s">
        <v>296</v>
      </c>
      <c r="D1183" s="482"/>
      <c r="E1183" s="222"/>
      <c r="F1183" s="222"/>
    </row>
    <row r="1184" spans="1:6" x14ac:dyDescent="0.25">
      <c r="A1184" s="478"/>
      <c r="B1184" s="479"/>
      <c r="C1184" s="221" t="s">
        <v>295</v>
      </c>
      <c r="D1184" s="220" t="s">
        <v>294</v>
      </c>
      <c r="E1184" s="219"/>
      <c r="F1184" s="219"/>
    </row>
    <row r="1185" spans="1:6" x14ac:dyDescent="0.25">
      <c r="A1185" s="523" t="s">
        <v>50</v>
      </c>
      <c r="B1185" s="524"/>
      <c r="C1185" s="218">
        <v>35.67</v>
      </c>
      <c r="D1185" s="217">
        <v>26.33</v>
      </c>
      <c r="E1185" s="216"/>
      <c r="F1185" s="216"/>
    </row>
    <row r="1186" spans="1:6" x14ac:dyDescent="0.25">
      <c r="A1186" s="483" t="s">
        <v>358</v>
      </c>
      <c r="B1186" s="484"/>
      <c r="C1186" s="35">
        <v>29</v>
      </c>
      <c r="D1186" s="38">
        <v>24.67</v>
      </c>
      <c r="E1186" s="206"/>
      <c r="F1186" s="206"/>
    </row>
    <row r="1187" spans="1:6" x14ac:dyDescent="0.25">
      <c r="A1187" s="483" t="s">
        <v>64</v>
      </c>
      <c r="B1187" s="484"/>
      <c r="C1187" s="35">
        <v>89</v>
      </c>
      <c r="D1187" s="38">
        <v>66.67</v>
      </c>
      <c r="E1187" s="206"/>
      <c r="F1187" s="206"/>
    </row>
    <row r="1188" spans="1:6" x14ac:dyDescent="0.25">
      <c r="A1188" s="483" t="s">
        <v>92</v>
      </c>
      <c r="B1188" s="484"/>
      <c r="C1188" s="35">
        <v>8</v>
      </c>
      <c r="D1188" s="38">
        <v>6.67</v>
      </c>
      <c r="E1188" s="206"/>
      <c r="F1188" s="206"/>
    </row>
    <row r="1189" spans="1:6" x14ac:dyDescent="0.25">
      <c r="A1189" s="483" t="s">
        <v>43</v>
      </c>
      <c r="B1189" s="484"/>
      <c r="C1189" s="35">
        <v>3.33</v>
      </c>
      <c r="D1189" s="38">
        <v>3.33</v>
      </c>
      <c r="E1189" s="206"/>
      <c r="F1189" s="206"/>
    </row>
    <row r="1190" spans="1:6" x14ac:dyDescent="0.25">
      <c r="A1190" s="483" t="s">
        <v>108</v>
      </c>
      <c r="B1190" s="484"/>
      <c r="C1190" s="35">
        <v>4</v>
      </c>
      <c r="D1190" s="38">
        <v>4</v>
      </c>
      <c r="E1190" s="206"/>
      <c r="F1190" s="206"/>
    </row>
    <row r="1191" spans="1:6" x14ac:dyDescent="0.25">
      <c r="A1191" s="532" t="s">
        <v>357</v>
      </c>
      <c r="B1191" s="533"/>
      <c r="C1191" s="35">
        <v>0</v>
      </c>
      <c r="D1191" s="38">
        <v>16.670000000000002</v>
      </c>
      <c r="E1191" s="206"/>
      <c r="F1191" s="206"/>
    </row>
    <row r="1192" spans="1:6" ht="15.75" thickBot="1" x14ac:dyDescent="0.3">
      <c r="A1192" s="485" t="s">
        <v>356</v>
      </c>
      <c r="B1192" s="486"/>
      <c r="C1192" s="215">
        <v>0</v>
      </c>
      <c r="D1192" s="214">
        <v>83.33</v>
      </c>
      <c r="E1192" s="206"/>
      <c r="F1192" s="206"/>
    </row>
    <row r="1193" spans="1:6" ht="15.75" thickBot="1" x14ac:dyDescent="0.3">
      <c r="A1193" s="487" t="s">
        <v>292</v>
      </c>
      <c r="B1193" s="488"/>
      <c r="C1193" s="213"/>
      <c r="D1193" s="212">
        <v>100</v>
      </c>
      <c r="E1193" s="206"/>
      <c r="F1193" s="206"/>
    </row>
    <row r="1194" spans="1:6" x14ac:dyDescent="0.25">
      <c r="A1194" s="489"/>
      <c r="B1194" s="489"/>
      <c r="C1194" s="206"/>
      <c r="D1194" s="206"/>
      <c r="E1194" s="206"/>
      <c r="F1194" s="206"/>
    </row>
    <row r="1195" spans="1:6" ht="15.75" thickBot="1" x14ac:dyDescent="0.3">
      <c r="A1195" s="490" t="s">
        <v>291</v>
      </c>
      <c r="B1195" s="490"/>
      <c r="C1195" s="490"/>
      <c r="D1195" s="490"/>
      <c r="E1195" s="490"/>
      <c r="F1195" s="490"/>
    </row>
    <row r="1196" spans="1:6" x14ac:dyDescent="0.25">
      <c r="A1196" s="545" t="s">
        <v>290</v>
      </c>
      <c r="B1196" s="546"/>
      <c r="C1196" s="546"/>
      <c r="D1196" s="546"/>
      <c r="E1196" s="547" t="s">
        <v>289</v>
      </c>
      <c r="F1196" s="548"/>
    </row>
    <row r="1197" spans="1:6" ht="41.25" thickBot="1" x14ac:dyDescent="0.3">
      <c r="A1197" s="211" t="s">
        <v>288</v>
      </c>
      <c r="B1197" s="210" t="s">
        <v>287</v>
      </c>
      <c r="C1197" s="210" t="s">
        <v>286</v>
      </c>
      <c r="D1197" s="210" t="s">
        <v>285</v>
      </c>
      <c r="E1197" s="549"/>
      <c r="F1197" s="550"/>
    </row>
    <row r="1198" spans="1:6" ht="15.75" thickBot="1" x14ac:dyDescent="0.3">
      <c r="A1198" s="209" t="s">
        <v>355</v>
      </c>
      <c r="B1198" s="208" t="s">
        <v>354</v>
      </c>
      <c r="C1198" s="208" t="s">
        <v>353</v>
      </c>
      <c r="D1198" s="208" t="s">
        <v>352</v>
      </c>
      <c r="E1198" s="551">
        <v>3.59</v>
      </c>
      <c r="F1198" s="552"/>
    </row>
    <row r="1199" spans="1:6" x14ac:dyDescent="0.25">
      <c r="A1199" s="207"/>
      <c r="B1199" s="207"/>
      <c r="C1199" s="206"/>
      <c r="D1199" s="206"/>
      <c r="E1199" s="206"/>
      <c r="F1199" s="206"/>
    </row>
    <row r="1200" spans="1:6" x14ac:dyDescent="0.25">
      <c r="A1200" s="489" t="s">
        <v>280</v>
      </c>
      <c r="B1200" s="489"/>
      <c r="C1200" s="489"/>
      <c r="D1200" s="489"/>
      <c r="E1200" s="489"/>
      <c r="F1200" s="489"/>
    </row>
    <row r="1201" spans="1:6" x14ac:dyDescent="0.25">
      <c r="A1201" s="542" t="s">
        <v>351</v>
      </c>
      <c r="B1201" s="542"/>
      <c r="C1201" s="542"/>
      <c r="D1201" s="542"/>
      <c r="E1201" s="542"/>
      <c r="F1201" s="542"/>
    </row>
    <row r="1202" spans="1:6" x14ac:dyDescent="0.25">
      <c r="A1202" s="522" t="s">
        <v>278</v>
      </c>
      <c r="B1202" s="522"/>
      <c r="C1202" s="206" t="s">
        <v>324</v>
      </c>
      <c r="D1202" s="206"/>
      <c r="E1202" s="206"/>
      <c r="F1202" s="206"/>
    </row>
    <row r="1203" spans="1:6" x14ac:dyDescent="0.25">
      <c r="A1203" s="206"/>
      <c r="B1203" s="206"/>
      <c r="C1203" s="206"/>
      <c r="D1203" s="206"/>
      <c r="E1203" s="206"/>
      <c r="F1203" s="206"/>
    </row>
    <row r="1204" spans="1:6" x14ac:dyDescent="0.25">
      <c r="A1204" s="206"/>
      <c r="B1204" s="206"/>
      <c r="C1204" s="206"/>
      <c r="D1204" s="206"/>
      <c r="E1204" s="206"/>
      <c r="F1204" s="206"/>
    </row>
    <row r="1205" spans="1:6" x14ac:dyDescent="0.25">
      <c r="A1205" s="206"/>
      <c r="B1205" s="206"/>
      <c r="C1205" s="206"/>
      <c r="D1205" s="206"/>
      <c r="E1205" s="206"/>
      <c r="F1205" s="206"/>
    </row>
    <row r="1206" spans="1:6" x14ac:dyDescent="0.25">
      <c r="A1206" s="543" t="s">
        <v>304</v>
      </c>
      <c r="B1206" s="543"/>
      <c r="C1206" s="493" t="s">
        <v>100</v>
      </c>
      <c r="D1206" s="493"/>
      <c r="E1206" s="493"/>
      <c r="F1206" s="493"/>
    </row>
    <row r="1207" spans="1:6" x14ac:dyDescent="0.25">
      <c r="A1207" s="544" t="s">
        <v>303</v>
      </c>
      <c r="B1207" s="544"/>
      <c r="C1207" s="493" t="s">
        <v>99</v>
      </c>
      <c r="D1207" s="493"/>
      <c r="E1207" s="493"/>
      <c r="F1207" s="493"/>
    </row>
    <row r="1208" spans="1:6" x14ac:dyDescent="0.25">
      <c r="A1208" s="543" t="s">
        <v>302</v>
      </c>
      <c r="B1208" s="543"/>
      <c r="C1208" s="493" t="s">
        <v>100</v>
      </c>
      <c r="D1208" s="493"/>
      <c r="E1208" s="493"/>
      <c r="F1208" s="493"/>
    </row>
    <row r="1209" spans="1:6" ht="15.75" thickBot="1" x14ac:dyDescent="0.3">
      <c r="A1209" s="541" t="s">
        <v>300</v>
      </c>
      <c r="B1209" s="541"/>
      <c r="C1209" s="493" t="s">
        <v>350</v>
      </c>
      <c r="D1209" s="493"/>
      <c r="E1209" s="493"/>
      <c r="F1209" s="493"/>
    </row>
    <row r="1210" spans="1:6" x14ac:dyDescent="0.25">
      <c r="A1210" s="476" t="s">
        <v>298</v>
      </c>
      <c r="B1210" s="477"/>
      <c r="C1210" s="480" t="s">
        <v>297</v>
      </c>
      <c r="D1210" s="481"/>
      <c r="E1210" s="219"/>
      <c r="F1210" s="219"/>
    </row>
    <row r="1211" spans="1:6" x14ac:dyDescent="0.25">
      <c r="A1211" s="478"/>
      <c r="B1211" s="479"/>
      <c r="C1211" s="479" t="s">
        <v>296</v>
      </c>
      <c r="D1211" s="482"/>
      <c r="E1211" s="222"/>
      <c r="F1211" s="222"/>
    </row>
    <row r="1212" spans="1:6" x14ac:dyDescent="0.25">
      <c r="A1212" s="478"/>
      <c r="B1212" s="479"/>
      <c r="C1212" s="221" t="s">
        <v>295</v>
      </c>
      <c r="D1212" s="220" t="s">
        <v>294</v>
      </c>
      <c r="E1212" s="219"/>
      <c r="F1212" s="219"/>
    </row>
    <row r="1213" spans="1:6" x14ac:dyDescent="0.25">
      <c r="A1213" s="523" t="s">
        <v>98</v>
      </c>
      <c r="B1213" s="524"/>
      <c r="C1213" s="218">
        <v>93</v>
      </c>
      <c r="D1213" s="217">
        <v>74</v>
      </c>
      <c r="E1213" s="216"/>
      <c r="F1213" s="216"/>
    </row>
    <row r="1214" spans="1:6" x14ac:dyDescent="0.25">
      <c r="A1214" s="483" t="s">
        <v>96</v>
      </c>
      <c r="B1214" s="484"/>
      <c r="C1214" s="35">
        <v>25</v>
      </c>
      <c r="D1214" s="38">
        <v>20</v>
      </c>
      <c r="E1214" s="206"/>
      <c r="F1214" s="206"/>
    </row>
    <row r="1215" spans="1:6" ht="15.75" thickBot="1" x14ac:dyDescent="0.3">
      <c r="A1215" s="525" t="s">
        <v>69</v>
      </c>
      <c r="B1215" s="526"/>
      <c r="C1215" s="215">
        <v>10</v>
      </c>
      <c r="D1215" s="214">
        <v>10</v>
      </c>
      <c r="E1215" s="206"/>
      <c r="F1215" s="206"/>
    </row>
    <row r="1216" spans="1:6" ht="15.75" thickBot="1" x14ac:dyDescent="0.3">
      <c r="A1216" s="487" t="s">
        <v>292</v>
      </c>
      <c r="B1216" s="488"/>
      <c r="C1216" s="213"/>
      <c r="D1216" s="212">
        <v>100</v>
      </c>
      <c r="E1216" s="206"/>
      <c r="F1216" s="206"/>
    </row>
    <row r="1217" spans="1:6" x14ac:dyDescent="0.25">
      <c r="A1217" s="489"/>
      <c r="B1217" s="489"/>
      <c r="C1217" s="206"/>
      <c r="D1217" s="206"/>
      <c r="E1217" s="206"/>
      <c r="F1217" s="206"/>
    </row>
    <row r="1218" spans="1:6" ht="15.75" thickBot="1" x14ac:dyDescent="0.3">
      <c r="A1218" s="490" t="s">
        <v>291</v>
      </c>
      <c r="B1218" s="490"/>
      <c r="C1218" s="490"/>
      <c r="D1218" s="490"/>
      <c r="E1218" s="490"/>
      <c r="F1218" s="490"/>
    </row>
    <row r="1219" spans="1:6" x14ac:dyDescent="0.25">
      <c r="A1219" s="545" t="s">
        <v>290</v>
      </c>
      <c r="B1219" s="546"/>
      <c r="C1219" s="546"/>
      <c r="D1219" s="546"/>
      <c r="E1219" s="547" t="s">
        <v>289</v>
      </c>
      <c r="F1219" s="548"/>
    </row>
    <row r="1220" spans="1:6" ht="41.25" thickBot="1" x14ac:dyDescent="0.3">
      <c r="A1220" s="211" t="s">
        <v>288</v>
      </c>
      <c r="B1220" s="210" t="s">
        <v>287</v>
      </c>
      <c r="C1220" s="210" t="s">
        <v>286</v>
      </c>
      <c r="D1220" s="210" t="s">
        <v>285</v>
      </c>
      <c r="E1220" s="549"/>
      <c r="F1220" s="550"/>
    </row>
    <row r="1221" spans="1:6" ht="15.75" thickBot="1" x14ac:dyDescent="0.3">
      <c r="A1221" s="209" t="s">
        <v>349</v>
      </c>
      <c r="B1221" s="208" t="s">
        <v>348</v>
      </c>
      <c r="C1221" s="208" t="s">
        <v>347</v>
      </c>
      <c r="D1221" s="208" t="s">
        <v>346</v>
      </c>
      <c r="E1221" s="551">
        <v>5.5</v>
      </c>
      <c r="F1221" s="552"/>
    </row>
    <row r="1222" spans="1:6" x14ac:dyDescent="0.25">
      <c r="A1222" s="207"/>
      <c r="B1222" s="207"/>
      <c r="C1222" s="206"/>
      <c r="D1222" s="206"/>
      <c r="E1222" s="206"/>
      <c r="F1222" s="206"/>
    </row>
    <row r="1223" spans="1:6" x14ac:dyDescent="0.25">
      <c r="A1223" s="489" t="s">
        <v>280</v>
      </c>
      <c r="B1223" s="489"/>
      <c r="C1223" s="489"/>
      <c r="D1223" s="489"/>
      <c r="E1223" s="489"/>
      <c r="F1223" s="489"/>
    </row>
    <row r="1224" spans="1:6" x14ac:dyDescent="0.25">
      <c r="A1224" s="542" t="s">
        <v>345</v>
      </c>
      <c r="B1224" s="542"/>
      <c r="C1224" s="542"/>
      <c r="D1224" s="542"/>
      <c r="E1224" s="542"/>
      <c r="F1224" s="542"/>
    </row>
    <row r="1225" spans="1:6" x14ac:dyDescent="0.25">
      <c r="A1225" s="522" t="s">
        <v>278</v>
      </c>
      <c r="B1225" s="522"/>
      <c r="C1225" s="206" t="s">
        <v>305</v>
      </c>
      <c r="D1225" s="206"/>
      <c r="E1225" s="206"/>
      <c r="F1225" s="206"/>
    </row>
    <row r="1226" spans="1:6" x14ac:dyDescent="0.25">
      <c r="A1226" s="206"/>
      <c r="B1226" s="206"/>
      <c r="C1226" s="206"/>
      <c r="D1226" s="206"/>
      <c r="E1226" s="206"/>
      <c r="F1226" s="206"/>
    </row>
    <row r="1227" spans="1:6" x14ac:dyDescent="0.25">
      <c r="A1227" s="206"/>
      <c r="B1227" s="206"/>
      <c r="C1227" s="206"/>
      <c r="D1227" s="206"/>
      <c r="E1227" s="206"/>
      <c r="F1227" s="206"/>
    </row>
    <row r="1228" spans="1:6" x14ac:dyDescent="0.25">
      <c r="A1228" s="206"/>
      <c r="B1228" s="206"/>
      <c r="C1228" s="206"/>
      <c r="D1228" s="206"/>
      <c r="E1228" s="206"/>
      <c r="F1228" s="206"/>
    </row>
    <row r="1229" spans="1:6" x14ac:dyDescent="0.25">
      <c r="A1229" s="543" t="s">
        <v>304</v>
      </c>
      <c r="B1229" s="543"/>
      <c r="C1229" s="493" t="s">
        <v>105</v>
      </c>
      <c r="D1229" s="493"/>
      <c r="E1229" s="493"/>
      <c r="F1229" s="493"/>
    </row>
    <row r="1230" spans="1:6" x14ac:dyDescent="0.25">
      <c r="A1230" s="544" t="s">
        <v>303</v>
      </c>
      <c r="B1230" s="544"/>
      <c r="C1230" s="493" t="s">
        <v>104</v>
      </c>
      <c r="D1230" s="493"/>
      <c r="E1230" s="493"/>
      <c r="F1230" s="493"/>
    </row>
    <row r="1231" spans="1:6" x14ac:dyDescent="0.25">
      <c r="A1231" s="543" t="s">
        <v>302</v>
      </c>
      <c r="B1231" s="543"/>
      <c r="C1231" s="493" t="s">
        <v>105</v>
      </c>
      <c r="D1231" s="493"/>
      <c r="E1231" s="493"/>
      <c r="F1231" s="493"/>
    </row>
    <row r="1232" spans="1:6" ht="15.75" thickBot="1" x14ac:dyDescent="0.3">
      <c r="A1232" s="541" t="s">
        <v>300</v>
      </c>
      <c r="B1232" s="541"/>
      <c r="C1232" s="493" t="s">
        <v>344</v>
      </c>
      <c r="D1232" s="493"/>
      <c r="E1232" s="493"/>
      <c r="F1232" s="493"/>
    </row>
    <row r="1233" spans="1:6" x14ac:dyDescent="0.25">
      <c r="A1233" s="476" t="s">
        <v>298</v>
      </c>
      <c r="B1233" s="477"/>
      <c r="C1233" s="480" t="s">
        <v>297</v>
      </c>
      <c r="D1233" s="481"/>
      <c r="E1233" s="219"/>
      <c r="F1233" s="219"/>
    </row>
    <row r="1234" spans="1:6" x14ac:dyDescent="0.25">
      <c r="A1234" s="478"/>
      <c r="B1234" s="479"/>
      <c r="C1234" s="479" t="s">
        <v>296</v>
      </c>
      <c r="D1234" s="482"/>
      <c r="E1234" s="222"/>
      <c r="F1234" s="222"/>
    </row>
    <row r="1235" spans="1:6" x14ac:dyDescent="0.25">
      <c r="A1235" s="478"/>
      <c r="B1235" s="479"/>
      <c r="C1235" s="221" t="s">
        <v>295</v>
      </c>
      <c r="D1235" s="220" t="s">
        <v>294</v>
      </c>
      <c r="E1235" s="219"/>
      <c r="F1235" s="219"/>
    </row>
    <row r="1236" spans="1:6" x14ac:dyDescent="0.25">
      <c r="A1236" s="523" t="s">
        <v>103</v>
      </c>
      <c r="B1236" s="524"/>
      <c r="C1236" s="218">
        <v>11</v>
      </c>
      <c r="D1236" s="217">
        <v>11</v>
      </c>
      <c r="E1236" s="216"/>
      <c r="F1236" s="216"/>
    </row>
    <row r="1237" spans="1:6" x14ac:dyDescent="0.25">
      <c r="A1237" s="483" t="s">
        <v>343</v>
      </c>
      <c r="B1237" s="484"/>
      <c r="C1237" s="35">
        <v>8</v>
      </c>
      <c r="D1237" s="38">
        <v>8</v>
      </c>
      <c r="E1237" s="206"/>
      <c r="F1237" s="206"/>
    </row>
    <row r="1238" spans="1:6" x14ac:dyDescent="0.25">
      <c r="A1238" s="483" t="s">
        <v>41</v>
      </c>
      <c r="B1238" s="484"/>
      <c r="C1238" s="35">
        <v>105</v>
      </c>
      <c r="D1238" s="38">
        <v>105</v>
      </c>
      <c r="E1238" s="206"/>
      <c r="F1238" s="206"/>
    </row>
    <row r="1239" spans="1:6" ht="15.75" thickBot="1" x14ac:dyDescent="0.3">
      <c r="A1239" s="525" t="s">
        <v>102</v>
      </c>
      <c r="B1239" s="526"/>
      <c r="C1239" s="215">
        <v>12</v>
      </c>
      <c r="D1239" s="214">
        <v>12</v>
      </c>
      <c r="E1239" s="206"/>
      <c r="F1239" s="206"/>
    </row>
    <row r="1240" spans="1:6" ht="15.75" thickBot="1" x14ac:dyDescent="0.3">
      <c r="A1240" s="487" t="s">
        <v>292</v>
      </c>
      <c r="B1240" s="488"/>
      <c r="C1240" s="213"/>
      <c r="D1240" s="212">
        <v>100</v>
      </c>
      <c r="E1240" s="206"/>
      <c r="F1240" s="206"/>
    </row>
    <row r="1241" spans="1:6" x14ac:dyDescent="0.25">
      <c r="A1241" s="489"/>
      <c r="B1241" s="489"/>
      <c r="C1241" s="206"/>
      <c r="D1241" s="206"/>
      <c r="E1241" s="206"/>
      <c r="F1241" s="206"/>
    </row>
    <row r="1242" spans="1:6" ht="15.75" thickBot="1" x14ac:dyDescent="0.3">
      <c r="A1242" s="490" t="s">
        <v>291</v>
      </c>
      <c r="B1242" s="490"/>
      <c r="C1242" s="490"/>
      <c r="D1242" s="490"/>
      <c r="E1242" s="490"/>
      <c r="F1242" s="490"/>
    </row>
    <row r="1243" spans="1:6" x14ac:dyDescent="0.25">
      <c r="A1243" s="545" t="s">
        <v>290</v>
      </c>
      <c r="B1243" s="546"/>
      <c r="C1243" s="546"/>
      <c r="D1243" s="546"/>
      <c r="E1243" s="547" t="s">
        <v>289</v>
      </c>
      <c r="F1243" s="548"/>
    </row>
    <row r="1244" spans="1:6" ht="41.25" thickBot="1" x14ac:dyDescent="0.3">
      <c r="A1244" s="211" t="s">
        <v>288</v>
      </c>
      <c r="B1244" s="210" t="s">
        <v>287</v>
      </c>
      <c r="C1244" s="210" t="s">
        <v>286</v>
      </c>
      <c r="D1244" s="210" t="s">
        <v>285</v>
      </c>
      <c r="E1244" s="549"/>
      <c r="F1244" s="550"/>
    </row>
    <row r="1245" spans="1:6" ht="15.75" thickBot="1" x14ac:dyDescent="0.3">
      <c r="A1245" s="209" t="s">
        <v>342</v>
      </c>
      <c r="B1245" s="208" t="s">
        <v>341</v>
      </c>
      <c r="C1245" s="208" t="s">
        <v>340</v>
      </c>
      <c r="D1245" s="208" t="s">
        <v>339</v>
      </c>
      <c r="E1245" s="551">
        <v>1.8480000000000001</v>
      </c>
      <c r="F1245" s="552"/>
    </row>
    <row r="1246" spans="1:6" x14ac:dyDescent="0.25">
      <c r="A1246" s="207"/>
      <c r="B1246" s="207"/>
      <c r="C1246" s="206"/>
      <c r="D1246" s="206"/>
      <c r="E1246" s="206"/>
      <c r="F1246" s="206"/>
    </row>
    <row r="1247" spans="1:6" x14ac:dyDescent="0.25">
      <c r="A1247" s="489" t="s">
        <v>280</v>
      </c>
      <c r="B1247" s="489"/>
      <c r="C1247" s="489"/>
      <c r="D1247" s="489"/>
      <c r="E1247" s="489"/>
      <c r="F1247" s="489"/>
    </row>
    <row r="1248" spans="1:6" x14ac:dyDescent="0.25">
      <c r="A1248" s="542" t="s">
        <v>338</v>
      </c>
      <c r="B1248" s="542"/>
      <c r="C1248" s="542"/>
      <c r="D1248" s="542"/>
      <c r="E1248" s="542"/>
      <c r="F1248" s="542"/>
    </row>
    <row r="1249" spans="1:6" x14ac:dyDescent="0.25">
      <c r="A1249" s="522" t="s">
        <v>278</v>
      </c>
      <c r="B1249" s="522"/>
      <c r="C1249" s="206" t="s">
        <v>277</v>
      </c>
      <c r="D1249" s="206"/>
      <c r="E1249" s="206"/>
      <c r="F1249" s="206"/>
    </row>
    <row r="1250" spans="1:6" x14ac:dyDescent="0.25">
      <c r="A1250" s="206"/>
      <c r="B1250" s="206"/>
      <c r="C1250" s="206"/>
      <c r="D1250" s="206"/>
      <c r="E1250" s="206"/>
      <c r="F1250" s="206"/>
    </row>
    <row r="1251" spans="1:6" x14ac:dyDescent="0.25">
      <c r="A1251" s="206"/>
      <c r="B1251" s="206"/>
      <c r="C1251" s="206"/>
      <c r="D1251" s="206"/>
      <c r="E1251" s="206"/>
      <c r="F1251" s="206"/>
    </row>
    <row r="1252" spans="1:6" x14ac:dyDescent="0.25">
      <c r="A1252" s="206"/>
      <c r="B1252" s="206"/>
      <c r="C1252" s="206"/>
      <c r="D1252" s="206"/>
      <c r="E1252" s="206"/>
      <c r="F1252" s="206"/>
    </row>
    <row r="1253" spans="1:6" x14ac:dyDescent="0.25">
      <c r="A1253" s="521" t="s">
        <v>304</v>
      </c>
      <c r="B1253" s="521"/>
      <c r="C1253" s="511" t="s">
        <v>337</v>
      </c>
      <c r="D1253" s="511"/>
      <c r="E1253" s="511"/>
      <c r="F1253" s="511"/>
    </row>
    <row r="1254" spans="1:6" x14ac:dyDescent="0.25">
      <c r="A1254" s="527" t="s">
        <v>303</v>
      </c>
      <c r="B1254" s="527"/>
      <c r="C1254" s="511" t="s">
        <v>205</v>
      </c>
      <c r="D1254" s="511"/>
      <c r="E1254" s="511"/>
      <c r="F1254" s="511"/>
    </row>
    <row r="1255" spans="1:6" x14ac:dyDescent="0.25">
      <c r="A1255" s="521" t="s">
        <v>302</v>
      </c>
      <c r="B1255" s="521"/>
      <c r="C1255" s="511" t="s">
        <v>337</v>
      </c>
      <c r="D1255" s="511"/>
      <c r="E1255" s="511"/>
      <c r="F1255" s="511"/>
    </row>
    <row r="1256" spans="1:6" ht="15.75" thickBot="1" x14ac:dyDescent="0.3">
      <c r="A1256" s="510" t="s">
        <v>300</v>
      </c>
      <c r="B1256" s="510"/>
      <c r="C1256" s="511" t="s">
        <v>299</v>
      </c>
      <c r="D1256" s="511"/>
      <c r="E1256" s="511"/>
      <c r="F1256" s="511"/>
    </row>
    <row r="1257" spans="1:6" x14ac:dyDescent="0.25">
      <c r="A1257" s="556" t="s">
        <v>298</v>
      </c>
      <c r="B1257" s="557"/>
      <c r="C1257" s="562" t="s">
        <v>297</v>
      </c>
      <c r="D1257" s="563"/>
      <c r="E1257" s="202"/>
      <c r="F1257" s="202"/>
    </row>
    <row r="1258" spans="1:6" x14ac:dyDescent="0.25">
      <c r="A1258" s="558"/>
      <c r="B1258" s="559"/>
      <c r="C1258" s="559" t="s">
        <v>296</v>
      </c>
      <c r="D1258" s="564"/>
      <c r="E1258" s="205"/>
      <c r="F1258" s="205"/>
    </row>
    <row r="1259" spans="1:6" x14ac:dyDescent="0.25">
      <c r="A1259" s="558"/>
      <c r="B1259" s="559"/>
      <c r="C1259" s="204" t="s">
        <v>295</v>
      </c>
      <c r="D1259" s="203" t="s">
        <v>294</v>
      </c>
      <c r="E1259" s="202"/>
      <c r="F1259" s="202"/>
    </row>
    <row r="1260" spans="1:6" x14ac:dyDescent="0.25">
      <c r="A1260" s="504" t="s">
        <v>64</v>
      </c>
      <c r="B1260" s="505"/>
      <c r="C1260" s="201">
        <v>105</v>
      </c>
      <c r="D1260" s="200">
        <v>73.5</v>
      </c>
      <c r="E1260" s="199"/>
      <c r="F1260" s="199"/>
    </row>
    <row r="1261" spans="1:6" x14ac:dyDescent="0.25">
      <c r="A1261" s="506" t="s">
        <v>336</v>
      </c>
      <c r="B1261" s="507"/>
      <c r="C1261" s="198">
        <v>0</v>
      </c>
      <c r="D1261" s="197">
        <v>71.3</v>
      </c>
    </row>
    <row r="1262" spans="1:6" x14ac:dyDescent="0.25">
      <c r="A1262" s="508" t="s">
        <v>87</v>
      </c>
      <c r="B1262" s="509"/>
      <c r="C1262" s="198">
        <v>28</v>
      </c>
      <c r="D1262" s="197">
        <v>28</v>
      </c>
    </row>
    <row r="1263" spans="1:6" x14ac:dyDescent="0.25">
      <c r="A1263" s="508" t="s">
        <v>43</v>
      </c>
      <c r="B1263" s="509"/>
      <c r="C1263" s="198">
        <v>2.5</v>
      </c>
      <c r="D1263" s="197">
        <v>2.5</v>
      </c>
    </row>
    <row r="1264" spans="1:6" ht="15.75" thickBot="1" x14ac:dyDescent="0.3">
      <c r="A1264" s="560" t="s">
        <v>47</v>
      </c>
      <c r="B1264" s="561"/>
      <c r="C1264" s="196">
        <v>0.25</v>
      </c>
      <c r="D1264" s="195">
        <v>0.25</v>
      </c>
    </row>
    <row r="1265" spans="1:6" ht="15.75" thickBot="1" x14ac:dyDescent="0.3">
      <c r="A1265" s="553" t="s">
        <v>292</v>
      </c>
      <c r="B1265" s="554"/>
      <c r="C1265" s="194"/>
      <c r="D1265" s="193">
        <v>100</v>
      </c>
    </row>
    <row r="1266" spans="1:6" x14ac:dyDescent="0.25">
      <c r="A1266" s="530"/>
      <c r="B1266" s="530"/>
    </row>
    <row r="1267" spans="1:6" ht="15.75" thickBot="1" x14ac:dyDescent="0.3">
      <c r="A1267" s="503" t="s">
        <v>291</v>
      </c>
      <c r="B1267" s="503"/>
      <c r="C1267" s="503"/>
      <c r="D1267" s="503"/>
      <c r="E1267" s="503"/>
      <c r="F1267" s="503"/>
    </row>
    <row r="1268" spans="1:6" x14ac:dyDescent="0.25">
      <c r="A1268" s="491" t="s">
        <v>290</v>
      </c>
      <c r="B1268" s="492"/>
      <c r="C1268" s="492"/>
      <c r="D1268" s="492"/>
      <c r="E1268" s="496" t="s">
        <v>289</v>
      </c>
      <c r="F1268" s="497"/>
    </row>
    <row r="1269" spans="1:6" ht="51.75" thickBot="1" x14ac:dyDescent="0.3">
      <c r="A1269" s="192" t="s">
        <v>288</v>
      </c>
      <c r="B1269" s="191" t="s">
        <v>287</v>
      </c>
      <c r="C1269" s="191" t="s">
        <v>286</v>
      </c>
      <c r="D1269" s="191" t="s">
        <v>285</v>
      </c>
      <c r="E1269" s="498"/>
      <c r="F1269" s="499"/>
    </row>
    <row r="1270" spans="1:6" ht="15.75" thickBot="1" x14ac:dyDescent="0.3">
      <c r="A1270" s="190" t="s">
        <v>335</v>
      </c>
      <c r="B1270" s="189" t="s">
        <v>334</v>
      </c>
      <c r="C1270" s="189" t="s">
        <v>333</v>
      </c>
      <c r="D1270" s="189" t="s">
        <v>332</v>
      </c>
      <c r="E1270" s="494">
        <v>2.09</v>
      </c>
      <c r="F1270" s="495"/>
    </row>
    <row r="1271" spans="1:6" x14ac:dyDescent="0.25">
      <c r="A1271" s="188"/>
      <c r="B1271" s="188"/>
    </row>
    <row r="1272" spans="1:6" x14ac:dyDescent="0.25">
      <c r="A1272" s="530" t="s">
        <v>280</v>
      </c>
      <c r="B1272" s="530"/>
      <c r="C1272" s="530"/>
      <c r="D1272" s="530"/>
      <c r="E1272" s="530"/>
      <c r="F1272" s="530"/>
    </row>
    <row r="1273" spans="1:6" x14ac:dyDescent="0.25">
      <c r="A1273" s="531" t="s">
        <v>331</v>
      </c>
      <c r="B1273" s="531"/>
      <c r="C1273" s="531"/>
      <c r="D1273" s="531"/>
      <c r="E1273" s="531"/>
      <c r="F1273" s="531"/>
    </row>
    <row r="1274" spans="1:6" x14ac:dyDescent="0.25">
      <c r="A1274" s="555" t="s">
        <v>278</v>
      </c>
      <c r="B1274" s="555"/>
      <c r="C1274" t="s">
        <v>277</v>
      </c>
    </row>
    <row r="1276" spans="1:6" x14ac:dyDescent="0.25">
      <c r="A1276" s="521" t="s">
        <v>304</v>
      </c>
      <c r="B1276" s="521"/>
      <c r="C1276" s="511" t="s">
        <v>330</v>
      </c>
      <c r="D1276" s="511"/>
      <c r="E1276" s="511"/>
      <c r="F1276" s="511"/>
    </row>
    <row r="1277" spans="1:6" x14ac:dyDescent="0.25">
      <c r="A1277" s="527" t="s">
        <v>303</v>
      </c>
      <c r="B1277" s="527"/>
      <c r="C1277" s="511" t="s">
        <v>88</v>
      </c>
      <c r="D1277" s="511"/>
      <c r="E1277" s="511"/>
      <c r="F1277" s="511"/>
    </row>
    <row r="1278" spans="1:6" x14ac:dyDescent="0.25">
      <c r="A1278" s="521" t="s">
        <v>302</v>
      </c>
      <c r="B1278" s="521"/>
      <c r="C1278" s="511" t="s">
        <v>330</v>
      </c>
      <c r="D1278" s="511"/>
      <c r="E1278" s="511"/>
      <c r="F1278" s="511"/>
    </row>
    <row r="1279" spans="1:6" ht="15.75" thickBot="1" x14ac:dyDescent="0.3">
      <c r="A1279" s="510" t="s">
        <v>300</v>
      </c>
      <c r="B1279" s="510"/>
      <c r="C1279" s="511" t="s">
        <v>299</v>
      </c>
      <c r="D1279" s="511"/>
      <c r="E1279" s="511"/>
      <c r="F1279" s="511"/>
    </row>
    <row r="1280" spans="1:6" x14ac:dyDescent="0.25">
      <c r="A1280" s="556" t="s">
        <v>298</v>
      </c>
      <c r="B1280" s="557"/>
      <c r="C1280" s="562" t="s">
        <v>297</v>
      </c>
      <c r="D1280" s="563"/>
      <c r="E1280" s="202"/>
      <c r="F1280" s="202"/>
    </row>
    <row r="1281" spans="1:6" x14ac:dyDescent="0.25">
      <c r="A1281" s="558"/>
      <c r="B1281" s="559"/>
      <c r="C1281" s="559" t="s">
        <v>296</v>
      </c>
      <c r="D1281" s="564"/>
      <c r="E1281" s="205"/>
      <c r="F1281" s="205"/>
    </row>
    <row r="1282" spans="1:6" x14ac:dyDescent="0.25">
      <c r="A1282" s="558"/>
      <c r="B1282" s="559"/>
      <c r="C1282" s="204" t="s">
        <v>295</v>
      </c>
      <c r="D1282" s="203" t="s">
        <v>294</v>
      </c>
      <c r="E1282" s="202"/>
      <c r="F1282" s="202"/>
    </row>
    <row r="1283" spans="1:6" x14ac:dyDescent="0.25">
      <c r="A1283" s="504" t="s">
        <v>64</v>
      </c>
      <c r="B1283" s="505"/>
      <c r="C1283" s="201">
        <v>58</v>
      </c>
      <c r="D1283" s="200">
        <v>40.6</v>
      </c>
      <c r="E1283" s="199"/>
      <c r="F1283" s="199"/>
    </row>
    <row r="1284" spans="1:6" x14ac:dyDescent="0.25">
      <c r="A1284" s="508" t="s">
        <v>73</v>
      </c>
      <c r="B1284" s="509"/>
      <c r="C1284" s="198">
        <v>32</v>
      </c>
      <c r="D1284" s="197">
        <v>25.6</v>
      </c>
    </row>
    <row r="1285" spans="1:6" x14ac:dyDescent="0.25">
      <c r="A1285" s="508" t="s">
        <v>71</v>
      </c>
      <c r="B1285" s="509"/>
      <c r="C1285" s="198">
        <v>30</v>
      </c>
      <c r="D1285" s="197">
        <v>24</v>
      </c>
    </row>
    <row r="1286" spans="1:6" x14ac:dyDescent="0.25">
      <c r="A1286" s="508" t="s">
        <v>62</v>
      </c>
      <c r="B1286" s="509"/>
      <c r="C1286" s="198">
        <v>15</v>
      </c>
      <c r="D1286" s="197">
        <v>12.6</v>
      </c>
    </row>
    <row r="1287" spans="1:6" x14ac:dyDescent="0.25">
      <c r="A1287" s="508" t="s">
        <v>87</v>
      </c>
      <c r="B1287" s="509"/>
      <c r="C1287" s="198">
        <v>30</v>
      </c>
      <c r="D1287" s="197">
        <v>30</v>
      </c>
    </row>
    <row r="1288" spans="1:6" x14ac:dyDescent="0.25">
      <c r="A1288" s="508" t="s">
        <v>43</v>
      </c>
      <c r="B1288" s="509"/>
      <c r="C1288" s="198">
        <v>3</v>
      </c>
      <c r="D1288" s="197">
        <v>3</v>
      </c>
    </row>
    <row r="1289" spans="1:6" ht="15.75" thickBot="1" x14ac:dyDescent="0.3">
      <c r="A1289" s="560" t="s">
        <v>47</v>
      </c>
      <c r="B1289" s="561"/>
      <c r="C1289" s="196">
        <v>0.3</v>
      </c>
      <c r="D1289" s="195">
        <v>0.3</v>
      </c>
    </row>
    <row r="1290" spans="1:6" ht="15.75" thickBot="1" x14ac:dyDescent="0.3">
      <c r="A1290" s="553" t="s">
        <v>292</v>
      </c>
      <c r="B1290" s="554"/>
      <c r="C1290" s="194"/>
      <c r="D1290" s="193">
        <v>100</v>
      </c>
    </row>
    <row r="1291" spans="1:6" x14ac:dyDescent="0.25">
      <c r="A1291" s="530"/>
      <c r="B1291" s="530"/>
    </row>
    <row r="1292" spans="1:6" ht="15.75" thickBot="1" x14ac:dyDescent="0.3">
      <c r="A1292" s="503" t="s">
        <v>291</v>
      </c>
      <c r="B1292" s="503"/>
      <c r="C1292" s="503"/>
      <c r="D1292" s="503"/>
      <c r="E1292" s="503"/>
      <c r="F1292" s="503"/>
    </row>
    <row r="1293" spans="1:6" x14ac:dyDescent="0.25">
      <c r="A1293" s="491" t="s">
        <v>290</v>
      </c>
      <c r="B1293" s="492"/>
      <c r="C1293" s="492"/>
      <c r="D1293" s="492"/>
      <c r="E1293" s="496" t="s">
        <v>289</v>
      </c>
      <c r="F1293" s="497"/>
    </row>
    <row r="1294" spans="1:6" ht="51.75" thickBot="1" x14ac:dyDescent="0.3">
      <c r="A1294" s="192" t="s">
        <v>288</v>
      </c>
      <c r="B1294" s="191" t="s">
        <v>287</v>
      </c>
      <c r="C1294" s="191" t="s">
        <v>286</v>
      </c>
      <c r="D1294" s="191" t="s">
        <v>285</v>
      </c>
      <c r="E1294" s="498"/>
      <c r="F1294" s="499"/>
    </row>
    <row r="1295" spans="1:6" ht="15.75" thickBot="1" x14ac:dyDescent="0.3">
      <c r="A1295" s="190" t="s">
        <v>329</v>
      </c>
      <c r="B1295" s="189" t="s">
        <v>328</v>
      </c>
      <c r="C1295" s="189" t="s">
        <v>327</v>
      </c>
      <c r="D1295" s="189" t="s">
        <v>326</v>
      </c>
      <c r="E1295" s="494">
        <v>5.62</v>
      </c>
      <c r="F1295" s="495"/>
    </row>
    <row r="1296" spans="1:6" x14ac:dyDescent="0.25">
      <c r="A1296" s="188"/>
      <c r="B1296" s="188"/>
    </row>
    <row r="1297" spans="1:6" x14ac:dyDescent="0.25">
      <c r="A1297" s="530" t="s">
        <v>280</v>
      </c>
      <c r="B1297" s="530"/>
      <c r="C1297" s="530"/>
      <c r="D1297" s="530"/>
      <c r="E1297" s="530"/>
      <c r="F1297" s="530"/>
    </row>
    <row r="1298" spans="1:6" x14ac:dyDescent="0.25">
      <c r="A1298" s="531" t="s">
        <v>325</v>
      </c>
      <c r="B1298" s="531"/>
      <c r="C1298" s="531"/>
      <c r="D1298" s="531"/>
      <c r="E1298" s="531"/>
      <c r="F1298" s="531"/>
    </row>
    <row r="1299" spans="1:6" x14ac:dyDescent="0.25">
      <c r="A1299" s="555" t="s">
        <v>278</v>
      </c>
      <c r="B1299" s="555"/>
      <c r="C1299" t="s">
        <v>324</v>
      </c>
    </row>
    <row r="1304" spans="1:6" x14ac:dyDescent="0.25">
      <c r="A1304" s="521" t="s">
        <v>304</v>
      </c>
      <c r="B1304" s="521"/>
      <c r="C1304" s="511" t="s">
        <v>323</v>
      </c>
      <c r="D1304" s="511"/>
      <c r="E1304" s="511"/>
      <c r="F1304" s="511"/>
    </row>
    <row r="1305" spans="1:6" x14ac:dyDescent="0.25">
      <c r="A1305" s="527" t="s">
        <v>303</v>
      </c>
      <c r="B1305" s="527"/>
      <c r="C1305" s="511" t="s">
        <v>94</v>
      </c>
      <c r="D1305" s="511"/>
      <c r="E1305" s="511"/>
      <c r="F1305" s="511"/>
    </row>
    <row r="1306" spans="1:6" x14ac:dyDescent="0.25">
      <c r="A1306" s="521" t="s">
        <v>302</v>
      </c>
      <c r="B1306" s="521"/>
      <c r="C1306" s="511" t="s">
        <v>323</v>
      </c>
      <c r="D1306" s="511"/>
      <c r="E1306" s="511"/>
      <c r="F1306" s="511"/>
    </row>
    <row r="1307" spans="1:6" ht="15.75" thickBot="1" x14ac:dyDescent="0.3">
      <c r="A1307" s="510" t="s">
        <v>300</v>
      </c>
      <c r="B1307" s="510"/>
      <c r="C1307" s="511" t="s">
        <v>322</v>
      </c>
      <c r="D1307" s="511"/>
      <c r="E1307" s="511"/>
      <c r="F1307" s="511"/>
    </row>
    <row r="1308" spans="1:6" x14ac:dyDescent="0.25">
      <c r="A1308" s="556" t="s">
        <v>298</v>
      </c>
      <c r="B1308" s="557"/>
      <c r="C1308" s="562" t="s">
        <v>297</v>
      </c>
      <c r="D1308" s="563"/>
      <c r="E1308" s="202"/>
      <c r="F1308" s="202"/>
    </row>
    <row r="1309" spans="1:6" x14ac:dyDescent="0.25">
      <c r="A1309" s="558"/>
      <c r="B1309" s="559"/>
      <c r="C1309" s="559" t="s">
        <v>296</v>
      </c>
      <c r="D1309" s="564"/>
      <c r="E1309" s="205"/>
      <c r="F1309" s="205"/>
    </row>
    <row r="1310" spans="1:6" x14ac:dyDescent="0.25">
      <c r="A1310" s="558"/>
      <c r="B1310" s="559"/>
      <c r="C1310" s="204" t="s">
        <v>295</v>
      </c>
      <c r="D1310" s="203" t="s">
        <v>294</v>
      </c>
      <c r="E1310" s="202"/>
      <c r="F1310" s="202"/>
    </row>
    <row r="1311" spans="1:6" x14ac:dyDescent="0.25">
      <c r="A1311" s="504" t="s">
        <v>64</v>
      </c>
      <c r="B1311" s="505"/>
      <c r="C1311" s="201">
        <v>48.45</v>
      </c>
      <c r="D1311" s="200">
        <v>36.36</v>
      </c>
      <c r="E1311" s="199"/>
      <c r="F1311" s="199"/>
    </row>
    <row r="1312" spans="1:6" x14ac:dyDescent="0.25">
      <c r="A1312" s="508" t="s">
        <v>71</v>
      </c>
      <c r="B1312" s="509"/>
      <c r="C1312" s="198">
        <v>4.55</v>
      </c>
      <c r="D1312" s="197">
        <v>3.64</v>
      </c>
    </row>
    <row r="1313" spans="1:6" x14ac:dyDescent="0.25">
      <c r="A1313" s="508" t="s">
        <v>92</v>
      </c>
      <c r="B1313" s="509"/>
      <c r="C1313" s="198">
        <v>4.3600000000000003</v>
      </c>
      <c r="D1313" s="197">
        <v>3.64</v>
      </c>
    </row>
    <row r="1314" spans="1:6" x14ac:dyDescent="0.25">
      <c r="A1314" s="508" t="s">
        <v>93</v>
      </c>
      <c r="B1314" s="509"/>
      <c r="C1314" s="198">
        <v>0.91</v>
      </c>
      <c r="D1314" s="197">
        <v>0.91</v>
      </c>
    </row>
    <row r="1315" spans="1:6" x14ac:dyDescent="0.25">
      <c r="A1315" s="508" t="s">
        <v>45</v>
      </c>
      <c r="B1315" s="509"/>
      <c r="C1315" s="198">
        <v>0.91</v>
      </c>
      <c r="D1315" s="197">
        <v>0.91</v>
      </c>
    </row>
    <row r="1316" spans="1:6" x14ac:dyDescent="0.25">
      <c r="A1316" s="508" t="s">
        <v>321</v>
      </c>
      <c r="B1316" s="509"/>
      <c r="C1316" s="198">
        <v>0</v>
      </c>
      <c r="D1316" s="197">
        <v>89</v>
      </c>
    </row>
    <row r="1317" spans="1:6" x14ac:dyDescent="0.25">
      <c r="A1317" s="508" t="s">
        <v>320</v>
      </c>
      <c r="B1317" s="509"/>
      <c r="C1317" s="198">
        <v>89</v>
      </c>
      <c r="D1317" s="197">
        <v>89</v>
      </c>
    </row>
    <row r="1318" spans="1:6" x14ac:dyDescent="0.25">
      <c r="A1318" s="506" t="s">
        <v>319</v>
      </c>
      <c r="B1318" s="507"/>
      <c r="C1318" s="198">
        <v>0</v>
      </c>
      <c r="D1318" s="197">
        <v>90.91</v>
      </c>
    </row>
    <row r="1319" spans="1:6" x14ac:dyDescent="0.25">
      <c r="A1319" s="508" t="s">
        <v>318</v>
      </c>
      <c r="B1319" s="509"/>
      <c r="C1319" s="198">
        <v>0</v>
      </c>
      <c r="D1319" s="197">
        <v>9.09</v>
      </c>
    </row>
    <row r="1320" spans="1:6" ht="15.75" thickBot="1" x14ac:dyDescent="0.3">
      <c r="A1320" s="560" t="s">
        <v>317</v>
      </c>
      <c r="B1320" s="561"/>
      <c r="C1320" s="196">
        <v>0</v>
      </c>
      <c r="D1320" s="195">
        <v>9.09</v>
      </c>
    </row>
    <row r="1321" spans="1:6" ht="15.75" thickBot="1" x14ac:dyDescent="0.3">
      <c r="A1321" s="553" t="s">
        <v>292</v>
      </c>
      <c r="B1321" s="554"/>
      <c r="C1321" s="194"/>
      <c r="D1321" s="193">
        <v>100</v>
      </c>
    </row>
    <row r="1322" spans="1:6" x14ac:dyDescent="0.25">
      <c r="A1322" s="530"/>
      <c r="B1322" s="530"/>
    </row>
    <row r="1323" spans="1:6" ht="15.75" thickBot="1" x14ac:dyDescent="0.3">
      <c r="A1323" s="503" t="s">
        <v>291</v>
      </c>
      <c r="B1323" s="503"/>
      <c r="C1323" s="503"/>
      <c r="D1323" s="503"/>
      <c r="E1323" s="503"/>
      <c r="F1323" s="503"/>
    </row>
    <row r="1324" spans="1:6" x14ac:dyDescent="0.25">
      <c r="A1324" s="491" t="s">
        <v>290</v>
      </c>
      <c r="B1324" s="492"/>
      <c r="C1324" s="492"/>
      <c r="D1324" s="492"/>
      <c r="E1324" s="496" t="s">
        <v>289</v>
      </c>
      <c r="F1324" s="497"/>
    </row>
    <row r="1325" spans="1:6" ht="51.75" thickBot="1" x14ac:dyDescent="0.3">
      <c r="A1325" s="192" t="s">
        <v>288</v>
      </c>
      <c r="B1325" s="191" t="s">
        <v>287</v>
      </c>
      <c r="C1325" s="191" t="s">
        <v>286</v>
      </c>
      <c r="D1325" s="191" t="s">
        <v>285</v>
      </c>
      <c r="E1325" s="498"/>
      <c r="F1325" s="499"/>
    </row>
    <row r="1326" spans="1:6" ht="15.75" thickBot="1" x14ac:dyDescent="0.3">
      <c r="A1326" s="190" t="s">
        <v>316</v>
      </c>
      <c r="B1326" s="189" t="s">
        <v>315</v>
      </c>
      <c r="C1326" s="189" t="s">
        <v>314</v>
      </c>
      <c r="D1326" s="189" t="s">
        <v>313</v>
      </c>
      <c r="E1326" s="494">
        <v>4.4800000000000004</v>
      </c>
      <c r="F1326" s="495"/>
    </row>
    <row r="1327" spans="1:6" x14ac:dyDescent="0.25">
      <c r="A1327" s="188"/>
      <c r="B1327" s="188"/>
    </row>
    <row r="1328" spans="1:6" x14ac:dyDescent="0.25">
      <c r="A1328" s="530" t="s">
        <v>280</v>
      </c>
      <c r="B1328" s="530"/>
      <c r="C1328" s="530"/>
      <c r="D1328" s="530"/>
      <c r="E1328" s="530"/>
      <c r="F1328" s="530"/>
    </row>
    <row r="1329" spans="1:6" x14ac:dyDescent="0.25">
      <c r="A1329" s="531" t="s">
        <v>312</v>
      </c>
      <c r="B1329" s="531"/>
      <c r="C1329" s="531"/>
      <c r="D1329" s="531"/>
      <c r="E1329" s="531"/>
      <c r="F1329" s="531"/>
    </row>
    <row r="1330" spans="1:6" x14ac:dyDescent="0.25">
      <c r="A1330" s="555" t="s">
        <v>278</v>
      </c>
      <c r="B1330" s="555"/>
      <c r="C1330" t="s">
        <v>277</v>
      </c>
    </row>
    <row r="1335" spans="1:6" x14ac:dyDescent="0.25">
      <c r="A1335" s="521" t="s">
        <v>304</v>
      </c>
      <c r="B1335" s="521"/>
      <c r="C1335" s="511" t="s">
        <v>311</v>
      </c>
      <c r="D1335" s="511"/>
      <c r="E1335" s="511"/>
      <c r="F1335" s="511"/>
    </row>
    <row r="1336" spans="1:6" x14ac:dyDescent="0.25">
      <c r="A1336" s="527" t="s">
        <v>303</v>
      </c>
      <c r="B1336" s="527"/>
      <c r="C1336" s="511" t="s">
        <v>189</v>
      </c>
      <c r="D1336" s="511"/>
      <c r="E1336" s="511"/>
      <c r="F1336" s="511"/>
    </row>
    <row r="1337" spans="1:6" x14ac:dyDescent="0.25">
      <c r="A1337" s="521" t="s">
        <v>302</v>
      </c>
      <c r="B1337" s="521"/>
      <c r="C1337" s="511" t="s">
        <v>311</v>
      </c>
      <c r="D1337" s="511"/>
      <c r="E1337" s="511"/>
      <c r="F1337" s="511"/>
    </row>
    <row r="1338" spans="1:6" ht="15.75" thickBot="1" x14ac:dyDescent="0.3">
      <c r="A1338" s="510" t="s">
        <v>300</v>
      </c>
      <c r="B1338" s="510"/>
      <c r="C1338" s="511" t="s">
        <v>299</v>
      </c>
      <c r="D1338" s="511"/>
      <c r="E1338" s="511"/>
      <c r="F1338" s="511"/>
    </row>
    <row r="1339" spans="1:6" x14ac:dyDescent="0.25">
      <c r="A1339" s="556" t="s">
        <v>298</v>
      </c>
      <c r="B1339" s="557"/>
      <c r="C1339" s="562" t="s">
        <v>297</v>
      </c>
      <c r="D1339" s="563"/>
      <c r="E1339" s="202"/>
      <c r="F1339" s="202"/>
    </row>
    <row r="1340" spans="1:6" x14ac:dyDescent="0.25">
      <c r="A1340" s="558"/>
      <c r="B1340" s="559"/>
      <c r="C1340" s="559" t="s">
        <v>296</v>
      </c>
      <c r="D1340" s="564"/>
      <c r="E1340" s="205"/>
      <c r="F1340" s="205"/>
    </row>
    <row r="1341" spans="1:6" x14ac:dyDescent="0.25">
      <c r="A1341" s="558"/>
      <c r="B1341" s="559"/>
      <c r="C1341" s="204" t="s">
        <v>295</v>
      </c>
      <c r="D1341" s="203" t="s">
        <v>294</v>
      </c>
      <c r="E1341" s="202"/>
      <c r="F1341" s="202"/>
    </row>
    <row r="1342" spans="1:6" x14ac:dyDescent="0.25">
      <c r="A1342" s="504" t="s">
        <v>73</v>
      </c>
      <c r="B1342" s="505"/>
      <c r="C1342" s="201">
        <v>50</v>
      </c>
      <c r="D1342" s="200">
        <v>40</v>
      </c>
      <c r="E1342" s="199"/>
      <c r="F1342" s="199"/>
    </row>
    <row r="1343" spans="1:6" x14ac:dyDescent="0.25">
      <c r="A1343" s="508" t="s">
        <v>162</v>
      </c>
      <c r="B1343" s="509"/>
      <c r="C1343" s="198">
        <v>32</v>
      </c>
      <c r="D1343" s="197">
        <v>30.4</v>
      </c>
    </row>
    <row r="1344" spans="1:6" x14ac:dyDescent="0.25">
      <c r="A1344" s="508" t="s">
        <v>188</v>
      </c>
      <c r="B1344" s="509"/>
      <c r="C1344" s="198">
        <v>32</v>
      </c>
      <c r="D1344" s="197">
        <v>24</v>
      </c>
    </row>
    <row r="1345" spans="1:6" x14ac:dyDescent="0.25">
      <c r="A1345" s="508" t="s">
        <v>69</v>
      </c>
      <c r="B1345" s="509"/>
      <c r="C1345" s="198">
        <v>7</v>
      </c>
      <c r="D1345" s="197">
        <v>7</v>
      </c>
    </row>
    <row r="1346" spans="1:6" ht="15.75" thickBot="1" x14ac:dyDescent="0.3">
      <c r="A1346" s="560" t="s">
        <v>47</v>
      </c>
      <c r="B1346" s="561"/>
      <c r="C1346" s="196">
        <v>0.25</v>
      </c>
      <c r="D1346" s="195">
        <v>0.25</v>
      </c>
    </row>
    <row r="1347" spans="1:6" ht="15.75" thickBot="1" x14ac:dyDescent="0.3">
      <c r="A1347" s="553" t="s">
        <v>292</v>
      </c>
      <c r="B1347" s="554"/>
      <c r="C1347" s="194"/>
      <c r="D1347" s="193">
        <v>100</v>
      </c>
    </row>
    <row r="1348" spans="1:6" x14ac:dyDescent="0.25">
      <c r="A1348" s="530"/>
      <c r="B1348" s="530"/>
    </row>
    <row r="1349" spans="1:6" ht="15.75" thickBot="1" x14ac:dyDescent="0.3">
      <c r="A1349" s="503" t="s">
        <v>291</v>
      </c>
      <c r="B1349" s="503"/>
      <c r="C1349" s="503"/>
      <c r="D1349" s="503"/>
      <c r="E1349" s="503"/>
      <c r="F1349" s="503"/>
    </row>
    <row r="1350" spans="1:6" x14ac:dyDescent="0.25">
      <c r="A1350" s="491" t="s">
        <v>290</v>
      </c>
      <c r="B1350" s="492"/>
      <c r="C1350" s="492"/>
      <c r="D1350" s="492"/>
      <c r="E1350" s="496" t="s">
        <v>289</v>
      </c>
      <c r="F1350" s="497"/>
    </row>
    <row r="1351" spans="1:6" ht="51.75" thickBot="1" x14ac:dyDescent="0.3">
      <c r="A1351" s="192" t="s">
        <v>288</v>
      </c>
      <c r="B1351" s="191" t="s">
        <v>287</v>
      </c>
      <c r="C1351" s="191" t="s">
        <v>286</v>
      </c>
      <c r="D1351" s="191" t="s">
        <v>285</v>
      </c>
      <c r="E1351" s="498"/>
      <c r="F1351" s="499"/>
    </row>
    <row r="1352" spans="1:6" ht="15.75" thickBot="1" x14ac:dyDescent="0.3">
      <c r="A1352" s="190" t="s">
        <v>310</v>
      </c>
      <c r="B1352" s="189" t="s">
        <v>309</v>
      </c>
      <c r="C1352" s="189" t="s">
        <v>308</v>
      </c>
      <c r="D1352" s="189" t="s">
        <v>307</v>
      </c>
      <c r="E1352" s="494">
        <v>69.77</v>
      </c>
      <c r="F1352" s="495"/>
    </row>
    <row r="1353" spans="1:6" x14ac:dyDescent="0.25">
      <c r="A1353" s="188"/>
      <c r="B1353" s="188"/>
    </row>
    <row r="1354" spans="1:6" x14ac:dyDescent="0.25">
      <c r="A1354" s="530" t="s">
        <v>280</v>
      </c>
      <c r="B1354" s="530"/>
      <c r="C1354" s="530"/>
      <c r="D1354" s="530"/>
      <c r="E1354" s="530"/>
      <c r="F1354" s="530"/>
    </row>
    <row r="1355" spans="1:6" x14ac:dyDescent="0.25">
      <c r="A1355" s="531" t="s">
        <v>306</v>
      </c>
      <c r="B1355" s="531"/>
      <c r="C1355" s="531"/>
      <c r="D1355" s="531"/>
      <c r="E1355" s="531"/>
      <c r="F1355" s="531"/>
    </row>
    <row r="1356" spans="1:6" x14ac:dyDescent="0.25">
      <c r="A1356" s="555" t="s">
        <v>278</v>
      </c>
      <c r="B1356" s="555"/>
      <c r="C1356" t="s">
        <v>305</v>
      </c>
    </row>
    <row r="1361" spans="1:6" x14ac:dyDescent="0.25">
      <c r="A1361" s="521" t="s">
        <v>304</v>
      </c>
      <c r="B1361" s="521"/>
      <c r="C1361" s="511" t="s">
        <v>301</v>
      </c>
      <c r="D1361" s="511"/>
      <c r="E1361" s="511"/>
      <c r="F1361" s="511"/>
    </row>
    <row r="1362" spans="1:6" x14ac:dyDescent="0.25">
      <c r="A1362" s="527" t="s">
        <v>303</v>
      </c>
      <c r="B1362" s="527"/>
      <c r="C1362" s="511" t="s">
        <v>139</v>
      </c>
      <c r="D1362" s="511"/>
      <c r="E1362" s="511"/>
      <c r="F1362" s="511"/>
    </row>
    <row r="1363" spans="1:6" x14ac:dyDescent="0.25">
      <c r="A1363" s="521" t="s">
        <v>302</v>
      </c>
      <c r="B1363" s="521"/>
      <c r="C1363" s="511" t="s">
        <v>301</v>
      </c>
      <c r="D1363" s="511"/>
      <c r="E1363" s="511"/>
      <c r="F1363" s="511"/>
    </row>
    <row r="1364" spans="1:6" ht="15.75" thickBot="1" x14ac:dyDescent="0.3">
      <c r="A1364" s="510" t="s">
        <v>300</v>
      </c>
      <c r="B1364" s="510"/>
      <c r="C1364" s="511" t="s">
        <v>299</v>
      </c>
      <c r="D1364" s="511"/>
      <c r="E1364" s="511"/>
      <c r="F1364" s="511"/>
    </row>
    <row r="1365" spans="1:6" x14ac:dyDescent="0.25">
      <c r="A1365" s="556" t="s">
        <v>298</v>
      </c>
      <c r="B1365" s="557"/>
      <c r="C1365" s="562" t="s">
        <v>297</v>
      </c>
      <c r="D1365" s="563"/>
      <c r="E1365" s="202"/>
      <c r="F1365" s="202"/>
    </row>
    <row r="1366" spans="1:6" x14ac:dyDescent="0.25">
      <c r="A1366" s="558"/>
      <c r="B1366" s="559"/>
      <c r="C1366" s="559" t="s">
        <v>296</v>
      </c>
      <c r="D1366" s="564"/>
      <c r="E1366" s="205"/>
      <c r="F1366" s="205"/>
    </row>
    <row r="1367" spans="1:6" x14ac:dyDescent="0.25">
      <c r="A1367" s="558"/>
      <c r="B1367" s="559"/>
      <c r="C1367" s="204" t="s">
        <v>295</v>
      </c>
      <c r="D1367" s="203" t="s">
        <v>294</v>
      </c>
      <c r="E1367" s="202"/>
      <c r="F1367" s="202"/>
    </row>
    <row r="1368" spans="1:6" x14ac:dyDescent="0.25">
      <c r="A1368" s="504" t="s">
        <v>53</v>
      </c>
      <c r="B1368" s="505"/>
      <c r="C1368" s="201">
        <v>89</v>
      </c>
      <c r="D1368" s="200">
        <v>81</v>
      </c>
      <c r="E1368" s="199"/>
      <c r="F1368" s="199"/>
    </row>
    <row r="1369" spans="1:6" x14ac:dyDescent="0.25">
      <c r="A1369" s="508" t="s">
        <v>136</v>
      </c>
      <c r="B1369" s="509"/>
      <c r="C1369" s="198">
        <v>14</v>
      </c>
      <c r="D1369" s="197">
        <v>14</v>
      </c>
    </row>
    <row r="1370" spans="1:6" x14ac:dyDescent="0.25">
      <c r="A1370" s="508" t="s">
        <v>30</v>
      </c>
      <c r="B1370" s="509"/>
      <c r="C1370" s="198">
        <v>19</v>
      </c>
      <c r="D1370" s="197">
        <v>19</v>
      </c>
    </row>
    <row r="1371" spans="1:6" x14ac:dyDescent="0.25">
      <c r="A1371" s="508" t="s">
        <v>47</v>
      </c>
      <c r="B1371" s="509"/>
      <c r="C1371" s="198">
        <v>1</v>
      </c>
      <c r="D1371" s="197">
        <v>1</v>
      </c>
    </row>
    <row r="1372" spans="1:6" ht="15.75" thickBot="1" x14ac:dyDescent="0.3">
      <c r="A1372" s="569" t="s">
        <v>293</v>
      </c>
      <c r="B1372" s="570"/>
      <c r="C1372" s="196">
        <v>0</v>
      </c>
      <c r="D1372" s="195">
        <v>114</v>
      </c>
    </row>
    <row r="1373" spans="1:6" ht="15.75" thickBot="1" x14ac:dyDescent="0.3">
      <c r="A1373" s="553" t="s">
        <v>292</v>
      </c>
      <c r="B1373" s="554"/>
      <c r="C1373" s="194"/>
      <c r="D1373" s="193">
        <v>100</v>
      </c>
    </row>
    <row r="1374" spans="1:6" x14ac:dyDescent="0.25">
      <c r="A1374" s="530"/>
      <c r="B1374" s="530"/>
    </row>
    <row r="1375" spans="1:6" ht="15.75" thickBot="1" x14ac:dyDescent="0.3">
      <c r="A1375" s="503" t="s">
        <v>291</v>
      </c>
      <c r="B1375" s="503"/>
      <c r="C1375" s="503"/>
      <c r="D1375" s="503"/>
      <c r="E1375" s="503"/>
      <c r="F1375" s="503"/>
    </row>
    <row r="1376" spans="1:6" x14ac:dyDescent="0.25">
      <c r="A1376" s="491" t="s">
        <v>290</v>
      </c>
      <c r="B1376" s="492"/>
      <c r="C1376" s="492"/>
      <c r="D1376" s="492"/>
      <c r="E1376" s="496" t="s">
        <v>289</v>
      </c>
      <c r="F1376" s="497"/>
    </row>
    <row r="1377" spans="1:6" ht="51.75" thickBot="1" x14ac:dyDescent="0.3">
      <c r="A1377" s="192" t="s">
        <v>288</v>
      </c>
      <c r="B1377" s="191" t="s">
        <v>287</v>
      </c>
      <c r="C1377" s="191" t="s">
        <v>286</v>
      </c>
      <c r="D1377" s="191" t="s">
        <v>285</v>
      </c>
      <c r="E1377" s="498"/>
      <c r="F1377" s="499"/>
    </row>
    <row r="1378" spans="1:6" ht="15.75" thickBot="1" x14ac:dyDescent="0.3">
      <c r="A1378" s="190" t="s">
        <v>284</v>
      </c>
      <c r="B1378" s="189" t="s">
        <v>283</v>
      </c>
      <c r="C1378" s="189" t="s">
        <v>282</v>
      </c>
      <c r="D1378" s="189" t="s">
        <v>281</v>
      </c>
      <c r="E1378" s="494">
        <v>0</v>
      </c>
      <c r="F1378" s="495"/>
    </row>
    <row r="1379" spans="1:6" x14ac:dyDescent="0.25">
      <c r="A1379" s="188"/>
      <c r="B1379" s="188"/>
    </row>
    <row r="1380" spans="1:6" x14ac:dyDescent="0.25">
      <c r="A1380" s="530" t="s">
        <v>280</v>
      </c>
      <c r="B1380" s="530"/>
      <c r="C1380" s="530"/>
      <c r="D1380" s="530"/>
      <c r="E1380" s="530"/>
      <c r="F1380" s="530"/>
    </row>
    <row r="1381" spans="1:6" x14ac:dyDescent="0.25">
      <c r="A1381" s="531" t="s">
        <v>279</v>
      </c>
      <c r="B1381" s="531"/>
      <c r="C1381" s="531"/>
      <c r="D1381" s="531"/>
      <c r="E1381" s="531"/>
      <c r="F1381" s="531"/>
    </row>
    <row r="1382" spans="1:6" x14ac:dyDescent="0.25">
      <c r="A1382" s="555" t="s">
        <v>278</v>
      </c>
      <c r="B1382" s="555"/>
      <c r="C1382" t="s">
        <v>277</v>
      </c>
    </row>
    <row r="1391" spans="1:6" x14ac:dyDescent="0.25">
      <c r="C1391" s="187"/>
      <c r="D1391" s="187"/>
      <c r="E1391" s="187"/>
      <c r="F1391" s="187"/>
    </row>
  </sheetData>
  <mergeCells count="1355">
    <mergeCell ref="A10:B10"/>
    <mergeCell ref="A130:B130"/>
    <mergeCell ref="A131:B131"/>
    <mergeCell ref="A132:B132"/>
    <mergeCell ref="A133:B133"/>
    <mergeCell ref="A134:B134"/>
    <mergeCell ref="A135:B135"/>
    <mergeCell ref="A136:B136"/>
    <mergeCell ref="A137:B137"/>
    <mergeCell ref="A138:B138"/>
    <mergeCell ref="A139:B139"/>
    <mergeCell ref="A140:B140"/>
    <mergeCell ref="A141:B141"/>
    <mergeCell ref="A142:B142"/>
    <mergeCell ref="A143:B143"/>
    <mergeCell ref="A144:B144"/>
    <mergeCell ref="A145:B145"/>
    <mergeCell ref="A115:B115"/>
    <mergeCell ref="A116:B116"/>
    <mergeCell ref="A117:B117"/>
    <mergeCell ref="A118:B120"/>
    <mergeCell ref="A27:F27"/>
    <mergeCell ref="A28:D28"/>
    <mergeCell ref="E28:F29"/>
    <mergeCell ref="E30:F30"/>
    <mergeCell ref="A32:F32"/>
    <mergeCell ref="A33:F33"/>
    <mergeCell ref="A12:B12"/>
    <mergeCell ref="A13:B13"/>
    <mergeCell ref="A14:B14"/>
    <mergeCell ref="A23:B23"/>
    <mergeCell ref="A24:B24"/>
    <mergeCell ref="A541:B541"/>
    <mergeCell ref="A542:B542"/>
    <mergeCell ref="A543:B543"/>
    <mergeCell ref="A544:B544"/>
    <mergeCell ref="A545:B545"/>
    <mergeCell ref="A546:B546"/>
    <mergeCell ref="A535:B535"/>
    <mergeCell ref="A536:B536"/>
    <mergeCell ref="A537:B537"/>
    <mergeCell ref="A538:B538"/>
    <mergeCell ref="A539:B539"/>
    <mergeCell ref="A540:B540"/>
    <mergeCell ref="C379:F379"/>
    <mergeCell ref="A380:B380"/>
    <mergeCell ref="C380:F380"/>
    <mergeCell ref="A381:B383"/>
    <mergeCell ref="C381:D381"/>
    <mergeCell ref="C382:D382"/>
    <mergeCell ref="E517:F518"/>
    <mergeCell ref="A506:B506"/>
    <mergeCell ref="A507:B507"/>
    <mergeCell ref="C528:F528"/>
    <mergeCell ref="A379:B379"/>
    <mergeCell ref="A361:B361"/>
    <mergeCell ref="A114:B114"/>
    <mergeCell ref="C114:F114"/>
    <mergeCell ref="C118:D118"/>
    <mergeCell ref="C119:D119"/>
    <mergeCell ref="A121:B121"/>
    <mergeCell ref="A122:B122"/>
    <mergeCell ref="A123:B123"/>
    <mergeCell ref="A125:B125"/>
    <mergeCell ref="A126:B126"/>
    <mergeCell ref="A127:B127"/>
    <mergeCell ref="A128:B128"/>
    <mergeCell ref="A129:B129"/>
    <mergeCell ref="A229:B229"/>
    <mergeCell ref="C214:F214"/>
    <mergeCell ref="A215:B215"/>
    <mergeCell ref="C215:F215"/>
    <mergeCell ref="A147:D147"/>
    <mergeCell ref="E147:F148"/>
    <mergeCell ref="E149:F149"/>
    <mergeCell ref="A151:F151"/>
    <mergeCell ref="A152:F152"/>
    <mergeCell ref="A153:B153"/>
    <mergeCell ref="A124:B124"/>
    <mergeCell ref="A146:F146"/>
    <mergeCell ref="C115:F115"/>
    <mergeCell ref="C116:F116"/>
    <mergeCell ref="C117:F117"/>
    <mergeCell ref="A305:B305"/>
    <mergeCell ref="A306:B306"/>
    <mergeCell ref="A307:B307"/>
    <mergeCell ref="A272:B272"/>
    <mergeCell ref="A69:B69"/>
    <mergeCell ref="C69:F69"/>
    <mergeCell ref="A70:B70"/>
    <mergeCell ref="C70:F70"/>
    <mergeCell ref="A71:B73"/>
    <mergeCell ref="C71:D71"/>
    <mergeCell ref="C72:D72"/>
    <mergeCell ref="A363:B363"/>
    <mergeCell ref="A364:B364"/>
    <mergeCell ref="A421:F421"/>
    <mergeCell ref="C430:F430"/>
    <mergeCell ref="A431:B433"/>
    <mergeCell ref="C431:D431"/>
    <mergeCell ref="C432:D432"/>
    <mergeCell ref="A452:B452"/>
    <mergeCell ref="A422:B422"/>
    <mergeCell ref="A439:B439"/>
    <mergeCell ref="A447:F447"/>
    <mergeCell ref="A448:B448"/>
    <mergeCell ref="A362:B362"/>
    <mergeCell ref="A429:B429"/>
    <mergeCell ref="C429:F429"/>
    <mergeCell ref="A430:B430"/>
    <mergeCell ref="A420:F420"/>
    <mergeCell ref="C355:D355"/>
    <mergeCell ref="E225:F225"/>
    <mergeCell ref="A227:F227"/>
    <mergeCell ref="A266:B266"/>
    <mergeCell ref="A267:B267"/>
    <mergeCell ref="C356:D356"/>
    <mergeCell ref="A358:B358"/>
    <mergeCell ref="A359:B359"/>
    <mergeCell ref="A228:F228"/>
    <mergeCell ref="C235:F235"/>
    <mergeCell ref="A589:B589"/>
    <mergeCell ref="C589:F589"/>
    <mergeCell ref="A308:B308"/>
    <mergeCell ref="A309:B309"/>
    <mergeCell ref="A310:F310"/>
    <mergeCell ref="A311:D311"/>
    <mergeCell ref="E311:F312"/>
    <mergeCell ref="E313:F313"/>
    <mergeCell ref="A315:F315"/>
    <mergeCell ref="A414:B414"/>
    <mergeCell ref="A528:B528"/>
    <mergeCell ref="C353:F353"/>
    <mergeCell ref="A354:B354"/>
    <mergeCell ref="C354:F354"/>
    <mergeCell ref="A355:B357"/>
    <mergeCell ref="C564:D564"/>
    <mergeCell ref="E578:F579"/>
    <mergeCell ref="E418:F418"/>
    <mergeCell ref="A324:B324"/>
    <mergeCell ref="C324:F324"/>
    <mergeCell ref="A325:B325"/>
    <mergeCell ref="A547:B547"/>
    <mergeCell ref="A548:F548"/>
    <mergeCell ref="A478:B478"/>
    <mergeCell ref="A360:B360"/>
    <mergeCell ref="E416:F417"/>
    <mergeCell ref="A351:B351"/>
    <mergeCell ref="C351:F351"/>
    <mergeCell ref="A352:B352"/>
    <mergeCell ref="C352:F352"/>
    <mergeCell ref="A1330:B1330"/>
    <mergeCell ref="A1308:B1310"/>
    <mergeCell ref="C1308:D1308"/>
    <mergeCell ref="C1309:D1309"/>
    <mergeCell ref="A1043:F1043"/>
    <mergeCell ref="A1044:F1044"/>
    <mergeCell ref="A1045:B1045"/>
    <mergeCell ref="A316:F316"/>
    <mergeCell ref="A317:B317"/>
    <mergeCell ref="A290:B290"/>
    <mergeCell ref="A411:B411"/>
    <mergeCell ref="A412:B412"/>
    <mergeCell ref="A413:B413"/>
    <mergeCell ref="A334:B334"/>
    <mergeCell ref="E342:F342"/>
    <mergeCell ref="A344:F344"/>
    <mergeCell ref="A291:B291"/>
    <mergeCell ref="A607:B607"/>
    <mergeCell ref="A608:F608"/>
    <mergeCell ref="A602:B602"/>
    <mergeCell ref="A603:B603"/>
    <mergeCell ref="A604:B604"/>
    <mergeCell ref="A605:B605"/>
    <mergeCell ref="A606:B606"/>
    <mergeCell ref="A415:F415"/>
    <mergeCell ref="E442:F443"/>
    <mergeCell ref="E444:F444"/>
    <mergeCell ref="A384:B384"/>
    <mergeCell ref="A385:B385"/>
    <mergeCell ref="A300:B300"/>
    <mergeCell ref="A301:B301"/>
    <mergeCell ref="A302:B302"/>
    <mergeCell ref="A1316:B1316"/>
    <mergeCell ref="A1317:B1317"/>
    <mergeCell ref="A108:F108"/>
    <mergeCell ref="A1320:B1320"/>
    <mergeCell ref="A1321:B1321"/>
    <mergeCell ref="A1322:B1322"/>
    <mergeCell ref="A1323:F1323"/>
    <mergeCell ref="A1324:D1324"/>
    <mergeCell ref="E1324:F1325"/>
    <mergeCell ref="A109:B109"/>
    <mergeCell ref="A1291:B1291"/>
    <mergeCell ref="A1280:B1282"/>
    <mergeCell ref="A1289:B1289"/>
    <mergeCell ref="A1290:B1290"/>
    <mergeCell ref="A1120:B1120"/>
    <mergeCell ref="C1120:F1120"/>
    <mergeCell ref="A1137:B1137"/>
    <mergeCell ref="A1138:B1138"/>
    <mergeCell ref="A1121:B1123"/>
    <mergeCell ref="C1280:D1280"/>
    <mergeCell ref="A1283:B1283"/>
    <mergeCell ref="A1147:B1147"/>
    <mergeCell ref="C1281:D1281"/>
    <mergeCell ref="A1284:B1284"/>
    <mergeCell ref="A1285:B1285"/>
    <mergeCell ref="A216:B218"/>
    <mergeCell ref="C216:D216"/>
    <mergeCell ref="C217:D217"/>
    <mergeCell ref="E393:F394"/>
    <mergeCell ref="E395:F395"/>
    <mergeCell ref="A397:F397"/>
    <mergeCell ref="A398:F398"/>
    <mergeCell ref="A1135:B1135"/>
    <mergeCell ref="A1136:B1136"/>
    <mergeCell ref="C1122:D1122"/>
    <mergeCell ref="A1124:B1124"/>
    <mergeCell ref="A1125:B1125"/>
    <mergeCell ref="A1126:B1126"/>
    <mergeCell ref="A1130:B1130"/>
    <mergeCell ref="A1131:B1131"/>
    <mergeCell ref="A219:B219"/>
    <mergeCell ref="A220:B220"/>
    <mergeCell ref="A221:B221"/>
    <mergeCell ref="A222:F222"/>
    <mergeCell ref="A223:D223"/>
    <mergeCell ref="E223:F224"/>
    <mergeCell ref="E1326:F1326"/>
    <mergeCell ref="A1286:B1286"/>
    <mergeCell ref="A1287:B1287"/>
    <mergeCell ref="A1288:B1288"/>
    <mergeCell ref="A1277:B1277"/>
    <mergeCell ref="C1277:F1277"/>
    <mergeCell ref="A1278:B1278"/>
    <mergeCell ref="C1278:F1278"/>
    <mergeCell ref="A1279:B1279"/>
    <mergeCell ref="C1279:F1279"/>
    <mergeCell ref="A1293:D1293"/>
    <mergeCell ref="E1293:F1294"/>
    <mergeCell ref="E1295:F1295"/>
    <mergeCell ref="A1297:F1297"/>
    <mergeCell ref="A1298:F1298"/>
    <mergeCell ref="A1299:B1299"/>
    <mergeCell ref="A1292:F1292"/>
    <mergeCell ref="A1276:B1276"/>
    <mergeCell ref="A1139:B1139"/>
    <mergeCell ref="A1140:F1140"/>
    <mergeCell ref="A1141:D1141"/>
    <mergeCell ref="E1141:F1142"/>
    <mergeCell ref="E1143:F1143"/>
    <mergeCell ref="A1145:F1145"/>
    <mergeCell ref="A1146:F1146"/>
    <mergeCell ref="A1318:B1318"/>
    <mergeCell ref="A1319:B1319"/>
    <mergeCell ref="A1304:B1304"/>
    <mergeCell ref="C1304:F1304"/>
    <mergeCell ref="A1305:B1305"/>
    <mergeCell ref="C1305:F1305"/>
    <mergeCell ref="A1306:B1306"/>
    <mergeCell ref="C1306:F1306"/>
    <mergeCell ref="A1307:B1307"/>
    <mergeCell ref="C1307:F1307"/>
    <mergeCell ref="A1254:B1254"/>
    <mergeCell ref="C1254:F1254"/>
    <mergeCell ref="A1266:B1266"/>
    <mergeCell ref="A1267:F1267"/>
    <mergeCell ref="A1265:B1265"/>
    <mergeCell ref="A1161:B1161"/>
    <mergeCell ref="A1169:F1169"/>
    <mergeCell ref="A1170:F1170"/>
    <mergeCell ref="A1171:B1171"/>
    <mergeCell ref="A1263:B1263"/>
    <mergeCell ref="A1264:B1264"/>
    <mergeCell ref="A1188:B1188"/>
    <mergeCell ref="A1189:B1189"/>
    <mergeCell ref="A1190:B1190"/>
    <mergeCell ref="A1311:B1311"/>
    <mergeCell ref="A1127:B1127"/>
    <mergeCell ref="A1128:B1128"/>
    <mergeCell ref="A1129:B1129"/>
    <mergeCell ref="A1114:B1114"/>
    <mergeCell ref="A1116:B1116"/>
    <mergeCell ref="A1117:B1117"/>
    <mergeCell ref="C1117:F1117"/>
    <mergeCell ref="A1118:B1118"/>
    <mergeCell ref="A1132:B1132"/>
    <mergeCell ref="A1133:B1133"/>
    <mergeCell ref="A1134:B1134"/>
    <mergeCell ref="A1257:B1259"/>
    <mergeCell ref="A1034:B1034"/>
    <mergeCell ref="A1035:B1035"/>
    <mergeCell ref="A1036:B1036"/>
    <mergeCell ref="A1037:B1037"/>
    <mergeCell ref="A1038:F1038"/>
    <mergeCell ref="A1039:D1039"/>
    <mergeCell ref="A1104:B1104"/>
    <mergeCell ref="A1105:B1105"/>
    <mergeCell ref="A1106:B1106"/>
    <mergeCell ref="A1107:F1107"/>
    <mergeCell ref="A1102:B1102"/>
    <mergeCell ref="A1103:B1103"/>
    <mergeCell ref="A1087:B1087"/>
    <mergeCell ref="C1087:F1087"/>
    <mergeCell ref="A1088:B1090"/>
    <mergeCell ref="C1121:D1121"/>
    <mergeCell ref="C1088:D1088"/>
    <mergeCell ref="C1089:D1089"/>
    <mergeCell ref="A1091:B1091"/>
    <mergeCell ref="A1092:B1092"/>
    <mergeCell ref="A1119:B1119"/>
    <mergeCell ref="C1119:F1119"/>
    <mergeCell ref="A1095:B1095"/>
    <mergeCell ref="A1096:B1096"/>
    <mergeCell ref="A1097:B1097"/>
    <mergeCell ref="A1098:B1098"/>
    <mergeCell ref="A1099:B1099"/>
    <mergeCell ref="A1100:B1100"/>
    <mergeCell ref="A1101:B1101"/>
    <mergeCell ref="A258:B258"/>
    <mergeCell ref="C258:F258"/>
    <mergeCell ref="A259:B259"/>
    <mergeCell ref="C259:F259"/>
    <mergeCell ref="A260:B260"/>
    <mergeCell ref="C260:F260"/>
    <mergeCell ref="A1024:B1024"/>
    <mergeCell ref="C1024:F1024"/>
    <mergeCell ref="A1025:B1025"/>
    <mergeCell ref="A646:F646"/>
    <mergeCell ref="A647:F647"/>
    <mergeCell ref="A648:B648"/>
    <mergeCell ref="A668:B668"/>
    <mergeCell ref="A669:B669"/>
    <mergeCell ref="A670:F670"/>
    <mergeCell ref="A671:D671"/>
    <mergeCell ref="A1054:B1054"/>
    <mergeCell ref="C1054:F1054"/>
    <mergeCell ref="A1030:B1030"/>
    <mergeCell ref="A1031:B1031"/>
    <mergeCell ref="A642:D642"/>
    <mergeCell ref="E642:F643"/>
    <mergeCell ref="A372:F372"/>
    <mergeCell ref="C1118:F1118"/>
    <mergeCell ref="A373:B373"/>
    <mergeCell ref="A376:B376"/>
    <mergeCell ref="A377:B377"/>
    <mergeCell ref="C377:F377"/>
    <mergeCell ref="A378:B378"/>
    <mergeCell ref="C378:F378"/>
    <mergeCell ref="A365:B365"/>
    <mergeCell ref="A366:F366"/>
    <mergeCell ref="A367:D367"/>
    <mergeCell ref="E367:F368"/>
    <mergeCell ref="E369:F369"/>
    <mergeCell ref="A371:F371"/>
    <mergeCell ref="A609:D609"/>
    <mergeCell ref="A549:D549"/>
    <mergeCell ref="E549:F550"/>
    <mergeCell ref="A887:B887"/>
    <mergeCell ref="A399:B399"/>
    <mergeCell ref="A402:B402"/>
    <mergeCell ref="A386:B386"/>
    <mergeCell ref="A387:B387"/>
    <mergeCell ref="A388:B388"/>
    <mergeCell ref="A389:B389"/>
    <mergeCell ref="A390:B390"/>
    <mergeCell ref="A391:B391"/>
    <mergeCell ref="A392:F392"/>
    <mergeCell ref="A393:D393"/>
    <mergeCell ref="E580:F580"/>
    <mergeCell ref="A531:B531"/>
    <mergeCell ref="C531:F531"/>
    <mergeCell ref="A498:B498"/>
    <mergeCell ref="C498:F498"/>
    <mergeCell ref="A636:B636"/>
    <mergeCell ref="A637:B637"/>
    <mergeCell ref="A638:B638"/>
    <mergeCell ref="A639:B639"/>
    <mergeCell ref="A640:B640"/>
    <mergeCell ref="A620:B620"/>
    <mergeCell ref="C620:F620"/>
    <mergeCell ref="A621:B621"/>
    <mergeCell ref="C621:F621"/>
    <mergeCell ref="A622:B622"/>
    <mergeCell ref="C622:F622"/>
    <mergeCell ref="E878:F878"/>
    <mergeCell ref="A880:F880"/>
    <mergeCell ref="A881:F881"/>
    <mergeCell ref="A882:B882"/>
    <mergeCell ref="A796:B796"/>
    <mergeCell ref="C796:F796"/>
    <mergeCell ref="A797:B797"/>
    <mergeCell ref="C797:F797"/>
    <mergeCell ref="E671:F672"/>
    <mergeCell ref="A657:B657"/>
    <mergeCell ref="C657:F657"/>
    <mergeCell ref="A641:F641"/>
    <mergeCell ref="A658:B660"/>
    <mergeCell ref="E725:F726"/>
    <mergeCell ref="E727:F727"/>
    <mergeCell ref="A729:F729"/>
    <mergeCell ref="A749:B749"/>
    <mergeCell ref="A739:B739"/>
    <mergeCell ref="C739:F739"/>
    <mergeCell ref="A740:B742"/>
    <mergeCell ref="C740:D740"/>
    <mergeCell ref="C741:D741"/>
    <mergeCell ref="A724:F724"/>
    <mergeCell ref="A711:B711"/>
    <mergeCell ref="C711:F711"/>
    <mergeCell ref="E644:F644"/>
    <mergeCell ref="C1051:F1051"/>
    <mergeCell ref="A1052:B1052"/>
    <mergeCell ref="C1052:F1052"/>
    <mergeCell ref="A1053:B1053"/>
    <mergeCell ref="A1033:B1033"/>
    <mergeCell ref="A825:B825"/>
    <mergeCell ref="C825:F825"/>
    <mergeCell ref="A835:B835"/>
    <mergeCell ref="A818:F818"/>
    <mergeCell ref="A819:F819"/>
    <mergeCell ref="A820:B820"/>
    <mergeCell ref="A799:B799"/>
    <mergeCell ref="A900:B900"/>
    <mergeCell ref="A901:B901"/>
    <mergeCell ref="A853:B853"/>
    <mergeCell ref="A841:B841"/>
    <mergeCell ref="C801:D801"/>
    <mergeCell ref="A894:B894"/>
    <mergeCell ref="C658:D658"/>
    <mergeCell ref="C659:D659"/>
    <mergeCell ref="A661:B661"/>
    <mergeCell ref="A717:B717"/>
    <mergeCell ref="A709:B709"/>
    <mergeCell ref="C709:F709"/>
    <mergeCell ref="A710:B710"/>
    <mergeCell ref="C710:F710"/>
    <mergeCell ref="C799:F799"/>
    <mergeCell ref="A629:B629"/>
    <mergeCell ref="A630:B630"/>
    <mergeCell ref="A631:B631"/>
    <mergeCell ref="A632:B632"/>
    <mergeCell ref="A656:B656"/>
    <mergeCell ref="C656:F656"/>
    <mergeCell ref="A654:B654"/>
    <mergeCell ref="C655:F655"/>
    <mergeCell ref="C654:F654"/>
    <mergeCell ref="A867:B867"/>
    <mergeCell ref="A703:F703"/>
    <mergeCell ref="A718:B718"/>
    <mergeCell ref="A719:B719"/>
    <mergeCell ref="A723:B723"/>
    <mergeCell ref="E849:F849"/>
    <mergeCell ref="A875:F875"/>
    <mergeCell ref="E609:F610"/>
    <mergeCell ref="E673:F673"/>
    <mergeCell ref="A662:B662"/>
    <mergeCell ref="C713:D713"/>
    <mergeCell ref="A708:B708"/>
    <mergeCell ref="C708:F708"/>
    <mergeCell ref="A693:B693"/>
    <mergeCell ref="A694:B694"/>
    <mergeCell ref="A695:B695"/>
    <mergeCell ref="A696:B696"/>
    <mergeCell ref="A697:F697"/>
    <mergeCell ref="A868:B868"/>
    <mergeCell ref="A869:B869"/>
    <mergeCell ref="A870:B870"/>
    <mergeCell ref="A863:B865"/>
    <mergeCell ref="A716:B716"/>
    <mergeCell ref="A593:B595"/>
    <mergeCell ref="C593:D593"/>
    <mergeCell ref="C594:D594"/>
    <mergeCell ref="A1022:B1022"/>
    <mergeCell ref="C1022:F1022"/>
    <mergeCell ref="C830:D830"/>
    <mergeCell ref="A832:B832"/>
    <mergeCell ref="A833:B833"/>
    <mergeCell ref="A834:B834"/>
    <mergeCell ref="A920:B920"/>
    <mergeCell ref="A921:B921"/>
    <mergeCell ref="A633:B633"/>
    <mergeCell ref="A634:B634"/>
    <mergeCell ref="A635:B635"/>
    <mergeCell ref="A813:F813"/>
    <mergeCell ref="A814:D814"/>
    <mergeCell ref="E814:F815"/>
    <mergeCell ref="E816:F816"/>
    <mergeCell ref="A623:B625"/>
    <mergeCell ref="C623:D623"/>
    <mergeCell ref="C624:D624"/>
    <mergeCell ref="A626:B626"/>
    <mergeCell ref="A627:B627"/>
    <mergeCell ref="A628:B628"/>
    <mergeCell ref="A743:B743"/>
    <mergeCell ref="C736:F736"/>
    <mergeCell ref="A847:D847"/>
    <mergeCell ref="A860:B860"/>
    <mergeCell ref="C860:F860"/>
    <mergeCell ref="A798:B798"/>
    <mergeCell ref="C798:F798"/>
    <mergeCell ref="A599:B599"/>
    <mergeCell ref="A800:B802"/>
    <mergeCell ref="C800:D800"/>
    <mergeCell ref="A842:B842"/>
    <mergeCell ref="C829:D829"/>
    <mergeCell ref="A803:B803"/>
    <mergeCell ref="A804:B804"/>
    <mergeCell ref="A805:B805"/>
    <mergeCell ref="A812:B812"/>
    <mergeCell ref="A730:F730"/>
    <mergeCell ref="A843:B843"/>
    <mergeCell ref="E280:F281"/>
    <mergeCell ref="A285:F285"/>
    <mergeCell ref="A286:B286"/>
    <mergeCell ref="A102:F102"/>
    <mergeCell ref="A103:D103"/>
    <mergeCell ref="E103:F104"/>
    <mergeCell ref="E282:F282"/>
    <mergeCell ref="A284:F284"/>
    <mergeCell ref="A164:B164"/>
    <mergeCell ref="A275:B275"/>
    <mergeCell ref="A276:B276"/>
    <mergeCell ref="A277:B277"/>
    <mergeCell ref="A278:B278"/>
    <mergeCell ref="A279:F279"/>
    <mergeCell ref="A298:B298"/>
    <mergeCell ref="A299:B299"/>
    <mergeCell ref="A261:B261"/>
    <mergeCell ref="C261:F261"/>
    <mergeCell ref="A262:B264"/>
    <mergeCell ref="C262:D262"/>
    <mergeCell ref="C263:D263"/>
    <mergeCell ref="A157:B157"/>
    <mergeCell ref="A159:B159"/>
    <mergeCell ref="A273:B273"/>
    <mergeCell ref="A268:B268"/>
    <mergeCell ref="A269:B269"/>
    <mergeCell ref="A270:B270"/>
    <mergeCell ref="A271:B271"/>
    <mergeCell ref="A25:B25"/>
    <mergeCell ref="A26:B26"/>
    <mergeCell ref="A322:B322"/>
    <mergeCell ref="C322:F322"/>
    <mergeCell ref="A96:B96"/>
    <mergeCell ref="A97:B97"/>
    <mergeCell ref="A98:B98"/>
    <mergeCell ref="A40:B40"/>
    <mergeCell ref="C44:D44"/>
    <mergeCell ref="A46:B46"/>
    <mergeCell ref="A47:B47"/>
    <mergeCell ref="A48:B48"/>
    <mergeCell ref="A49:B49"/>
    <mergeCell ref="A52:B52"/>
    <mergeCell ref="A53:B53"/>
    <mergeCell ref="A54:B54"/>
    <mergeCell ref="A55:F55"/>
    <mergeCell ref="A89:B89"/>
    <mergeCell ref="C89:F89"/>
    <mergeCell ref="A90:B90"/>
    <mergeCell ref="C90:F90"/>
    <mergeCell ref="A91:B91"/>
    <mergeCell ref="C91:F91"/>
    <mergeCell ref="A83:F83"/>
    <mergeCell ref="A84:B84"/>
    <mergeCell ref="A74:B74"/>
    <mergeCell ref="A18:B18"/>
    <mergeCell ref="A19:B19"/>
    <mergeCell ref="A20:B20"/>
    <mergeCell ref="A21:B21"/>
    <mergeCell ref="A22:B22"/>
    <mergeCell ref="A34:B34"/>
    <mergeCell ref="A42:B42"/>
    <mergeCell ref="C42:F42"/>
    <mergeCell ref="A43:B45"/>
    <mergeCell ref="C43:D43"/>
    <mergeCell ref="A99:B99"/>
    <mergeCell ref="A100:B100"/>
    <mergeCell ref="A101:B101"/>
    <mergeCell ref="A265:B265"/>
    <mergeCell ref="C157:F157"/>
    <mergeCell ref="A174:F174"/>
    <mergeCell ref="A175:B175"/>
    <mergeCell ref="A165:B165"/>
    <mergeCell ref="A166:B166"/>
    <mergeCell ref="A158:B158"/>
    <mergeCell ref="C158:F158"/>
    <mergeCell ref="C159:F159"/>
    <mergeCell ref="A160:B160"/>
    <mergeCell ref="C160:F160"/>
    <mergeCell ref="A56:D56"/>
    <mergeCell ref="E56:F57"/>
    <mergeCell ref="E58:F58"/>
    <mergeCell ref="A60:F60"/>
    <mergeCell ref="A61:F61"/>
    <mergeCell ref="A62:B62"/>
    <mergeCell ref="A50:B50"/>
    <mergeCell ref="A51:B51"/>
    <mergeCell ref="C1:F1"/>
    <mergeCell ref="A2:B2"/>
    <mergeCell ref="C2:F2"/>
    <mergeCell ref="A3:B3"/>
    <mergeCell ref="C3:F3"/>
    <mergeCell ref="A4:B4"/>
    <mergeCell ref="C4:F4"/>
    <mergeCell ref="A615:B615"/>
    <mergeCell ref="A532:B534"/>
    <mergeCell ref="A505:B505"/>
    <mergeCell ref="A513:B513"/>
    <mergeCell ref="A514:B514"/>
    <mergeCell ref="A1:B1"/>
    <mergeCell ref="A5:B7"/>
    <mergeCell ref="A410:B410"/>
    <mergeCell ref="A521:F521"/>
    <mergeCell ref="A522:F522"/>
    <mergeCell ref="C40:F40"/>
    <mergeCell ref="A41:B41"/>
    <mergeCell ref="C41:F41"/>
    <mergeCell ref="A601:B601"/>
    <mergeCell ref="A510:B510"/>
    <mergeCell ref="E611:F611"/>
    <mergeCell ref="A613:F613"/>
    <mergeCell ref="A614:F614"/>
    <mergeCell ref="A15:B15"/>
    <mergeCell ref="A16:B16"/>
    <mergeCell ref="A17:B17"/>
    <mergeCell ref="A92:B92"/>
    <mergeCell ref="C92:F92"/>
    <mergeCell ref="A93:B95"/>
    <mergeCell ref="C93:D93"/>
    <mergeCell ref="C5:D5"/>
    <mergeCell ref="C6:D6"/>
    <mergeCell ref="A406:B406"/>
    <mergeCell ref="C406:F406"/>
    <mergeCell ref="A407:B409"/>
    <mergeCell ref="C407:D407"/>
    <mergeCell ref="C408:D408"/>
    <mergeCell ref="A403:B403"/>
    <mergeCell ref="C403:F403"/>
    <mergeCell ref="A404:B404"/>
    <mergeCell ref="C619:F619"/>
    <mergeCell ref="A619:B619"/>
    <mergeCell ref="C94:D94"/>
    <mergeCell ref="A39:B39"/>
    <mergeCell ref="C39:F39"/>
    <mergeCell ref="A346:B346"/>
    <mergeCell ref="A161:B163"/>
    <mergeCell ref="C161:D161"/>
    <mergeCell ref="C162:D162"/>
    <mergeCell ref="A8:B8"/>
    <mergeCell ref="A9:B9"/>
    <mergeCell ref="A11:B11"/>
    <mergeCell ref="A560:B560"/>
    <mergeCell ref="A339:F339"/>
    <mergeCell ref="A340:D340"/>
    <mergeCell ref="E340:F341"/>
    <mergeCell ref="A329:B329"/>
    <mergeCell ref="A330:B330"/>
    <mergeCell ref="A331:B331"/>
    <mergeCell ref="A332:B332"/>
    <mergeCell ref="A333:B333"/>
    <mergeCell ref="E519:F519"/>
    <mergeCell ref="A715:B715"/>
    <mergeCell ref="A851:F851"/>
    <mergeCell ref="A852:F852"/>
    <mergeCell ref="A846:F846"/>
    <mergeCell ref="C863:D863"/>
    <mergeCell ref="C864:D864"/>
    <mergeCell ref="A866:B866"/>
    <mergeCell ref="A871:B871"/>
    <mergeCell ref="A872:B872"/>
    <mergeCell ref="A873:B873"/>
    <mergeCell ref="A874:B874"/>
    <mergeCell ref="A806:B806"/>
    <mergeCell ref="A663:B663"/>
    <mergeCell ref="A664:B664"/>
    <mergeCell ref="A665:B665"/>
    <mergeCell ref="A808:B808"/>
    <mergeCell ref="A809:B809"/>
    <mergeCell ref="A810:B810"/>
    <mergeCell ref="A811:B811"/>
    <mergeCell ref="A698:D698"/>
    <mergeCell ref="E698:F699"/>
    <mergeCell ref="E700:F700"/>
    <mergeCell ref="A702:F702"/>
    <mergeCell ref="A747:B747"/>
    <mergeCell ref="A807:B807"/>
    <mergeCell ref="A667:B667"/>
    <mergeCell ref="A746:B746"/>
    <mergeCell ref="A737:B737"/>
    <mergeCell ref="A683:B683"/>
    <mergeCell ref="C683:F683"/>
    <mergeCell ref="A750:B750"/>
    <mergeCell ref="A751:B751"/>
    <mergeCell ref="A1154:B1154"/>
    <mergeCell ref="C1154:F1154"/>
    <mergeCell ref="A1155:B1155"/>
    <mergeCell ref="C1155:F1155"/>
    <mergeCell ref="A1069:B1069"/>
    <mergeCell ref="A1070:B1070"/>
    <mergeCell ref="A1071:B1071"/>
    <mergeCell ref="A1072:F1072"/>
    <mergeCell ref="A828:B828"/>
    <mergeCell ref="C828:F828"/>
    <mergeCell ref="A836:B836"/>
    <mergeCell ref="A837:B837"/>
    <mergeCell ref="A838:B838"/>
    <mergeCell ref="A839:B839"/>
    <mergeCell ref="A896:B896"/>
    <mergeCell ref="A897:B897"/>
    <mergeCell ref="A955:B955"/>
    <mergeCell ref="A974:B976"/>
    <mergeCell ref="C974:D974"/>
    <mergeCell ref="A999:B999"/>
    <mergeCell ref="C998:F998"/>
    <mergeCell ref="E905:F905"/>
    <mergeCell ref="A907:F907"/>
    <mergeCell ref="A1066:B1066"/>
    <mergeCell ref="E903:F904"/>
    <mergeCell ref="A1055:B1057"/>
    <mergeCell ref="C1055:D1055"/>
    <mergeCell ref="C1056:D1056"/>
    <mergeCell ref="E1039:F1040"/>
    <mergeCell ref="E1041:F1041"/>
    <mergeCell ref="A1029:B1029"/>
    <mergeCell ref="A1032:B1032"/>
    <mergeCell ref="A1068:B1068"/>
    <mergeCell ref="C975:D975"/>
    <mergeCell ref="A970:B970"/>
    <mergeCell ref="A1051:B1051"/>
    <mergeCell ref="A1084:B1084"/>
    <mergeCell ref="C1053:F1053"/>
    <mergeCell ref="C1026:D1026"/>
    <mergeCell ref="C1027:D1027"/>
    <mergeCell ref="A1009:B1009"/>
    <mergeCell ref="C945:D945"/>
    <mergeCell ref="C946:D946"/>
    <mergeCell ref="A948:B948"/>
    <mergeCell ref="A949:B949"/>
    <mergeCell ref="A950:B950"/>
    <mergeCell ref="A951:B951"/>
    <mergeCell ref="A959:D959"/>
    <mergeCell ref="E959:F960"/>
    <mergeCell ref="A1079:B1079"/>
    <mergeCell ref="A1008:B1008"/>
    <mergeCell ref="A1007:B1007"/>
    <mergeCell ref="A952:B952"/>
    <mergeCell ref="C1025:F1025"/>
    <mergeCell ref="A1026:B1028"/>
    <mergeCell ref="A1063:B1063"/>
    <mergeCell ref="A1064:B1064"/>
    <mergeCell ref="A1065:B1065"/>
    <mergeCell ref="A752:B752"/>
    <mergeCell ref="A753:F753"/>
    <mergeCell ref="C997:F997"/>
    <mergeCell ref="A997:B997"/>
    <mergeCell ref="C1000:F1000"/>
    <mergeCell ref="A754:D754"/>
    <mergeCell ref="A941:B941"/>
    <mergeCell ref="C941:F941"/>
    <mergeCell ref="E756:F756"/>
    <mergeCell ref="A758:F758"/>
    <mergeCell ref="A759:F759"/>
    <mergeCell ref="A760:B760"/>
    <mergeCell ref="C769:D769"/>
    <mergeCell ref="C770:D770"/>
    <mergeCell ref="A772:B772"/>
    <mergeCell ref="A773:B773"/>
    <mergeCell ref="A774:B774"/>
    <mergeCell ref="A898:B898"/>
    <mergeCell ref="A899:B899"/>
    <mergeCell ref="A859:B859"/>
    <mergeCell ref="C859:F859"/>
    <mergeCell ref="A861:B861"/>
    <mergeCell ref="C861:F861"/>
    <mergeCell ref="A862:B862"/>
    <mergeCell ref="C862:F862"/>
    <mergeCell ref="A902:F902"/>
    <mergeCell ref="A903:D903"/>
    <mergeCell ref="A895:B895"/>
    <mergeCell ref="A908:F908"/>
    <mergeCell ref="A909:B909"/>
    <mergeCell ref="A915:B915"/>
    <mergeCell ref="C915:F915"/>
    <mergeCell ref="A353:B353"/>
    <mergeCell ref="A561:B561"/>
    <mergeCell ref="C561:F561"/>
    <mergeCell ref="A512:B512"/>
    <mergeCell ref="A492:F492"/>
    <mergeCell ref="A493:F493"/>
    <mergeCell ref="A197:F197"/>
    <mergeCell ref="A198:D198"/>
    <mergeCell ref="E198:F199"/>
    <mergeCell ref="E200:F200"/>
    <mergeCell ref="A253:B253"/>
    <mergeCell ref="C428:F428"/>
    <mergeCell ref="A440:B440"/>
    <mergeCell ref="A441:F441"/>
    <mergeCell ref="A238:B240"/>
    <mergeCell ref="C238:D238"/>
    <mergeCell ref="C239:D239"/>
    <mergeCell ref="A241:B241"/>
    <mergeCell ref="A242:B242"/>
    <mergeCell ref="C212:F212"/>
    <mergeCell ref="A213:B213"/>
    <mergeCell ref="C213:F213"/>
    <mergeCell ref="A214:B214"/>
    <mergeCell ref="A323:B323"/>
    <mergeCell ref="C323:F323"/>
    <mergeCell ref="A345:F345"/>
    <mergeCell ref="A280:D280"/>
    <mergeCell ref="A212:B212"/>
    <mergeCell ref="A326:B328"/>
    <mergeCell ref="C326:D326"/>
    <mergeCell ref="C327:D327"/>
    <mergeCell ref="A335:B335"/>
    <mergeCell ref="A336:B336"/>
    <mergeCell ref="A337:B337"/>
    <mergeCell ref="A523:B523"/>
    <mergeCell ref="C503:D503"/>
    <mergeCell ref="A559:B559"/>
    <mergeCell ref="C559:F559"/>
    <mergeCell ref="A245:B245"/>
    <mergeCell ref="A246:F246"/>
    <mergeCell ref="A247:D247"/>
    <mergeCell ref="E247:F248"/>
    <mergeCell ref="A167:B167"/>
    <mergeCell ref="A168:F168"/>
    <mergeCell ref="A169:D169"/>
    <mergeCell ref="E169:F170"/>
    <mergeCell ref="E171:F171"/>
    <mergeCell ref="A173:F173"/>
    <mergeCell ref="A189:B189"/>
    <mergeCell ref="A190:B190"/>
    <mergeCell ref="A437:B437"/>
    <mergeCell ref="A438:B438"/>
    <mergeCell ref="C427:F427"/>
    <mergeCell ref="A428:B428"/>
    <mergeCell ref="A517:D517"/>
    <mergeCell ref="A462:B462"/>
    <mergeCell ref="A463:B463"/>
    <mergeCell ref="A464:B464"/>
    <mergeCell ref="A465:B465"/>
    <mergeCell ref="A442:D442"/>
    <mergeCell ref="A434:B434"/>
    <mergeCell ref="A435:B435"/>
    <mergeCell ref="A436:B436"/>
    <mergeCell ref="A237:B237"/>
    <mergeCell ref="A596:B596"/>
    <mergeCell ref="A597:B597"/>
    <mergeCell ref="A598:B598"/>
    <mergeCell ref="A188:B188"/>
    <mergeCell ref="A736:B736"/>
    <mergeCell ref="A655:B655"/>
    <mergeCell ref="A725:D725"/>
    <mergeCell ref="A720:B720"/>
    <mergeCell ref="A721:B721"/>
    <mergeCell ref="E249:F249"/>
    <mergeCell ref="A251:F251"/>
    <mergeCell ref="A252:F252"/>
    <mergeCell ref="A194:B194"/>
    <mergeCell ref="A195:B195"/>
    <mergeCell ref="A196:B196"/>
    <mergeCell ref="A688:B688"/>
    <mergeCell ref="A689:B689"/>
    <mergeCell ref="A690:B690"/>
    <mergeCell ref="A691:B691"/>
    <mergeCell ref="A692:B692"/>
    <mergeCell ref="A704:B704"/>
    <mergeCell ref="C501:F501"/>
    <mergeCell ref="A712:B714"/>
    <mergeCell ref="C712:D712"/>
    <mergeCell ref="A427:B427"/>
    <mergeCell ref="A236:B236"/>
    <mergeCell ref="C236:F236"/>
    <mergeCell ref="A234:B234"/>
    <mergeCell ref="C234:F234"/>
    <mergeCell ref="A235:B235"/>
    <mergeCell ref="A582:F582"/>
    <mergeCell ref="A583:F583"/>
    <mergeCell ref="C914:F914"/>
    <mergeCell ref="E932:F932"/>
    <mergeCell ref="A934:F934"/>
    <mergeCell ref="A935:F935"/>
    <mergeCell ref="A936:B936"/>
    <mergeCell ref="C970:F970"/>
    <mergeCell ref="A889:B889"/>
    <mergeCell ref="A876:D876"/>
    <mergeCell ref="E876:F877"/>
    <mergeCell ref="A840:B840"/>
    <mergeCell ref="A829:B831"/>
    <mergeCell ref="A926:B926"/>
    <mergeCell ref="A927:B927"/>
    <mergeCell ref="A928:B928"/>
    <mergeCell ref="A929:F929"/>
    <mergeCell ref="A930:D930"/>
    <mergeCell ref="A917:B919"/>
    <mergeCell ref="C917:D917"/>
    <mergeCell ref="C918:D918"/>
    <mergeCell ref="C891:D891"/>
    <mergeCell ref="C892:D892"/>
    <mergeCell ref="C887:F887"/>
    <mergeCell ref="A888:B888"/>
    <mergeCell ref="C888:F888"/>
    <mergeCell ref="E847:F848"/>
    <mergeCell ref="A914:B914"/>
    <mergeCell ref="A1261:B1261"/>
    <mergeCell ref="A1262:B1262"/>
    <mergeCell ref="A1153:B1153"/>
    <mergeCell ref="C1153:F1153"/>
    <mergeCell ref="A922:B922"/>
    <mergeCell ref="E930:F931"/>
    <mergeCell ref="A981:B981"/>
    <mergeCell ref="E1270:F1270"/>
    <mergeCell ref="A1272:F1272"/>
    <mergeCell ref="A1152:B1152"/>
    <mergeCell ref="C1152:F1152"/>
    <mergeCell ref="A1162:B1162"/>
    <mergeCell ref="A1185:B1185"/>
    <mergeCell ref="A1186:B1186"/>
    <mergeCell ref="A1187:B1187"/>
    <mergeCell ref="A944:B944"/>
    <mergeCell ref="C944:F944"/>
    <mergeCell ref="A945:B947"/>
    <mergeCell ref="C1257:D1257"/>
    <mergeCell ref="A942:B942"/>
    <mergeCell ref="C942:F942"/>
    <mergeCell ref="A943:B943"/>
    <mergeCell ref="C943:F943"/>
    <mergeCell ref="A1233:B1235"/>
    <mergeCell ref="A971:B971"/>
    <mergeCell ref="A1231:B1231"/>
    <mergeCell ref="C1231:F1231"/>
    <mergeCell ref="A1179:B1179"/>
    <mergeCell ref="C1179:F1179"/>
    <mergeCell ref="A1180:B1180"/>
    <mergeCell ref="A924:B924"/>
    <mergeCell ref="A925:B925"/>
    <mergeCell ref="A1381:F1381"/>
    <mergeCell ref="E1350:F1351"/>
    <mergeCell ref="C971:F971"/>
    <mergeCell ref="A972:B972"/>
    <mergeCell ref="A984:B984"/>
    <mergeCell ref="A985:F985"/>
    <mergeCell ref="A986:D986"/>
    <mergeCell ref="E986:F987"/>
    <mergeCell ref="A982:B982"/>
    <mergeCell ref="A990:F990"/>
    <mergeCell ref="A991:F991"/>
    <mergeCell ref="A992:B992"/>
    <mergeCell ref="C973:F973"/>
    <mergeCell ref="A1348:B1348"/>
    <mergeCell ref="E988:F988"/>
    <mergeCell ref="A977:B977"/>
    <mergeCell ref="A978:B978"/>
    <mergeCell ref="A979:B979"/>
    <mergeCell ref="C1258:D1258"/>
    <mergeCell ref="A1260:B1260"/>
    <mergeCell ref="C1084:F1084"/>
    <mergeCell ref="A1085:B1085"/>
    <mergeCell ref="C1085:F1085"/>
    <mergeCell ref="A1086:B1086"/>
    <mergeCell ref="A1336:B1336"/>
    <mergeCell ref="C1336:F1336"/>
    <mergeCell ref="A1005:B1005"/>
    <mergeCell ref="A1004:B1004"/>
    <mergeCell ref="C1002:D1002"/>
    <mergeCell ref="E1073:F1074"/>
    <mergeCell ref="A1017:B1017"/>
    <mergeCell ref="A1016:F1016"/>
    <mergeCell ref="A1365:B1367"/>
    <mergeCell ref="C1365:D1365"/>
    <mergeCell ref="C1366:D1366"/>
    <mergeCell ref="A1337:B1337"/>
    <mergeCell ref="C1337:F1337"/>
    <mergeCell ref="A980:B980"/>
    <mergeCell ref="E1352:F1352"/>
    <mergeCell ref="A1342:B1342"/>
    <mergeCell ref="A1361:B1361"/>
    <mergeCell ref="C1361:F1361"/>
    <mergeCell ref="A1349:F1349"/>
    <mergeCell ref="A1350:D1350"/>
    <mergeCell ref="A1015:F1015"/>
    <mergeCell ref="A1268:D1268"/>
    <mergeCell ref="E1268:F1269"/>
    <mergeCell ref="A1232:B1232"/>
    <mergeCell ref="C1232:F1232"/>
    <mergeCell ref="A1354:F1354"/>
    <mergeCell ref="A1273:F1273"/>
    <mergeCell ref="A1274:B1274"/>
    <mergeCell ref="A1344:B1344"/>
    <mergeCell ref="A1345:B1345"/>
    <mergeCell ref="C1335:F1335"/>
    <mergeCell ref="C1233:D1233"/>
    <mergeCell ref="C1234:D1234"/>
    <mergeCell ref="A1178:B1178"/>
    <mergeCell ref="C1178:F1178"/>
    <mergeCell ref="A1229:B1229"/>
    <mergeCell ref="C1229:F1229"/>
    <mergeCell ref="A1230:B1230"/>
    <mergeCell ref="A1067:B1067"/>
    <mergeCell ref="C1230:F1230"/>
    <mergeCell ref="A1380:F1380"/>
    <mergeCell ref="A1355:F1355"/>
    <mergeCell ref="A1356:B1356"/>
    <mergeCell ref="A1195:F1195"/>
    <mergeCell ref="A1343:B1343"/>
    <mergeCell ref="A1346:B1346"/>
    <mergeCell ref="A1347:B1347"/>
    <mergeCell ref="A1368:B1368"/>
    <mergeCell ref="A1369:B1369"/>
    <mergeCell ref="A1370:B1370"/>
    <mergeCell ref="A1362:B1362"/>
    <mergeCell ref="C1362:F1362"/>
    <mergeCell ref="A1363:B1363"/>
    <mergeCell ref="C1363:F1363"/>
    <mergeCell ref="A1364:B1364"/>
    <mergeCell ref="C1364:F1364"/>
    <mergeCell ref="A1192:B1192"/>
    <mergeCell ref="A1193:B1193"/>
    <mergeCell ref="A1194:B1194"/>
    <mergeCell ref="A1256:B1256"/>
    <mergeCell ref="C1256:F1256"/>
    <mergeCell ref="A1253:B1253"/>
    <mergeCell ref="C1253:F1253"/>
    <mergeCell ref="A1255:B1255"/>
    <mergeCell ref="C1255:F1255"/>
    <mergeCell ref="C1276:F1276"/>
    <mergeCell ref="A1328:F1328"/>
    <mergeCell ref="A1329:F1329"/>
    <mergeCell ref="A1312:B1312"/>
    <mergeCell ref="A1313:B1313"/>
    <mergeCell ref="A1314:B1314"/>
    <mergeCell ref="A1315:B1315"/>
    <mergeCell ref="A769:B771"/>
    <mergeCell ref="A681:B681"/>
    <mergeCell ref="C681:F681"/>
    <mergeCell ref="A682:B682"/>
    <mergeCell ref="C682:F682"/>
    <mergeCell ref="E1376:F1377"/>
    <mergeCell ref="A481:B483"/>
    <mergeCell ref="C481:D481"/>
    <mergeCell ref="C482:D482"/>
    <mergeCell ref="A484:B484"/>
    <mergeCell ref="A485:B485"/>
    <mergeCell ref="A486:B486"/>
    <mergeCell ref="C972:F972"/>
    <mergeCell ref="A973:B973"/>
    <mergeCell ref="A983:B983"/>
    <mergeCell ref="A202:F202"/>
    <mergeCell ref="A1382:B1382"/>
    <mergeCell ref="A477:B477"/>
    <mergeCell ref="C477:F477"/>
    <mergeCell ref="A1371:B1371"/>
    <mergeCell ref="A1372:B1372"/>
    <mergeCell ref="A1373:B1373"/>
    <mergeCell ref="A1374:B1374"/>
    <mergeCell ref="A1375:F1375"/>
    <mergeCell ref="A1376:D1376"/>
    <mergeCell ref="A1338:B1338"/>
    <mergeCell ref="C1338:F1338"/>
    <mergeCell ref="A1339:B1341"/>
    <mergeCell ref="C1339:D1339"/>
    <mergeCell ref="C1340:D1340"/>
    <mergeCell ref="A1335:B1335"/>
    <mergeCell ref="E1378:F1378"/>
    <mergeCell ref="A685:B687"/>
    <mergeCell ref="C685:D685"/>
    <mergeCell ref="A675:F675"/>
    <mergeCell ref="A676:F676"/>
    <mergeCell ref="A677:B677"/>
    <mergeCell ref="A488:D488"/>
    <mergeCell ref="C478:F478"/>
    <mergeCell ref="A479:B479"/>
    <mergeCell ref="C479:F479"/>
    <mergeCell ref="A480:B480"/>
    <mergeCell ref="C480:F480"/>
    <mergeCell ref="C686:D686"/>
    <mergeCell ref="A953:B953"/>
    <mergeCell ref="A954:B954"/>
    <mergeCell ref="A964:F964"/>
    <mergeCell ref="A965:B965"/>
    <mergeCell ref="A968:B968"/>
    <mergeCell ref="A722:B722"/>
    <mergeCell ref="A666:B666"/>
    <mergeCell ref="A923:B923"/>
    <mergeCell ref="A501:B501"/>
    <mergeCell ref="A494:B494"/>
    <mergeCell ref="A511:B511"/>
    <mergeCell ref="A529:B529"/>
    <mergeCell ref="C529:F529"/>
    <mergeCell ref="A530:B530"/>
    <mergeCell ref="C530:F530"/>
    <mergeCell ref="A784:B784"/>
    <mergeCell ref="C889:F889"/>
    <mergeCell ref="A890:B890"/>
    <mergeCell ref="C890:F890"/>
    <mergeCell ref="A779:B779"/>
    <mergeCell ref="A592:B592"/>
    <mergeCell ref="C592:F592"/>
    <mergeCell ref="C500:F500"/>
    <mergeCell ref="A338:B338"/>
    <mergeCell ref="A487:F487"/>
    <mergeCell ref="A446:F446"/>
    <mergeCell ref="C563:D563"/>
    <mergeCell ref="A502:B504"/>
    <mergeCell ref="C502:D502"/>
    <mergeCell ref="A590:B590"/>
    <mergeCell ref="C590:F590"/>
    <mergeCell ref="A591:B591"/>
    <mergeCell ref="A274:B274"/>
    <mergeCell ref="A293:B293"/>
    <mergeCell ref="C293:F293"/>
    <mergeCell ref="A294:B296"/>
    <mergeCell ref="C294:D294"/>
    <mergeCell ref="C295:D295"/>
    <mergeCell ref="A297:B297"/>
    <mergeCell ref="C291:F291"/>
    <mergeCell ref="A292:B292"/>
    <mergeCell ref="C292:F292"/>
    <mergeCell ref="A303:B303"/>
    <mergeCell ref="A304:B304"/>
    <mergeCell ref="A499:B499"/>
    <mergeCell ref="C499:F499"/>
    <mergeCell ref="A500:B500"/>
    <mergeCell ref="C325:F325"/>
    <mergeCell ref="C404:F404"/>
    <mergeCell ref="A405:B405"/>
    <mergeCell ref="C405:F405"/>
    <mergeCell ref="A416:D416"/>
    <mergeCell ref="A75:B75"/>
    <mergeCell ref="A76:B76"/>
    <mergeCell ref="A77:F77"/>
    <mergeCell ref="A78:D78"/>
    <mergeCell ref="E78:F79"/>
    <mergeCell ref="A67:B67"/>
    <mergeCell ref="C67:F67"/>
    <mergeCell ref="A68:B68"/>
    <mergeCell ref="C68:F68"/>
    <mergeCell ref="E80:F80"/>
    <mergeCell ref="A82:F82"/>
    <mergeCell ref="E105:F105"/>
    <mergeCell ref="A107:F107"/>
    <mergeCell ref="A203:F203"/>
    <mergeCell ref="A243:B243"/>
    <mergeCell ref="A244:B244"/>
    <mergeCell ref="A578:D578"/>
    <mergeCell ref="A466:F466"/>
    <mergeCell ref="A467:D467"/>
    <mergeCell ref="E467:F468"/>
    <mergeCell ref="E469:F469"/>
    <mergeCell ref="A471:F471"/>
    <mergeCell ref="C560:F560"/>
    <mergeCell ref="A181:B181"/>
    <mergeCell ref="C181:F181"/>
    <mergeCell ref="A182:B182"/>
    <mergeCell ref="A191:B191"/>
    <mergeCell ref="A192:B192"/>
    <mergeCell ref="A193:B193"/>
    <mergeCell ref="A509:B509"/>
    <mergeCell ref="A515:B515"/>
    <mergeCell ref="A516:F516"/>
    <mergeCell ref="C237:F237"/>
    <mergeCell ref="A180:B180"/>
    <mergeCell ref="C182:F182"/>
    <mergeCell ref="A183:B183"/>
    <mergeCell ref="C183:F183"/>
    <mergeCell ref="A184:B186"/>
    <mergeCell ref="C184:D184"/>
    <mergeCell ref="C185:D185"/>
    <mergeCell ref="A187:B187"/>
    <mergeCell ref="C180:F180"/>
    <mergeCell ref="A204:B204"/>
    <mergeCell ref="C591:F591"/>
    <mergeCell ref="A584:B584"/>
    <mergeCell ref="A572:B572"/>
    <mergeCell ref="A573:B573"/>
    <mergeCell ref="E488:F489"/>
    <mergeCell ref="E490:F490"/>
    <mergeCell ref="C452:F452"/>
    <mergeCell ref="A453:B453"/>
    <mergeCell ref="C453:F453"/>
    <mergeCell ref="A454:B454"/>
    <mergeCell ref="C454:F454"/>
    <mergeCell ref="A455:B455"/>
    <mergeCell ref="C455:F455"/>
    <mergeCell ref="E551:F551"/>
    <mergeCell ref="A553:F553"/>
    <mergeCell ref="A554:F554"/>
    <mergeCell ref="A555:B555"/>
    <mergeCell ref="A558:B558"/>
    <mergeCell ref="C532:D532"/>
    <mergeCell ref="C533:D533"/>
    <mergeCell ref="A508:B508"/>
    <mergeCell ref="A562:B562"/>
    <mergeCell ref="A744:B744"/>
    <mergeCell ref="A745:B745"/>
    <mergeCell ref="A731:B731"/>
    <mergeCell ref="A891:B893"/>
    <mergeCell ref="A456:B458"/>
    <mergeCell ref="C456:D456"/>
    <mergeCell ref="C457:D457"/>
    <mergeCell ref="A459:B459"/>
    <mergeCell ref="A460:B460"/>
    <mergeCell ref="A461:B461"/>
    <mergeCell ref="A574:B574"/>
    <mergeCell ref="A575:B575"/>
    <mergeCell ref="A576:B576"/>
    <mergeCell ref="A577:F577"/>
    <mergeCell ref="A566:B566"/>
    <mergeCell ref="A567:B567"/>
    <mergeCell ref="A568:B568"/>
    <mergeCell ref="A569:B569"/>
    <mergeCell ref="A570:B570"/>
    <mergeCell ref="A571:B571"/>
    <mergeCell ref="A684:B684"/>
    <mergeCell ref="C684:F684"/>
    <mergeCell ref="A472:F472"/>
    <mergeCell ref="A473:B473"/>
    <mergeCell ref="A476:B476"/>
    <mergeCell ref="A748:B748"/>
    <mergeCell ref="A600:B600"/>
    <mergeCell ref="C562:F562"/>
    <mergeCell ref="A563:B565"/>
    <mergeCell ref="E754:F755"/>
    <mergeCell ref="A826:B826"/>
    <mergeCell ref="C826:F826"/>
    <mergeCell ref="C737:F737"/>
    <mergeCell ref="A738:B738"/>
    <mergeCell ref="C738:F738"/>
    <mergeCell ref="A844:B844"/>
    <mergeCell ref="A845:B845"/>
    <mergeCell ref="E961:F961"/>
    <mergeCell ref="A963:F963"/>
    <mergeCell ref="E1219:F1220"/>
    <mergeCell ref="E1221:F1221"/>
    <mergeCell ref="A1223:F1223"/>
    <mergeCell ref="A1224:F1224"/>
    <mergeCell ref="A1225:B1225"/>
    <mergeCell ref="A1206:B1206"/>
    <mergeCell ref="C1206:F1206"/>
    <mergeCell ref="A1207:B1207"/>
    <mergeCell ref="C1207:F1207"/>
    <mergeCell ref="A1208:B1208"/>
    <mergeCell ref="A775:B775"/>
    <mergeCell ref="A776:B776"/>
    <mergeCell ref="A777:B777"/>
    <mergeCell ref="A778:B778"/>
    <mergeCell ref="A1216:B1216"/>
    <mergeCell ref="A1217:B1217"/>
    <mergeCell ref="A1218:F1218"/>
    <mergeCell ref="A1196:D1196"/>
    <mergeCell ref="E1196:F1197"/>
    <mergeCell ref="E1198:F1198"/>
    <mergeCell ref="A1200:F1200"/>
    <mergeCell ref="A1201:F1201"/>
    <mergeCell ref="A1202:B1202"/>
    <mergeCell ref="A1210:B1212"/>
    <mergeCell ref="C1210:D1210"/>
    <mergeCell ref="A1248:F1248"/>
    <mergeCell ref="A1249:B1249"/>
    <mergeCell ref="A765:B765"/>
    <mergeCell ref="C765:F765"/>
    <mergeCell ref="A766:B766"/>
    <mergeCell ref="C766:F766"/>
    <mergeCell ref="A767:B767"/>
    <mergeCell ref="C767:F767"/>
    <mergeCell ref="A768:B768"/>
    <mergeCell ref="C768:F768"/>
    <mergeCell ref="A1241:B1241"/>
    <mergeCell ref="A1242:F1242"/>
    <mergeCell ref="A1243:D1243"/>
    <mergeCell ref="E1243:F1244"/>
    <mergeCell ref="E1245:F1245"/>
    <mergeCell ref="A1247:F1247"/>
    <mergeCell ref="A956:B956"/>
    <mergeCell ref="A1236:B1236"/>
    <mergeCell ref="A1237:B1237"/>
    <mergeCell ref="A1238:B1238"/>
    <mergeCell ref="A1239:B1239"/>
    <mergeCell ref="A1240:B1240"/>
    <mergeCell ref="A1219:D1219"/>
    <mergeCell ref="C1208:F1208"/>
    <mergeCell ref="A1209:B1209"/>
    <mergeCell ref="C1209:F1209"/>
    <mergeCell ref="A786:D786"/>
    <mergeCell ref="E786:F787"/>
    <mergeCell ref="E788:F788"/>
    <mergeCell ref="A790:F790"/>
    <mergeCell ref="A791:F791"/>
    <mergeCell ref="A792:B792"/>
    <mergeCell ref="C1211:D1211"/>
    <mergeCell ref="A1213:B1213"/>
    <mergeCell ref="A1214:B1214"/>
    <mergeCell ref="A1215:B1215"/>
    <mergeCell ref="A998:B998"/>
    <mergeCell ref="A1006:B1006"/>
    <mergeCell ref="A1023:B1023"/>
    <mergeCell ref="C1023:F1023"/>
    <mergeCell ref="A1077:F1077"/>
    <mergeCell ref="A1078:F1078"/>
    <mergeCell ref="A1191:B1191"/>
    <mergeCell ref="A1163:B1163"/>
    <mergeCell ref="A1164:F1164"/>
    <mergeCell ref="A1165:D1165"/>
    <mergeCell ref="E1165:F1166"/>
    <mergeCell ref="E1167:F1167"/>
    <mergeCell ref="A1156:B1158"/>
    <mergeCell ref="C1156:D1156"/>
    <mergeCell ref="C1157:D1157"/>
    <mergeCell ref="A1159:B1159"/>
    <mergeCell ref="A1160:B1160"/>
    <mergeCell ref="A1108:D1108"/>
    <mergeCell ref="E1108:F1109"/>
    <mergeCell ref="E1110:F1110"/>
    <mergeCell ref="A1112:F1112"/>
    <mergeCell ref="A1113:F1113"/>
    <mergeCell ref="C1086:F1086"/>
    <mergeCell ref="A1093:B1093"/>
    <mergeCell ref="A1094:B1094"/>
    <mergeCell ref="A1181:B1181"/>
    <mergeCell ref="C1181:F1181"/>
    <mergeCell ref="A1182:B1184"/>
    <mergeCell ref="C1182:D1182"/>
    <mergeCell ref="C1183:D1183"/>
    <mergeCell ref="A780:B780"/>
    <mergeCell ref="A781:B781"/>
    <mergeCell ref="A782:B782"/>
    <mergeCell ref="A783:B783"/>
    <mergeCell ref="A957:B957"/>
    <mergeCell ref="A958:F958"/>
    <mergeCell ref="A1073:D1073"/>
    <mergeCell ref="C1180:F1180"/>
    <mergeCell ref="E1013:F1013"/>
    <mergeCell ref="E1011:F1012"/>
    <mergeCell ref="A1011:D1011"/>
    <mergeCell ref="A1010:F1010"/>
    <mergeCell ref="E1075:F1075"/>
    <mergeCell ref="A1058:B1058"/>
    <mergeCell ref="A1059:B1059"/>
    <mergeCell ref="A1060:B1060"/>
    <mergeCell ref="A1061:B1061"/>
    <mergeCell ref="A1062:B1062"/>
    <mergeCell ref="A785:F785"/>
    <mergeCell ref="A916:B916"/>
    <mergeCell ref="C916:F916"/>
    <mergeCell ref="A1000:B1000"/>
    <mergeCell ref="C999:F999"/>
    <mergeCell ref="C1001:D1001"/>
    <mergeCell ref="A1001:B1003"/>
    <mergeCell ref="A827:B827"/>
    <mergeCell ref="C827:F827"/>
    <mergeCell ref="A913:B913"/>
    <mergeCell ref="C913:F9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Титульник 7-10</vt:lpstr>
      <vt:lpstr>7-10</vt:lpstr>
      <vt:lpstr>Набор продуктов 7-10</vt:lpstr>
      <vt:lpstr>Титульник 11-17</vt:lpstr>
      <vt:lpstr>11-17</vt:lpstr>
      <vt:lpstr>Набор продуктов 11-17</vt:lpstr>
      <vt:lpstr>тех.кар.</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2025-09-03T12:07:54Z</dcterms:modified>
</cp:coreProperties>
</file>