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20" yWindow="-120" windowWidth="24240" windowHeight="13140" activeTab="3"/>
  </bookViews>
  <sheets>
    <sheet name="Титульник 7-10" sheetId="7" r:id="rId1"/>
    <sheet name="7-10" sheetId="1" r:id="rId2"/>
    <sheet name="набор продуктов 7-10" sheetId="2" r:id="rId3"/>
    <sheet name="Титульник 11-17" sheetId="9" r:id="rId4"/>
    <sheet name="11-17" sheetId="3" r:id="rId5"/>
    <sheet name="набор продуктов 11-17" sheetId="4" r:id="rId6"/>
    <sheet name="т.к." sheetId="5" r:id="rId7"/>
    <sheet name="Лист1" sheetId="6" r:id="rId8"/>
  </sheets>
  <calcPr calcId="191029"/>
</workbook>
</file>

<file path=xl/calcChain.xml><?xml version="1.0" encoding="utf-8"?>
<calcChain xmlns="http://schemas.openxmlformats.org/spreadsheetml/2006/main">
  <c r="R85" i="3" l="1"/>
  <c r="Q85" i="3"/>
  <c r="M85" i="3"/>
  <c r="K85" i="3"/>
  <c r="L85" i="3"/>
  <c r="J85" i="3"/>
  <c r="I85" i="3"/>
  <c r="H85" i="3"/>
  <c r="E85" i="3"/>
  <c r="D85" i="3"/>
  <c r="F85" i="3"/>
  <c r="G85" i="3"/>
  <c r="R253" i="3"/>
  <c r="Q253" i="3"/>
  <c r="P253" i="3"/>
  <c r="O253" i="3"/>
  <c r="N253" i="3"/>
  <c r="M253" i="3"/>
  <c r="L253" i="3"/>
  <c r="K253" i="3"/>
  <c r="J253" i="3"/>
  <c r="I253" i="3"/>
  <c r="H253" i="3"/>
  <c r="G253" i="3"/>
  <c r="F253" i="3"/>
  <c r="E253" i="3"/>
  <c r="D253" i="3"/>
  <c r="R248" i="3"/>
  <c r="Q248" i="3"/>
  <c r="P248" i="3"/>
  <c r="O248" i="3"/>
  <c r="N248" i="3"/>
  <c r="M248" i="3"/>
  <c r="L248" i="3"/>
  <c r="K248" i="3"/>
  <c r="J248" i="3"/>
  <c r="I248" i="3"/>
  <c r="H248" i="3"/>
  <c r="G248" i="3"/>
  <c r="F248" i="3"/>
  <c r="E248" i="3"/>
  <c r="D248" i="3"/>
  <c r="R246" i="3"/>
  <c r="Q246" i="3"/>
  <c r="P246" i="3"/>
  <c r="O246" i="3"/>
  <c r="N246" i="3"/>
  <c r="M246" i="3"/>
  <c r="L246" i="3"/>
  <c r="K246" i="3"/>
  <c r="J246" i="3"/>
  <c r="I246" i="3"/>
  <c r="H246" i="3"/>
  <c r="G246" i="3"/>
  <c r="F246" i="3"/>
  <c r="E246" i="3"/>
  <c r="D246" i="3"/>
  <c r="R237" i="3"/>
  <c r="Q237" i="3"/>
  <c r="P237" i="3"/>
  <c r="O237" i="3"/>
  <c r="N237" i="3"/>
  <c r="M237" i="3"/>
  <c r="L237" i="3"/>
  <c r="K237" i="3"/>
  <c r="J237" i="3"/>
  <c r="I237" i="3"/>
  <c r="H237" i="3"/>
  <c r="G237" i="3"/>
  <c r="F237" i="3"/>
  <c r="E237" i="3"/>
  <c r="D237" i="3"/>
  <c r="R211" i="3"/>
  <c r="Q211" i="3"/>
  <c r="P211" i="3"/>
  <c r="O211" i="3"/>
  <c r="N211" i="3"/>
  <c r="M211" i="3"/>
  <c r="L211" i="3"/>
  <c r="K211" i="3"/>
  <c r="J211" i="3"/>
  <c r="I211" i="3"/>
  <c r="H211" i="3"/>
  <c r="G211" i="3"/>
  <c r="F211" i="3"/>
  <c r="E211" i="3"/>
  <c r="D211" i="3"/>
  <c r="R206" i="3"/>
  <c r="Q206" i="3"/>
  <c r="P206" i="3"/>
  <c r="O206" i="3"/>
  <c r="N206" i="3"/>
  <c r="M206" i="3"/>
  <c r="L206" i="3"/>
  <c r="K206" i="3"/>
  <c r="J206" i="3"/>
  <c r="I206" i="3"/>
  <c r="H206" i="3"/>
  <c r="G206" i="3"/>
  <c r="F206" i="3"/>
  <c r="E206" i="3"/>
  <c r="D206" i="3"/>
  <c r="R195" i="3"/>
  <c r="Q195" i="3"/>
  <c r="P195" i="3"/>
  <c r="O195" i="3"/>
  <c r="N195" i="3"/>
  <c r="M195" i="3"/>
  <c r="L195" i="3"/>
  <c r="K195" i="3"/>
  <c r="J195" i="3"/>
  <c r="I195" i="3"/>
  <c r="H195" i="3"/>
  <c r="G195" i="3"/>
  <c r="F195" i="3"/>
  <c r="E195" i="3"/>
  <c r="D195" i="3"/>
  <c r="R171" i="3"/>
  <c r="Q171" i="3"/>
  <c r="P171" i="3"/>
  <c r="O171" i="3"/>
  <c r="N171" i="3"/>
  <c r="M171" i="3"/>
  <c r="L171" i="3"/>
  <c r="K171" i="3"/>
  <c r="J171" i="3"/>
  <c r="I171" i="3"/>
  <c r="H171" i="3"/>
  <c r="G171" i="3"/>
  <c r="F171" i="3"/>
  <c r="E171" i="3"/>
  <c r="D171" i="3"/>
  <c r="R133" i="3"/>
  <c r="Q133" i="3"/>
  <c r="P133" i="3"/>
  <c r="O133" i="3"/>
  <c r="N133" i="3"/>
  <c r="M133" i="3"/>
  <c r="L133" i="3"/>
  <c r="K133" i="3"/>
  <c r="J133" i="3"/>
  <c r="I133" i="3"/>
  <c r="H133" i="3"/>
  <c r="G133" i="3"/>
  <c r="F133" i="3"/>
  <c r="E133" i="3"/>
  <c r="D133" i="3"/>
  <c r="R129" i="3"/>
  <c r="Q129" i="3"/>
  <c r="P129" i="3"/>
  <c r="O129" i="3"/>
  <c r="N129" i="3"/>
  <c r="M129" i="3"/>
  <c r="L129" i="3"/>
  <c r="K129" i="3"/>
  <c r="J129" i="3"/>
  <c r="I129" i="3"/>
  <c r="H129" i="3"/>
  <c r="G129" i="3"/>
  <c r="F129" i="3"/>
  <c r="E129" i="3"/>
  <c r="D129" i="3"/>
  <c r="R124" i="3"/>
  <c r="Q124" i="3"/>
  <c r="P124" i="3"/>
  <c r="O124" i="3"/>
  <c r="N124" i="3"/>
  <c r="M124" i="3"/>
  <c r="L124" i="3"/>
  <c r="K124" i="3"/>
  <c r="J124" i="3"/>
  <c r="I124" i="3"/>
  <c r="H124" i="3"/>
  <c r="G124" i="3"/>
  <c r="F124" i="3"/>
  <c r="E124" i="3"/>
  <c r="D124" i="3"/>
  <c r="R116" i="3"/>
  <c r="Q116" i="3"/>
  <c r="P116" i="3"/>
  <c r="O116" i="3"/>
  <c r="N116" i="3"/>
  <c r="M116" i="3"/>
  <c r="L116" i="3"/>
  <c r="K116" i="3"/>
  <c r="J116" i="3"/>
  <c r="I116" i="3"/>
  <c r="H116" i="3"/>
  <c r="G116" i="3"/>
  <c r="F116" i="3"/>
  <c r="E116" i="3"/>
  <c r="D116" i="3"/>
  <c r="R92" i="3"/>
  <c r="Q92" i="3"/>
  <c r="P92" i="3"/>
  <c r="O92" i="3"/>
  <c r="N92" i="3"/>
  <c r="M92" i="3"/>
  <c r="L92" i="3"/>
  <c r="K92" i="3"/>
  <c r="J92" i="3"/>
  <c r="I92" i="3"/>
  <c r="H92" i="3"/>
  <c r="G92" i="3"/>
  <c r="F92" i="3"/>
  <c r="E92" i="3"/>
  <c r="D92" i="3"/>
  <c r="R45" i="3"/>
  <c r="Q45" i="3"/>
  <c r="P45" i="3"/>
  <c r="O45" i="3"/>
  <c r="N45" i="3"/>
  <c r="M45" i="3"/>
  <c r="L45" i="3"/>
  <c r="K45" i="3"/>
  <c r="J45" i="3"/>
  <c r="I45" i="3"/>
  <c r="H45" i="3"/>
  <c r="G45" i="3"/>
  <c r="F45" i="3"/>
  <c r="E45" i="3"/>
  <c r="D45" i="3"/>
  <c r="R40" i="3"/>
  <c r="Q40" i="3"/>
  <c r="P40" i="3"/>
  <c r="O40" i="3"/>
  <c r="N40" i="3"/>
  <c r="M40" i="3"/>
  <c r="L40" i="3"/>
  <c r="K40" i="3"/>
  <c r="J40" i="3"/>
  <c r="I40" i="3"/>
  <c r="H40" i="3"/>
  <c r="G40" i="3"/>
  <c r="F40" i="3"/>
  <c r="E40" i="3"/>
  <c r="D40" i="3"/>
  <c r="R211" i="1" l="1"/>
  <c r="Q211" i="1"/>
  <c r="P211" i="1"/>
  <c r="O211" i="1"/>
  <c r="N211" i="1"/>
  <c r="M211" i="1"/>
  <c r="L211" i="1"/>
  <c r="K211" i="1"/>
  <c r="J211" i="1"/>
  <c r="I211" i="1"/>
  <c r="H211" i="1"/>
  <c r="G211" i="1"/>
  <c r="F211" i="1"/>
  <c r="E211" i="1"/>
  <c r="D211" i="1"/>
  <c r="R170" i="1"/>
  <c r="Q170" i="1"/>
  <c r="P170" i="1"/>
  <c r="O170" i="1"/>
  <c r="N170" i="1"/>
  <c r="M170" i="1"/>
  <c r="L170" i="1"/>
  <c r="K170" i="1"/>
  <c r="J170" i="1"/>
  <c r="I170" i="1"/>
  <c r="H170" i="1"/>
  <c r="G170" i="1"/>
  <c r="F170" i="1"/>
  <c r="E170" i="1"/>
  <c r="D170" i="1"/>
  <c r="R103" i="1"/>
  <c r="Q103" i="1"/>
  <c r="P103" i="1"/>
  <c r="O103" i="1"/>
  <c r="N103" i="1"/>
  <c r="M103" i="1"/>
  <c r="L103" i="1"/>
  <c r="K103" i="1"/>
  <c r="J103" i="1"/>
  <c r="I103" i="1"/>
  <c r="H103" i="1"/>
  <c r="G103" i="1"/>
  <c r="F103" i="1"/>
  <c r="E103" i="1"/>
  <c r="D103" i="1"/>
  <c r="R92" i="1"/>
  <c r="Q92" i="1"/>
  <c r="P92" i="1"/>
  <c r="O92" i="1"/>
  <c r="N92" i="1"/>
  <c r="M92" i="1"/>
  <c r="L92" i="1"/>
  <c r="K92" i="1"/>
  <c r="J92" i="1"/>
  <c r="I92" i="1"/>
  <c r="H92" i="1"/>
  <c r="G92" i="1"/>
  <c r="F92" i="1"/>
  <c r="E92" i="1"/>
  <c r="D92" i="1"/>
  <c r="R249" i="1"/>
  <c r="Q249" i="1"/>
  <c r="P249" i="1"/>
  <c r="O249" i="1"/>
  <c r="N249" i="1"/>
  <c r="M249" i="1"/>
  <c r="L249" i="1"/>
  <c r="K249" i="1"/>
  <c r="J249" i="1"/>
  <c r="I249" i="1"/>
  <c r="H249" i="1"/>
  <c r="G249" i="1"/>
  <c r="F249" i="1"/>
  <c r="E249" i="1"/>
  <c r="D249" i="1"/>
  <c r="D200" i="1"/>
  <c r="E200" i="1"/>
  <c r="F200" i="1"/>
  <c r="G200" i="1"/>
  <c r="H200" i="1"/>
  <c r="I200" i="1"/>
  <c r="J200" i="1"/>
  <c r="K200" i="1"/>
  <c r="L200" i="1"/>
  <c r="M200" i="1"/>
  <c r="N200" i="1"/>
  <c r="O200" i="1"/>
  <c r="P200" i="1"/>
  <c r="Q200" i="1"/>
  <c r="R200" i="1"/>
  <c r="R247" i="1" l="1"/>
  <c r="Q247" i="1"/>
  <c r="P247" i="1"/>
  <c r="O247" i="1"/>
  <c r="N247" i="1"/>
  <c r="M247" i="1"/>
  <c r="L247" i="1"/>
  <c r="K247" i="1"/>
  <c r="J247" i="1"/>
  <c r="I247" i="1"/>
  <c r="H247" i="1"/>
  <c r="G247" i="1"/>
  <c r="F247" i="1"/>
  <c r="E247" i="1"/>
  <c r="D247" i="1"/>
  <c r="R194" i="1"/>
  <c r="Q194" i="1"/>
  <c r="P194" i="1"/>
  <c r="O194" i="1"/>
  <c r="N194" i="1"/>
  <c r="M194" i="1"/>
  <c r="L194" i="1"/>
  <c r="K194" i="1"/>
  <c r="J194" i="1"/>
  <c r="I194" i="1"/>
  <c r="H194" i="1"/>
  <c r="G194" i="1"/>
  <c r="F194" i="1"/>
  <c r="E194" i="1"/>
  <c r="D194" i="1"/>
  <c r="R133" i="1"/>
  <c r="Q133" i="1"/>
  <c r="P133" i="1"/>
  <c r="O133" i="1"/>
  <c r="N133" i="1"/>
  <c r="M133" i="1"/>
  <c r="L133" i="1"/>
  <c r="K133" i="1"/>
  <c r="J133" i="1"/>
  <c r="I133" i="1"/>
  <c r="H133" i="1"/>
  <c r="G133" i="1"/>
  <c r="F133" i="1"/>
  <c r="E133" i="1"/>
  <c r="D133" i="1"/>
  <c r="R129" i="1"/>
  <c r="Q129" i="1"/>
  <c r="P129" i="1"/>
  <c r="O129" i="1"/>
  <c r="N129" i="1"/>
  <c r="M129" i="1"/>
  <c r="L129" i="1"/>
  <c r="K129" i="1"/>
  <c r="J129" i="1"/>
  <c r="I129" i="1"/>
  <c r="H129" i="1"/>
  <c r="G129" i="1"/>
  <c r="F129" i="1"/>
  <c r="E129" i="1"/>
  <c r="D129" i="1"/>
  <c r="R124" i="1"/>
  <c r="R118" i="1" s="1"/>
  <c r="Q124" i="1"/>
  <c r="P124" i="1"/>
  <c r="P118" i="1" s="1"/>
  <c r="O124" i="1"/>
  <c r="N124" i="1"/>
  <c r="N118" i="1" s="1"/>
  <c r="M124" i="1"/>
  <c r="L124" i="1"/>
  <c r="L118" i="1" s="1"/>
  <c r="K124" i="1"/>
  <c r="J124" i="1"/>
  <c r="J118" i="1" s="1"/>
  <c r="I124" i="1"/>
  <c r="H124" i="1"/>
  <c r="H118" i="1" s="1"/>
  <c r="G124" i="1"/>
  <c r="F124" i="1"/>
  <c r="F118" i="1" s="1"/>
  <c r="E124" i="1"/>
  <c r="D124" i="1"/>
  <c r="D118" i="1" s="1"/>
  <c r="Q118" i="1"/>
  <c r="O118" i="1"/>
  <c r="M118" i="1"/>
  <c r="K118" i="1"/>
  <c r="I118" i="1"/>
  <c r="G118" i="1"/>
  <c r="E118" i="1"/>
  <c r="R116" i="1" l="1"/>
  <c r="R135" i="1" s="1"/>
  <c r="Q116" i="1"/>
  <c r="Q135" i="1" s="1"/>
  <c r="P116" i="1"/>
  <c r="P135" i="1" s="1"/>
  <c r="O116" i="1"/>
  <c r="O135" i="1" s="1"/>
  <c r="N116" i="1"/>
  <c r="N135" i="1" s="1"/>
  <c r="M116" i="1"/>
  <c r="M135" i="1" s="1"/>
  <c r="L116" i="1"/>
  <c r="L135" i="1" s="1"/>
  <c r="K116" i="1"/>
  <c r="K135" i="1" s="1"/>
  <c r="J116" i="1"/>
  <c r="J135" i="1" s="1"/>
  <c r="I116" i="1"/>
  <c r="I135" i="1" s="1"/>
  <c r="H116" i="1"/>
  <c r="H135" i="1" s="1"/>
  <c r="G116" i="1"/>
  <c r="G135" i="1" s="1"/>
  <c r="F116" i="1"/>
  <c r="F135" i="1" s="1"/>
  <c r="E116" i="1"/>
  <c r="E135" i="1" s="1"/>
  <c r="D116" i="1"/>
  <c r="D135" i="1" s="1"/>
  <c r="R45" i="1"/>
  <c r="Q45" i="1"/>
  <c r="P45" i="1"/>
  <c r="O45" i="1"/>
  <c r="N45" i="1"/>
  <c r="M45" i="1"/>
  <c r="L45" i="1"/>
  <c r="K45" i="1"/>
  <c r="J45" i="1"/>
  <c r="I45" i="1"/>
  <c r="H45" i="1"/>
  <c r="G45" i="1"/>
  <c r="F45" i="1"/>
  <c r="E45" i="1"/>
  <c r="D45" i="1"/>
  <c r="R98" i="1"/>
  <c r="Q98" i="1"/>
  <c r="P98" i="1"/>
  <c r="O98" i="1"/>
  <c r="N98" i="1"/>
  <c r="M98" i="1"/>
  <c r="L98" i="1"/>
  <c r="K98" i="1"/>
  <c r="J98" i="1"/>
  <c r="I98" i="1"/>
  <c r="H98" i="1"/>
  <c r="G98" i="1"/>
  <c r="F98" i="1"/>
  <c r="E98" i="1"/>
  <c r="D98" i="1"/>
  <c r="R98" i="3" l="1"/>
  <c r="Q98" i="3"/>
  <c r="P98" i="3"/>
  <c r="O98" i="3"/>
  <c r="N98" i="3"/>
  <c r="M98" i="3"/>
  <c r="L98" i="3"/>
  <c r="K98" i="3"/>
  <c r="J98" i="3"/>
  <c r="I98" i="3"/>
  <c r="H98" i="3"/>
  <c r="G98" i="3"/>
  <c r="F98" i="3"/>
  <c r="E98" i="3"/>
  <c r="D98" i="3"/>
  <c r="R40" i="1" l="1"/>
  <c r="Q40" i="1"/>
  <c r="P40" i="1"/>
  <c r="O40" i="1"/>
  <c r="N40" i="1"/>
  <c r="M40" i="1"/>
  <c r="L40" i="1"/>
  <c r="K40" i="1"/>
  <c r="J40" i="1"/>
  <c r="I40" i="1"/>
  <c r="H40" i="1"/>
  <c r="G40" i="1"/>
  <c r="F40" i="1"/>
  <c r="E40" i="1"/>
  <c r="D40" i="1"/>
  <c r="R262" i="3" l="1"/>
  <c r="Q262" i="3"/>
  <c r="P262" i="3"/>
  <c r="O262" i="3"/>
  <c r="N262" i="3"/>
  <c r="M262" i="3"/>
  <c r="L262" i="3"/>
  <c r="K262" i="3"/>
  <c r="J262" i="3"/>
  <c r="I262" i="3"/>
  <c r="H262" i="3"/>
  <c r="G262" i="3"/>
  <c r="F262" i="3"/>
  <c r="E262" i="3"/>
  <c r="D262" i="3"/>
  <c r="R258" i="3"/>
  <c r="Q258" i="3"/>
  <c r="P258" i="3"/>
  <c r="O258" i="3"/>
  <c r="N258" i="3"/>
  <c r="M258" i="3"/>
  <c r="L258" i="3"/>
  <c r="K258" i="3"/>
  <c r="J258" i="3"/>
  <c r="I258" i="3"/>
  <c r="H258" i="3"/>
  <c r="H264" i="3" s="1"/>
  <c r="G258" i="3"/>
  <c r="F258" i="3"/>
  <c r="E258" i="3"/>
  <c r="D258" i="3"/>
  <c r="D264" i="3" s="1"/>
  <c r="Q264" i="3"/>
  <c r="M264" i="3"/>
  <c r="K264" i="3"/>
  <c r="I264" i="3"/>
  <c r="E264" i="3"/>
  <c r="J264" i="3"/>
  <c r="F264" i="3"/>
  <c r="O264" i="3"/>
  <c r="G264" i="3"/>
  <c r="R215" i="3"/>
  <c r="Q215" i="3"/>
  <c r="P215" i="3"/>
  <c r="O215" i="3"/>
  <c r="N215" i="3"/>
  <c r="M215" i="3"/>
  <c r="L215" i="3"/>
  <c r="K215" i="3"/>
  <c r="J215" i="3"/>
  <c r="I215" i="3"/>
  <c r="H215" i="3"/>
  <c r="G215" i="3"/>
  <c r="F215" i="3"/>
  <c r="E215" i="3"/>
  <c r="D215" i="3"/>
  <c r="R200" i="3"/>
  <c r="Q200" i="3"/>
  <c r="P200" i="3"/>
  <c r="O200" i="3"/>
  <c r="N200" i="3"/>
  <c r="M200" i="3"/>
  <c r="L200" i="3"/>
  <c r="K200" i="3"/>
  <c r="J200" i="3"/>
  <c r="I200" i="3"/>
  <c r="H200" i="3"/>
  <c r="G200" i="3"/>
  <c r="F200" i="3"/>
  <c r="E200" i="3"/>
  <c r="D200" i="3"/>
  <c r="D217" i="3" s="1"/>
  <c r="R186" i="3"/>
  <c r="Q186" i="3"/>
  <c r="P186" i="3"/>
  <c r="O186" i="3"/>
  <c r="N186" i="3"/>
  <c r="M186" i="3"/>
  <c r="L186" i="3"/>
  <c r="K186" i="3"/>
  <c r="J186" i="3"/>
  <c r="I186" i="3"/>
  <c r="H186" i="3"/>
  <c r="G186" i="3"/>
  <c r="F186" i="3"/>
  <c r="E186" i="3"/>
  <c r="D186" i="3"/>
  <c r="R182" i="3"/>
  <c r="Q182" i="3"/>
  <c r="P182" i="3"/>
  <c r="O182" i="3"/>
  <c r="N182" i="3"/>
  <c r="M182" i="3"/>
  <c r="L182" i="3"/>
  <c r="K182" i="3"/>
  <c r="J182" i="3"/>
  <c r="I182" i="3"/>
  <c r="H182" i="3"/>
  <c r="G182" i="3"/>
  <c r="F182" i="3"/>
  <c r="E182" i="3"/>
  <c r="D182" i="3"/>
  <c r="R177" i="3"/>
  <c r="Q177" i="3"/>
  <c r="P177" i="3"/>
  <c r="O177" i="3"/>
  <c r="N177" i="3"/>
  <c r="M177" i="3"/>
  <c r="L177" i="3"/>
  <c r="K177" i="3"/>
  <c r="J177" i="3"/>
  <c r="I177" i="3"/>
  <c r="H177" i="3"/>
  <c r="G177" i="3"/>
  <c r="F177" i="3"/>
  <c r="E177" i="3"/>
  <c r="D177" i="3"/>
  <c r="R169" i="3"/>
  <c r="Q169" i="3"/>
  <c r="P169" i="3"/>
  <c r="O169" i="3"/>
  <c r="N169" i="3"/>
  <c r="M169" i="3"/>
  <c r="L169" i="3"/>
  <c r="K169" i="3"/>
  <c r="J169" i="3"/>
  <c r="I169" i="3"/>
  <c r="H169" i="3"/>
  <c r="G169" i="3"/>
  <c r="F169" i="3"/>
  <c r="E169" i="3"/>
  <c r="D169" i="3"/>
  <c r="P85" i="3"/>
  <c r="O85" i="3"/>
  <c r="N85" i="3"/>
  <c r="R70" i="3"/>
  <c r="Q70" i="3"/>
  <c r="P70" i="3"/>
  <c r="O70" i="3"/>
  <c r="N70" i="3"/>
  <c r="M70" i="3"/>
  <c r="L70" i="3"/>
  <c r="K70" i="3"/>
  <c r="J70" i="3"/>
  <c r="I70" i="3"/>
  <c r="H70" i="3"/>
  <c r="G70" i="3"/>
  <c r="F70" i="3"/>
  <c r="E70" i="3"/>
  <c r="D70" i="3"/>
  <c r="R62" i="3"/>
  <c r="Q62" i="3"/>
  <c r="P62" i="3"/>
  <c r="O62" i="3"/>
  <c r="N62" i="3"/>
  <c r="M62" i="3"/>
  <c r="L62" i="3"/>
  <c r="K62" i="3"/>
  <c r="J62" i="3"/>
  <c r="I62" i="3"/>
  <c r="H62" i="3"/>
  <c r="G62" i="3"/>
  <c r="F62" i="3"/>
  <c r="E62" i="3"/>
  <c r="D62" i="3"/>
  <c r="R34" i="3"/>
  <c r="Q34" i="3"/>
  <c r="P34" i="3"/>
  <c r="O34" i="3"/>
  <c r="N34" i="3"/>
  <c r="M34" i="3"/>
  <c r="L34" i="3"/>
  <c r="K34" i="3"/>
  <c r="J34" i="3"/>
  <c r="I34" i="3"/>
  <c r="H34" i="3"/>
  <c r="G34" i="3"/>
  <c r="F34" i="3"/>
  <c r="E34" i="3"/>
  <c r="D34" i="3"/>
  <c r="R254" i="1"/>
  <c r="Q254" i="1"/>
  <c r="P254" i="1"/>
  <c r="O254" i="1"/>
  <c r="N254" i="1"/>
  <c r="M254" i="1"/>
  <c r="L254" i="1"/>
  <c r="K254" i="1"/>
  <c r="J254" i="1"/>
  <c r="I254" i="1"/>
  <c r="H254" i="1"/>
  <c r="G254" i="1"/>
  <c r="F254" i="1"/>
  <c r="E254" i="1"/>
  <c r="D254" i="1"/>
  <c r="R238" i="1"/>
  <c r="Q238" i="1"/>
  <c r="P238" i="1"/>
  <c r="O238" i="1"/>
  <c r="N238" i="1"/>
  <c r="M238" i="1"/>
  <c r="L238" i="1"/>
  <c r="K238" i="1"/>
  <c r="J238" i="1"/>
  <c r="I238" i="1"/>
  <c r="H238" i="1"/>
  <c r="G238" i="1"/>
  <c r="F238" i="1"/>
  <c r="E238" i="1"/>
  <c r="D238" i="1"/>
  <c r="R206" i="1"/>
  <c r="Q206" i="1"/>
  <c r="P206" i="1"/>
  <c r="O206" i="1"/>
  <c r="N206" i="1"/>
  <c r="M206" i="1"/>
  <c r="L206" i="1"/>
  <c r="K206" i="1"/>
  <c r="J206" i="1"/>
  <c r="I206" i="1"/>
  <c r="H206" i="1"/>
  <c r="G206" i="1"/>
  <c r="F206" i="1"/>
  <c r="E206" i="1"/>
  <c r="D206" i="1"/>
  <c r="R176" i="1"/>
  <c r="Q176" i="1"/>
  <c r="P176" i="1"/>
  <c r="O176" i="1"/>
  <c r="N176" i="1"/>
  <c r="M176" i="1"/>
  <c r="L176" i="1"/>
  <c r="K176" i="1"/>
  <c r="J176" i="1"/>
  <c r="I176" i="1"/>
  <c r="H176" i="1"/>
  <c r="G176" i="1"/>
  <c r="F176" i="1"/>
  <c r="E176" i="1"/>
  <c r="D176" i="1"/>
  <c r="L264" i="3" l="1"/>
  <c r="N264" i="3"/>
  <c r="P264" i="3"/>
  <c r="R264" i="3"/>
  <c r="D188" i="3"/>
  <c r="N188" i="3"/>
  <c r="E217" i="3"/>
  <c r="G217" i="3"/>
  <c r="I217" i="3"/>
  <c r="K217" i="3"/>
  <c r="M217" i="3"/>
  <c r="O217" i="3"/>
  <c r="Q217" i="3"/>
  <c r="F217" i="3"/>
  <c r="H217" i="3"/>
  <c r="J217" i="3"/>
  <c r="L217" i="3"/>
  <c r="N217" i="3"/>
  <c r="P217" i="3"/>
  <c r="R217" i="3"/>
  <c r="E188" i="3"/>
  <c r="G188" i="3"/>
  <c r="I188" i="3"/>
  <c r="K188" i="3"/>
  <c r="M188" i="3"/>
  <c r="O188" i="3"/>
  <c r="Q188" i="3"/>
  <c r="F188" i="3"/>
  <c r="H188" i="3"/>
  <c r="J188" i="3"/>
  <c r="L188" i="3"/>
  <c r="P188" i="3"/>
  <c r="R188" i="3"/>
  <c r="R168" i="1" l="1"/>
  <c r="Q168" i="1"/>
  <c r="P168" i="1"/>
  <c r="O168" i="1"/>
  <c r="N168" i="1"/>
  <c r="M168" i="1"/>
  <c r="L168" i="1"/>
  <c r="K168" i="1"/>
  <c r="J168" i="1"/>
  <c r="I168" i="1"/>
  <c r="H168" i="1"/>
  <c r="G168" i="1"/>
  <c r="F168" i="1"/>
  <c r="E168" i="1"/>
  <c r="D168" i="1"/>
  <c r="D76" i="1"/>
  <c r="E76" i="1"/>
  <c r="F76" i="1"/>
  <c r="G76" i="1"/>
  <c r="H76" i="1"/>
  <c r="I76" i="1"/>
  <c r="J76" i="1"/>
  <c r="K76" i="1"/>
  <c r="L76" i="1"/>
  <c r="M76" i="1"/>
  <c r="N76" i="1"/>
  <c r="O76" i="1"/>
  <c r="P76" i="1"/>
  <c r="Q76" i="1"/>
  <c r="R76" i="1"/>
  <c r="R70" i="1" l="1"/>
  <c r="Q70" i="1"/>
  <c r="P70" i="1"/>
  <c r="O70" i="1"/>
  <c r="N70" i="1"/>
  <c r="M70" i="1"/>
  <c r="L70" i="1"/>
  <c r="K70" i="1"/>
  <c r="J70" i="1"/>
  <c r="I70" i="1"/>
  <c r="H70" i="1"/>
  <c r="G70" i="1"/>
  <c r="F70" i="1"/>
  <c r="E70" i="1"/>
  <c r="D70" i="1"/>
  <c r="R34" i="1" l="1"/>
  <c r="Q34" i="1"/>
  <c r="P34" i="1"/>
  <c r="O34" i="1"/>
  <c r="N34" i="1"/>
  <c r="M34" i="1"/>
  <c r="L34" i="1"/>
  <c r="K34" i="1"/>
  <c r="J34" i="1"/>
  <c r="I34" i="1"/>
  <c r="H34" i="1"/>
  <c r="G34" i="1"/>
  <c r="F34" i="1"/>
  <c r="E34" i="1"/>
  <c r="D34" i="1"/>
  <c r="F37" i="4" l="1"/>
  <c r="F36" i="4"/>
  <c r="F35" i="4"/>
  <c r="F34" i="4"/>
  <c r="F33" i="4"/>
  <c r="F32" i="4"/>
  <c r="F31" i="4"/>
  <c r="F30" i="4"/>
  <c r="F29" i="4"/>
  <c r="F28" i="4"/>
  <c r="F27" i="4"/>
  <c r="F26" i="4"/>
  <c r="F25" i="4"/>
  <c r="F24" i="4"/>
  <c r="F23" i="4"/>
  <c r="F22" i="4"/>
  <c r="F21" i="4"/>
  <c r="F20" i="4"/>
  <c r="F19" i="4"/>
  <c r="F18" i="4"/>
  <c r="F17" i="4"/>
  <c r="F16" i="4"/>
  <c r="F15" i="4"/>
  <c r="F14" i="4"/>
  <c r="F13" i="4"/>
  <c r="F12" i="4"/>
  <c r="F11" i="4"/>
  <c r="F10" i="4"/>
  <c r="F9" i="4"/>
  <c r="F8" i="4"/>
  <c r="F7" i="4"/>
  <c r="F6" i="4"/>
  <c r="F5" i="4"/>
  <c r="R160" i="3"/>
  <c r="Q160" i="3"/>
  <c r="P160" i="3"/>
  <c r="O160" i="3"/>
  <c r="N160" i="3"/>
  <c r="M160" i="3"/>
  <c r="L160" i="3"/>
  <c r="K160" i="3"/>
  <c r="J160" i="3"/>
  <c r="I160" i="3"/>
  <c r="H160" i="3"/>
  <c r="G160" i="3"/>
  <c r="F160" i="3"/>
  <c r="E160" i="3"/>
  <c r="D160" i="3"/>
  <c r="F9" i="2"/>
  <c r="F37" i="2"/>
  <c r="F36" i="2"/>
  <c r="F33" i="2"/>
  <c r="F32" i="2"/>
  <c r="F28" i="2"/>
  <c r="F27" i="2"/>
  <c r="F26" i="2"/>
  <c r="F23" i="2"/>
  <c r="F22" i="2"/>
  <c r="F19" i="2"/>
  <c r="F17" i="2"/>
  <c r="F13" i="2"/>
  <c r="F11" i="2"/>
  <c r="F8" i="2"/>
  <c r="F7" i="2"/>
  <c r="F6" i="2"/>
  <c r="F5" i="2"/>
  <c r="F31" i="2"/>
  <c r="R159" i="1"/>
  <c r="Q159" i="1"/>
  <c r="P159" i="1"/>
  <c r="O159" i="1"/>
  <c r="N159" i="1"/>
  <c r="M159" i="1"/>
  <c r="L159" i="1"/>
  <c r="K159" i="1"/>
  <c r="J159" i="1"/>
  <c r="I159" i="1"/>
  <c r="H159" i="1"/>
  <c r="G159" i="1"/>
  <c r="F159" i="1"/>
  <c r="E159" i="1"/>
  <c r="D159" i="1"/>
  <c r="R49" i="1"/>
  <c r="Q49" i="1"/>
  <c r="P49" i="1"/>
  <c r="O49" i="1"/>
  <c r="N49" i="1"/>
  <c r="M49" i="1"/>
  <c r="L49" i="1"/>
  <c r="K49" i="1"/>
  <c r="J49" i="1"/>
  <c r="I49" i="1"/>
  <c r="H49" i="1"/>
  <c r="G49" i="1"/>
  <c r="F49" i="1"/>
  <c r="E49" i="1"/>
  <c r="D49" i="1"/>
  <c r="R235" i="3"/>
  <c r="Q235" i="3"/>
  <c r="P235" i="3"/>
  <c r="O235" i="3"/>
  <c r="N235" i="3"/>
  <c r="M235" i="3"/>
  <c r="L235" i="3"/>
  <c r="K235" i="3"/>
  <c r="J235" i="3"/>
  <c r="I235" i="3"/>
  <c r="H235" i="3"/>
  <c r="G235" i="3"/>
  <c r="F235" i="3"/>
  <c r="E235" i="3"/>
  <c r="D235" i="3"/>
  <c r="R230" i="3"/>
  <c r="Q230" i="3"/>
  <c r="P230" i="3"/>
  <c r="O230" i="3"/>
  <c r="N230" i="3"/>
  <c r="M230" i="3"/>
  <c r="L230" i="3"/>
  <c r="K230" i="3"/>
  <c r="J230" i="3"/>
  <c r="I230" i="3"/>
  <c r="H230" i="3"/>
  <c r="G230" i="3"/>
  <c r="F230" i="3"/>
  <c r="E230" i="3"/>
  <c r="D230" i="3"/>
  <c r="R223" i="3"/>
  <c r="Q223" i="3"/>
  <c r="P223" i="3"/>
  <c r="O223" i="3"/>
  <c r="N223" i="3"/>
  <c r="M223" i="3"/>
  <c r="L223" i="3"/>
  <c r="K223" i="3"/>
  <c r="J223" i="3"/>
  <c r="I223" i="3"/>
  <c r="H223" i="3"/>
  <c r="G223" i="3"/>
  <c r="F223" i="3"/>
  <c r="E223" i="3"/>
  <c r="D223" i="3"/>
  <c r="F38" i="4" l="1"/>
  <c r="F39" i="4" s="1"/>
  <c r="R155" i="3"/>
  <c r="Q155" i="3"/>
  <c r="P155" i="3"/>
  <c r="O155" i="3"/>
  <c r="N155" i="3"/>
  <c r="M155" i="3"/>
  <c r="L155" i="3"/>
  <c r="K155" i="3"/>
  <c r="J155" i="3"/>
  <c r="I155" i="3"/>
  <c r="H155" i="3"/>
  <c r="G155" i="3"/>
  <c r="F155" i="3"/>
  <c r="E155" i="3"/>
  <c r="D155" i="3"/>
  <c r="R148" i="3"/>
  <c r="Q148" i="3"/>
  <c r="P148" i="3"/>
  <c r="O148" i="3"/>
  <c r="N148" i="3"/>
  <c r="M148" i="3"/>
  <c r="L148" i="3"/>
  <c r="K148" i="3"/>
  <c r="J148" i="3"/>
  <c r="I148" i="3"/>
  <c r="H148" i="3"/>
  <c r="G148" i="3"/>
  <c r="F148" i="3"/>
  <c r="E148" i="3"/>
  <c r="D148" i="3"/>
  <c r="R144" i="3"/>
  <c r="Q144" i="3"/>
  <c r="P144" i="3"/>
  <c r="O144" i="3"/>
  <c r="N144" i="3"/>
  <c r="M144" i="3"/>
  <c r="L144" i="3"/>
  <c r="K144" i="3"/>
  <c r="J144" i="3"/>
  <c r="I144" i="3"/>
  <c r="H144" i="3"/>
  <c r="G144" i="3"/>
  <c r="F144" i="3"/>
  <c r="E144" i="3"/>
  <c r="D144" i="3"/>
  <c r="R142" i="3"/>
  <c r="Q142" i="3"/>
  <c r="P142" i="3"/>
  <c r="O142" i="3"/>
  <c r="N142" i="3"/>
  <c r="M142" i="3"/>
  <c r="L142" i="3"/>
  <c r="K142" i="3"/>
  <c r="J142" i="3"/>
  <c r="I142" i="3"/>
  <c r="H142" i="3"/>
  <c r="G142" i="3"/>
  <c r="F142" i="3"/>
  <c r="E142" i="3"/>
  <c r="D142" i="3"/>
  <c r="D225" i="3"/>
  <c r="D239" i="3" s="1"/>
  <c r="E225" i="3"/>
  <c r="E239" i="3" s="1"/>
  <c r="F225" i="3"/>
  <c r="F239" i="3" s="1"/>
  <c r="G225" i="3"/>
  <c r="G239" i="3" s="1"/>
  <c r="H225" i="3"/>
  <c r="H239" i="3" s="1"/>
  <c r="I225" i="3"/>
  <c r="I239" i="3" s="1"/>
  <c r="J225" i="3"/>
  <c r="J239" i="3" s="1"/>
  <c r="K225" i="3"/>
  <c r="K239" i="3" s="1"/>
  <c r="L225" i="3"/>
  <c r="L239" i="3" s="1"/>
  <c r="M225" i="3"/>
  <c r="M239" i="3" s="1"/>
  <c r="N225" i="3"/>
  <c r="N239" i="3" s="1"/>
  <c r="O225" i="3"/>
  <c r="O239" i="3" s="1"/>
  <c r="P225" i="3"/>
  <c r="P239" i="3" s="1"/>
  <c r="Q225" i="3"/>
  <c r="Q239" i="3" s="1"/>
  <c r="R225" i="3"/>
  <c r="R239" i="3" s="1"/>
  <c r="R147" i="1"/>
  <c r="Q147" i="1"/>
  <c r="P147" i="1"/>
  <c r="O147" i="1"/>
  <c r="N147" i="1"/>
  <c r="M147" i="1"/>
  <c r="L147" i="1"/>
  <c r="K147" i="1"/>
  <c r="J147" i="1"/>
  <c r="I147" i="1"/>
  <c r="H147" i="1"/>
  <c r="G147" i="1"/>
  <c r="F147" i="1"/>
  <c r="E147" i="1"/>
  <c r="D147" i="1"/>
  <c r="D162" i="3" l="1"/>
  <c r="E162" i="3"/>
  <c r="G162" i="3"/>
  <c r="I162" i="3"/>
  <c r="K162" i="3"/>
  <c r="M162" i="3"/>
  <c r="O162" i="3"/>
  <c r="Q162" i="3"/>
  <c r="F162" i="3"/>
  <c r="H162" i="3"/>
  <c r="J162" i="3"/>
  <c r="L162" i="3"/>
  <c r="N162" i="3"/>
  <c r="P162" i="3"/>
  <c r="R162" i="3"/>
  <c r="R118" i="3" l="1"/>
  <c r="R135" i="3" s="1"/>
  <c r="Q118" i="3"/>
  <c r="Q135" i="3" s="1"/>
  <c r="P118" i="3"/>
  <c r="P135" i="3" s="1"/>
  <c r="O118" i="3"/>
  <c r="O135" i="3" s="1"/>
  <c r="N118" i="3"/>
  <c r="N135" i="3" s="1"/>
  <c r="M118" i="3"/>
  <c r="M135" i="3" s="1"/>
  <c r="L118" i="3"/>
  <c r="L135" i="3" s="1"/>
  <c r="K118" i="3"/>
  <c r="K135" i="3" s="1"/>
  <c r="J118" i="3"/>
  <c r="J135" i="3" s="1"/>
  <c r="I118" i="3"/>
  <c r="I135" i="3" s="1"/>
  <c r="H118" i="3"/>
  <c r="H135" i="3" s="1"/>
  <c r="G118" i="3"/>
  <c r="G135" i="3" s="1"/>
  <c r="F118" i="3"/>
  <c r="F135" i="3" s="1"/>
  <c r="E118" i="3"/>
  <c r="E135" i="3" s="1"/>
  <c r="D118" i="3"/>
  <c r="D135" i="3" s="1"/>
  <c r="R103" i="3"/>
  <c r="Q103" i="3"/>
  <c r="P103" i="3"/>
  <c r="O103" i="3"/>
  <c r="N103" i="3"/>
  <c r="M103" i="3"/>
  <c r="L103" i="3"/>
  <c r="K103" i="3"/>
  <c r="J103" i="3"/>
  <c r="I103" i="3"/>
  <c r="H103" i="3"/>
  <c r="G103" i="3"/>
  <c r="F103" i="3"/>
  <c r="E103" i="3"/>
  <c r="D103" i="3"/>
  <c r="R76" i="3"/>
  <c r="Q76" i="3"/>
  <c r="P76" i="3"/>
  <c r="O76" i="3"/>
  <c r="N76" i="3"/>
  <c r="M76" i="3"/>
  <c r="L76" i="3"/>
  <c r="K76" i="3"/>
  <c r="J76" i="3"/>
  <c r="I76" i="3"/>
  <c r="H76" i="3"/>
  <c r="G76" i="3"/>
  <c r="F76" i="3"/>
  <c r="E76" i="3"/>
  <c r="D76" i="3"/>
  <c r="R74" i="3"/>
  <c r="Q74" i="3"/>
  <c r="P74" i="3"/>
  <c r="O74" i="3"/>
  <c r="N74" i="3"/>
  <c r="M74" i="3"/>
  <c r="L74" i="3"/>
  <c r="K74" i="3"/>
  <c r="J74" i="3"/>
  <c r="I74" i="3"/>
  <c r="H74" i="3"/>
  <c r="G74" i="3"/>
  <c r="F74" i="3"/>
  <c r="E74" i="3"/>
  <c r="D74" i="3"/>
  <c r="R58" i="3"/>
  <c r="Q58" i="3"/>
  <c r="P58" i="3"/>
  <c r="O58" i="3"/>
  <c r="N58" i="3"/>
  <c r="M58" i="3"/>
  <c r="L58" i="3"/>
  <c r="K58" i="3"/>
  <c r="J58" i="3"/>
  <c r="I58" i="3"/>
  <c r="H58" i="3"/>
  <c r="G58" i="3"/>
  <c r="F58" i="3"/>
  <c r="E58" i="3"/>
  <c r="D58" i="3"/>
  <c r="R32" i="3"/>
  <c r="Q32" i="3"/>
  <c r="P32" i="3"/>
  <c r="O32" i="3"/>
  <c r="N32" i="3"/>
  <c r="M32" i="3"/>
  <c r="L32" i="3"/>
  <c r="K32" i="3"/>
  <c r="J32" i="3"/>
  <c r="I32" i="3"/>
  <c r="H32" i="3"/>
  <c r="G32" i="3"/>
  <c r="F32" i="3"/>
  <c r="E32" i="3"/>
  <c r="D32" i="3"/>
  <c r="R23" i="3"/>
  <c r="Q23" i="3"/>
  <c r="P23" i="3"/>
  <c r="O23" i="3"/>
  <c r="N23" i="3"/>
  <c r="M23" i="3"/>
  <c r="L23" i="3"/>
  <c r="K23" i="3"/>
  <c r="J23" i="3"/>
  <c r="I23" i="3"/>
  <c r="H23" i="3"/>
  <c r="G23" i="3"/>
  <c r="F23" i="3"/>
  <c r="E23" i="3"/>
  <c r="D23" i="3"/>
  <c r="R18" i="3"/>
  <c r="Q18" i="3"/>
  <c r="P18" i="3"/>
  <c r="O18" i="3"/>
  <c r="N18" i="3"/>
  <c r="M18" i="3"/>
  <c r="L18" i="3"/>
  <c r="K18" i="3"/>
  <c r="J18" i="3"/>
  <c r="I18" i="3"/>
  <c r="H18" i="3"/>
  <c r="G18" i="3"/>
  <c r="F18" i="3"/>
  <c r="E18" i="3"/>
  <c r="D18" i="3"/>
  <c r="R10" i="3"/>
  <c r="Q10" i="3"/>
  <c r="P10" i="3"/>
  <c r="O10" i="3"/>
  <c r="N10" i="3"/>
  <c r="M10" i="3"/>
  <c r="L10" i="3"/>
  <c r="K10" i="3"/>
  <c r="J10" i="3"/>
  <c r="I10" i="3"/>
  <c r="H10" i="3"/>
  <c r="G10" i="3"/>
  <c r="F10" i="3"/>
  <c r="E10" i="3"/>
  <c r="D10" i="3"/>
  <c r="R6" i="3"/>
  <c r="Q6" i="3"/>
  <c r="P6" i="3"/>
  <c r="O6" i="3"/>
  <c r="N6" i="3"/>
  <c r="M6" i="3"/>
  <c r="L6" i="3"/>
  <c r="K6" i="3"/>
  <c r="J6" i="3"/>
  <c r="I6" i="3"/>
  <c r="H6" i="3"/>
  <c r="G6" i="3"/>
  <c r="F6" i="3"/>
  <c r="E6" i="3"/>
  <c r="D6" i="3"/>
  <c r="R4" i="3"/>
  <c r="Q4" i="3"/>
  <c r="P4" i="3"/>
  <c r="O4" i="3"/>
  <c r="N4" i="3"/>
  <c r="M4" i="3"/>
  <c r="L4" i="3"/>
  <c r="K4" i="3"/>
  <c r="J4" i="3"/>
  <c r="I4" i="3"/>
  <c r="H4" i="3"/>
  <c r="G4" i="3"/>
  <c r="F4" i="3"/>
  <c r="E4" i="3"/>
  <c r="D4" i="3"/>
  <c r="R263" i="1"/>
  <c r="Q263" i="1"/>
  <c r="P263" i="1"/>
  <c r="O263" i="1"/>
  <c r="N263" i="1"/>
  <c r="M263" i="1"/>
  <c r="L263" i="1"/>
  <c r="K263" i="1"/>
  <c r="J263" i="1"/>
  <c r="I263" i="1"/>
  <c r="H263" i="1"/>
  <c r="G263" i="1"/>
  <c r="F263" i="1"/>
  <c r="E263" i="1"/>
  <c r="D263" i="1"/>
  <c r="R236" i="1"/>
  <c r="Q236" i="1"/>
  <c r="P236" i="1"/>
  <c r="O236" i="1"/>
  <c r="N236" i="1"/>
  <c r="M236" i="1"/>
  <c r="L236" i="1"/>
  <c r="K236" i="1"/>
  <c r="J236" i="1"/>
  <c r="I236" i="1"/>
  <c r="H236" i="1"/>
  <c r="G236" i="1"/>
  <c r="F236" i="1"/>
  <c r="E236" i="1"/>
  <c r="D236" i="1"/>
  <c r="R231" i="1"/>
  <c r="Q231" i="1"/>
  <c r="P231" i="1"/>
  <c r="O231" i="1"/>
  <c r="N231" i="1"/>
  <c r="M231" i="1"/>
  <c r="L231" i="1"/>
  <c r="K231" i="1"/>
  <c r="J231" i="1"/>
  <c r="I231" i="1"/>
  <c r="H231" i="1"/>
  <c r="G231" i="1"/>
  <c r="F231" i="1"/>
  <c r="E231" i="1"/>
  <c r="D231" i="1"/>
  <c r="D215" i="1"/>
  <c r="D217" i="1" s="1"/>
  <c r="E215" i="1"/>
  <c r="F215" i="1"/>
  <c r="G215" i="1"/>
  <c r="H215" i="1"/>
  <c r="I215" i="1"/>
  <c r="J215" i="1"/>
  <c r="K215" i="1"/>
  <c r="L215" i="1"/>
  <c r="M215" i="1"/>
  <c r="N215" i="1"/>
  <c r="O215" i="1"/>
  <c r="P215" i="1"/>
  <c r="Q215" i="1"/>
  <c r="R215" i="1"/>
  <c r="R226" i="1"/>
  <c r="Q226" i="1"/>
  <c r="P226" i="1"/>
  <c r="O226" i="1"/>
  <c r="N226" i="1"/>
  <c r="M226" i="1"/>
  <c r="L226" i="1"/>
  <c r="K226" i="1"/>
  <c r="J226" i="1"/>
  <c r="I226" i="1"/>
  <c r="H226" i="1"/>
  <c r="G226" i="1"/>
  <c r="F226" i="1"/>
  <c r="E226" i="1"/>
  <c r="D226" i="1"/>
  <c r="R224" i="1"/>
  <c r="Q224" i="1"/>
  <c r="P224" i="1"/>
  <c r="O224" i="1"/>
  <c r="N224" i="1"/>
  <c r="M224" i="1"/>
  <c r="L224" i="1"/>
  <c r="K224" i="1"/>
  <c r="J224" i="1"/>
  <c r="I224" i="1"/>
  <c r="H224" i="1"/>
  <c r="G224" i="1"/>
  <c r="F224" i="1"/>
  <c r="E224" i="1"/>
  <c r="D224" i="1"/>
  <c r="R185" i="1"/>
  <c r="Q185" i="1"/>
  <c r="P185" i="1"/>
  <c r="O185" i="1"/>
  <c r="N185" i="1"/>
  <c r="M185" i="1"/>
  <c r="L185" i="1"/>
  <c r="K185" i="1"/>
  <c r="J185" i="1"/>
  <c r="I185" i="1"/>
  <c r="H185" i="1"/>
  <c r="G185" i="1"/>
  <c r="F185" i="1"/>
  <c r="E185" i="1"/>
  <c r="D185" i="1"/>
  <c r="R259" i="1"/>
  <c r="R265" i="1" s="1"/>
  <c r="Q259" i="1"/>
  <c r="P259" i="1"/>
  <c r="P265" i="1" s="1"/>
  <c r="O259" i="1"/>
  <c r="N259" i="1"/>
  <c r="N265" i="1" s="1"/>
  <c r="M259" i="1"/>
  <c r="L259" i="1"/>
  <c r="L265" i="1" s="1"/>
  <c r="K259" i="1"/>
  <c r="J259" i="1"/>
  <c r="J265" i="1" s="1"/>
  <c r="I259" i="1"/>
  <c r="H259" i="1"/>
  <c r="H265" i="1" s="1"/>
  <c r="G259" i="1"/>
  <c r="F259" i="1"/>
  <c r="F265" i="1" s="1"/>
  <c r="E259" i="1"/>
  <c r="D259" i="1"/>
  <c r="D265" i="1" s="1"/>
  <c r="R141" i="1"/>
  <c r="Q141" i="1"/>
  <c r="P141" i="1"/>
  <c r="O141" i="1"/>
  <c r="N141" i="1"/>
  <c r="M141" i="1"/>
  <c r="L141" i="1"/>
  <c r="K141" i="1"/>
  <c r="J141" i="1"/>
  <c r="I141" i="1"/>
  <c r="H141" i="1"/>
  <c r="G141" i="1"/>
  <c r="F141" i="1"/>
  <c r="E141" i="1"/>
  <c r="D141" i="1"/>
  <c r="R143" i="1"/>
  <c r="Q143" i="1"/>
  <c r="P143" i="1"/>
  <c r="O143" i="1"/>
  <c r="N143" i="1"/>
  <c r="M143" i="1"/>
  <c r="L143" i="1"/>
  <c r="K143" i="1"/>
  <c r="J143" i="1"/>
  <c r="I143" i="1"/>
  <c r="H143" i="1"/>
  <c r="G143" i="1"/>
  <c r="F143" i="1"/>
  <c r="E143" i="1"/>
  <c r="D143" i="1"/>
  <c r="R154" i="1"/>
  <c r="Q154" i="1"/>
  <c r="P154" i="1"/>
  <c r="O154" i="1"/>
  <c r="N154" i="1"/>
  <c r="M154" i="1"/>
  <c r="L154" i="1"/>
  <c r="K154" i="1"/>
  <c r="J154" i="1"/>
  <c r="I154" i="1"/>
  <c r="H154" i="1"/>
  <c r="G154" i="1"/>
  <c r="F154" i="1"/>
  <c r="E154" i="1"/>
  <c r="D154" i="1"/>
  <c r="R107" i="1"/>
  <c r="Q107" i="1"/>
  <c r="P107" i="1"/>
  <c r="O107" i="1"/>
  <c r="N107" i="1"/>
  <c r="M107" i="1"/>
  <c r="L107" i="1"/>
  <c r="K107" i="1"/>
  <c r="J107" i="1"/>
  <c r="I107" i="1"/>
  <c r="H107" i="1"/>
  <c r="G107" i="1"/>
  <c r="F107" i="1"/>
  <c r="E107" i="1"/>
  <c r="D107" i="1"/>
  <c r="D74" i="1"/>
  <c r="E74" i="1"/>
  <c r="F74" i="1"/>
  <c r="G74" i="1"/>
  <c r="R74" i="1"/>
  <c r="Q74" i="1"/>
  <c r="P74" i="1"/>
  <c r="O74" i="1"/>
  <c r="N74" i="1"/>
  <c r="M74" i="1"/>
  <c r="L74" i="1"/>
  <c r="K74" i="1"/>
  <c r="J74" i="1"/>
  <c r="I74" i="1"/>
  <c r="H74" i="1"/>
  <c r="R62" i="1"/>
  <c r="Q62" i="1"/>
  <c r="P62" i="1"/>
  <c r="O62" i="1"/>
  <c r="N62" i="1"/>
  <c r="M62" i="1"/>
  <c r="L62" i="1"/>
  <c r="K62" i="1"/>
  <c r="J62" i="1"/>
  <c r="I62" i="1"/>
  <c r="H62" i="1"/>
  <c r="G62" i="1"/>
  <c r="F62" i="1"/>
  <c r="E62" i="1"/>
  <c r="D62" i="1"/>
  <c r="R58" i="1"/>
  <c r="Q58" i="1"/>
  <c r="P58" i="1"/>
  <c r="O58" i="1"/>
  <c r="N58" i="1"/>
  <c r="M58" i="1"/>
  <c r="L58" i="1"/>
  <c r="K58" i="1"/>
  <c r="J58" i="1"/>
  <c r="I58" i="1"/>
  <c r="H58" i="1"/>
  <c r="G58" i="1"/>
  <c r="F58" i="1"/>
  <c r="E58" i="1"/>
  <c r="D58" i="1"/>
  <c r="D78" i="1" s="1"/>
  <c r="I240" i="1" l="1"/>
  <c r="E78" i="1"/>
  <c r="I78" i="1"/>
  <c r="M78" i="1"/>
  <c r="D25" i="3"/>
  <c r="D78" i="3"/>
  <c r="D161" i="1"/>
  <c r="N161" i="1"/>
  <c r="E265" i="1"/>
  <c r="G265" i="1"/>
  <c r="I265" i="1"/>
  <c r="K265" i="1"/>
  <c r="M265" i="1"/>
  <c r="O265" i="1"/>
  <c r="Q265" i="1"/>
  <c r="D240" i="1"/>
  <c r="L240" i="1"/>
  <c r="E240" i="1"/>
  <c r="G240" i="1"/>
  <c r="K240" i="1"/>
  <c r="M240" i="1"/>
  <c r="O240" i="1"/>
  <c r="Q240" i="1"/>
  <c r="F78" i="3"/>
  <c r="H78" i="3"/>
  <c r="J78" i="3"/>
  <c r="L78" i="3"/>
  <c r="N78" i="3"/>
  <c r="P78" i="3"/>
  <c r="R78" i="3"/>
  <c r="E78" i="3"/>
  <c r="G78" i="3"/>
  <c r="I78" i="3"/>
  <c r="K78" i="3"/>
  <c r="M78" i="3"/>
  <c r="O78" i="3"/>
  <c r="Q78" i="3"/>
  <c r="F25" i="3"/>
  <c r="H25" i="3"/>
  <c r="J25" i="3"/>
  <c r="L25" i="3"/>
  <c r="N25" i="3"/>
  <c r="P25" i="3"/>
  <c r="R25" i="3"/>
  <c r="E25" i="3"/>
  <c r="G25" i="3"/>
  <c r="I25" i="3"/>
  <c r="K25" i="3"/>
  <c r="M25" i="3"/>
  <c r="O25" i="3"/>
  <c r="Q25" i="3"/>
  <c r="F240" i="1"/>
  <c r="H240" i="1"/>
  <c r="J240" i="1"/>
  <c r="N240" i="1"/>
  <c r="P240" i="1"/>
  <c r="R240" i="1"/>
  <c r="G78" i="1"/>
  <c r="K78" i="1"/>
  <c r="O78" i="1"/>
  <c r="Q78" i="1"/>
  <c r="F78" i="1"/>
  <c r="H78" i="1"/>
  <c r="J78" i="1"/>
  <c r="L78" i="1"/>
  <c r="N78" i="1"/>
  <c r="P78" i="1"/>
  <c r="R78" i="1"/>
  <c r="R32" i="1" l="1"/>
  <c r="R51" i="1" s="1"/>
  <c r="Q32" i="1"/>
  <c r="Q51" i="1" s="1"/>
  <c r="P32" i="1"/>
  <c r="P51" i="1" s="1"/>
  <c r="O32" i="1"/>
  <c r="O51" i="1" s="1"/>
  <c r="N32" i="1"/>
  <c r="N51" i="1" s="1"/>
  <c r="M32" i="1"/>
  <c r="M51" i="1" s="1"/>
  <c r="L32" i="1"/>
  <c r="L51" i="1" s="1"/>
  <c r="K32" i="1"/>
  <c r="K51" i="1" s="1"/>
  <c r="J32" i="1"/>
  <c r="J51" i="1" s="1"/>
  <c r="I32" i="1"/>
  <c r="I51" i="1" s="1"/>
  <c r="H32" i="1"/>
  <c r="H51" i="1" s="1"/>
  <c r="G32" i="1"/>
  <c r="G51" i="1" s="1"/>
  <c r="F32" i="1"/>
  <c r="F51" i="1" s="1"/>
  <c r="E32" i="1"/>
  <c r="E51" i="1" s="1"/>
  <c r="D32" i="1"/>
  <c r="D51" i="1" s="1"/>
  <c r="R23" i="1" l="1"/>
  <c r="Q23" i="1"/>
  <c r="P23" i="1"/>
  <c r="O23" i="1"/>
  <c r="N23" i="1"/>
  <c r="M23" i="1"/>
  <c r="L23" i="1"/>
  <c r="K23" i="1"/>
  <c r="J23" i="1"/>
  <c r="I23" i="1"/>
  <c r="H23" i="1"/>
  <c r="G23" i="1"/>
  <c r="F23" i="1"/>
  <c r="E23" i="1"/>
  <c r="D23" i="1"/>
  <c r="R4" i="1"/>
  <c r="Q4" i="1"/>
  <c r="P4" i="1"/>
  <c r="O4" i="1"/>
  <c r="N4" i="1"/>
  <c r="M4" i="1"/>
  <c r="L4" i="1"/>
  <c r="K4" i="1"/>
  <c r="J4" i="1"/>
  <c r="I4" i="1"/>
  <c r="H4" i="1"/>
  <c r="G4" i="1"/>
  <c r="F4" i="1"/>
  <c r="E4" i="1"/>
  <c r="D4" i="1"/>
  <c r="F35" i="2" l="1"/>
  <c r="F34" i="2"/>
  <c r="F30" i="2"/>
  <c r="F29" i="2"/>
  <c r="F25" i="2"/>
  <c r="F24" i="2"/>
  <c r="F21" i="2"/>
  <c r="F20" i="2"/>
  <c r="F18" i="2"/>
  <c r="F16" i="2"/>
  <c r="F15" i="2"/>
  <c r="F14" i="2"/>
  <c r="F12" i="2"/>
  <c r="F10" i="2"/>
  <c r="R18" i="1" l="1"/>
  <c r="Q18" i="1"/>
  <c r="P18" i="1"/>
  <c r="O18" i="1"/>
  <c r="N18" i="1"/>
  <c r="M18" i="1"/>
  <c r="L18" i="1"/>
  <c r="K18" i="1"/>
  <c r="J18" i="1"/>
  <c r="I18" i="1"/>
  <c r="H18" i="1"/>
  <c r="G18" i="1"/>
  <c r="F18" i="1"/>
  <c r="E18" i="1"/>
  <c r="D18" i="1"/>
  <c r="R10" i="1"/>
  <c r="Q10" i="1"/>
  <c r="P10" i="1"/>
  <c r="O10" i="1"/>
  <c r="N10" i="1"/>
  <c r="M10" i="1"/>
  <c r="L10" i="1"/>
  <c r="K10" i="1"/>
  <c r="J10" i="1"/>
  <c r="I10" i="1"/>
  <c r="H10" i="1"/>
  <c r="G10" i="1"/>
  <c r="F10" i="1"/>
  <c r="E10" i="1"/>
  <c r="D10" i="1"/>
  <c r="R6" i="1"/>
  <c r="Q6" i="1"/>
  <c r="P6" i="1"/>
  <c r="O6" i="1"/>
  <c r="N6" i="1"/>
  <c r="M6" i="1"/>
  <c r="L6" i="1"/>
  <c r="K6" i="1"/>
  <c r="J6" i="1"/>
  <c r="I6" i="1"/>
  <c r="H6" i="1"/>
  <c r="G6" i="1"/>
  <c r="F6" i="1"/>
  <c r="E6" i="1"/>
  <c r="D6" i="1"/>
  <c r="D25" i="1" s="1"/>
  <c r="R107" i="3"/>
  <c r="R109" i="3" s="1"/>
  <c r="Q107" i="3"/>
  <c r="Q109" i="3" s="1"/>
  <c r="P107" i="3"/>
  <c r="P109" i="3" s="1"/>
  <c r="O107" i="3"/>
  <c r="O109" i="3" s="1"/>
  <c r="N107" i="3"/>
  <c r="N109" i="3" s="1"/>
  <c r="M107" i="3"/>
  <c r="M109" i="3" s="1"/>
  <c r="L107" i="3"/>
  <c r="L109" i="3" s="1"/>
  <c r="K107" i="3"/>
  <c r="K109" i="3" s="1"/>
  <c r="J107" i="3"/>
  <c r="J109" i="3" s="1"/>
  <c r="I107" i="3"/>
  <c r="I109" i="3" s="1"/>
  <c r="H107" i="3"/>
  <c r="H109" i="3" s="1"/>
  <c r="G107" i="3"/>
  <c r="G109" i="3" s="1"/>
  <c r="F107" i="3"/>
  <c r="F109" i="3" s="1"/>
  <c r="E107" i="3"/>
  <c r="E109" i="3" s="1"/>
  <c r="D107" i="3"/>
  <c r="D109" i="3" s="1"/>
  <c r="R85" i="1"/>
  <c r="R109" i="1" s="1"/>
  <c r="Q85" i="1"/>
  <c r="Q109" i="1" s="1"/>
  <c r="P85" i="1"/>
  <c r="P109" i="1" s="1"/>
  <c r="O85" i="1"/>
  <c r="O109" i="1" s="1"/>
  <c r="N85" i="1"/>
  <c r="N109" i="1" s="1"/>
  <c r="M85" i="1"/>
  <c r="M109" i="1" s="1"/>
  <c r="L85" i="1"/>
  <c r="L109" i="1" s="1"/>
  <c r="K85" i="1"/>
  <c r="K109" i="1" s="1"/>
  <c r="J85" i="1"/>
  <c r="J109" i="1" s="1"/>
  <c r="I85" i="1"/>
  <c r="I109" i="1" s="1"/>
  <c r="H85" i="1"/>
  <c r="H109" i="1" s="1"/>
  <c r="G85" i="1"/>
  <c r="G109" i="1" s="1"/>
  <c r="F85" i="1"/>
  <c r="F109" i="1" s="1"/>
  <c r="E85" i="1"/>
  <c r="E109" i="1" s="1"/>
  <c r="D85" i="1"/>
  <c r="D109" i="1" s="1"/>
  <c r="R217" i="1"/>
  <c r="Q217" i="1"/>
  <c r="P217" i="1"/>
  <c r="O217" i="1"/>
  <c r="N217" i="1"/>
  <c r="M217" i="1"/>
  <c r="L217" i="1"/>
  <c r="K217" i="1"/>
  <c r="J217" i="1"/>
  <c r="I217" i="1"/>
  <c r="H217" i="1"/>
  <c r="G217" i="1"/>
  <c r="F217" i="1"/>
  <c r="E217" i="1"/>
  <c r="R181" i="1"/>
  <c r="R187" i="1" s="1"/>
  <c r="Q181" i="1"/>
  <c r="Q187" i="1" s="1"/>
  <c r="P181" i="1"/>
  <c r="P187" i="1" s="1"/>
  <c r="O181" i="1"/>
  <c r="O187" i="1" s="1"/>
  <c r="N181" i="1"/>
  <c r="N187" i="1" s="1"/>
  <c r="M181" i="1"/>
  <c r="M187" i="1" s="1"/>
  <c r="L181" i="1"/>
  <c r="L187" i="1" s="1"/>
  <c r="K181" i="1"/>
  <c r="K187" i="1" s="1"/>
  <c r="J181" i="1"/>
  <c r="J187" i="1" s="1"/>
  <c r="I181" i="1"/>
  <c r="I187" i="1" s="1"/>
  <c r="H181" i="1"/>
  <c r="H187" i="1" s="1"/>
  <c r="G181" i="1"/>
  <c r="G187" i="1" s="1"/>
  <c r="F181" i="1"/>
  <c r="F187" i="1" s="1"/>
  <c r="E181" i="1"/>
  <c r="E187" i="1" s="1"/>
  <c r="D181" i="1"/>
  <c r="D187" i="1" s="1"/>
  <c r="K49" i="3"/>
  <c r="L49" i="3"/>
  <c r="M49" i="3"/>
  <c r="N49" i="3"/>
  <c r="O49" i="3"/>
  <c r="P49" i="3"/>
  <c r="Q49" i="3"/>
  <c r="R49" i="3"/>
  <c r="E25" i="1" l="1"/>
  <c r="G25" i="1"/>
  <c r="I25" i="1"/>
  <c r="K25" i="1"/>
  <c r="M25" i="1"/>
  <c r="O25" i="1"/>
  <c r="Q25" i="1"/>
  <c r="D280" i="1"/>
  <c r="D281" i="1" s="1"/>
  <c r="F25" i="1"/>
  <c r="H25" i="1"/>
  <c r="J25" i="1"/>
  <c r="L25" i="1"/>
  <c r="N25" i="1"/>
  <c r="P25" i="1"/>
  <c r="R25" i="1"/>
  <c r="Q51" i="3"/>
  <c r="Q281" i="3" s="1"/>
  <c r="M51" i="3"/>
  <c r="M281" i="3" s="1"/>
  <c r="P51" i="3"/>
  <c r="P281" i="3" s="1"/>
  <c r="N51" i="3"/>
  <c r="N281" i="3" s="1"/>
  <c r="L51" i="3"/>
  <c r="L281" i="3" s="1"/>
  <c r="O51" i="3"/>
  <c r="O281" i="3" s="1"/>
  <c r="K51" i="3"/>
  <c r="K281" i="3" s="1"/>
  <c r="E161" i="1" l="1"/>
  <c r="F161" i="1"/>
  <c r="G161" i="1"/>
  <c r="H161" i="1"/>
  <c r="I161" i="1"/>
  <c r="J161" i="1"/>
  <c r="K161" i="1"/>
  <c r="L161" i="1"/>
  <c r="M161" i="1"/>
  <c r="O161" i="1"/>
  <c r="P161" i="1"/>
  <c r="Q161" i="1"/>
  <c r="R161" i="1"/>
  <c r="P280" i="1" l="1"/>
  <c r="N280" i="1"/>
  <c r="L280" i="1"/>
  <c r="Q280" i="1"/>
  <c r="O280" i="1"/>
  <c r="M280" i="1"/>
  <c r="K280" i="1"/>
  <c r="L287" i="3"/>
  <c r="L288" i="3" s="1"/>
  <c r="L282" i="3"/>
  <c r="Q287" i="3"/>
  <c r="Q288" i="3" s="1"/>
  <c r="Q282" i="3"/>
  <c r="O287" i="3"/>
  <c r="O288" i="3" s="1"/>
  <c r="O282" i="3"/>
  <c r="K287" i="3"/>
  <c r="K288" i="3" s="1"/>
  <c r="K282" i="3"/>
  <c r="N287" i="3" l="1"/>
  <c r="N288" i="3" s="1"/>
  <c r="N282" i="3"/>
  <c r="P287" i="3"/>
  <c r="P288" i="3" s="1"/>
  <c r="P282" i="3"/>
  <c r="N286" i="1"/>
  <c r="N287" i="1" s="1"/>
  <c r="N281" i="1"/>
  <c r="K286" i="1"/>
  <c r="K287" i="1" s="1"/>
  <c r="K281" i="1"/>
  <c r="Q286" i="1"/>
  <c r="Q287" i="1" s="1"/>
  <c r="Q281" i="1"/>
  <c r="L286" i="1"/>
  <c r="L287" i="1" s="1"/>
  <c r="L281" i="1"/>
  <c r="P286" i="1"/>
  <c r="P287" i="1" s="1"/>
  <c r="P281" i="1"/>
  <c r="O286" i="1"/>
  <c r="O287" i="1" s="1"/>
  <c r="O281" i="1"/>
  <c r="F38" i="2" l="1"/>
  <c r="F39" i="2" s="1"/>
  <c r="J49" i="3" l="1"/>
  <c r="I49" i="3"/>
  <c r="H49" i="3"/>
  <c r="G49" i="3"/>
  <c r="F49" i="3"/>
  <c r="E49" i="3"/>
  <c r="D49" i="3"/>
  <c r="D51" i="3" s="1"/>
  <c r="D281" i="3" s="1"/>
  <c r="E280" i="1" l="1"/>
  <c r="F280" i="1" l="1"/>
  <c r="H280" i="1"/>
  <c r="J280" i="1"/>
  <c r="R280" i="1"/>
  <c r="G280" i="1"/>
  <c r="I280" i="1"/>
  <c r="F51" i="3"/>
  <c r="F281" i="3" s="1"/>
  <c r="H51" i="3"/>
  <c r="H281" i="3" s="1"/>
  <c r="J51" i="3"/>
  <c r="J281" i="3" s="1"/>
  <c r="E51" i="3"/>
  <c r="E281" i="3" s="1"/>
  <c r="G51" i="3"/>
  <c r="G281" i="3" s="1"/>
  <c r="I51" i="3"/>
  <c r="I281" i="3" s="1"/>
  <c r="R51" i="3"/>
  <c r="R281" i="3" s="1"/>
  <c r="G286" i="1" l="1"/>
  <c r="G287" i="1" s="1"/>
  <c r="R286" i="1"/>
  <c r="R287" i="1" s="1"/>
  <c r="M286" i="1"/>
  <c r="M287" i="1" s="1"/>
  <c r="M281" i="1"/>
  <c r="E286" i="1"/>
  <c r="E287" i="1" s="1"/>
  <c r="E281" i="1"/>
  <c r="D286" i="1"/>
  <c r="D287" i="1" s="1"/>
  <c r="G281" i="1" l="1"/>
  <c r="R281" i="1"/>
  <c r="D287" i="3"/>
  <c r="D288" i="3" s="1"/>
  <c r="D282" i="3"/>
  <c r="R287" i="3"/>
  <c r="R288" i="3" s="1"/>
  <c r="R282" i="3"/>
  <c r="I287" i="3"/>
  <c r="I288" i="3" s="1"/>
  <c r="I282" i="3"/>
  <c r="J287" i="3"/>
  <c r="J288" i="3" s="1"/>
  <c r="J282" i="3"/>
  <c r="G287" i="3"/>
  <c r="G288" i="3" s="1"/>
  <c r="G282" i="3"/>
  <c r="M287" i="3"/>
  <c r="M288" i="3" s="1"/>
  <c r="M282" i="3"/>
  <c r="H287" i="3"/>
  <c r="H288" i="3" s="1"/>
  <c r="H282" i="3"/>
  <c r="E287" i="3"/>
  <c r="E288" i="3" s="1"/>
  <c r="E282" i="3"/>
  <c r="F287" i="3"/>
  <c r="F288" i="3" s="1"/>
  <c r="F282" i="3"/>
  <c r="F286" i="1"/>
  <c r="F287" i="1" s="1"/>
  <c r="F281" i="1"/>
  <c r="I286" i="1"/>
  <c r="I287" i="1" s="1"/>
  <c r="I281" i="1"/>
  <c r="H286" i="1"/>
  <c r="H287" i="1" s="1"/>
  <c r="H281" i="1"/>
  <c r="J286" i="1"/>
  <c r="J287" i="1" s="1"/>
  <c r="J281" i="1"/>
</calcChain>
</file>

<file path=xl/sharedStrings.xml><?xml version="1.0" encoding="utf-8"?>
<sst xmlns="http://schemas.openxmlformats.org/spreadsheetml/2006/main" count="2872" uniqueCount="608">
  <si>
    <t>День 1</t>
  </si>
  <si>
    <t>№ рец</t>
  </si>
  <si>
    <t>Приём пищи, наименование блюда</t>
  </si>
  <si>
    <t>Масса порции, г</t>
  </si>
  <si>
    <t>Пищевые вещества, г</t>
  </si>
  <si>
    <t>Энергетическая ценночть</t>
  </si>
  <si>
    <t>Витамины</t>
  </si>
  <si>
    <t>Минеральные вещества</t>
  </si>
  <si>
    <t>Белки</t>
  </si>
  <si>
    <t>Жиры</t>
  </si>
  <si>
    <t>Углеводы</t>
  </si>
  <si>
    <t>В1</t>
  </si>
  <si>
    <t>В2</t>
  </si>
  <si>
    <t>С</t>
  </si>
  <si>
    <t>Ca</t>
  </si>
  <si>
    <t>Fe</t>
  </si>
  <si>
    <t>60</t>
  </si>
  <si>
    <t>Масло сливочное</t>
  </si>
  <si>
    <t>Масло растительное</t>
  </si>
  <si>
    <t>1,8/1,8</t>
  </si>
  <si>
    <t>Молоко</t>
  </si>
  <si>
    <t>Соль пищевая йодированная</t>
  </si>
  <si>
    <t>Сахар</t>
  </si>
  <si>
    <t>3/3</t>
  </si>
  <si>
    <t>Яйцо 1С</t>
  </si>
  <si>
    <t>6/6</t>
  </si>
  <si>
    <t>Вода</t>
  </si>
  <si>
    <t>Омлет натуральный</t>
  </si>
  <si>
    <t>120/120</t>
  </si>
  <si>
    <t>0,5/0,5</t>
  </si>
  <si>
    <t>100/100</t>
  </si>
  <si>
    <t>180</t>
  </si>
  <si>
    <t>5,4/5,4</t>
  </si>
  <si>
    <t>108/108</t>
  </si>
  <si>
    <t>90/90</t>
  </si>
  <si>
    <t>397</t>
  </si>
  <si>
    <t>Какао с молоком</t>
  </si>
  <si>
    <t>200</t>
  </si>
  <si>
    <t>88,88/88,88</t>
  </si>
  <si>
    <t>Какао-порошок</t>
  </si>
  <si>
    <t>2,22/2,22</t>
  </si>
  <si>
    <t>Молоко стерилизованное 3,5% жирности</t>
  </si>
  <si>
    <t>122,22/122,22</t>
  </si>
  <si>
    <t>Сахарный песок</t>
  </si>
  <si>
    <t>11,12/11,12</t>
  </si>
  <si>
    <t>Плоды и ягоды свежие</t>
  </si>
  <si>
    <t>100</t>
  </si>
  <si>
    <t>10</t>
  </si>
  <si>
    <t>Хлеб пшеничный</t>
  </si>
  <si>
    <t>40</t>
  </si>
  <si>
    <t>Хлеб пшеничный витаминизированный</t>
  </si>
  <si>
    <t>40/40</t>
  </si>
  <si>
    <t>итого за приём:</t>
  </si>
  <si>
    <t>30/30</t>
  </si>
  <si>
    <t>День 2</t>
  </si>
  <si>
    <t>7/7</t>
  </si>
  <si>
    <t>Морковь, красная</t>
  </si>
  <si>
    <t>Яблоки</t>
  </si>
  <si>
    <t>Вода питьевая</t>
  </si>
  <si>
    <t>3,6/3,6</t>
  </si>
  <si>
    <t>Лук</t>
  </si>
  <si>
    <t>Говядина (I категории)</t>
  </si>
  <si>
    <t>508</t>
  </si>
  <si>
    <t>Компот из смеси сухофруктов</t>
  </si>
  <si>
    <t>Сухофрукты (смесь)</t>
  </si>
  <si>
    <t>25/30,5</t>
  </si>
  <si>
    <t>190/190</t>
  </si>
  <si>
    <t>15/15</t>
  </si>
  <si>
    <t>Ржаной хлеб</t>
  </si>
  <si>
    <t>Хлеб ржаной</t>
  </si>
  <si>
    <t>4,2/4,2</t>
  </si>
  <si>
    <t>10/10</t>
  </si>
  <si>
    <t>0,37/0,37</t>
  </si>
  <si>
    <t>День 3</t>
  </si>
  <si>
    <t>Салат из огурцов с растительным маслом</t>
  </si>
  <si>
    <t>0,15/0,15</t>
  </si>
  <si>
    <t>Огурцы грунтовые</t>
  </si>
  <si>
    <t>Огурцы</t>
  </si>
  <si>
    <t>Картофель</t>
  </si>
  <si>
    <t>Чай</t>
  </si>
  <si>
    <t>0,6/0,6</t>
  </si>
  <si>
    <t>13/13</t>
  </si>
  <si>
    <t>Яблоко</t>
  </si>
  <si>
    <t>Курица, 1 категории</t>
  </si>
  <si>
    <t>Пшеничная мука, первого сорта</t>
  </si>
  <si>
    <t>Соль поваренная пищевая</t>
  </si>
  <si>
    <t>3,75/3,75</t>
  </si>
  <si>
    <t>0,4/0,4</t>
  </si>
  <si>
    <t>День 4</t>
  </si>
  <si>
    <t>Салат из капусты белокочанной, огурцов и сладкого перца с растительным маслом</t>
  </si>
  <si>
    <t>Капуста белокочанная</t>
  </si>
  <si>
    <t>Перец сладкий свежий</t>
  </si>
  <si>
    <t>Пшеничный хлеб</t>
  </si>
  <si>
    <t>5/5</t>
  </si>
  <si>
    <t>Тефтели из говядины</t>
  </si>
  <si>
    <t>Макаронные изделия отварные</t>
  </si>
  <si>
    <t>Компот из свежих фруктов</t>
  </si>
  <si>
    <t>240/240</t>
  </si>
  <si>
    <t>16/16</t>
  </si>
  <si>
    <t>22/19,4</t>
  </si>
  <si>
    <t>12/10,08</t>
  </si>
  <si>
    <t>80</t>
  </si>
  <si>
    <t>Макаронные изделия, высшего сорта, яичные</t>
  </si>
  <si>
    <t>63/63</t>
  </si>
  <si>
    <t>День 5</t>
  </si>
  <si>
    <t>Томат</t>
  </si>
  <si>
    <t>Салат из помидоров с репчатым луком с растительным маслом</t>
  </si>
  <si>
    <t>Морковь</t>
  </si>
  <si>
    <t>Мука пшеничная</t>
  </si>
  <si>
    <t>Курица</t>
  </si>
  <si>
    <t>Кисель витаминизированный</t>
  </si>
  <si>
    <t>Концентрат киселя</t>
  </si>
  <si>
    <t>20/20</t>
  </si>
  <si>
    <t>Булочка домашняя</t>
  </si>
  <si>
    <t>50</t>
  </si>
  <si>
    <t>Дрожжи прессованные (*эргостерин)</t>
  </si>
  <si>
    <t>Томат-пюре</t>
  </si>
  <si>
    <t>Лук репчатый</t>
  </si>
  <si>
    <t>Рагу из птицы, дичи, кролика или субпродуктов</t>
  </si>
  <si>
    <t>День 6</t>
  </si>
  <si>
    <t>Чай с сахаром</t>
  </si>
  <si>
    <t>Творог</t>
  </si>
  <si>
    <t>Крупа манная</t>
  </si>
  <si>
    <t>Изюм</t>
  </si>
  <si>
    <t>Запеканка творожная с изюмом</t>
  </si>
  <si>
    <t>Бутерброд с сыром</t>
  </si>
  <si>
    <t>Тефтели рыбные тушёные</t>
  </si>
  <si>
    <t>Треска</t>
  </si>
  <si>
    <t>Хлеб пшеничный, формовой из муки 1 сорта</t>
  </si>
  <si>
    <t>Масло подсолнечное</t>
  </si>
  <si>
    <t>Пюре картофельное</t>
  </si>
  <si>
    <t>175,5/110,25</t>
  </si>
  <si>
    <t>42/42</t>
  </si>
  <si>
    <t>День 7</t>
  </si>
  <si>
    <t>День 8</t>
  </si>
  <si>
    <t>День 9</t>
  </si>
  <si>
    <t>День 10</t>
  </si>
  <si>
    <t>7-10</t>
  </si>
  <si>
    <t>11-17</t>
  </si>
  <si>
    <r>
      <rPr>
        <b/>
        <sz val="14"/>
        <color theme="1"/>
        <rFont val="Times New Roman"/>
        <family val="1"/>
        <charset val="204"/>
      </rPr>
      <t>Меню Завтраков</t>
    </r>
    <r>
      <rPr>
        <sz val="11"/>
        <color theme="1"/>
        <rFont val="Times New Roman"/>
        <family val="1"/>
        <charset val="204"/>
      </rPr>
      <t xml:space="preserve"> весна-лето 2019</t>
    </r>
  </si>
  <si>
    <t>97</t>
  </si>
  <si>
    <t>Колбаски детские (сосиски) отварные</t>
  </si>
  <si>
    <t>Сосиски</t>
  </si>
  <si>
    <t>Рагу овощное</t>
  </si>
  <si>
    <t>Сыр Российский</t>
  </si>
  <si>
    <t>Суп молочный с макаронными изделиями</t>
  </si>
  <si>
    <t>150/150</t>
  </si>
  <si>
    <t>Макаронные изделия</t>
  </si>
  <si>
    <t>Сыр российский</t>
  </si>
  <si>
    <t>250</t>
  </si>
  <si>
    <t>Котлеты рыбные любительские</t>
  </si>
  <si>
    <t>Апельсин</t>
  </si>
  <si>
    <t>Каша из пшена и риса молочная жидкая ("Дружба")</t>
  </si>
  <si>
    <t>Рис</t>
  </si>
  <si>
    <t>Пшено</t>
  </si>
  <si>
    <t>24/24</t>
  </si>
  <si>
    <t>Кофейный напиток витаминизированный на молоке</t>
  </si>
  <si>
    <t>Кофейный напиток</t>
  </si>
  <si>
    <t>№ п/п</t>
  </si>
  <si>
    <t>Выборка продуктов по меню для категории 7-10 лет</t>
  </si>
  <si>
    <t>Ед.изм.</t>
  </si>
  <si>
    <t>Брутто за весь период</t>
  </si>
  <si>
    <t>Нетто за весь период</t>
  </si>
  <si>
    <t>Стоимость руб</t>
  </si>
  <si>
    <t>кг</t>
  </si>
  <si>
    <t>Дрожжи хлебопекарные</t>
  </si>
  <si>
    <t>л</t>
  </si>
  <si>
    <t>Помидоры свежие</t>
  </si>
  <si>
    <t>Сметана</t>
  </si>
  <si>
    <t>Сок фруктовый</t>
  </si>
  <si>
    <t>Сухофрукты ( смесь )</t>
  </si>
  <si>
    <t>шт (яйца)</t>
  </si>
  <si>
    <t>итого за 10 дней</t>
  </si>
  <si>
    <t>Стоимость одного дето - дня</t>
  </si>
  <si>
    <t>Салат из помидоров и огурцов с репчатым луком и растительным маслом</t>
  </si>
  <si>
    <t>Рис отварной</t>
  </si>
  <si>
    <t>Жаркое по-домашнему</t>
  </si>
  <si>
    <t>Ватрушка с творогом</t>
  </si>
  <si>
    <t>Компот из апельсинов</t>
  </si>
  <si>
    <t>Салат из моркови с яблоком</t>
  </si>
  <si>
    <t>Химический состав за период (всего)</t>
  </si>
  <si>
    <t>Прием пищи</t>
  </si>
  <si>
    <t>Белки, г</t>
  </si>
  <si>
    <t>Жиры, г</t>
  </si>
  <si>
    <t>Углеводы, г</t>
  </si>
  <si>
    <t>Итого</t>
  </si>
  <si>
    <t>Химический состав за период (в среднем за день)</t>
  </si>
  <si>
    <t xml:space="preserve">Итого                                </t>
  </si>
  <si>
    <t>Технологическая карта №</t>
  </si>
  <si>
    <t>Наименование изделия:</t>
  </si>
  <si>
    <t>Номер рецептуры:</t>
  </si>
  <si>
    <t>140</t>
  </si>
  <si>
    <t>Наименование сборника рецептур:</t>
  </si>
  <si>
    <t>Методические указания города Москвы: Организация питания в дошкольных образовательных учреждениях. 2007.</t>
  </si>
  <si>
    <t>Наименование сырья</t>
  </si>
  <si>
    <t>Расход сырья и полуфабрикатов</t>
  </si>
  <si>
    <t>1 порция</t>
  </si>
  <si>
    <t>брутто, г</t>
  </si>
  <si>
    <t>нетто, г</t>
  </si>
  <si>
    <t xml:space="preserve">   или Яблоки</t>
  </si>
  <si>
    <t xml:space="preserve">   или Груша</t>
  </si>
  <si>
    <t xml:space="preserve">   или Банан</t>
  </si>
  <si>
    <t xml:space="preserve">   или Мандарин</t>
  </si>
  <si>
    <t xml:space="preserve">   или Слива</t>
  </si>
  <si>
    <t xml:space="preserve">   или Черешня</t>
  </si>
  <si>
    <t xml:space="preserve">   или Абрикосы</t>
  </si>
  <si>
    <t xml:space="preserve">   или Персик</t>
  </si>
  <si>
    <t xml:space="preserve">   или Смородина черная</t>
  </si>
  <si>
    <t xml:space="preserve">   или Виноград</t>
  </si>
  <si>
    <t>Выход:</t>
  </si>
  <si>
    <t>Химический состав данного блюда:</t>
  </si>
  <si>
    <t>Пищевые вещества</t>
  </si>
  <si>
    <t>Витамин С, мг</t>
  </si>
  <si>
    <t>Энерг. ценность, ккал</t>
  </si>
  <si>
    <t>0,41</t>
  </si>
  <si>
    <t>10,09</t>
  </si>
  <si>
    <t>45,32</t>
  </si>
  <si>
    <t>Технология приготовления:</t>
  </si>
  <si>
    <t>Плоды и ягоды перед отпуском перебирают, удаляют плодоножки, сорные примеси, тщательно промывают проточной питьевой холодной водой.</t>
  </si>
  <si>
    <t>Вид обработки:</t>
  </si>
  <si>
    <t>Без обработки</t>
  </si>
  <si>
    <t>136</t>
  </si>
  <si>
    <t>10,48</t>
  </si>
  <si>
    <t>10,90</t>
  </si>
  <si>
    <t>33,11</t>
  </si>
  <si>
    <t>287,30</t>
  </si>
  <si>
    <t>Из муки, молока, яиц, сахара, масла, дрожжей и соли приготовить дрожжевое тесто, дать ему подняться (поставить в теплое место). Из дрожжевого теста формуют шарики, делают углубления, в которые закладывают творожный фарш. Выгладывают на противень, смазанный маслом, и выпекают при температуре 230-240 С 10-12 минут до образования румяной корочки на твороге.  Творожный фарш: творог пропускают через протирочную машину, затем добавляют яйца, сахар и тщательно перемешивают.</t>
  </si>
  <si>
    <t>Запекание</t>
  </si>
  <si>
    <t>16,00</t>
  </si>
  <si>
    <t>22,00</t>
  </si>
  <si>
    <t>0,12</t>
  </si>
  <si>
    <t>245,00</t>
  </si>
  <si>
    <t>Искусственную оболочку с сосисок (сарделек) снять, сосиски (сардельки) промыть, положить в кипящую воду, варить при слабом кипении 5 минут.</t>
  </si>
  <si>
    <t>Варка</t>
  </si>
  <si>
    <t>Вне сборников</t>
  </si>
  <si>
    <t>6,60</t>
  </si>
  <si>
    <t>0,90</t>
  </si>
  <si>
    <t>38,00</t>
  </si>
  <si>
    <t>199,00</t>
  </si>
  <si>
    <t>132</t>
  </si>
  <si>
    <t>6,00</t>
  </si>
  <si>
    <t>1,53</t>
  </si>
  <si>
    <t>6,50</t>
  </si>
  <si>
    <t>24,64</t>
  </si>
  <si>
    <t>В чайник насыпать чай и сахар на определенное количество порций, залить кипятком на то же количество порций и настаивать 5 минут. Процедить, остудить до температуры 40-45 С, после чего разлить по стаканам. Не рекомендуется кипятить заваренный чай и длительно хранить на плите.</t>
  </si>
  <si>
    <t>86</t>
  </si>
  <si>
    <t xml:space="preserve">   или Окунь морской</t>
  </si>
  <si>
    <t xml:space="preserve">   или Судак</t>
  </si>
  <si>
    <t xml:space="preserve">   или Хек</t>
  </si>
  <si>
    <t xml:space="preserve">   или Минтай</t>
  </si>
  <si>
    <t xml:space="preserve">   или Горбуша</t>
  </si>
  <si>
    <t>Масса лука припущенного</t>
  </si>
  <si>
    <t>Масса полуфабриката</t>
  </si>
  <si>
    <t>для смазывания</t>
  </si>
  <si>
    <t>22,35</t>
  </si>
  <si>
    <t>3,11</t>
  </si>
  <si>
    <t>5,96</t>
  </si>
  <si>
    <t>136,63</t>
  </si>
  <si>
    <t>Лук репчатый очищенный мелко шинкуют и припускают в небольшом количестве воды с добавлением масла сливочного до готовности. Подготовленное филе рыбы без костей и кожи нарезают на куски и пропускают дважды через мясорубку вместе с замоченным в молоке хлебом пшеничным, вареной очищенной морковью и припущенным луком репчатым. В рыбную массу добавляют яйца куриные сырые, соль поваренную йодированную, хорошо перемешивают и формуют котлеты, которые укладывают в сотейник, смазанный маслом сливочным, добавляют немного воды и припускают при закрытой крышке в течение 15-20 мин.</t>
  </si>
  <si>
    <t>Тушение</t>
  </si>
  <si>
    <t>56</t>
  </si>
  <si>
    <t>Масса отварного картофеля</t>
  </si>
  <si>
    <t>2,17</t>
  </si>
  <si>
    <t>3,12</t>
  </si>
  <si>
    <t>5,36</t>
  </si>
  <si>
    <t>82,60</t>
  </si>
  <si>
    <t>Очищенный картофель заливают кипящей, подсоленной водой и варят до готовности. Отвар сливают, картофель протирают в горячем состоянии через протирочную машину. В протертый картофель добавляют горячее кипяченое молоко, прокипяченное сливочное масло и тщательно перемешивают до получения пышной однородной массы.</t>
  </si>
  <si>
    <t>1</t>
  </si>
  <si>
    <t>Сыр Голландский 8%</t>
  </si>
  <si>
    <t xml:space="preserve">   или Сыр Российский 6%</t>
  </si>
  <si>
    <t xml:space="preserve">   или Сыр Костромской 4%</t>
  </si>
  <si>
    <t xml:space="preserve">   или Сыр Ярославский 7%</t>
  </si>
  <si>
    <t>11,63</t>
  </si>
  <si>
    <t>24,74</t>
  </si>
  <si>
    <t>26,76</t>
  </si>
  <si>
    <t>381,17</t>
  </si>
  <si>
    <t>Хлеб пшеничный нарезают ломтиками толщиной 1,0-1,5 см. Сыр твердый разрезают на крупные куски, очищают от наружного покрытия и нарезают ломтиками толщиной 2-3 мм (подготовку сыра производят не ранее, чем за 30-40 мин до отпуска и хранят его в холодильнике).  Ломтики хлеба равномерно намазывают маслом сливочным и укладывают на них подготовленный сыр.</t>
  </si>
  <si>
    <t>17</t>
  </si>
  <si>
    <t>0,86</t>
  </si>
  <si>
    <t>7,10</t>
  </si>
  <si>
    <t>2,61</t>
  </si>
  <si>
    <t>77,29</t>
  </si>
  <si>
    <t>Огурцы промывают, нарезают кружочками или ломтиками, солят, заправляют растительным маслом и посыпают мелко нарезанной зеленью.</t>
  </si>
  <si>
    <t>118</t>
  </si>
  <si>
    <t>0,00</t>
  </si>
  <si>
    <t>9,80</t>
  </si>
  <si>
    <t>40,00</t>
  </si>
  <si>
    <t>Сухой продукт сначала разводят в 1/3 общего объема холодной воды, перемешивают, вливают в кипящую воду (оставшуюся часть), размешивают и доводят до кипения при непрерывном помешивании.</t>
  </si>
  <si>
    <t>102</t>
  </si>
  <si>
    <t>Сборник рецептур блюд и кулинарных изделий: Для предприятий общественного питания/Авт.-сост.: А.И. Здобнов, В.А. Цыганенко.</t>
  </si>
  <si>
    <t xml:space="preserve">   или Бройлеры (цыплята) 1 кат.</t>
  </si>
  <si>
    <t xml:space="preserve">   или Индейки 1 кат.</t>
  </si>
  <si>
    <t xml:space="preserve">   или Утка, 1 категории</t>
  </si>
  <si>
    <t xml:space="preserve">   или Гуси 1 кат.</t>
  </si>
  <si>
    <t xml:space="preserve">   или Фазан</t>
  </si>
  <si>
    <t xml:space="preserve">   или Мясо кролика</t>
  </si>
  <si>
    <t xml:space="preserve">   или Субпродукты (головы, ноги, крылья, желудки, шеи)</t>
  </si>
  <si>
    <t>Масса жареной птицы, дичи, кролика или субпродуктов</t>
  </si>
  <si>
    <t>Масса гарнира и соуса</t>
  </si>
  <si>
    <t>4,54</t>
  </si>
  <si>
    <t>5,85</t>
  </si>
  <si>
    <t>8,55</t>
  </si>
  <si>
    <t>104,92</t>
  </si>
  <si>
    <t>Подготовленные тушки птицы и кролика, нарубленные на куски по 40-50 г, или обработанные субпродукты птицы (мелкие - целиком, а крупные - разрубленные на 2-3 части) обжаривают до образования поджаристой корочки. Затем подготовленные продукты заливают горячим бульоном или водой в количестве 20-30% от массы набора продуктов, добавляют пассерованное томатное пюре и тушат 30-40 мин. Бульон, оставшийся после тушения, сливают и приготавливают на нем соус красный основной (рец. № 717), которым заливают тушеные кусочки мяса, добавляют обжаренные нарезанные кубиками картофель, морковь, репу (предварительно бланшированную), петрушку, лук и тушат 15-20 мин. Отпускают рагу вместе с соусом и гарниром.</t>
  </si>
  <si>
    <t>124</t>
  </si>
  <si>
    <t xml:space="preserve">   или Груши</t>
  </si>
  <si>
    <t xml:space="preserve">   или Персики</t>
  </si>
  <si>
    <t xml:space="preserve">   или Вишня</t>
  </si>
  <si>
    <t>3,88</t>
  </si>
  <si>
    <t>8,93</t>
  </si>
  <si>
    <t>34,69</t>
  </si>
  <si>
    <t>Яблоки или груши моют, удаляют семенные гнезда, нарезают дольками. Для того, чтобы плоды не темнели, их до варки погружают в холодную воду, слегка подкисленную лимонной кислотой. Сироп приготавливают следующим образом: в горячей воде растворяют сахар, доводят до кипения, проваривают 10-12 минут и процеживают. В подготовленный горячий сироп погружают плоды. Яблоки варят при слабом кипении 6-8 мин. Быстро разваривающиеся сорта яблок (антоновские и др.) не варят, а кладут в кипящий сироп, прекращают нагрев и оставляют в сиропе до охлаждения. Компот охлаждают до комнатной температуры под закрытой крышкой.  Вишню перебирают, удаляют плодоножки, моют; сливы, персики, абрикосы перебирают. Моют, разрезают пополам, удаляют косточки, закладывают в горячий сироп и доводят до кипения, затем готовые компоты охлаждают.</t>
  </si>
  <si>
    <t>9</t>
  </si>
  <si>
    <t>1,33</t>
  </si>
  <si>
    <t>7,07</t>
  </si>
  <si>
    <t>4,03</t>
  </si>
  <si>
    <t>85,55</t>
  </si>
  <si>
    <t>Белокочанную капусту очистить, промыть, мелко нашинковать соломкой. Огурцы промыть, нарезать тонкими ломтиками. Сладкий перец очистить от плодоножек и семян, промыть и нарезать мелкой соломкой. Все овощи соединить, добавить соль, перемешать, заправить растительным маслом и посыпать мелко нарезанным укропом.</t>
  </si>
  <si>
    <t>Масса тушеного мяса</t>
  </si>
  <si>
    <t>130</t>
  </si>
  <si>
    <t>Сок фруктовый или овощной витаминизированный</t>
  </si>
  <si>
    <t>Сок яблочный</t>
  </si>
  <si>
    <t>0,50</t>
  </si>
  <si>
    <t>0,10</t>
  </si>
  <si>
    <t>10,10</t>
  </si>
  <si>
    <t>46,00</t>
  </si>
  <si>
    <t>Готовый продукт промышленного производства.</t>
  </si>
  <si>
    <t>204</t>
  </si>
  <si>
    <t>Сборник рецептур блюд и кулинарных изделий для питания детей в дошкольных организациях/М.П. Могильный, В.А. Тутельян</t>
  </si>
  <si>
    <t>3,84</t>
  </si>
  <si>
    <t>0,55</t>
  </si>
  <si>
    <t>20,76</t>
  </si>
  <si>
    <t>103,40</t>
  </si>
  <si>
    <t>Макаронные изделия (макароны, лапшу, вермишель и др.) варят в большом количестве кипящей подсоленной воды (на 1 кг макаронных изделий берут 6 л воды, 30 г соли). Макароны варят 20-30 мин, лапшу - 20-25 мин, вермишель - 10-12 мин. В процессе варки макаронные изделия набухают, впитывая воду, в результате чего масса их увеличивается примерно в 3 раза (в зависимости от сорта).
Сваренные макаронные изделия откидывают и перемешивают с растопленным сливочным маслом (1/3-1/2 часть от указанного в рецептуре количества), чтобы они не склеивались и не образовывали комков. Остальной частью масла макароны заправляют непосредственно перед отпуском. Блюда из макаронных изделий подают в горячем виде.
Для приготовления запеченных блюд макаронные изделия можно варить, не откидывая, в небольшом количестве воды (на 1 кг макаронных изделий 2,2-3,0 л воды, 15 г соли).
Рекомендованный выход блюд для первой возрастной группы - 150 г, для второй -200 г.</t>
  </si>
  <si>
    <t>77</t>
  </si>
  <si>
    <t>7,85</t>
  </si>
  <si>
    <t>9,06</t>
  </si>
  <si>
    <t>3,21</t>
  </si>
  <si>
    <t>124,93</t>
  </si>
  <si>
    <t>Яйца, смешивают с молоком, добавляют соль, слегка взбивают до тех пор, пока на поверхности не появится пена. Омлет запекают на противне, смазанном маслом с толстым дном, обеспечивающим постепенный равномерный прогрев яичной массы. Противень хорошо разогреть и вылить в него омлетную смесь слоем 2,5-3 см. Вначале омлет запекают при небольшом нагреве, до образования легкой мягкой корочки, затем доводят до готовности в жарочном шкафу 8-10 минут при температуре 180-200 С. При подаче нарезать на порционные куски.</t>
  </si>
  <si>
    <t>66</t>
  </si>
  <si>
    <t xml:space="preserve">   или Хлопья рисовые</t>
  </si>
  <si>
    <t xml:space="preserve">   или Хлопья пшенные</t>
  </si>
  <si>
    <t>3,16</t>
  </si>
  <si>
    <t>5,09</t>
  </si>
  <si>
    <t>13,17</t>
  </si>
  <si>
    <t>111,58</t>
  </si>
  <si>
    <t>Крупу перебирают, промывают сначала теплой, затем горячей водой. В кипящую воду закладывают подготовленную пшенную крупу и варят 10-15 минут, помешивая. Затем всыпают подготовленную рисовую крупу и варят 5-10 минут, потом добавляют горячее молоко, соль, сахар и варят, периодически помешивая, до готовности. В готовую кашу добавляют прокипяченное сливочное масло, и все тщательно перемешивают. Срок реализации: не более одного часа с момента приготовления. Способ приготовления при использовании хлопьев, не требующих варки: Смесь молока и воды доводят до кипения, заливают кипящей жидкостью смесь хлопьев, тщательно перемешивают, чтобы не было комков, закрывают крышкой и дают настояться в течение 5 минут. Добавляют соль, сахар, прокипяченное сливочное масло и все тщательно перемешивают.</t>
  </si>
  <si>
    <t>19</t>
  </si>
  <si>
    <t>0,98</t>
  </si>
  <si>
    <t>7,13</t>
  </si>
  <si>
    <t>3,80</t>
  </si>
  <si>
    <t>94,30</t>
  </si>
  <si>
    <t>Помидоры и огурцы промывают, удаляют плодоножки, режут кружочками или дольками. Зеленый лук тщательно перебирают, моют, режут. Овощи соединяют, добавляют соль, заправляют растительным маслом и перемешивают.</t>
  </si>
  <si>
    <t>57</t>
  </si>
  <si>
    <t>2,50</t>
  </si>
  <si>
    <t>3,39</t>
  </si>
  <si>
    <t>9,63</t>
  </si>
  <si>
    <t>84,21</t>
  </si>
  <si>
    <t>Картофель, морковь очистить, промыть, нарезать дольками или кубиками и припустить в небольшом количестве воды со сливочным маслом до полуготовности. Белокочанную капусту нарезать шашечками и припустить в воде. Затем картофель и овощи соединить, залить горячим молоком, добавить соль и продолжать тушить до готовности.</t>
  </si>
  <si>
    <t>33</t>
  </si>
  <si>
    <t>Масса отварных изделий</t>
  </si>
  <si>
    <t>3,30</t>
  </si>
  <si>
    <t>4,50</t>
  </si>
  <si>
    <t>10,32</t>
  </si>
  <si>
    <t>93,52</t>
  </si>
  <si>
    <t>Вермишель (или лапшу) засыпать, помешивая, в кипящую подсоленную воду и отварить до готовности в течение 5-7 минут, откинуть на сито, дать стечь воде. Затем в кипящее молоко добавить сахар и заложить отварные макаронные изделия, довести до кипения и варить еще минут 5. Сливочное масло растопить в эмалированной посуде, прокипятить, добавить в готовую вермишель, все тщательно перемешать и прокипятить.</t>
  </si>
  <si>
    <t>11</t>
  </si>
  <si>
    <t>3,60</t>
  </si>
  <si>
    <t>31,20</t>
  </si>
  <si>
    <t>148,50</t>
  </si>
  <si>
    <t>2,04</t>
  </si>
  <si>
    <t>1,77</t>
  </si>
  <si>
    <t>8,79</t>
  </si>
  <si>
    <t>59,44</t>
  </si>
  <si>
    <t>Какао кладут в посуду, смешивают с сахаром, добавляют небольшое количество кипятка и растирают до однородной массы, затем вливают при постоянном помешивании кипяченое горячее молоко, остальной кипяток и доводят до кипения.</t>
  </si>
  <si>
    <t>Сборник технологических нормативов, рецептур блюд и кулинарных изделий для школ, школ-интернатов, детских домов, детских оздоровительных учреждений профессионального  образования, специализир.учреждений д/несовершеннолетних, нуждающихся в соц.реабилитации</t>
  </si>
  <si>
    <t>Крупа рисовая</t>
  </si>
  <si>
    <t>Смесь сухофруктов</t>
  </si>
  <si>
    <t>0,25</t>
  </si>
  <si>
    <t>13,50</t>
  </si>
  <si>
    <t>55,00</t>
  </si>
  <si>
    <t>Сушеные фрукты перебирают, сортируют по видам, несколько раз промывают в теплой воде, затем закладывают в кипящую воду с сахаром в следующей последовательности: груши варят 1,5-2 часа; яблоки - 20-30 минут; урок - 18-20 минут; изюм - 5-10 минут. Охлаждают. Фрукты раскладывают в стаканы, заливают отваром.
Температура подачи: 14 °С.
Срок реализации: не более одного часа с момента приготовления.</t>
  </si>
  <si>
    <t>261</t>
  </si>
  <si>
    <t>Тефтели рыбные тушеные</t>
  </si>
  <si>
    <t>Хек</t>
  </si>
  <si>
    <t xml:space="preserve">   или Треска</t>
  </si>
  <si>
    <t>Рыба - филе, выпускаемое промышленностью</t>
  </si>
  <si>
    <t xml:space="preserve">   или Вода</t>
  </si>
  <si>
    <t>12,69</t>
  </si>
  <si>
    <t>5,26</t>
  </si>
  <si>
    <t>13,34</t>
  </si>
  <si>
    <t>151,25</t>
  </si>
  <si>
    <t>Филе рыбы измельчают вместе с замоченным в молоке или воде хлебом. Фарш хорошо перемешивают, формуют тефтели, панируют в муке, выкладывают на противень, смазанный растительным маслом, и запекают в жарочном шкафу (5-8 минут). Затем заливают соусом с добавлением 10% воды и тушат до готовности (10-15 минут).
Отпускают с соусом сметанным.
Гарниры - овощи отварные, пюре картофельное, пюре из тыквы, капуста, тушенная в молоке.</t>
  </si>
  <si>
    <t>Творог протирают, добавляют молоко, яйцо, сахар, манную крупу, изюм, хорошо вымешивают. Выкладывают слоем 3-4 см на противень, смазанный сливочным маслом, разравнивают и запекают в жарочном шкафу 20-30 мин при температуре 220-280 С.</t>
  </si>
  <si>
    <t>193,51</t>
  </si>
  <si>
    <t>11,81</t>
  </si>
  <si>
    <t>9,72</t>
  </si>
  <si>
    <t>14,16</t>
  </si>
  <si>
    <t>Томаты промыть, удалить плодоножки, нарезать кружочками. Репчатый лук, предварительно очистив от кожицы, мелко нашинковать, ошпарить кипятком (удаляя горечь). Соединить с томатами, добавить соль и заправить растительным маслом.</t>
  </si>
  <si>
    <t>88,69</t>
  </si>
  <si>
    <t>7,15</t>
  </si>
  <si>
    <t>1,10</t>
  </si>
  <si>
    <t>20</t>
  </si>
  <si>
    <t>105</t>
  </si>
  <si>
    <t>Масса готовых тефтелей</t>
  </si>
  <si>
    <t>15,62</t>
  </si>
  <si>
    <t>6,09</t>
  </si>
  <si>
    <t>211,23</t>
  </si>
  <si>
    <t>Мясо промывают, зачищают от сухожилий, пропускают 2 раза через мясорубку, смешивают с размоченным в воде и отжатым пшеничным хлебом, репчатым луком и снова пропускают через мясорубку, солят, добавляют яйцо и хорошо выбивают. Из подготовленной массы формируют тефтели в виде шариков, укладывают на противень, смазанный маслом, заливают водой и варят до готовности.  Способ приготовления тефтелей из п/ф промышленного производства:  Тефтели из говядины, не размораживая, укладывают на противень, смазанный маслом, заливают водой и варят до готовности.</t>
  </si>
  <si>
    <t>467</t>
  </si>
  <si>
    <t>Булочка ванильная</t>
  </si>
  <si>
    <t>Пшеничная мука, высшего сорта</t>
  </si>
  <si>
    <t>на подпыл</t>
  </si>
  <si>
    <t>Маргарин "Здоровье"</t>
  </si>
  <si>
    <t>Меланж</t>
  </si>
  <si>
    <t>для смазки</t>
  </si>
  <si>
    <t>Итого сырья</t>
  </si>
  <si>
    <t>Ванилин</t>
  </si>
  <si>
    <t>7,90</t>
  </si>
  <si>
    <t>8,12</t>
  </si>
  <si>
    <t>54,48</t>
  </si>
  <si>
    <t>322,00</t>
  </si>
  <si>
    <t>Из дрожжевого теста (рец. №453) формуют шарики, кладут их швом вниз на смазанные жиром листы и ставят в теплое место для расстойки на 30-40 мин. Поверхность шариков смазывают меланжем и выпекают 12-15 мин при температуре 230-240 °С. Булочку ванильную можно выпекать массой 100 г.</t>
  </si>
  <si>
    <t>Запечение</t>
  </si>
  <si>
    <t>469</t>
  </si>
  <si>
    <t>для отделки</t>
  </si>
  <si>
    <t>7,28</t>
  </si>
  <si>
    <t>12,52</t>
  </si>
  <si>
    <t>53,92</t>
  </si>
  <si>
    <t>358,00</t>
  </si>
  <si>
    <t>Приготовляют булочку домашнюю из дрожжевого теста и выпекают так же, как булочку ванильную (рец. №467), но поверхность перед выпечкой посыпают сахаром.</t>
  </si>
  <si>
    <t>A</t>
  </si>
  <si>
    <t>E</t>
  </si>
  <si>
    <t>I</t>
  </si>
  <si>
    <t>Mg</t>
  </si>
  <si>
    <t>Se</t>
  </si>
  <si>
    <t>P</t>
  </si>
  <si>
    <t>белки</t>
  </si>
  <si>
    <t>жиры</t>
  </si>
  <si>
    <t>углеводы</t>
  </si>
  <si>
    <t>А</t>
  </si>
  <si>
    <t>Завтрак</t>
  </si>
  <si>
    <t>5,2/5,2</t>
  </si>
  <si>
    <t>315/315</t>
  </si>
  <si>
    <t>1,7/1,7</t>
  </si>
  <si>
    <t>52,5/52,5</t>
  </si>
  <si>
    <t>165.2</t>
  </si>
  <si>
    <t>Каша рассыпчатая рисовая</t>
  </si>
  <si>
    <t xml:space="preserve">   или Сахар-песок</t>
  </si>
  <si>
    <t>Масса каши</t>
  </si>
  <si>
    <t>2,41</t>
  </si>
  <si>
    <t>2,12</t>
  </si>
  <si>
    <t>25,15</t>
  </si>
  <si>
    <t>129,27</t>
  </si>
  <si>
    <t>Подготовленную для варки крупу всыпают в подсоленную кипящую жидкость. При этом всплывшие пустотелые зерна удаляют. Кашу варят до загустения, периодически помешивая. 
Сливочное масло можно добавлять во время варки или использовать его, поливая кашу при отпуске. Когда каша сделается густой, перемешивание прекращают, закрывают котел крышкой и дают каше упреть, за это время она приобретает своеобразный приятный запах и цвет. 
Для упревания рассыпчатых каш требуется: гречневой (из ядрицы, вырабатываемой из непропаренного зерна) - около 4,5 ч; из поджаренной крупы -1,5-2 ч; из ядрицы быстроразваривающейся - 1-1,5 ч; перловой, ячневой, пшенной, пшеничной - 1,5-2 ч; рисовой - около 1 ч. 
При варке в наплитной посуде кашу для упревания можно поставить в жарочный шкаф. При варке в пищеварочном котле после набухания крупы уменьшают нагрев, закрывают котел крышкой и доводят кашу до готовности.
При отпуске рассыпчатую кашу кладут на тарелку и поливают прокипяченным сливочным маслом или посыпают сахаром, можно отпускать с прокипяченным сливочным маслом и сахаром.</t>
  </si>
  <si>
    <t>Кофейный напиток с молоком</t>
  </si>
  <si>
    <t>3,34/3,34</t>
  </si>
  <si>
    <t>395</t>
  </si>
  <si>
    <t>Кофейный напиток "Народный"</t>
  </si>
  <si>
    <t>1,58</t>
  </si>
  <si>
    <t>1,34</t>
  </si>
  <si>
    <t>7,98</t>
  </si>
  <si>
    <t>50,56</t>
  </si>
  <si>
    <t>В сваренный процеженный кофейный напиток добавляют горячее кипяченое молоко, сахар и доводят до кипения.</t>
  </si>
  <si>
    <t>Салат из моркови и яблок</t>
  </si>
  <si>
    <t>5,22</t>
  </si>
  <si>
    <t>7,87</t>
  </si>
  <si>
    <t>81,90</t>
  </si>
  <si>
    <t>Подготовленную морковь нарезают мелкой соломкой, яблоки свежие с удаленным семенным гнездом нарезают мелкой соломкой. Подготовленные морковь и яблоки соединяют, прогревают при температуре 85 °С не менее 3 минут, заправляют растительным маслом.
Выход порции определяется возрастной группой.</t>
  </si>
  <si>
    <t>Говядина 1 кат.</t>
  </si>
  <si>
    <t>522</t>
  </si>
  <si>
    <t xml:space="preserve">   или Свинина мясная</t>
  </si>
  <si>
    <t>Масса готовых овощей</t>
  </si>
  <si>
    <t>4,89</t>
  </si>
  <si>
    <t>5,04</t>
  </si>
  <si>
    <t>9,94</t>
  </si>
  <si>
    <t>107,72</t>
  </si>
  <si>
    <t>Мясо нарезают по 2-4 куска на порцию массой по 30-40 г, картофель и лук - дольками, затем мясо и овощи обжаривают по отдельности. Обжаренное мясо и овощи кладут в посуду слоями, чтобы сверху и снизу мяса были овощи, добавляют томатное пюре, соль, перец и бульон (продукты должны быть только покрыты жидкостью), закрывают крышкой и тушат до готовности. За 5-10 мин до окончания тушения кладут лавровый лист. Отпускают жаркое вместе с бульоном и гарниром в горшочках. Блюдо можно готовить без томатного пюре.</t>
  </si>
  <si>
    <t>545</t>
  </si>
  <si>
    <t>Напиток апельсиновый или лимонный</t>
  </si>
  <si>
    <t xml:space="preserve">   или Лимон</t>
  </si>
  <si>
    <t>0,07</t>
  </si>
  <si>
    <t>0,02</t>
  </si>
  <si>
    <t>12,60</t>
  </si>
  <si>
    <t>48,79</t>
  </si>
  <si>
    <t>Цедру, снятую с лимона или апельсина, мелко нарезают, заливают горячей водой, кипятят в течение 5 мин, а затем оставляют на 3-4 ч для настаивания. После процеживания в отвар добавляют сахар, доводят до кипения, вливают отжатый лимонный или апельсиновый сок и охлаждают.</t>
  </si>
  <si>
    <t>Фрикадельки из птицы или кролика</t>
  </si>
  <si>
    <t>0,11/0,11</t>
  </si>
  <si>
    <t>22,5/22,5</t>
  </si>
  <si>
    <t>18,75/18,75</t>
  </si>
  <si>
    <t>308</t>
  </si>
  <si>
    <t xml:space="preserve">   или Куриный окорочок</t>
  </si>
  <si>
    <t>Мякоть без кожи и жира</t>
  </si>
  <si>
    <t xml:space="preserve">   или Филе птицы (полуфабрикат)</t>
  </si>
  <si>
    <t>14,78</t>
  </si>
  <si>
    <t>13,19</t>
  </si>
  <si>
    <t>9,62</t>
  </si>
  <si>
    <t>216,25</t>
  </si>
  <si>
    <t>Мякоть птицы или кролика нарезают на куски и пропускают через мясорубку, соединяют с замоченным в молоке или воде с хлебом, кладут соль, хорошо перемешивают, пропускают второй раз через мясорубку и выбивают. Готовую котлетную массу порционируют, разделывают на шарики (по 2-3 шт. на порцию), отваривают на пару или в воде.
Отпускают с прокипяченным сливочным маслом.
Гарниры — пюре картофельное, пюре картофельное с морковью, пюре морковное, пюре из моркови или свеклы.</t>
  </si>
  <si>
    <t>Набор продуктов за период организации питания обучающихся завтраками для возрастной категории 7-10 лет</t>
  </si>
  <si>
    <t>388</t>
  </si>
  <si>
    <t>Тефтели из говядины в молочном соусе</t>
  </si>
  <si>
    <t>Говядина (котлетное мясо)</t>
  </si>
  <si>
    <t>Масса пассерованного лука</t>
  </si>
  <si>
    <t>Соус молочный для запекания №434</t>
  </si>
  <si>
    <t>Масса полукфабриката</t>
  </si>
  <si>
    <t>10,30</t>
  </si>
  <si>
    <t>10,70</t>
  </si>
  <si>
    <t>8,00</t>
  </si>
  <si>
    <t>170,00</t>
  </si>
  <si>
    <t>Мясо зачищают, пропускают через мясорубку, добавляют предварительно замоченный пшеничный хлеб без корок (высшего сорта), пропускают второй раз через мясорубку. В приготовленный фарш с хлебом добавляют нарезанный мелкими кубиками бланшированный и пассерованный репчатый лук, перемешивают и разделывают шарики по 20-25 г по 2-3 штуки на порцию. Полуфабрикаты укладывают на смоченную кипяченой водой решетку паровой коробки и варят на пару 20-25 мин. При отсутствии паровой коробки тефтели укладывают в сотейник, смазанный маслом, добавляют горячую воду и припускают при закрытой крышке 20-25 мин. Готовые тефтели кладут на противни, заливают горячим соусом и проваривают 3-5 мин при слабом кипении. 
Отпускают с соусом, в котором тефтели тушились и с гарниром.
Гарниры: каши вязкие, пюре картофельное, овощи припущенные или отварные. 
Соусы: молочный, сметанный.
Температура подачи: 65 °С.
Срок реализации: не более трех часов с момента приготовления.</t>
  </si>
  <si>
    <t>Яйца вареные</t>
  </si>
  <si>
    <t>10,2/10,2</t>
  </si>
  <si>
    <t>21/19,8</t>
  </si>
  <si>
    <t>Огурец свежий в нарезке</t>
  </si>
  <si>
    <t xml:space="preserve">Огурец свежий </t>
  </si>
  <si>
    <t>61,2/60</t>
  </si>
  <si>
    <t>9/9</t>
  </si>
  <si>
    <t>Салат из моркови с растительным маслом</t>
  </si>
  <si>
    <t>69,6/55,8</t>
  </si>
  <si>
    <t>12,6/12,6</t>
  </si>
  <si>
    <t>126/124,2</t>
  </si>
  <si>
    <t>Молоко сгущёное</t>
  </si>
  <si>
    <t>Сыр зачищают от наружного покрытия, нарезают ломтиками прямоугольной, квадратной, треугольной или другой формы толщиной 2-3 мм.</t>
  </si>
  <si>
    <t>352,00</t>
  </si>
  <si>
    <t>26,80</t>
  </si>
  <si>
    <t>26,00</t>
  </si>
  <si>
    <t>27</t>
  </si>
  <si>
    <t>Сыр порционный</t>
  </si>
  <si>
    <t>21,3/20</t>
  </si>
  <si>
    <t>176/176</t>
  </si>
  <si>
    <t>Лимоны</t>
  </si>
  <si>
    <t>10/9</t>
  </si>
  <si>
    <t>Куриная грудка</t>
  </si>
  <si>
    <t>83/73,75</t>
  </si>
  <si>
    <t>3,66/3,66</t>
  </si>
  <si>
    <t>20,2/20,2</t>
  </si>
  <si>
    <t>74,7/66,4</t>
  </si>
  <si>
    <t>16,9/16,9</t>
  </si>
  <si>
    <t>3,29/3,29</t>
  </si>
  <si>
    <t>Томат порционный в нарезке</t>
  </si>
  <si>
    <t>70,6/60</t>
  </si>
  <si>
    <t>Каша гречневая рассыпчатая</t>
  </si>
  <si>
    <t>103,9/103,9</t>
  </si>
  <si>
    <t>Гречневая крупа ядрица</t>
  </si>
  <si>
    <t>69,6/69,6</t>
  </si>
  <si>
    <t>0,35/0,35</t>
  </si>
  <si>
    <t>Яйцо</t>
  </si>
  <si>
    <t>90</t>
  </si>
  <si>
    <t>102/100</t>
  </si>
  <si>
    <t>116/93</t>
  </si>
  <si>
    <t>70</t>
  </si>
  <si>
    <t>Каша рисовая молочная жидкая</t>
  </si>
  <si>
    <t>112/112</t>
  </si>
  <si>
    <r>
      <t>4</t>
    </r>
    <r>
      <rPr>
        <sz val="10"/>
        <rFont val="Times New Roman"/>
        <family val="1"/>
        <charset val="204"/>
      </rPr>
      <t>3/4</t>
    </r>
  </si>
  <si>
    <t>Молоко сгущоное</t>
  </si>
  <si>
    <t>Греча</t>
  </si>
  <si>
    <t>Лимон</t>
  </si>
  <si>
    <t>5</t>
  </si>
  <si>
    <t>Запеканка творожная со сгущенным молоком</t>
  </si>
  <si>
    <t>Салат из свежих овощей</t>
  </si>
  <si>
    <t>Капуста белокачанная</t>
  </si>
  <si>
    <t>21/20</t>
  </si>
  <si>
    <t>Курица (голень)</t>
  </si>
  <si>
    <t>Чеснок</t>
  </si>
  <si>
    <t>109,7/109,7</t>
  </si>
  <si>
    <t>51,9/51,9</t>
  </si>
  <si>
    <t>Свинина</t>
  </si>
  <si>
    <t>Птица тушеная</t>
  </si>
  <si>
    <t>76,6/68,12</t>
  </si>
  <si>
    <t>37,5/37,5</t>
  </si>
  <si>
    <t>Сметана 10,0% жирности</t>
  </si>
  <si>
    <t>12,5/12,5</t>
  </si>
  <si>
    <t>Салат витаминный</t>
  </si>
  <si>
    <t>30/24</t>
  </si>
  <si>
    <t>13,6/12</t>
  </si>
  <si>
    <t>19,2/15,6</t>
  </si>
  <si>
    <t>Фрикадельки мясные</t>
  </si>
  <si>
    <t>90/76,57</t>
  </si>
  <si>
    <t>17,1/17,1</t>
  </si>
  <si>
    <t>0,18/0,18</t>
  </si>
  <si>
    <t>Курица порционная</t>
  </si>
  <si>
    <t>141/100</t>
  </si>
  <si>
    <t>0,40/0,4</t>
  </si>
  <si>
    <t>5,00/5,00</t>
  </si>
  <si>
    <t>0,38/0,3</t>
  </si>
  <si>
    <t>6,3/6,3</t>
  </si>
  <si>
    <t>378/378</t>
  </si>
  <si>
    <t>2,1/2,1</t>
  </si>
  <si>
    <t>124,69/124,69</t>
  </si>
  <si>
    <t>83,59/83,59</t>
  </si>
  <si>
    <t>0,43/0,43</t>
  </si>
  <si>
    <t>4,39/4,39</t>
  </si>
  <si>
    <t>50/40</t>
  </si>
  <si>
    <t>22,7/20</t>
  </si>
  <si>
    <t>32/26</t>
  </si>
  <si>
    <t>84,06/76,5</t>
  </si>
  <si>
    <t xml:space="preserve">Фрикадельки из птицы </t>
  </si>
  <si>
    <t>Фрикадельки из птицы</t>
  </si>
  <si>
    <t>Чай с сахаром, лимоном</t>
  </si>
  <si>
    <t>38/30</t>
  </si>
  <si>
    <t>31/30</t>
  </si>
  <si>
    <t>189,5/132,30</t>
  </si>
  <si>
    <t>4,5/4,5</t>
  </si>
  <si>
    <t>50,4/50,4</t>
  </si>
  <si>
    <t>0,45/0,45</t>
  </si>
  <si>
    <t>117,7/100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</si>
</sst>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
    <numFmt numFmtId="165" formatCode="0.##"/>
    <numFmt numFmtId="166" formatCode="0.0"/>
    <numFmt numFmtId="167" formatCode="0.#"/>
  </numFmts>
  <fonts count="23" x14ac:knownFonts="1">
    <font>
      <sz val="11"/>
      <color theme="1"/>
      <name val="Calibri"/>
      <family val="2"/>
      <scheme val="minor"/>
    </font>
    <font>
      <sz val="11"/>
      <name val="Times New Roman"/>
      <family val="1"/>
      <charset val="204"/>
    </font>
    <font>
      <b/>
      <sz val="11"/>
      <name val="Times New Roman"/>
      <family val="1"/>
      <charset val="204"/>
    </font>
    <font>
      <b/>
      <u/>
      <sz val="11"/>
      <name val="Times New Roman"/>
      <family val="1"/>
      <charset val="204"/>
    </font>
    <font>
      <sz val="11"/>
      <color theme="1"/>
      <name val="Times New Roman"/>
      <family val="1"/>
      <charset val="204"/>
    </font>
    <font>
      <b/>
      <sz val="11"/>
      <color theme="1"/>
      <name val="Times New Roman"/>
      <family val="1"/>
      <charset val="204"/>
    </font>
    <font>
      <sz val="11"/>
      <name val="Calibri"/>
      <family val="2"/>
      <scheme val="minor"/>
    </font>
    <font>
      <b/>
      <sz val="14"/>
      <color theme="1"/>
      <name val="Times New Roman"/>
      <family val="1"/>
      <charset val="204"/>
    </font>
    <font>
      <sz val="12"/>
      <name val="Times New Roman"/>
      <family val="1"/>
      <charset val="204"/>
    </font>
    <font>
      <sz val="14"/>
      <name val="Times New Roman"/>
      <family val="1"/>
      <charset val="204"/>
    </font>
    <font>
      <b/>
      <sz val="12"/>
      <name val="Times New Roman"/>
      <family val="1"/>
      <charset val="204"/>
    </font>
    <font>
      <sz val="10"/>
      <name val="Times New Roman"/>
      <family val="1"/>
      <charset val="204"/>
    </font>
    <font>
      <b/>
      <sz val="10"/>
      <name val="Arial Cyr"/>
      <charset val="204"/>
    </font>
    <font>
      <b/>
      <i/>
      <sz val="10"/>
      <name val="Arial Cyr"/>
      <charset val="204"/>
    </font>
    <font>
      <sz val="10"/>
      <name val="Arial Cyr"/>
      <charset val="204"/>
    </font>
    <font>
      <sz val="9"/>
      <name val="Arial Cyr"/>
      <charset val="204"/>
    </font>
    <font>
      <i/>
      <sz val="10"/>
      <name val="Arial Cyr"/>
      <charset val="204"/>
    </font>
    <font>
      <b/>
      <sz val="12"/>
      <color theme="1"/>
      <name val="Times New Roman"/>
      <family val="1"/>
      <charset val="204"/>
    </font>
    <font>
      <sz val="12"/>
      <color theme="1"/>
      <name val="Times New Roman"/>
      <family val="1"/>
      <charset val="204"/>
    </font>
    <font>
      <b/>
      <sz val="10"/>
      <name val="Times New Roman"/>
      <family val="1"/>
      <charset val="204"/>
    </font>
    <font>
      <i/>
      <sz val="10"/>
      <name val="Times New Roman"/>
      <family val="1"/>
      <charset val="204"/>
    </font>
    <font>
      <b/>
      <i/>
      <sz val="10"/>
      <name val="Times New Roman"/>
      <family val="1"/>
      <charset val="204"/>
    </font>
    <font>
      <sz val="9"/>
      <name val="Times New Roman"/>
      <family val="1"/>
      <charset val="204"/>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6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top style="thin">
        <color indexed="64"/>
      </top>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thin">
        <color indexed="64"/>
      </right>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style="thin">
        <color indexed="64"/>
      </left>
      <right/>
      <top/>
      <bottom style="thin">
        <color indexed="64"/>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601">
    <xf numFmtId="0" fontId="0" fillId="0" borderId="0" xfId="0"/>
    <xf numFmtId="0" fontId="1" fillId="0" borderId="0" xfId="0" applyFont="1"/>
    <xf numFmtId="0" fontId="2" fillId="0" borderId="0" xfId="0" applyFont="1"/>
    <xf numFmtId="0" fontId="3" fillId="0" borderId="7" xfId="0" applyFont="1" applyBorder="1" applyAlignment="1">
      <alignment wrapText="1"/>
    </xf>
    <xf numFmtId="0" fontId="2" fillId="0" borderId="7" xfId="0" applyFont="1" applyBorder="1" applyAlignment="1">
      <alignment horizontal="left"/>
    </xf>
    <xf numFmtId="0" fontId="2" fillId="0" borderId="7" xfId="0" applyFont="1" applyBorder="1"/>
    <xf numFmtId="0" fontId="1" fillId="0" borderId="7" xfId="0" applyFont="1" applyBorder="1"/>
    <xf numFmtId="0" fontId="1" fillId="0" borderId="9" xfId="0" applyFont="1" applyBorder="1"/>
    <xf numFmtId="0" fontId="1" fillId="0" borderId="7" xfId="0" applyFont="1" applyBorder="1" applyAlignment="1">
      <alignment wrapText="1"/>
    </xf>
    <xf numFmtId="0" fontId="2" fillId="0" borderId="7" xfId="0" applyFont="1" applyBorder="1" applyAlignment="1">
      <alignment horizontal="center"/>
    </xf>
    <xf numFmtId="0" fontId="1" fillId="0" borderId="7" xfId="0" quotePrefix="1" applyFont="1" applyBorder="1"/>
    <xf numFmtId="0" fontId="1" fillId="0" borderId="7" xfId="0" applyFont="1" applyBorder="1" applyAlignment="1">
      <alignment horizontal="right" vertical="center"/>
    </xf>
    <xf numFmtId="0" fontId="1" fillId="0" borderId="7" xfId="0" applyFont="1" applyBorder="1" applyAlignment="1">
      <alignment horizontal="right"/>
    </xf>
    <xf numFmtId="0" fontId="1" fillId="0" borderId="9" xfId="0" applyFont="1" applyBorder="1" applyAlignment="1">
      <alignment horizontal="right" vertical="center"/>
    </xf>
    <xf numFmtId="0" fontId="1" fillId="0" borderId="9" xfId="0" applyFont="1" applyBorder="1" applyAlignment="1">
      <alignment horizontal="right"/>
    </xf>
    <xf numFmtId="0" fontId="2" fillId="0" borderId="8" xfId="0" applyFont="1" applyBorder="1" applyAlignment="1">
      <alignment horizontal="left"/>
    </xf>
    <xf numFmtId="0" fontId="2" fillId="0" borderId="9" xfId="0" applyFont="1" applyBorder="1" applyAlignment="1">
      <alignment horizontal="center"/>
    </xf>
    <xf numFmtId="164" fontId="2" fillId="0" borderId="16" xfId="0" applyNumberFormat="1" applyFont="1" applyBorder="1"/>
    <xf numFmtId="164" fontId="2" fillId="0" borderId="17" xfId="0" applyNumberFormat="1" applyFont="1" applyBorder="1"/>
    <xf numFmtId="0" fontId="2" fillId="0" borderId="18" xfId="0" applyFont="1" applyBorder="1" applyAlignment="1">
      <alignment horizontal="left"/>
    </xf>
    <xf numFmtId="0" fontId="1" fillId="0" borderId="11" xfId="0" applyFont="1" applyBorder="1" applyAlignment="1">
      <alignment wrapText="1"/>
    </xf>
    <xf numFmtId="0" fontId="1" fillId="0" borderId="11" xfId="0" quotePrefix="1" applyFont="1" applyBorder="1"/>
    <xf numFmtId="0" fontId="4" fillId="0" borderId="7" xfId="0" applyFont="1" applyBorder="1"/>
    <xf numFmtId="0" fontId="4" fillId="0" borderId="7" xfId="0" quotePrefix="1" applyFont="1" applyBorder="1"/>
    <xf numFmtId="164" fontId="2" fillId="0" borderId="7" xfId="0" applyNumberFormat="1" applyFont="1" applyBorder="1" applyAlignment="1">
      <alignment horizontal="center"/>
    </xf>
    <xf numFmtId="0" fontId="4" fillId="0" borderId="9" xfId="0" applyFont="1" applyBorder="1"/>
    <xf numFmtId="0" fontId="5" fillId="0" borderId="7" xfId="0" applyFont="1" applyBorder="1" applyAlignment="1">
      <alignment horizontal="center"/>
    </xf>
    <xf numFmtId="0" fontId="3" fillId="0" borderId="2" xfId="0" applyFont="1" applyBorder="1" applyAlignment="1">
      <alignment wrapText="1"/>
    </xf>
    <xf numFmtId="0" fontId="2" fillId="0" borderId="2" xfId="0" applyFont="1" applyBorder="1"/>
    <xf numFmtId="0" fontId="4" fillId="0" borderId="5" xfId="0" quotePrefix="1" applyFont="1" applyBorder="1"/>
    <xf numFmtId="0" fontId="4" fillId="0" borderId="5" xfId="0" applyFont="1" applyBorder="1"/>
    <xf numFmtId="0" fontId="4" fillId="0" borderId="6" xfId="0" applyFont="1" applyBorder="1"/>
    <xf numFmtId="0" fontId="6" fillId="0" borderId="0" xfId="0" applyFont="1"/>
    <xf numFmtId="0" fontId="3" fillId="0" borderId="7" xfId="0" applyFont="1" applyBorder="1" applyAlignment="1">
      <alignment vertical="top" wrapText="1"/>
    </xf>
    <xf numFmtId="164" fontId="2" fillId="0" borderId="7" xfId="0" applyNumberFormat="1" applyFont="1" applyBorder="1" applyAlignment="1">
      <alignment horizontal="right"/>
    </xf>
    <xf numFmtId="0" fontId="4" fillId="0" borderId="18" xfId="0" applyFont="1" applyBorder="1"/>
    <xf numFmtId="49" fontId="5" fillId="0" borderId="11" xfId="0" applyNumberFormat="1" applyFont="1" applyBorder="1"/>
    <xf numFmtId="49" fontId="5" fillId="0" borderId="12" xfId="0" applyNumberFormat="1" applyFont="1" applyBorder="1"/>
    <xf numFmtId="0" fontId="1" fillId="0" borderId="1" xfId="0" applyFont="1" applyBorder="1" applyAlignment="1">
      <alignment vertical="top" wrapText="1"/>
    </xf>
    <xf numFmtId="0" fontId="1" fillId="0" borderId="2" xfId="0" applyFont="1" applyBorder="1" applyAlignment="1">
      <alignment horizontal="left" vertical="top"/>
    </xf>
    <xf numFmtId="0" fontId="1" fillId="0" borderId="3" xfId="0" applyFont="1" applyBorder="1" applyAlignment="1">
      <alignment vertical="top"/>
    </xf>
    <xf numFmtId="0" fontId="1" fillId="0" borderId="2" xfId="0" applyFont="1" applyBorder="1" applyAlignment="1">
      <alignment vertical="top"/>
    </xf>
    <xf numFmtId="0" fontId="1" fillId="0" borderId="1" xfId="0" applyFont="1" applyBorder="1" applyAlignment="1">
      <alignment horizontal="left" vertical="top" wrapText="1"/>
    </xf>
    <xf numFmtId="0" fontId="1" fillId="0" borderId="3" xfId="0" applyFont="1" applyBorder="1" applyAlignment="1">
      <alignment horizontal="left" vertical="top"/>
    </xf>
    <xf numFmtId="0" fontId="1" fillId="0" borderId="8" xfId="0" applyFont="1" applyBorder="1" applyAlignment="1">
      <alignment vertical="top" wrapText="1"/>
    </xf>
    <xf numFmtId="0" fontId="1" fillId="0" borderId="7" xfId="0" applyFont="1" applyBorder="1" applyAlignment="1">
      <alignment horizontal="left" vertical="top"/>
    </xf>
    <xf numFmtId="0" fontId="1" fillId="0" borderId="9" xfId="0" applyFont="1" applyBorder="1" applyAlignment="1">
      <alignment vertical="top"/>
    </xf>
    <xf numFmtId="0" fontId="1" fillId="0" borderId="7" xfId="0" applyFont="1" applyBorder="1" applyAlignment="1">
      <alignment vertical="top"/>
    </xf>
    <xf numFmtId="0" fontId="1" fillId="0" borderId="8" xfId="0" applyFont="1" applyBorder="1" applyAlignment="1">
      <alignment horizontal="left" vertical="top" wrapText="1"/>
    </xf>
    <xf numFmtId="0" fontId="1" fillId="0" borderId="9" xfId="0" applyFont="1" applyBorder="1" applyAlignment="1">
      <alignment horizontal="left" vertical="top"/>
    </xf>
    <xf numFmtId="49" fontId="1" fillId="0" borderId="7" xfId="0" applyNumberFormat="1" applyFont="1" applyBorder="1" applyAlignment="1">
      <alignment horizontal="left" vertical="top"/>
    </xf>
    <xf numFmtId="49" fontId="1" fillId="0" borderId="9" xfId="0" applyNumberFormat="1" applyFont="1" applyBorder="1" applyAlignment="1">
      <alignment horizontal="left" vertical="top"/>
    </xf>
    <xf numFmtId="0" fontId="1" fillId="0" borderId="4" xfId="0" applyFont="1" applyBorder="1" applyAlignment="1">
      <alignment vertical="top" wrapText="1"/>
    </xf>
    <xf numFmtId="0" fontId="1" fillId="0" borderId="5" xfId="0" applyFont="1" applyBorder="1" applyAlignment="1">
      <alignment horizontal="left" vertical="top"/>
    </xf>
    <xf numFmtId="0" fontId="1" fillId="0" borderId="6" xfId="0" applyFont="1" applyBorder="1" applyAlignment="1">
      <alignment horizontal="left" vertical="top"/>
    </xf>
    <xf numFmtId="0" fontId="1" fillId="0" borderId="4" xfId="0" applyFont="1" applyBorder="1" applyAlignment="1">
      <alignment horizontal="left" vertical="top" wrapText="1"/>
    </xf>
    <xf numFmtId="49" fontId="5" fillId="0" borderId="26" xfId="0" applyNumberFormat="1" applyFont="1" applyBorder="1"/>
    <xf numFmtId="0" fontId="1" fillId="0" borderId="20" xfId="0" applyFont="1" applyBorder="1" applyAlignment="1">
      <alignment vertical="top"/>
    </xf>
    <xf numFmtId="0" fontId="1" fillId="0" borderId="10" xfId="0" applyFont="1" applyBorder="1" applyAlignment="1">
      <alignment vertical="top"/>
    </xf>
    <xf numFmtId="0" fontId="1" fillId="0" borderId="10" xfId="0" applyFont="1" applyBorder="1" applyAlignment="1">
      <alignment horizontal="left" vertical="top"/>
    </xf>
    <xf numFmtId="0" fontId="1" fillId="0" borderId="8" xfId="0" applyFont="1" applyBorder="1" applyAlignment="1">
      <alignment vertical="top"/>
    </xf>
    <xf numFmtId="0" fontId="1" fillId="0" borderId="6" xfId="0" applyFont="1" applyBorder="1" applyAlignment="1">
      <alignment vertical="top"/>
    </xf>
    <xf numFmtId="0" fontId="0" fillId="0" borderId="7" xfId="0" applyBorder="1"/>
    <xf numFmtId="164" fontId="5" fillId="0" borderId="16" xfId="0" applyNumberFormat="1" applyFont="1" applyBorder="1"/>
    <xf numFmtId="0" fontId="1" fillId="0" borderId="7" xfId="0" applyFont="1" applyBorder="1" applyAlignment="1">
      <alignment vertical="top" wrapText="1"/>
    </xf>
    <xf numFmtId="0" fontId="2" fillId="0" borderId="0" xfId="0" applyFont="1" applyAlignment="1">
      <alignment horizontal="right"/>
    </xf>
    <xf numFmtId="164" fontId="2" fillId="0" borderId="0" xfId="0" applyNumberFormat="1" applyFont="1"/>
    <xf numFmtId="0" fontId="1" fillId="0" borderId="8" xfId="0" applyFont="1" applyBorder="1" applyAlignment="1">
      <alignment horizontal="right" vertical="center"/>
    </xf>
    <xf numFmtId="0" fontId="1" fillId="0" borderId="7" xfId="0" applyFont="1" applyBorder="1" applyAlignment="1">
      <alignment horizontal="right" vertical="top" wrapText="1"/>
    </xf>
    <xf numFmtId="0" fontId="1" fillId="0" borderId="7" xfId="0" applyFont="1" applyBorder="1" applyAlignment="1">
      <alignment horizontal="center" wrapText="1"/>
    </xf>
    <xf numFmtId="2" fontId="1" fillId="0" borderId="9" xfId="0" applyNumberFormat="1" applyFont="1" applyBorder="1"/>
    <xf numFmtId="49" fontId="9" fillId="0" borderId="7" xfId="0" applyNumberFormat="1" applyFont="1" applyBorder="1" applyAlignment="1">
      <alignment horizontal="right"/>
    </xf>
    <xf numFmtId="165" fontId="10" fillId="0" borderId="6" xfId="0" applyNumberFormat="1" applyFont="1" applyBorder="1"/>
    <xf numFmtId="0" fontId="2" fillId="0" borderId="4" xfId="0" applyFont="1" applyBorder="1"/>
    <xf numFmtId="164" fontId="2" fillId="0" borderId="5" xfId="0" applyNumberFormat="1" applyFont="1" applyBorder="1" applyAlignment="1">
      <alignment horizontal="center"/>
    </xf>
    <xf numFmtId="0" fontId="1" fillId="0" borderId="0" xfId="0" applyFont="1" applyAlignment="1">
      <alignment wrapText="1"/>
    </xf>
    <xf numFmtId="164" fontId="1" fillId="0" borderId="0" xfId="0" applyNumberFormat="1" applyFont="1" applyAlignment="1">
      <alignment horizontal="center"/>
    </xf>
    <xf numFmtId="49" fontId="1" fillId="0" borderId="0" xfId="0" applyNumberFormat="1" applyFont="1" applyAlignment="1">
      <alignment horizontal="center"/>
    </xf>
    <xf numFmtId="0" fontId="1" fillId="0" borderId="5" xfId="0" applyFont="1" applyBorder="1" applyAlignment="1">
      <alignment wrapText="1"/>
    </xf>
    <xf numFmtId="0" fontId="0" fillId="0" borderId="0" xfId="0" applyAlignment="1">
      <alignment horizontal="left"/>
    </xf>
    <xf numFmtId="0" fontId="0" fillId="0" borderId="0" xfId="0" applyAlignment="1">
      <alignment vertical="center"/>
    </xf>
    <xf numFmtId="0" fontId="12" fillId="0" borderId="0" xfId="0" applyFont="1" applyAlignment="1">
      <alignment vertical="center"/>
    </xf>
    <xf numFmtId="0" fontId="0" fillId="0" borderId="7" xfId="0" applyBorder="1" applyAlignment="1">
      <alignment horizontal="center" vertical="center"/>
    </xf>
    <xf numFmtId="0" fontId="0" fillId="0" borderId="9" xfId="0" applyBorder="1" applyAlignment="1">
      <alignment horizontal="center" vertical="center"/>
    </xf>
    <xf numFmtId="2" fontId="0" fillId="0" borderId="7" xfId="0" applyNumberFormat="1" applyBorder="1" applyAlignment="1">
      <alignment horizontal="right"/>
    </xf>
    <xf numFmtId="2" fontId="0" fillId="0" borderId="9" xfId="0" applyNumberFormat="1" applyBorder="1" applyAlignment="1">
      <alignment horizontal="right"/>
    </xf>
    <xf numFmtId="2" fontId="0" fillId="0" borderId="0" xfId="0" applyNumberFormat="1"/>
    <xf numFmtId="0" fontId="0" fillId="0" borderId="9" xfId="0" applyBorder="1"/>
    <xf numFmtId="0" fontId="0" fillId="0" borderId="5" xfId="0" applyBorder="1"/>
    <xf numFmtId="0" fontId="0" fillId="0" borderId="6" xfId="0" applyBorder="1"/>
    <xf numFmtId="0" fontId="0" fillId="0" borderId="16" xfId="0" applyBorder="1"/>
    <xf numFmtId="2" fontId="0" fillId="0" borderId="17" xfId="0" applyNumberFormat="1" applyBorder="1"/>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14" fillId="0" borderId="36" xfId="0" applyFont="1" applyBorder="1" applyAlignment="1">
      <alignment horizontal="center" vertical="center"/>
    </xf>
    <xf numFmtId="0" fontId="14" fillId="0" borderId="16" xfId="0" applyFont="1" applyBorder="1" applyAlignment="1">
      <alignment horizontal="center" vertical="center"/>
    </xf>
    <xf numFmtId="0" fontId="0" fillId="0" borderId="0" xfId="0" applyAlignment="1">
      <alignment horizontal="center"/>
    </xf>
    <xf numFmtId="2" fontId="0" fillId="0" borderId="5" xfId="0" applyNumberFormat="1" applyBorder="1" applyAlignment="1">
      <alignment horizontal="right"/>
    </xf>
    <xf numFmtId="2" fontId="0" fillId="0" borderId="6" xfId="0" applyNumberFormat="1" applyBorder="1" applyAlignment="1">
      <alignment horizontal="right"/>
    </xf>
    <xf numFmtId="0" fontId="4" fillId="0" borderId="0" xfId="0" applyFont="1" applyAlignment="1">
      <alignment horizontal="center"/>
    </xf>
    <xf numFmtId="0" fontId="1" fillId="0" borderId="10" xfId="0" applyFont="1" applyBorder="1" applyAlignment="1">
      <alignment horizontal="right" vertical="center"/>
    </xf>
    <xf numFmtId="0" fontId="1" fillId="0" borderId="10" xfId="0" applyFont="1" applyBorder="1" applyAlignment="1">
      <alignment horizontal="right"/>
    </xf>
    <xf numFmtId="0" fontId="4" fillId="0" borderId="28" xfId="0" applyFont="1" applyBorder="1"/>
    <xf numFmtId="0" fontId="10" fillId="0" borderId="28" xfId="0" applyFont="1" applyBorder="1" applyAlignment="1">
      <alignment vertical="top" wrapText="1"/>
    </xf>
    <xf numFmtId="0" fontId="2" fillId="0" borderId="5" xfId="0" applyFont="1" applyBorder="1"/>
    <xf numFmtId="0" fontId="2" fillId="0" borderId="6" xfId="0" applyFont="1" applyBorder="1"/>
    <xf numFmtId="0" fontId="17" fillId="0" borderId="11" xfId="0" applyFont="1" applyBorder="1" applyAlignment="1">
      <alignment vertical="top" wrapText="1"/>
    </xf>
    <xf numFmtId="0" fontId="17" fillId="0" borderId="53" xfId="0" applyFont="1" applyBorder="1" applyAlignment="1">
      <alignment vertical="top" wrapText="1"/>
    </xf>
    <xf numFmtId="0" fontId="1" fillId="0" borderId="18" xfId="0" applyFont="1" applyBorder="1"/>
    <xf numFmtId="0" fontId="2" fillId="0" borderId="25" xfId="0" applyFont="1" applyBorder="1" applyAlignment="1">
      <alignment horizontal="center" vertical="center" wrapText="1"/>
    </xf>
    <xf numFmtId="164" fontId="18" fillId="0" borderId="11" xfId="0" applyNumberFormat="1" applyFont="1" applyBorder="1" applyAlignment="1">
      <alignment vertical="top" wrapText="1"/>
    </xf>
    <xf numFmtId="0" fontId="18" fillId="0" borderId="11" xfId="0" applyFont="1" applyBorder="1" applyAlignment="1">
      <alignment vertical="top" wrapText="1"/>
    </xf>
    <xf numFmtId="0" fontId="1" fillId="0" borderId="10" xfId="0" applyFont="1" applyBorder="1" applyAlignment="1">
      <alignment horizontal="right" vertical="top" wrapText="1"/>
    </xf>
    <xf numFmtId="0" fontId="1" fillId="0" borderId="9" xfId="0" applyFont="1" applyBorder="1" applyAlignment="1">
      <alignment horizontal="right" vertical="top" wrapText="1"/>
    </xf>
    <xf numFmtId="0" fontId="1" fillId="0" borderId="11" xfId="0" applyFont="1" applyBorder="1" applyAlignment="1">
      <alignment horizontal="right" vertical="top" wrapText="1"/>
    </xf>
    <xf numFmtId="0" fontId="1" fillId="0" borderId="19" xfId="0" applyFont="1" applyBorder="1" applyAlignment="1">
      <alignment horizontal="right" vertical="top" wrapText="1"/>
    </xf>
    <xf numFmtId="0" fontId="1" fillId="0" borderId="12" xfId="0" applyFont="1" applyBorder="1" applyAlignment="1">
      <alignment horizontal="right" vertical="top" wrapText="1"/>
    </xf>
    <xf numFmtId="0" fontId="1" fillId="0" borderId="10" xfId="0" applyFont="1" applyBorder="1" applyAlignment="1">
      <alignment vertical="top" wrapText="1"/>
    </xf>
    <xf numFmtId="0" fontId="1" fillId="0" borderId="9" xfId="0" applyFont="1" applyBorder="1" applyAlignment="1">
      <alignment vertical="top" wrapText="1"/>
    </xf>
    <xf numFmtId="164" fontId="1" fillId="0" borderId="7" xfId="0" applyNumberFormat="1" applyFont="1" applyBorder="1" applyAlignment="1">
      <alignment vertical="top" wrapText="1"/>
    </xf>
    <xf numFmtId="164" fontId="1" fillId="0" borderId="7" xfId="0" applyNumberFormat="1" applyFont="1" applyBorder="1" applyAlignment="1">
      <alignment horizontal="right" vertical="top"/>
    </xf>
    <xf numFmtId="164" fontId="1" fillId="0" borderId="10" xfId="0" applyNumberFormat="1" applyFont="1" applyBorder="1" applyAlignment="1">
      <alignment horizontal="right" vertical="top"/>
    </xf>
    <xf numFmtId="164" fontId="1" fillId="0" borderId="9" xfId="0" applyNumberFormat="1" applyFont="1" applyBorder="1" applyAlignment="1">
      <alignment horizontal="right" vertical="top"/>
    </xf>
    <xf numFmtId="0" fontId="3" fillId="0" borderId="2" xfId="0" applyFont="1" applyBorder="1" applyAlignment="1">
      <alignment vertical="top" wrapText="1"/>
    </xf>
    <xf numFmtId="0" fontId="2" fillId="0" borderId="2" xfId="0" applyFont="1" applyBorder="1" applyAlignment="1">
      <alignment vertical="top"/>
    </xf>
    <xf numFmtId="0" fontId="2" fillId="0" borderId="8" xfId="0" applyFont="1" applyBorder="1" applyAlignment="1">
      <alignment horizontal="right" vertical="top" wrapText="1"/>
    </xf>
    <xf numFmtId="0" fontId="1" fillId="0" borderId="11" xfId="0" applyFont="1" applyBorder="1" applyAlignment="1">
      <alignment vertical="top" wrapText="1"/>
    </xf>
    <xf numFmtId="0" fontId="1" fillId="0" borderId="8" xfId="0" applyFont="1" applyBorder="1" applyAlignment="1">
      <alignment horizontal="right" vertical="top" wrapText="1"/>
    </xf>
    <xf numFmtId="0" fontId="1" fillId="0" borderId="7" xfId="0" applyFont="1" applyBorder="1" applyAlignment="1">
      <alignment horizontal="left" vertical="top" wrapText="1"/>
    </xf>
    <xf numFmtId="0" fontId="2" fillId="0" borderId="7" xfId="0" applyFont="1" applyBorder="1" applyAlignment="1">
      <alignment horizontal="left" vertical="top" wrapText="1"/>
    </xf>
    <xf numFmtId="49" fontId="1" fillId="0" borderId="7" xfId="0" applyNumberFormat="1" applyFont="1" applyBorder="1" applyAlignment="1">
      <alignment vertical="top" wrapText="1"/>
    </xf>
    <xf numFmtId="0" fontId="1" fillId="0" borderId="7" xfId="0" applyFont="1" applyBorder="1" applyAlignment="1">
      <alignment horizontal="right" vertical="top"/>
    </xf>
    <xf numFmtId="0" fontId="1" fillId="0" borderId="10" xfId="0" applyFont="1" applyBorder="1" applyAlignment="1">
      <alignment horizontal="right" vertical="top"/>
    </xf>
    <xf numFmtId="0" fontId="1" fillId="0" borderId="9" xfId="0" applyFont="1" applyBorder="1" applyAlignment="1">
      <alignment horizontal="right" vertical="top"/>
    </xf>
    <xf numFmtId="0" fontId="2" fillId="0" borderId="7" xfId="0" applyFont="1" applyBorder="1" applyAlignment="1">
      <alignment vertical="top" wrapText="1"/>
    </xf>
    <xf numFmtId="0" fontId="5" fillId="0" borderId="7" xfId="0" applyFont="1" applyBorder="1" applyAlignment="1">
      <alignment vertical="top" wrapText="1"/>
    </xf>
    <xf numFmtId="0" fontId="5" fillId="0" borderId="9" xfId="0" applyFont="1" applyBorder="1" applyAlignment="1">
      <alignment vertical="top" wrapText="1"/>
    </xf>
    <xf numFmtId="0" fontId="4" fillId="0" borderId="8" xfId="0" applyFont="1" applyBorder="1" applyAlignment="1">
      <alignment horizontal="right" vertical="top" wrapText="1"/>
    </xf>
    <xf numFmtId="0" fontId="4" fillId="0" borderId="7" xfId="0" applyFont="1" applyBorder="1" applyAlignment="1">
      <alignment vertical="top" wrapText="1"/>
    </xf>
    <xf numFmtId="0" fontId="5" fillId="0" borderId="8" xfId="0" applyFont="1" applyBorder="1" applyAlignment="1">
      <alignment horizontal="right"/>
    </xf>
    <xf numFmtId="0" fontId="2" fillId="0" borderId="8" xfId="0" applyFont="1" applyBorder="1" applyAlignment="1">
      <alignment horizontal="right"/>
    </xf>
    <xf numFmtId="0" fontId="1" fillId="0" borderId="8" xfId="0" applyFont="1" applyBorder="1" applyAlignment="1">
      <alignment horizontal="right"/>
    </xf>
    <xf numFmtId="49" fontId="2" fillId="0" borderId="8" xfId="0" applyNumberFormat="1" applyFont="1" applyBorder="1" applyAlignment="1">
      <alignment horizontal="right" vertical="top"/>
    </xf>
    <xf numFmtId="49" fontId="3" fillId="0" borderId="7" xfId="0" applyNumberFormat="1" applyFont="1" applyBorder="1" applyAlignment="1">
      <alignment vertical="top" wrapText="1"/>
    </xf>
    <xf numFmtId="49" fontId="2" fillId="0" borderId="7" xfId="0" applyNumberFormat="1" applyFont="1" applyBorder="1" applyAlignment="1">
      <alignment horizontal="left" vertical="top"/>
    </xf>
    <xf numFmtId="0" fontId="2" fillId="0" borderId="7" xfId="0" applyFont="1" applyBorder="1" applyAlignment="1">
      <alignment horizontal="right" vertical="top"/>
    </xf>
    <xf numFmtId="0" fontId="2" fillId="0" borderId="9" xfId="0" applyFont="1" applyBorder="1" applyAlignment="1">
      <alignment horizontal="right" vertical="top"/>
    </xf>
    <xf numFmtId="49" fontId="1" fillId="0" borderId="8" xfId="0" applyNumberFormat="1" applyFont="1" applyBorder="1" applyAlignment="1">
      <alignment horizontal="right" vertical="top"/>
    </xf>
    <xf numFmtId="49" fontId="1" fillId="0" borderId="7" xfId="0" applyNumberFormat="1" applyFont="1" applyBorder="1" applyAlignment="1">
      <alignment vertical="top"/>
    </xf>
    <xf numFmtId="0" fontId="2" fillId="0" borderId="1" xfId="0" applyFont="1" applyBorder="1" applyAlignment="1">
      <alignment horizontal="right" vertical="top"/>
    </xf>
    <xf numFmtId="0" fontId="2" fillId="0" borderId="2" xfId="0" applyFont="1" applyBorder="1" applyAlignment="1">
      <alignment horizontal="right" vertical="top"/>
    </xf>
    <xf numFmtId="0" fontId="2" fillId="0" borderId="3" xfId="0" applyFont="1" applyBorder="1" applyAlignment="1">
      <alignment horizontal="right" vertical="top"/>
    </xf>
    <xf numFmtId="0" fontId="2" fillId="0" borderId="8" xfId="0" applyFont="1" applyBorder="1" applyAlignment="1">
      <alignment horizontal="right" vertical="top"/>
    </xf>
    <xf numFmtId="0" fontId="2" fillId="0" borderId="7" xfId="0" applyFont="1" applyBorder="1" applyAlignment="1">
      <alignment horizontal="right"/>
    </xf>
    <xf numFmtId="0" fontId="2" fillId="0" borderId="9" xfId="0" applyFont="1" applyBorder="1" applyAlignment="1">
      <alignment horizontal="right"/>
    </xf>
    <xf numFmtId="0" fontId="2" fillId="0" borderId="8" xfId="0" applyFont="1" applyBorder="1" applyAlignment="1">
      <alignment horizontal="right" wrapText="1"/>
    </xf>
    <xf numFmtId="164" fontId="2" fillId="0" borderId="7" xfId="0" applyNumberFormat="1" applyFont="1" applyBorder="1" applyAlignment="1">
      <alignment vertical="top" wrapText="1"/>
    </xf>
    <xf numFmtId="0" fontId="2" fillId="0" borderId="9" xfId="0" applyFont="1" applyBorder="1" applyAlignment="1">
      <alignment vertical="top" wrapText="1"/>
    </xf>
    <xf numFmtId="0" fontId="4" fillId="0" borderId="11" xfId="0" quotePrefix="1" applyFont="1" applyBorder="1"/>
    <xf numFmtId="0" fontId="4" fillId="0" borderId="11" xfId="0" applyFont="1" applyBorder="1"/>
    <xf numFmtId="0" fontId="4" fillId="0" borderId="19" xfId="0" applyFont="1" applyBorder="1"/>
    <xf numFmtId="0" fontId="4" fillId="0" borderId="12" xfId="0" applyFont="1" applyBorder="1"/>
    <xf numFmtId="0" fontId="10" fillId="0" borderId="8" xfId="0" applyFont="1" applyBorder="1" applyAlignment="1">
      <alignment horizontal="right" vertical="top" wrapText="1"/>
    </xf>
    <xf numFmtId="164" fontId="8" fillId="0" borderId="7" xfId="0" applyNumberFormat="1" applyFont="1" applyBorder="1" applyAlignment="1">
      <alignment horizontal="right" vertical="top" wrapText="1"/>
    </xf>
    <xf numFmtId="164" fontId="8" fillId="0" borderId="10" xfId="0" applyNumberFormat="1" applyFont="1" applyBorder="1" applyAlignment="1">
      <alignment horizontal="right" vertical="top" wrapText="1"/>
    </xf>
    <xf numFmtId="164" fontId="8" fillId="0" borderId="9" xfId="0" applyNumberFormat="1" applyFont="1" applyBorder="1" applyAlignment="1">
      <alignment horizontal="right" vertical="top" wrapText="1"/>
    </xf>
    <xf numFmtId="164" fontId="10" fillId="0" borderId="7" xfId="0" applyNumberFormat="1" applyFont="1" applyBorder="1" applyAlignment="1">
      <alignment vertical="top" wrapText="1"/>
    </xf>
    <xf numFmtId="164" fontId="8" fillId="0" borderId="7" xfId="0" applyNumberFormat="1" applyFont="1" applyBorder="1" applyAlignment="1">
      <alignment vertical="top" wrapText="1"/>
    </xf>
    <xf numFmtId="0" fontId="4" fillId="0" borderId="0" xfId="0" applyFont="1" applyAlignment="1">
      <alignment vertical="center"/>
    </xf>
    <xf numFmtId="0" fontId="19" fillId="0" borderId="0" xfId="0" applyFont="1" applyAlignment="1">
      <alignment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2" fontId="4" fillId="0" borderId="7" xfId="0" applyNumberFormat="1" applyFont="1" applyBorder="1" applyAlignment="1">
      <alignment horizontal="right"/>
    </xf>
    <xf numFmtId="2" fontId="4" fillId="0" borderId="9" xfId="0" applyNumberFormat="1" applyFont="1" applyBorder="1" applyAlignment="1">
      <alignment horizontal="right"/>
    </xf>
    <xf numFmtId="2" fontId="4" fillId="0" borderId="0" xfId="0" applyNumberFormat="1" applyFont="1"/>
    <xf numFmtId="0" fontId="4" fillId="0" borderId="0" xfId="0" applyFont="1"/>
    <xf numFmtId="0" fontId="4" fillId="0" borderId="16" xfId="0" applyFont="1" applyBorder="1"/>
    <xf numFmtId="2" fontId="4" fillId="0" borderId="17" xfId="0" applyNumberFormat="1" applyFont="1" applyBorder="1"/>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11" fillId="0" borderId="36" xfId="0" applyFont="1" applyBorder="1" applyAlignment="1">
      <alignment horizontal="center" vertical="center"/>
    </xf>
    <xf numFmtId="0" fontId="11" fillId="0" borderId="16" xfId="0" applyFont="1" applyBorder="1" applyAlignment="1">
      <alignment horizontal="center" vertical="center"/>
    </xf>
    <xf numFmtId="0" fontId="5" fillId="0" borderId="7" xfId="0" applyFont="1" applyBorder="1" applyAlignment="1">
      <alignment horizontal="right"/>
    </xf>
    <xf numFmtId="164" fontId="10" fillId="0" borderId="9" xfId="0" applyNumberFormat="1" applyFont="1" applyBorder="1" applyAlignment="1">
      <alignment vertical="top" wrapText="1"/>
    </xf>
    <xf numFmtId="164" fontId="8" fillId="0" borderId="9" xfId="0" applyNumberFormat="1" applyFont="1" applyBorder="1" applyAlignment="1">
      <alignment vertical="top" wrapText="1"/>
    </xf>
    <xf numFmtId="0" fontId="2" fillId="0" borderId="9" xfId="0" applyFont="1" applyBorder="1"/>
    <xf numFmtId="49" fontId="2" fillId="0" borderId="35" xfId="0" applyNumberFormat="1" applyFont="1" applyBorder="1" applyAlignment="1">
      <alignment horizontal="right" vertical="top" wrapText="1"/>
    </xf>
    <xf numFmtId="49" fontId="2" fillId="0" borderId="10" xfId="0" applyNumberFormat="1" applyFont="1" applyBorder="1" applyAlignment="1">
      <alignment vertical="top" wrapText="1"/>
    </xf>
    <xf numFmtId="49" fontId="2" fillId="0" borderId="8" xfId="0" applyNumberFormat="1" applyFont="1" applyBorder="1" applyAlignment="1">
      <alignment horizontal="right" vertical="top" wrapText="1"/>
    </xf>
    <xf numFmtId="49" fontId="1" fillId="0" borderId="10" xfId="0" quotePrefix="1" applyNumberFormat="1" applyFont="1" applyBorder="1" applyAlignment="1">
      <alignment vertical="top" wrapText="1"/>
    </xf>
    <xf numFmtId="49" fontId="10" fillId="0" borderId="8" xfId="0" applyNumberFormat="1" applyFont="1" applyBorder="1" applyAlignment="1">
      <alignment horizontal="right" vertical="top" wrapText="1"/>
    </xf>
    <xf numFmtId="49" fontId="2" fillId="0" borderId="7" xfId="0" applyNumberFormat="1" applyFont="1" applyBorder="1" applyAlignment="1">
      <alignment horizontal="left" vertical="top" wrapText="1"/>
    </xf>
    <xf numFmtId="0" fontId="10" fillId="0" borderId="7" xfId="0" applyFont="1" applyBorder="1" applyAlignment="1">
      <alignment horizontal="right" vertical="top" wrapText="1"/>
    </xf>
    <xf numFmtId="0" fontId="10" fillId="0" borderId="9" xfId="0" applyFont="1" applyBorder="1" applyAlignment="1">
      <alignment horizontal="right" vertical="top" wrapText="1"/>
    </xf>
    <xf numFmtId="49" fontId="1" fillId="0" borderId="7" xfId="0" quotePrefix="1" applyNumberFormat="1" applyFont="1" applyBorder="1" applyAlignment="1">
      <alignment horizontal="left" vertical="top" wrapText="1"/>
    </xf>
    <xf numFmtId="0" fontId="8" fillId="0" borderId="7" xfId="0" applyFont="1" applyBorder="1" applyAlignment="1">
      <alignment horizontal="right" vertical="top" wrapText="1"/>
    </xf>
    <xf numFmtId="0" fontId="8" fillId="0" borderId="10" xfId="0" applyFont="1" applyBorder="1" applyAlignment="1">
      <alignment horizontal="right" vertical="top" wrapText="1"/>
    </xf>
    <xf numFmtId="0" fontId="8" fillId="0" borderId="9" xfId="0" applyFont="1" applyBorder="1" applyAlignment="1">
      <alignment horizontal="right" vertical="top" wrapText="1"/>
    </xf>
    <xf numFmtId="0" fontId="1" fillId="0" borderId="11" xfId="0" applyFont="1" applyBorder="1" applyAlignment="1">
      <alignment horizontal="right"/>
    </xf>
    <xf numFmtId="0" fontId="2" fillId="0" borderId="7" xfId="0" applyFont="1" applyBorder="1" applyAlignment="1">
      <alignment horizontal="right" vertical="top" wrapText="1"/>
    </xf>
    <xf numFmtId="0" fontId="1" fillId="0" borderId="7" xfId="0" quotePrefix="1" applyFont="1" applyBorder="1" applyAlignment="1">
      <alignment vertical="top" wrapText="1"/>
    </xf>
    <xf numFmtId="0" fontId="2" fillId="0" borderId="8" xfId="0" applyFont="1" applyBorder="1"/>
    <xf numFmtId="0" fontId="2" fillId="0" borderId="8" xfId="0" applyFont="1" applyBorder="1" applyAlignment="1">
      <alignment horizontal="right" vertical="center"/>
    </xf>
    <xf numFmtId="0" fontId="2" fillId="0" borderId="18" xfId="0" applyFont="1" applyBorder="1" applyAlignment="1">
      <alignment horizontal="right"/>
    </xf>
    <xf numFmtId="0" fontId="4" fillId="0" borderId="8" xfId="0" applyFont="1" applyBorder="1" applyAlignment="1">
      <alignment horizontal="right"/>
    </xf>
    <xf numFmtId="2" fontId="10" fillId="0" borderId="33" xfId="0" applyNumberFormat="1" applyFont="1" applyBorder="1"/>
    <xf numFmtId="167" fontId="2" fillId="0" borderId="5" xfId="0" applyNumberFormat="1" applyFont="1" applyBorder="1" applyAlignment="1">
      <alignment horizontal="center"/>
    </xf>
    <xf numFmtId="0" fontId="4" fillId="0" borderId="4" xfId="0" applyFont="1" applyBorder="1" applyAlignment="1">
      <alignment horizontal="right"/>
    </xf>
    <xf numFmtId="0" fontId="8" fillId="0" borderId="10" xfId="0" applyFont="1" applyBorder="1" applyAlignment="1">
      <alignment horizontal="left"/>
    </xf>
    <xf numFmtId="0" fontId="8" fillId="0" borderId="7" xfId="0" applyFont="1" applyBorder="1" applyAlignment="1">
      <alignment horizontal="left"/>
    </xf>
    <xf numFmtId="0" fontId="4" fillId="0" borderId="7" xfId="0" applyFont="1" applyBorder="1" applyAlignment="1">
      <alignment wrapText="1"/>
    </xf>
    <xf numFmtId="0" fontId="10" fillId="0" borderId="1" xfId="0" applyFont="1" applyBorder="1" applyAlignment="1">
      <alignment horizontal="right" vertical="top" wrapText="1"/>
    </xf>
    <xf numFmtId="0" fontId="3" fillId="0" borderId="2" xfId="0" applyFont="1" applyBorder="1" applyAlignment="1">
      <alignment horizontal="left" vertical="top" wrapText="1"/>
    </xf>
    <xf numFmtId="0" fontId="2" fillId="0" borderId="2" xfId="0" applyFont="1" applyBorder="1" applyAlignment="1">
      <alignment horizontal="left" vertical="top" wrapText="1"/>
    </xf>
    <xf numFmtId="0" fontId="2" fillId="0" borderId="2" xfId="0" applyFont="1" applyBorder="1" applyAlignment="1">
      <alignment vertical="top" wrapText="1"/>
    </xf>
    <xf numFmtId="0" fontId="2" fillId="0" borderId="3" xfId="0" applyFont="1" applyBorder="1" applyAlignment="1">
      <alignment vertical="top" wrapText="1"/>
    </xf>
    <xf numFmtId="164" fontId="2" fillId="2" borderId="16" xfId="0" applyNumberFormat="1" applyFont="1" applyFill="1" applyBorder="1"/>
    <xf numFmtId="0" fontId="2" fillId="0" borderId="5" xfId="0" applyFont="1" applyBorder="1" applyAlignment="1">
      <alignment vertical="top" wrapText="1"/>
    </xf>
    <xf numFmtId="0" fontId="2" fillId="0" borderId="28" xfId="0" applyFont="1" applyBorder="1" applyAlignment="1">
      <alignment vertical="top" wrapText="1"/>
    </xf>
    <xf numFmtId="0" fontId="10" fillId="0" borderId="28" xfId="0" applyFont="1" applyBorder="1" applyAlignment="1">
      <alignment horizontal="center" vertical="top" wrapText="1"/>
    </xf>
    <xf numFmtId="0" fontId="2" fillId="0" borderId="6" xfId="0" applyFont="1" applyBorder="1" applyAlignment="1">
      <alignment vertical="top" wrapText="1"/>
    </xf>
    <xf numFmtId="0" fontId="2" fillId="0" borderId="18" xfId="0" applyFont="1" applyBorder="1" applyAlignment="1">
      <alignment horizontal="right" vertical="top" wrapText="1"/>
    </xf>
    <xf numFmtId="0" fontId="1" fillId="0" borderId="19" xfId="0" applyFont="1" applyBorder="1" applyAlignment="1">
      <alignment vertical="top" wrapText="1"/>
    </xf>
    <xf numFmtId="0" fontId="8" fillId="0" borderId="19" xfId="0" applyFont="1" applyBorder="1" applyAlignment="1">
      <alignment horizontal="center" vertical="top" wrapText="1"/>
    </xf>
    <xf numFmtId="0" fontId="4" fillId="0" borderId="7" xfId="0" applyFont="1" applyBorder="1" applyAlignment="1">
      <alignment horizontal="right" vertical="top"/>
    </xf>
    <xf numFmtId="0" fontId="4" fillId="0" borderId="10" xfId="0" applyFont="1" applyBorder="1" applyAlignment="1">
      <alignment horizontal="right" vertical="top"/>
    </xf>
    <xf numFmtId="0" fontId="4" fillId="0" borderId="9" xfId="0" applyFont="1" applyBorder="1" applyAlignment="1">
      <alignment horizontal="right" vertical="top"/>
    </xf>
    <xf numFmtId="49" fontId="4" fillId="0" borderId="7" xfId="0" applyNumberFormat="1" applyFont="1" applyBorder="1" applyAlignment="1">
      <alignment vertical="top" wrapText="1"/>
    </xf>
    <xf numFmtId="0" fontId="2" fillId="0" borderId="9" xfId="0" applyFont="1" applyBorder="1" applyAlignment="1">
      <alignment horizontal="right" vertical="top" wrapText="1"/>
    </xf>
    <xf numFmtId="0" fontId="1" fillId="0" borderId="11" xfId="0" quotePrefix="1" applyFont="1" applyBorder="1" applyAlignment="1">
      <alignment vertical="top" wrapText="1"/>
    </xf>
    <xf numFmtId="0" fontId="2" fillId="0" borderId="7" xfId="0" applyFont="1" applyBorder="1" applyAlignment="1">
      <alignment vertical="top"/>
    </xf>
    <xf numFmtId="0" fontId="2" fillId="0" borderId="9" xfId="0" applyFont="1" applyBorder="1" applyAlignment="1">
      <alignment vertical="top"/>
    </xf>
    <xf numFmtId="164" fontId="2" fillId="0" borderId="16" xfId="0" applyNumberFormat="1" applyFont="1" applyBorder="1" applyAlignment="1">
      <alignment vertical="top" wrapText="1"/>
    </xf>
    <xf numFmtId="0" fontId="0" fillId="0" borderId="0" xfId="0" applyAlignment="1">
      <alignment wrapText="1"/>
    </xf>
    <xf numFmtId="164" fontId="2" fillId="2" borderId="16" xfId="0" applyNumberFormat="1" applyFont="1" applyFill="1" applyBorder="1" applyAlignment="1">
      <alignment vertical="top" wrapText="1"/>
    </xf>
    <xf numFmtId="0" fontId="10" fillId="0" borderId="7" xfId="0" applyFont="1" applyBorder="1" applyAlignment="1">
      <alignment horizontal="left" vertical="top" wrapText="1"/>
    </xf>
    <xf numFmtId="0" fontId="10" fillId="0" borderId="7" xfId="0" applyFont="1" applyBorder="1" applyAlignment="1">
      <alignment vertical="top" wrapText="1"/>
    </xf>
    <xf numFmtId="0" fontId="8" fillId="0" borderId="7" xfId="0" applyFont="1" applyBorder="1" applyAlignment="1">
      <alignment vertical="top" wrapText="1"/>
    </xf>
    <xf numFmtId="0" fontId="8" fillId="0" borderId="10" xfId="0" applyFont="1" applyBorder="1" applyAlignment="1">
      <alignment vertical="top" wrapText="1"/>
    </xf>
    <xf numFmtId="0" fontId="8" fillId="0" borderId="9" xfId="0" applyFont="1" applyBorder="1" applyAlignment="1">
      <alignment vertical="top" wrapText="1"/>
    </xf>
    <xf numFmtId="0" fontId="4" fillId="0" borderId="30" xfId="0" applyFont="1" applyBorder="1" applyAlignment="1">
      <alignment vertical="top" wrapText="1"/>
    </xf>
    <xf numFmtId="164" fontId="8" fillId="0" borderId="30" xfId="0" applyNumberFormat="1" applyFont="1" applyBorder="1" applyAlignment="1">
      <alignment vertical="top" wrapText="1"/>
    </xf>
    <xf numFmtId="164" fontId="8" fillId="0" borderId="56" xfId="0" applyNumberFormat="1" applyFont="1" applyBorder="1" applyAlignment="1">
      <alignment vertical="top" wrapText="1"/>
    </xf>
    <xf numFmtId="0" fontId="2" fillId="0" borderId="18" xfId="0" applyFont="1" applyBorder="1" applyAlignment="1">
      <alignment horizontal="right" wrapText="1"/>
    </xf>
    <xf numFmtId="0" fontId="1" fillId="0" borderId="11" xfId="0" applyFont="1" applyBorder="1"/>
    <xf numFmtId="0" fontId="1" fillId="0" borderId="19" xfId="0" applyFont="1" applyBorder="1" applyAlignment="1">
      <alignment horizontal="right"/>
    </xf>
    <xf numFmtId="0" fontId="1" fillId="0" borderId="12" xfId="0" applyFont="1" applyBorder="1" applyAlignment="1">
      <alignment horizontal="right"/>
    </xf>
    <xf numFmtId="164" fontId="1" fillId="0" borderId="9" xfId="0" applyNumberFormat="1" applyFont="1" applyBorder="1" applyAlignment="1">
      <alignment vertical="top" wrapText="1"/>
    </xf>
    <xf numFmtId="0" fontId="3" fillId="0" borderId="7" xfId="0" applyFont="1" applyBorder="1" applyAlignment="1">
      <alignment horizontal="left" vertical="top" wrapText="1"/>
    </xf>
    <xf numFmtId="164" fontId="5" fillId="2" borderId="16" xfId="0" applyNumberFormat="1" applyFont="1" applyFill="1" applyBorder="1"/>
    <xf numFmtId="0" fontId="1" fillId="0" borderId="8" xfId="0" applyFont="1" applyBorder="1" applyAlignment="1">
      <alignment horizontal="right" wrapText="1"/>
    </xf>
    <xf numFmtId="164" fontId="2" fillId="0" borderId="7" xfId="0" applyNumberFormat="1" applyFont="1" applyBorder="1" applyAlignment="1">
      <alignment horizontal="right" vertical="top" wrapText="1"/>
    </xf>
    <xf numFmtId="164" fontId="2" fillId="0" borderId="9" xfId="0" applyNumberFormat="1" applyFont="1" applyBorder="1" applyAlignment="1">
      <alignment horizontal="right" vertical="top" wrapText="1"/>
    </xf>
    <xf numFmtId="0" fontId="17" fillId="0" borderId="5" xfId="0" applyFont="1" applyBorder="1" applyAlignment="1">
      <alignment vertical="top" wrapText="1"/>
    </xf>
    <xf numFmtId="0" fontId="17" fillId="0" borderId="28" xfId="0" applyFont="1" applyBorder="1" applyAlignment="1">
      <alignment vertical="top" wrapText="1"/>
    </xf>
    <xf numFmtId="0" fontId="17" fillId="0" borderId="6" xfId="0" applyFont="1" applyBorder="1" applyAlignment="1">
      <alignment vertical="top" wrapText="1"/>
    </xf>
    <xf numFmtId="164" fontId="2" fillId="0" borderId="15" xfId="0" applyNumberFormat="1" applyFont="1" applyBorder="1" applyAlignment="1">
      <alignment horizontal="center" vertical="top" wrapText="1"/>
    </xf>
    <xf numFmtId="0" fontId="17" fillId="0" borderId="37" xfId="0" applyFont="1" applyBorder="1" applyAlignment="1">
      <alignment vertical="top" wrapText="1"/>
    </xf>
    <xf numFmtId="0" fontId="2" fillId="0" borderId="37" xfId="0" applyFont="1" applyBorder="1" applyAlignment="1">
      <alignment vertical="top" wrapText="1"/>
    </xf>
    <xf numFmtId="0" fontId="2" fillId="0" borderId="23" xfId="0" applyFont="1" applyBorder="1" applyAlignment="1">
      <alignment horizontal="right" vertical="top" wrapText="1"/>
    </xf>
    <xf numFmtId="0" fontId="2" fillId="0" borderId="3" xfId="0" applyFont="1" applyBorder="1"/>
    <xf numFmtId="0" fontId="1" fillId="0" borderId="55" xfId="0" applyFont="1" applyBorder="1" applyAlignment="1">
      <alignment vertical="top" wrapText="1"/>
    </xf>
    <xf numFmtId="0" fontId="1" fillId="0" borderId="57" xfId="0" applyFont="1" applyBorder="1" applyAlignment="1">
      <alignment vertical="top" wrapText="1"/>
    </xf>
    <xf numFmtId="0" fontId="1" fillId="0" borderId="12" xfId="0" applyFont="1" applyBorder="1" applyAlignment="1">
      <alignment vertical="top" wrapText="1"/>
    </xf>
    <xf numFmtId="164" fontId="2" fillId="0" borderId="15" xfId="0" applyNumberFormat="1" applyFont="1" applyBorder="1" applyAlignment="1">
      <alignment vertical="top" wrapText="1"/>
    </xf>
    <xf numFmtId="164" fontId="2" fillId="0" borderId="7" xfId="0" applyNumberFormat="1" applyFont="1" applyBorder="1" applyAlignment="1">
      <alignment vertical="top"/>
    </xf>
    <xf numFmtId="164" fontId="2" fillId="0" borderId="9" xfId="0" applyNumberFormat="1" applyFont="1" applyBorder="1" applyAlignment="1">
      <alignment vertical="top" wrapText="1"/>
    </xf>
    <xf numFmtId="0" fontId="1" fillId="0" borderId="7" xfId="0" quotePrefix="1" applyFont="1" applyBorder="1" applyAlignment="1">
      <alignment horizontal="left" vertical="top" wrapText="1"/>
    </xf>
    <xf numFmtId="164" fontId="1" fillId="0" borderId="7" xfId="0" applyNumberFormat="1" applyFont="1" applyBorder="1" applyAlignment="1">
      <alignment vertical="top"/>
    </xf>
    <xf numFmtId="164" fontId="5" fillId="0" borderId="0" xfId="0" applyNumberFormat="1" applyFont="1"/>
    <xf numFmtId="0" fontId="2" fillId="0" borderId="7" xfId="0" applyFont="1" applyBorder="1" applyAlignment="1">
      <alignment horizontal="right" vertical="center" wrapText="1"/>
    </xf>
    <xf numFmtId="0" fontId="2" fillId="0" borderId="7" xfId="0" applyFont="1" applyBorder="1" applyAlignment="1">
      <alignment horizontal="right" vertical="center"/>
    </xf>
    <xf numFmtId="0" fontId="2" fillId="0" borderId="18" xfId="0" applyFont="1" applyBorder="1" applyAlignment="1">
      <alignment horizontal="right" vertical="center" wrapText="1"/>
    </xf>
    <xf numFmtId="0" fontId="1" fillId="0" borderId="11" xfId="0" applyFont="1" applyBorder="1" applyAlignment="1">
      <alignment horizontal="right" vertical="center"/>
    </xf>
    <xf numFmtId="0" fontId="1" fillId="0" borderId="19" xfId="0" applyFont="1" applyBorder="1" applyAlignment="1">
      <alignment horizontal="right" vertical="center"/>
    </xf>
    <xf numFmtId="0" fontId="1" fillId="0" borderId="12" xfId="0" applyFont="1" applyBorder="1" applyAlignment="1">
      <alignment horizontal="right" vertical="center"/>
    </xf>
    <xf numFmtId="0" fontId="2" fillId="3" borderId="7" xfId="0" applyFont="1" applyFill="1" applyBorder="1" applyAlignment="1">
      <alignment horizontal="right" vertical="center" wrapText="1"/>
    </xf>
    <xf numFmtId="0" fontId="3" fillId="3" borderId="7" xfId="0" applyFont="1" applyFill="1" applyBorder="1" applyAlignment="1">
      <alignment wrapText="1"/>
    </xf>
    <xf numFmtId="0" fontId="2" fillId="3" borderId="7" xfId="0" applyFont="1" applyFill="1" applyBorder="1"/>
    <xf numFmtId="0" fontId="2" fillId="3" borderId="7" xfId="0" applyFont="1" applyFill="1" applyBorder="1" applyAlignment="1">
      <alignment horizontal="right"/>
    </xf>
    <xf numFmtId="0" fontId="2" fillId="3" borderId="7" xfId="0" applyFont="1" applyFill="1" applyBorder="1" applyAlignment="1">
      <alignment horizontal="right" vertical="center"/>
    </xf>
    <xf numFmtId="0" fontId="2" fillId="3" borderId="18" xfId="0" applyFont="1" applyFill="1" applyBorder="1" applyAlignment="1">
      <alignment horizontal="right" vertical="center" wrapText="1"/>
    </xf>
    <xf numFmtId="0" fontId="1" fillId="3" borderId="11" xfId="0" applyFont="1" applyFill="1" applyBorder="1" applyAlignment="1">
      <alignment wrapText="1"/>
    </xf>
    <xf numFmtId="0" fontId="1" fillId="3" borderId="11" xfId="0" quotePrefix="1" applyFont="1" applyFill="1" applyBorder="1"/>
    <xf numFmtId="0" fontId="1" fillId="3" borderId="11" xfId="0" applyFont="1" applyFill="1" applyBorder="1" applyAlignment="1">
      <alignment horizontal="right"/>
    </xf>
    <xf numFmtId="0" fontId="1" fillId="3" borderId="11" xfId="0" applyFont="1" applyFill="1" applyBorder="1" applyAlignment="1">
      <alignment horizontal="right" vertical="center"/>
    </xf>
    <xf numFmtId="0" fontId="1" fillId="3" borderId="19" xfId="0" applyFont="1" applyFill="1" applyBorder="1" applyAlignment="1">
      <alignment horizontal="right" vertical="center"/>
    </xf>
    <xf numFmtId="0" fontId="1" fillId="3" borderId="12" xfId="0" applyFont="1" applyFill="1" applyBorder="1" applyAlignment="1">
      <alignment horizontal="right" vertical="center"/>
    </xf>
    <xf numFmtId="164" fontId="10" fillId="0" borderId="30" xfId="0" applyNumberFormat="1" applyFont="1" applyBorder="1" applyAlignment="1">
      <alignment horizontal="right" vertical="top" wrapText="1"/>
    </xf>
    <xf numFmtId="164" fontId="10" fillId="0" borderId="7" xfId="0" applyNumberFormat="1" applyFont="1" applyBorder="1" applyAlignment="1">
      <alignment horizontal="right" vertical="top" wrapText="1"/>
    </xf>
    <xf numFmtId="164" fontId="10" fillId="0" borderId="9" xfId="0" applyNumberFormat="1" applyFont="1" applyBorder="1" applyAlignment="1">
      <alignment horizontal="right" vertical="top" wrapText="1"/>
    </xf>
    <xf numFmtId="0" fontId="1" fillId="0" borderId="30" xfId="0" applyFont="1" applyBorder="1" applyAlignment="1">
      <alignment horizontal="right" vertical="top" wrapText="1"/>
    </xf>
    <xf numFmtId="164" fontId="8" fillId="0" borderId="30" xfId="0" applyNumberFormat="1" applyFont="1" applyBorder="1" applyAlignment="1">
      <alignment horizontal="right" vertical="top" wrapText="1"/>
    </xf>
    <xf numFmtId="49" fontId="10" fillId="0" borderId="7" xfId="0" applyNumberFormat="1" applyFont="1" applyBorder="1" applyAlignment="1">
      <alignment horizontal="right" vertical="top" wrapText="1"/>
    </xf>
    <xf numFmtId="49" fontId="0" fillId="0" borderId="0" xfId="0" applyNumberFormat="1"/>
    <xf numFmtId="167" fontId="17" fillId="0" borderId="11" xfId="0" applyNumberFormat="1" applyFont="1" applyBorder="1" applyAlignment="1">
      <alignment horizontal="center" vertical="top" wrapText="1"/>
    </xf>
    <xf numFmtId="166" fontId="17" fillId="0" borderId="11" xfId="0" applyNumberFormat="1" applyFont="1" applyBorder="1" applyAlignment="1">
      <alignment horizontal="center" vertical="top" wrapText="1"/>
    </xf>
    <xf numFmtId="0" fontId="17" fillId="3" borderId="8" xfId="0" applyFont="1" applyFill="1" applyBorder="1" applyAlignment="1">
      <alignment horizontal="right" vertical="top" wrapText="1"/>
    </xf>
    <xf numFmtId="0" fontId="3" fillId="3" borderId="7" xfId="0" applyFont="1" applyFill="1" applyBorder="1" applyAlignment="1">
      <alignment vertical="top" wrapText="1"/>
    </xf>
    <xf numFmtId="0" fontId="2" fillId="3" borderId="7" xfId="0" applyFont="1" applyFill="1" applyBorder="1" applyAlignment="1">
      <alignment vertical="top" wrapText="1"/>
    </xf>
    <xf numFmtId="0" fontId="2" fillId="3" borderId="9" xfId="0" applyFont="1" applyFill="1" applyBorder="1" applyAlignment="1">
      <alignment vertical="top" wrapText="1"/>
    </xf>
    <xf numFmtId="0" fontId="1" fillId="3" borderId="7" xfId="0" applyFont="1" applyFill="1" applyBorder="1" applyAlignment="1">
      <alignment vertical="top" wrapText="1"/>
    </xf>
    <xf numFmtId="0" fontId="4" fillId="3" borderId="7" xfId="0" quotePrefix="1" applyFont="1" applyFill="1" applyBorder="1" applyAlignment="1">
      <alignment vertical="top" wrapText="1"/>
    </xf>
    <xf numFmtId="0" fontId="4" fillId="3" borderId="7" xfId="0" applyFont="1" applyFill="1" applyBorder="1" applyAlignment="1">
      <alignment vertical="top" wrapText="1"/>
    </xf>
    <xf numFmtId="0" fontId="18" fillId="3" borderId="7" xfId="0" applyFont="1" applyFill="1" applyBorder="1" applyAlignment="1">
      <alignment vertical="top" wrapText="1"/>
    </xf>
    <xf numFmtId="0" fontId="18" fillId="3" borderId="9" xfId="0" applyFont="1" applyFill="1" applyBorder="1" applyAlignment="1">
      <alignment vertical="top" wrapText="1"/>
    </xf>
    <xf numFmtId="0" fontId="4" fillId="3" borderId="9" xfId="0" applyFont="1" applyFill="1" applyBorder="1" applyAlignment="1">
      <alignment vertical="top" wrapText="1"/>
    </xf>
    <xf numFmtId="0" fontId="17" fillId="3" borderId="18" xfId="0" applyFont="1" applyFill="1" applyBorder="1" applyAlignment="1">
      <alignment horizontal="right" vertical="top" wrapText="1"/>
    </xf>
    <xf numFmtId="0" fontId="1" fillId="3" borderId="11" xfId="0" applyFont="1" applyFill="1" applyBorder="1" applyAlignment="1">
      <alignment vertical="top" wrapText="1"/>
    </xf>
    <xf numFmtId="0" fontId="4" fillId="3" borderId="11" xfId="0" quotePrefix="1" applyFont="1" applyFill="1" applyBorder="1" applyAlignment="1">
      <alignment vertical="top" wrapText="1"/>
    </xf>
    <xf numFmtId="0" fontId="4" fillId="3" borderId="11" xfId="0" applyFont="1" applyFill="1" applyBorder="1" applyAlignment="1">
      <alignment vertical="top" wrapText="1"/>
    </xf>
    <xf numFmtId="0" fontId="18" fillId="3" borderId="11" xfId="0" applyFont="1" applyFill="1" applyBorder="1" applyAlignment="1">
      <alignment vertical="top" wrapText="1"/>
    </xf>
    <xf numFmtId="0" fontId="18" fillId="3" borderId="12" xfId="0" applyFont="1" applyFill="1" applyBorder="1" applyAlignment="1">
      <alignment vertical="top" wrapText="1"/>
    </xf>
    <xf numFmtId="0" fontId="18" fillId="3" borderId="19" xfId="0" applyFont="1" applyFill="1" applyBorder="1" applyAlignment="1">
      <alignment vertical="top" wrapText="1"/>
    </xf>
    <xf numFmtId="0" fontId="1" fillId="3" borderId="7" xfId="0" applyFont="1" applyFill="1" applyBorder="1" applyAlignment="1">
      <alignment wrapText="1"/>
    </xf>
    <xf numFmtId="0" fontId="4" fillId="3" borderId="7" xfId="0" applyFont="1" applyFill="1" applyBorder="1"/>
    <xf numFmtId="0" fontId="1" fillId="3" borderId="7" xfId="0" applyFont="1" applyFill="1" applyBorder="1" applyAlignment="1">
      <alignment horizontal="right" vertical="top"/>
    </xf>
    <xf numFmtId="0" fontId="1" fillId="3" borderId="10" xfId="0" applyFont="1" applyFill="1" applyBorder="1" applyAlignment="1">
      <alignment horizontal="right" vertical="top"/>
    </xf>
    <xf numFmtId="0" fontId="1" fillId="3" borderId="9" xfId="0" applyFont="1" applyFill="1" applyBorder="1" applyAlignment="1">
      <alignment horizontal="right" vertical="top"/>
    </xf>
    <xf numFmtId="0" fontId="1" fillId="0" borderId="30" xfId="0" applyFont="1" applyBorder="1" applyAlignment="1">
      <alignment vertical="top" wrapText="1"/>
    </xf>
    <xf numFmtId="164" fontId="1" fillId="0" borderId="30" xfId="0" applyNumberFormat="1" applyFont="1" applyBorder="1" applyAlignment="1">
      <alignment vertical="top" wrapText="1"/>
    </xf>
    <xf numFmtId="164" fontId="1" fillId="0" borderId="56" xfId="0" applyNumberFormat="1" applyFont="1" applyBorder="1" applyAlignment="1">
      <alignment vertical="top" wrapText="1"/>
    </xf>
    <xf numFmtId="49" fontId="10" fillId="0" borderId="7" xfId="0" applyNumberFormat="1" applyFont="1" applyBorder="1" applyAlignment="1">
      <alignment vertical="top" wrapText="1"/>
    </xf>
    <xf numFmtId="0" fontId="2" fillId="0" borderId="1" xfId="0" applyFont="1" applyBorder="1" applyAlignment="1">
      <alignment horizontal="right"/>
    </xf>
    <xf numFmtId="0" fontId="2" fillId="0" borderId="2" xfId="0" applyFont="1" applyBorder="1" applyAlignment="1">
      <alignment horizontal="left"/>
    </xf>
    <xf numFmtId="164" fontId="2" fillId="0" borderId="2" xfId="0" applyNumberFormat="1" applyFont="1" applyBorder="1"/>
    <xf numFmtId="164" fontId="2" fillId="0" borderId="3" xfId="0" applyNumberFormat="1" applyFont="1" applyBorder="1"/>
    <xf numFmtId="164" fontId="1" fillId="0" borderId="7" xfId="0" applyNumberFormat="1" applyFont="1" applyBorder="1"/>
    <xf numFmtId="164" fontId="1" fillId="0" borderId="10" xfId="0" applyNumberFormat="1" applyFont="1" applyBorder="1"/>
    <xf numFmtId="164" fontId="1" fillId="0" borderId="9" xfId="0" applyNumberFormat="1" applyFont="1" applyBorder="1"/>
    <xf numFmtId="0" fontId="1" fillId="0" borderId="7" xfId="0" applyFont="1" applyBorder="1" applyAlignment="1">
      <alignment horizontal="left"/>
    </xf>
    <xf numFmtId="0" fontId="1" fillId="0" borderId="10" xfId="0" applyFont="1" applyBorder="1"/>
    <xf numFmtId="49" fontId="1" fillId="0" borderId="7" xfId="0" applyNumberFormat="1" applyFont="1" applyBorder="1" applyAlignment="1">
      <alignment horizontal="left"/>
    </xf>
    <xf numFmtId="0" fontId="17" fillId="3" borderId="25" xfId="0" applyFont="1" applyFill="1" applyBorder="1" applyAlignment="1">
      <alignment horizontal="right" vertical="top" wrapText="1"/>
    </xf>
    <xf numFmtId="0" fontId="17" fillId="3" borderId="7" xfId="0" applyFont="1" applyFill="1" applyBorder="1" applyAlignment="1">
      <alignment horizontal="right" vertical="top" wrapText="1"/>
    </xf>
    <xf numFmtId="0" fontId="4" fillId="3" borderId="7" xfId="0" quotePrefix="1" applyFont="1" applyFill="1" applyBorder="1"/>
    <xf numFmtId="0" fontId="10" fillId="0" borderId="9" xfId="0" applyFont="1" applyBorder="1" applyAlignment="1">
      <alignment vertical="top" wrapText="1"/>
    </xf>
    <xf numFmtId="164" fontId="2" fillId="0" borderId="9" xfId="0" applyNumberFormat="1" applyFont="1" applyBorder="1" applyAlignment="1">
      <alignment horizontal="right"/>
    </xf>
    <xf numFmtId="0" fontId="2" fillId="0" borderId="10" xfId="0" applyFont="1" applyBorder="1" applyAlignment="1">
      <alignment horizontal="right" vertical="center"/>
    </xf>
    <xf numFmtId="0" fontId="0" fillId="0" borderId="45" xfId="0" applyBorder="1"/>
    <xf numFmtId="164" fontId="2" fillId="0" borderId="17" xfId="0" applyNumberFormat="1" applyFont="1" applyBorder="1" applyAlignment="1">
      <alignment vertical="top" wrapText="1"/>
    </xf>
    <xf numFmtId="0" fontId="1" fillId="3" borderId="7" xfId="0" quotePrefix="1" applyFont="1" applyFill="1" applyBorder="1" applyAlignment="1">
      <alignment vertical="top"/>
    </xf>
    <xf numFmtId="0" fontId="2" fillId="3" borderId="9" xfId="0" applyFont="1" applyFill="1" applyBorder="1" applyAlignment="1">
      <alignment horizontal="right" vertical="center"/>
    </xf>
    <xf numFmtId="164" fontId="5" fillId="0" borderId="17" xfId="0" applyNumberFormat="1" applyFont="1" applyBorder="1"/>
    <xf numFmtId="164" fontId="2" fillId="0" borderId="42" xfId="0" applyNumberFormat="1" applyFont="1" applyBorder="1"/>
    <xf numFmtId="0" fontId="2" fillId="3" borderId="9" xfId="0" applyFont="1" applyFill="1" applyBorder="1"/>
    <xf numFmtId="0" fontId="4" fillId="3" borderId="9" xfId="0" applyFont="1" applyFill="1" applyBorder="1"/>
    <xf numFmtId="164" fontId="2" fillId="0" borderId="17" xfId="0" applyNumberFormat="1" applyFont="1" applyBorder="1" applyAlignment="1">
      <alignment horizontal="center" vertical="top" wrapText="1"/>
    </xf>
    <xf numFmtId="0" fontId="2" fillId="3" borderId="7" xfId="0" applyFont="1" applyFill="1" applyBorder="1" applyAlignment="1">
      <alignment horizontal="left" vertical="top" wrapText="1"/>
    </xf>
    <xf numFmtId="0" fontId="10" fillId="3" borderId="8" xfId="0" applyFont="1" applyFill="1" applyBorder="1" applyAlignment="1">
      <alignment horizontal="right" vertical="top" wrapText="1"/>
    </xf>
    <xf numFmtId="0" fontId="10" fillId="3" borderId="7" xfId="0" applyFont="1" applyFill="1" applyBorder="1" applyAlignment="1">
      <alignment horizontal="left" vertical="top" wrapText="1"/>
    </xf>
    <xf numFmtId="0" fontId="10" fillId="3" borderId="7" xfId="0" applyFont="1" applyFill="1" applyBorder="1" applyAlignment="1">
      <alignment vertical="top" wrapText="1"/>
    </xf>
    <xf numFmtId="0" fontId="1" fillId="3" borderId="7" xfId="0" applyFont="1" applyFill="1" applyBorder="1"/>
    <xf numFmtId="0" fontId="8" fillId="3" borderId="7" xfId="0" applyFont="1" applyFill="1" applyBorder="1" applyAlignment="1">
      <alignment vertical="top" wrapText="1"/>
    </xf>
    <xf numFmtId="0" fontId="8" fillId="3" borderId="10" xfId="0" applyFont="1" applyFill="1" applyBorder="1" applyAlignment="1">
      <alignment vertical="top" wrapText="1"/>
    </xf>
    <xf numFmtId="0" fontId="8" fillId="3" borderId="9" xfId="0" applyFont="1" applyFill="1" applyBorder="1" applyAlignment="1">
      <alignment vertical="top" wrapText="1"/>
    </xf>
    <xf numFmtId="0" fontId="1" fillId="3" borderId="7" xfId="0" applyFont="1" applyFill="1" applyBorder="1" applyAlignment="1">
      <alignment vertical="top"/>
    </xf>
    <xf numFmtId="0" fontId="1" fillId="3" borderId="7" xfId="0" applyFont="1" applyFill="1" applyBorder="1" applyAlignment="1">
      <alignment horizontal="left" vertical="top" wrapText="1"/>
    </xf>
    <xf numFmtId="0" fontId="1" fillId="3" borderId="7" xfId="0" quotePrefix="1" applyFont="1" applyFill="1" applyBorder="1" applyAlignment="1">
      <alignment vertical="top" wrapText="1"/>
    </xf>
    <xf numFmtId="164" fontId="8" fillId="3" borderId="7" xfId="0" applyNumberFormat="1" applyFont="1" applyFill="1" applyBorder="1" applyAlignment="1">
      <alignment vertical="top" wrapText="1"/>
    </xf>
    <xf numFmtId="0" fontId="4" fillId="3" borderId="30" xfId="0" applyFont="1" applyFill="1" applyBorder="1" applyAlignment="1">
      <alignment vertical="top" wrapText="1"/>
    </xf>
    <xf numFmtId="164" fontId="8" fillId="3" borderId="30" xfId="0" applyNumberFormat="1" applyFont="1" applyFill="1" applyBorder="1" applyAlignment="1">
      <alignment vertical="top" wrapText="1"/>
    </xf>
    <xf numFmtId="164" fontId="8" fillId="3" borderId="56" xfId="0" applyNumberFormat="1" applyFont="1" applyFill="1" applyBorder="1" applyAlignment="1">
      <alignment vertical="top" wrapText="1"/>
    </xf>
    <xf numFmtId="164" fontId="8" fillId="3" borderId="9" xfId="0" applyNumberFormat="1" applyFont="1" applyFill="1" applyBorder="1" applyAlignment="1">
      <alignment vertical="top" wrapText="1"/>
    </xf>
    <xf numFmtId="164" fontId="2" fillId="0" borderId="9" xfId="0" applyNumberFormat="1" applyFont="1" applyBorder="1" applyAlignment="1">
      <alignment horizontal="center"/>
    </xf>
    <xf numFmtId="0" fontId="10" fillId="3" borderId="1" xfId="0" applyFont="1" applyFill="1" applyBorder="1" applyAlignment="1">
      <alignment horizontal="right" vertical="top" wrapText="1"/>
    </xf>
    <xf numFmtId="0" fontId="3" fillId="3" borderId="2" xfId="0" applyFont="1" applyFill="1" applyBorder="1" applyAlignment="1">
      <alignment horizontal="left" vertical="top" wrapText="1"/>
    </xf>
    <xf numFmtId="0" fontId="2" fillId="3" borderId="2" xfId="0" applyFont="1" applyFill="1" applyBorder="1" applyAlignment="1">
      <alignment horizontal="left" vertical="top" wrapText="1"/>
    </xf>
    <xf numFmtId="0" fontId="2" fillId="3" borderId="2" xfId="0" applyFont="1" applyFill="1" applyBorder="1" applyAlignment="1">
      <alignment vertical="top" wrapText="1"/>
    </xf>
    <xf numFmtId="0" fontId="2" fillId="3" borderId="3" xfId="0" applyFont="1" applyFill="1" applyBorder="1" applyAlignment="1">
      <alignment vertical="top" wrapText="1"/>
    </xf>
    <xf numFmtId="0" fontId="1" fillId="3" borderId="10" xfId="0" applyFont="1" applyFill="1" applyBorder="1" applyAlignment="1">
      <alignment vertical="top" wrapText="1"/>
    </xf>
    <xf numFmtId="0" fontId="1" fillId="3" borderId="9" xfId="0" applyFont="1" applyFill="1" applyBorder="1" applyAlignment="1">
      <alignment vertical="top" wrapText="1"/>
    </xf>
    <xf numFmtId="0" fontId="10" fillId="3" borderId="9" xfId="0" applyFont="1" applyFill="1" applyBorder="1" applyAlignment="1">
      <alignment vertical="top" wrapText="1"/>
    </xf>
    <xf numFmtId="164" fontId="10" fillId="3" borderId="30" xfId="0" applyNumberFormat="1" applyFont="1" applyFill="1" applyBorder="1" applyAlignment="1">
      <alignment horizontal="right" vertical="top" wrapText="1"/>
    </xf>
    <xf numFmtId="164" fontId="10" fillId="3" borderId="7" xfId="0" applyNumberFormat="1" applyFont="1" applyFill="1" applyBorder="1" applyAlignment="1">
      <alignment horizontal="right" vertical="top" wrapText="1"/>
    </xf>
    <xf numFmtId="164" fontId="10" fillId="3" borderId="9" xfId="0" applyNumberFormat="1" applyFont="1" applyFill="1" applyBorder="1" applyAlignment="1">
      <alignment horizontal="right" vertical="top" wrapText="1"/>
    </xf>
    <xf numFmtId="0" fontId="1" fillId="3" borderId="30" xfId="0" applyFont="1" applyFill="1" applyBorder="1" applyAlignment="1">
      <alignment horizontal="right" vertical="top" wrapText="1"/>
    </xf>
    <xf numFmtId="0" fontId="1" fillId="3" borderId="7" xfId="0" applyFont="1" applyFill="1" applyBorder="1" applyAlignment="1">
      <alignment horizontal="right" vertical="top" wrapText="1"/>
    </xf>
    <xf numFmtId="164" fontId="8" fillId="3" borderId="7" xfId="0" applyNumberFormat="1" applyFont="1" applyFill="1" applyBorder="1" applyAlignment="1">
      <alignment horizontal="right" vertical="top" wrapText="1"/>
    </xf>
    <xf numFmtId="164" fontId="8" fillId="3" borderId="10" xfId="0" applyNumberFormat="1" applyFont="1" applyFill="1" applyBorder="1" applyAlignment="1">
      <alignment horizontal="right" vertical="top" wrapText="1"/>
    </xf>
    <xf numFmtId="164" fontId="8" fillId="3" borderId="9" xfId="0" applyNumberFormat="1" applyFont="1" applyFill="1" applyBorder="1" applyAlignment="1">
      <alignment horizontal="right" vertical="top" wrapText="1"/>
    </xf>
    <xf numFmtId="164" fontId="8" fillId="3" borderId="30" xfId="0" applyNumberFormat="1" applyFont="1" applyFill="1" applyBorder="1" applyAlignment="1">
      <alignment horizontal="right" vertical="top" wrapText="1"/>
    </xf>
    <xf numFmtId="0" fontId="2" fillId="3" borderId="35" xfId="0" applyFont="1" applyFill="1" applyBorder="1" applyAlignment="1">
      <alignment horizontal="right" vertical="top" wrapText="1"/>
    </xf>
    <xf numFmtId="0" fontId="3" fillId="3" borderId="62" xfId="0" applyFont="1" applyFill="1" applyBorder="1" applyAlignment="1">
      <alignment vertical="top" wrapText="1"/>
    </xf>
    <xf numFmtId="0" fontId="2" fillId="3" borderId="62" xfId="0" applyFont="1" applyFill="1" applyBorder="1" applyAlignment="1">
      <alignment vertical="top" wrapText="1"/>
    </xf>
    <xf numFmtId="0" fontId="2" fillId="3" borderId="62" xfId="0" applyFont="1" applyFill="1" applyBorder="1" applyAlignment="1">
      <alignment horizontal="right" vertical="top" wrapText="1"/>
    </xf>
    <xf numFmtId="164" fontId="2" fillId="3" borderId="62" xfId="0" applyNumberFormat="1" applyFont="1" applyFill="1" applyBorder="1" applyAlignment="1">
      <alignment horizontal="right" vertical="top" wrapText="1"/>
    </xf>
    <xf numFmtId="164" fontId="2" fillId="3" borderId="63" xfId="0" applyNumberFormat="1" applyFont="1" applyFill="1" applyBorder="1" applyAlignment="1">
      <alignment horizontal="right" vertical="top" wrapText="1"/>
    </xf>
    <xf numFmtId="0" fontId="1" fillId="3" borderId="8" xfId="0" applyFont="1" applyFill="1" applyBorder="1" applyAlignment="1">
      <alignment horizontal="right" vertical="top" wrapText="1"/>
    </xf>
    <xf numFmtId="0" fontId="1" fillId="3" borderId="61" xfId="0" applyFont="1" applyFill="1" applyBorder="1" applyAlignment="1">
      <alignment horizontal="right" vertical="top" wrapText="1"/>
    </xf>
    <xf numFmtId="0" fontId="1" fillId="3" borderId="10" xfId="0" applyFont="1" applyFill="1" applyBorder="1" applyAlignment="1">
      <alignment horizontal="right" vertical="top" wrapText="1"/>
    </xf>
    <xf numFmtId="0" fontId="1" fillId="3" borderId="9" xfId="0" applyFont="1" applyFill="1" applyBorder="1" applyAlignment="1">
      <alignment horizontal="right" vertical="top" wrapText="1"/>
    </xf>
    <xf numFmtId="164" fontId="1" fillId="3" borderId="7" xfId="0" applyNumberFormat="1" applyFont="1" applyFill="1" applyBorder="1" applyAlignment="1">
      <alignment horizontal="right" vertical="top" wrapText="1"/>
    </xf>
    <xf numFmtId="164" fontId="1" fillId="3" borderId="10" xfId="0" applyNumberFormat="1" applyFont="1" applyFill="1" applyBorder="1" applyAlignment="1">
      <alignment horizontal="right" vertical="top" wrapText="1"/>
    </xf>
    <xf numFmtId="164" fontId="1" fillId="3" borderId="9" xfId="0" applyNumberFormat="1" applyFont="1" applyFill="1" applyBorder="1" applyAlignment="1">
      <alignment horizontal="right" vertical="top" wrapText="1"/>
    </xf>
    <xf numFmtId="0" fontId="2" fillId="3" borderId="8" xfId="0" applyFont="1" applyFill="1" applyBorder="1" applyAlignment="1">
      <alignment horizontal="right" vertical="top" wrapText="1"/>
    </xf>
    <xf numFmtId="0" fontId="5" fillId="3" borderId="8" xfId="0" applyFont="1" applyFill="1" applyBorder="1" applyAlignment="1">
      <alignment horizontal="right"/>
    </xf>
    <xf numFmtId="0" fontId="5" fillId="3" borderId="7" xfId="0" applyFont="1" applyFill="1" applyBorder="1" applyAlignment="1">
      <alignment horizontal="right"/>
    </xf>
    <xf numFmtId="0" fontId="4" fillId="3" borderId="18" xfId="0" applyFont="1" applyFill="1" applyBorder="1"/>
    <xf numFmtId="0" fontId="4" fillId="3" borderId="11" xfId="0" quotePrefix="1" applyFont="1" applyFill="1" applyBorder="1"/>
    <xf numFmtId="0" fontId="4" fillId="3" borderId="11" xfId="0" applyFont="1" applyFill="1" applyBorder="1"/>
    <xf numFmtId="0" fontId="4" fillId="3" borderId="19" xfId="0" applyFont="1" applyFill="1" applyBorder="1"/>
    <xf numFmtId="0" fontId="4" fillId="3" borderId="12" xfId="0" applyFont="1" applyFill="1" applyBorder="1"/>
    <xf numFmtId="0" fontId="2" fillId="3" borderId="8" xfId="0" applyFont="1" applyFill="1" applyBorder="1" applyAlignment="1">
      <alignment horizontal="right"/>
    </xf>
    <xf numFmtId="164" fontId="2" fillId="3" borderId="7" xfId="0" applyNumberFormat="1" applyFont="1" applyFill="1" applyBorder="1" applyAlignment="1">
      <alignment horizontal="right"/>
    </xf>
    <xf numFmtId="0" fontId="1" fillId="3" borderId="8" xfId="0" applyFont="1" applyFill="1" applyBorder="1" applyAlignment="1">
      <alignment horizontal="right"/>
    </xf>
    <xf numFmtId="164" fontId="1" fillId="3" borderId="7" xfId="0" applyNumberFormat="1" applyFont="1" applyFill="1" applyBorder="1" applyAlignment="1">
      <alignment horizontal="right" vertical="top"/>
    </xf>
    <xf numFmtId="164" fontId="1" fillId="3" borderId="10" xfId="0" applyNumberFormat="1" applyFont="1" applyFill="1" applyBorder="1" applyAlignment="1">
      <alignment horizontal="right" vertical="top"/>
    </xf>
    <xf numFmtId="164" fontId="1" fillId="3" borderId="9" xfId="0" applyNumberFormat="1" applyFont="1" applyFill="1" applyBorder="1" applyAlignment="1">
      <alignment horizontal="right" vertical="top"/>
    </xf>
    <xf numFmtId="164" fontId="2" fillId="3" borderId="7" xfId="0" applyNumberFormat="1" applyFont="1" applyFill="1" applyBorder="1" applyAlignment="1">
      <alignment vertical="top" wrapText="1"/>
    </xf>
    <xf numFmtId="164" fontId="2" fillId="3" borderId="7" xfId="0" applyNumberFormat="1" applyFont="1" applyFill="1" applyBorder="1" applyAlignment="1">
      <alignment horizontal="right" vertical="top" wrapText="1"/>
    </xf>
    <xf numFmtId="164" fontId="2" fillId="3" borderId="9" xfId="0" applyNumberFormat="1" applyFont="1" applyFill="1" applyBorder="1" applyAlignment="1">
      <alignment horizontal="right" vertical="top" wrapText="1"/>
    </xf>
    <xf numFmtId="164" fontId="1" fillId="3" borderId="7" xfId="0" applyNumberFormat="1" applyFont="1" applyFill="1" applyBorder="1" applyAlignment="1">
      <alignment vertical="top" wrapText="1"/>
    </xf>
    <xf numFmtId="164" fontId="2" fillId="3" borderId="9" xfId="0" applyNumberFormat="1" applyFont="1" applyFill="1" applyBorder="1" applyAlignment="1">
      <alignment horizontal="right"/>
    </xf>
    <xf numFmtId="0" fontId="2" fillId="3" borderId="9" xfId="0" applyFont="1" applyFill="1" applyBorder="1" applyAlignment="1">
      <alignment horizontal="right"/>
    </xf>
    <xf numFmtId="0" fontId="2" fillId="0" borderId="3" xfId="0" applyFont="1" applyBorder="1" applyAlignment="1">
      <alignment horizontal="right" vertical="center"/>
    </xf>
    <xf numFmtId="0" fontId="2" fillId="3" borderId="8" xfId="0" applyFont="1" applyFill="1" applyBorder="1" applyAlignment="1">
      <alignment horizontal="right" wrapText="1"/>
    </xf>
    <xf numFmtId="0" fontId="2" fillId="3" borderId="7" xfId="0" applyFont="1" applyFill="1" applyBorder="1" applyAlignment="1">
      <alignment horizontal="left"/>
    </xf>
    <xf numFmtId="164" fontId="2" fillId="3" borderId="16" xfId="0" applyNumberFormat="1" applyFont="1" applyFill="1" applyBorder="1"/>
    <xf numFmtId="164" fontId="2" fillId="3" borderId="15" xfId="0" applyNumberFormat="1" applyFont="1" applyFill="1" applyBorder="1" applyAlignment="1">
      <alignment vertical="top" wrapText="1"/>
    </xf>
    <xf numFmtId="0" fontId="2" fillId="3" borderId="7" xfId="0" applyFont="1" applyFill="1" applyBorder="1" applyAlignment="1">
      <alignment horizontal="center"/>
    </xf>
    <xf numFmtId="0" fontId="2" fillId="3" borderId="9" xfId="0" applyFont="1" applyFill="1" applyBorder="1" applyAlignment="1">
      <alignment horizontal="center"/>
    </xf>
    <xf numFmtId="0" fontId="3" fillId="3" borderId="2" xfId="0" applyFont="1" applyFill="1" applyBorder="1" applyAlignment="1">
      <alignment vertical="top" wrapText="1"/>
    </xf>
    <xf numFmtId="0" fontId="2" fillId="3" borderId="2" xfId="0" applyFont="1" applyFill="1" applyBorder="1" applyAlignment="1">
      <alignment vertical="top"/>
    </xf>
    <xf numFmtId="0" fontId="2" fillId="3" borderId="2" xfId="0" applyFont="1" applyFill="1" applyBorder="1" applyAlignment="1">
      <alignment horizontal="right" vertical="top"/>
    </xf>
    <xf numFmtId="0" fontId="2" fillId="3" borderId="3" xfId="0" applyFont="1" applyFill="1" applyBorder="1" applyAlignment="1">
      <alignment horizontal="right" vertical="top"/>
    </xf>
    <xf numFmtId="164" fontId="5" fillId="3" borderId="16" xfId="0" applyNumberFormat="1" applyFont="1" applyFill="1" applyBorder="1"/>
    <xf numFmtId="0" fontId="2" fillId="3" borderId="2" xfId="0" applyFont="1" applyFill="1" applyBorder="1" applyAlignment="1">
      <alignment horizontal="left" vertical="top"/>
    </xf>
    <xf numFmtId="0" fontId="17" fillId="0" borderId="2" xfId="0" applyFont="1" applyBorder="1" applyAlignment="1">
      <alignment horizontal="center" vertical="top" wrapText="1"/>
    </xf>
    <xf numFmtId="0" fontId="17" fillId="0" borderId="20" xfId="0" applyFont="1" applyBorder="1" applyAlignment="1">
      <alignment horizontal="center" vertical="top" wrapText="1"/>
    </xf>
    <xf numFmtId="0" fontId="17" fillId="0" borderId="3" xfId="0" applyFont="1" applyBorder="1" applyAlignment="1">
      <alignment horizontal="center" vertical="top" wrapText="1"/>
    </xf>
    <xf numFmtId="0" fontId="2" fillId="0" borderId="13" xfId="0" applyFont="1" applyBorder="1" applyAlignment="1">
      <alignment horizontal="right"/>
    </xf>
    <xf numFmtId="0" fontId="2" fillId="0" borderId="14" xfId="0" applyFont="1" applyBorder="1" applyAlignment="1">
      <alignment horizontal="right"/>
    </xf>
    <xf numFmtId="0" fontId="2" fillId="0" borderId="15" xfId="0" applyFont="1" applyBorder="1" applyAlignment="1">
      <alignment horizontal="right"/>
    </xf>
    <xf numFmtId="0" fontId="1" fillId="0" borderId="10" xfId="0" applyFont="1" applyBorder="1" applyAlignment="1">
      <alignment horizontal="left" vertical="center" wrapText="1"/>
    </xf>
    <xf numFmtId="0" fontId="1" fillId="0" borderId="30" xfId="0" applyFont="1" applyBorder="1" applyAlignment="1">
      <alignment horizontal="left" vertical="center" wrapText="1"/>
    </xf>
    <xf numFmtId="0" fontId="17" fillId="0" borderId="21" xfId="0" applyFont="1" applyBorder="1" applyAlignment="1">
      <alignment horizontal="center" vertical="top" wrapText="1"/>
    </xf>
    <xf numFmtId="0" fontId="17" fillId="0" borderId="22" xfId="0" applyFont="1" applyBorder="1" applyAlignment="1">
      <alignment horizontal="center" vertical="top" wrapText="1"/>
    </xf>
    <xf numFmtId="0" fontId="2" fillId="0" borderId="20" xfId="0" applyFont="1" applyBorder="1" applyAlignment="1">
      <alignment horizontal="center"/>
    </xf>
    <xf numFmtId="0" fontId="2" fillId="0" borderId="21" xfId="0" applyFont="1" applyBorder="1" applyAlignment="1">
      <alignment horizontal="center"/>
    </xf>
    <xf numFmtId="0" fontId="2" fillId="0" borderId="22" xfId="0" applyFont="1" applyBorder="1" applyAlignment="1">
      <alignment horizontal="center"/>
    </xf>
    <xf numFmtId="0" fontId="17" fillId="0" borderId="58" xfId="0" applyFont="1" applyBorder="1" applyAlignment="1">
      <alignment horizontal="left" vertical="top" wrapText="1"/>
    </xf>
    <xf numFmtId="0" fontId="17" fillId="0" borderId="60" xfId="0" applyFont="1" applyBorder="1" applyAlignment="1">
      <alignment horizontal="left" vertical="top" wrapText="1"/>
    </xf>
    <xf numFmtId="0" fontId="2" fillId="0" borderId="58" xfId="0" applyFont="1" applyBorder="1" applyAlignment="1">
      <alignment horizontal="center" vertical="top" wrapText="1"/>
    </xf>
    <xf numFmtId="0" fontId="2" fillId="0" borderId="60" xfId="0" applyFont="1" applyBorder="1" applyAlignment="1">
      <alignment horizontal="center" vertical="top" wrapText="1"/>
    </xf>
    <xf numFmtId="0" fontId="2" fillId="0" borderId="20" xfId="0" applyFont="1" applyBorder="1" applyAlignment="1">
      <alignment horizontal="center" vertical="top" wrapText="1"/>
    </xf>
    <xf numFmtId="0" fontId="2" fillId="0" borderId="21" xfId="0" applyFont="1" applyBorder="1" applyAlignment="1">
      <alignment horizontal="center" vertical="top" wrapText="1"/>
    </xf>
    <xf numFmtId="0" fontId="2" fillId="0" borderId="22" xfId="0" applyFont="1" applyBorder="1" applyAlignment="1">
      <alignment horizontal="center" vertical="top" wrapText="1"/>
    </xf>
    <xf numFmtId="0" fontId="2" fillId="0" borderId="13" xfId="0" applyFont="1" applyBorder="1" applyAlignment="1">
      <alignment horizontal="right" vertical="top" wrapText="1"/>
    </xf>
    <xf numFmtId="0" fontId="2" fillId="0" borderId="14" xfId="0" applyFont="1" applyBorder="1" applyAlignment="1">
      <alignment horizontal="right" vertical="top" wrapText="1"/>
    </xf>
    <xf numFmtId="0" fontId="2" fillId="0" borderId="15" xfId="0" applyFont="1" applyBorder="1" applyAlignment="1">
      <alignment horizontal="right" vertical="top" wrapText="1"/>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center" vertical="top" wrapText="1"/>
    </xf>
    <xf numFmtId="0" fontId="2" fillId="0" borderId="5" xfId="0" applyFont="1" applyBorder="1" applyAlignment="1">
      <alignment horizontal="center" vertical="top" wrapText="1"/>
    </xf>
    <xf numFmtId="0" fontId="2" fillId="0" borderId="2" xfId="0" applyFont="1" applyBorder="1" applyAlignment="1">
      <alignment horizontal="center"/>
    </xf>
    <xf numFmtId="0" fontId="17" fillId="0" borderId="23" xfId="0" applyFont="1" applyBorder="1" applyAlignment="1">
      <alignment horizontal="right" vertical="top" wrapText="1"/>
    </xf>
    <xf numFmtId="0" fontId="17" fillId="0" borderId="59" xfId="0" applyFont="1" applyBorder="1" applyAlignment="1">
      <alignment horizontal="right" vertical="top" wrapText="1"/>
    </xf>
    <xf numFmtId="0" fontId="2" fillId="0" borderId="3" xfId="0" applyFont="1" applyBorder="1" applyAlignment="1">
      <alignment horizontal="center" vertical="top" wrapText="1"/>
    </xf>
    <xf numFmtId="0" fontId="2" fillId="0" borderId="1" xfId="0" applyFont="1" applyBorder="1" applyAlignment="1">
      <alignment horizontal="right" vertical="top" wrapText="1"/>
    </xf>
    <xf numFmtId="0" fontId="2" fillId="0" borderId="4" xfId="0" applyFont="1" applyBorder="1" applyAlignment="1">
      <alignment horizontal="right" vertical="top" wrapText="1"/>
    </xf>
    <xf numFmtId="0" fontId="2" fillId="0" borderId="28" xfId="0" applyFont="1" applyBorder="1"/>
    <xf numFmtId="0" fontId="2" fillId="0" borderId="32" xfId="0" applyFont="1" applyBorder="1"/>
    <xf numFmtId="0" fontId="2" fillId="0" borderId="27" xfId="0" applyFont="1" applyBorder="1" applyAlignment="1">
      <alignment horizontal="center" vertical="center"/>
    </xf>
    <xf numFmtId="0" fontId="2" fillId="0" borderId="21" xfId="0" applyFont="1" applyBorder="1" applyAlignment="1">
      <alignment horizontal="center" vertical="center"/>
    </xf>
    <xf numFmtId="0" fontId="2" fillId="0" borderId="24" xfId="0" applyFont="1" applyBorder="1" applyAlignment="1">
      <alignment horizontal="center" vertical="center"/>
    </xf>
    <xf numFmtId="0" fontId="17" fillId="0" borderId="11" xfId="0" applyFont="1" applyBorder="1" applyAlignment="1">
      <alignment horizontal="center" vertical="top" wrapText="1"/>
    </xf>
    <xf numFmtId="0" fontId="17" fillId="0" borderId="38" xfId="0" applyFont="1" applyBorder="1" applyAlignment="1">
      <alignment horizontal="center" vertical="top" wrapText="1"/>
    </xf>
    <xf numFmtId="0" fontId="17" fillId="0" borderId="51" xfId="0" applyFont="1" applyBorder="1" applyAlignment="1">
      <alignment horizontal="center" vertical="top" wrapText="1"/>
    </xf>
    <xf numFmtId="0" fontId="17" fillId="0" borderId="24" xfId="0" applyFont="1" applyBorder="1" applyAlignment="1">
      <alignment horizontal="center" vertical="top" wrapText="1"/>
    </xf>
    <xf numFmtId="0" fontId="2" fillId="0" borderId="19" xfId="0" applyFont="1" applyBorder="1" applyAlignment="1">
      <alignment horizontal="center" vertical="center" wrapText="1"/>
    </xf>
    <xf numFmtId="0" fontId="2" fillId="0" borderId="54" xfId="0" applyFont="1" applyBorder="1" applyAlignment="1">
      <alignment horizontal="center" vertical="center" wrapText="1"/>
    </xf>
    <xf numFmtId="0" fontId="2" fillId="0" borderId="52"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34" xfId="0" applyFont="1" applyBorder="1" applyAlignment="1">
      <alignment horizontal="center" vertical="center"/>
    </xf>
    <xf numFmtId="0" fontId="10" fillId="0" borderId="13" xfId="0" applyFont="1" applyBorder="1" applyAlignment="1">
      <alignment horizontal="right"/>
    </xf>
    <xf numFmtId="0" fontId="10" fillId="0" borderId="14" xfId="0" applyFont="1" applyBorder="1" applyAlignment="1">
      <alignment horizontal="right"/>
    </xf>
    <xf numFmtId="0" fontId="10" fillId="0" borderId="15" xfId="0" applyFont="1" applyBorder="1" applyAlignment="1">
      <alignment horizontal="right"/>
    </xf>
    <xf numFmtId="0" fontId="10" fillId="0" borderId="31" xfId="0" applyFont="1" applyBorder="1" applyAlignment="1">
      <alignment horizontal="right"/>
    </xf>
    <xf numFmtId="0" fontId="10" fillId="0" borderId="29" xfId="0" applyFont="1" applyBorder="1" applyAlignment="1">
      <alignment horizontal="right"/>
    </xf>
    <xf numFmtId="0" fontId="10" fillId="0" borderId="32" xfId="0" applyFont="1" applyBorder="1" applyAlignment="1">
      <alignment horizontal="right"/>
    </xf>
    <xf numFmtId="0" fontId="1" fillId="0" borderId="0" xfId="0" applyFont="1" applyAlignment="1">
      <alignment horizontal="center" vertical="top" wrapText="1"/>
    </xf>
    <xf numFmtId="0" fontId="1" fillId="0" borderId="37" xfId="0" applyFont="1" applyBorder="1" applyAlignment="1">
      <alignment horizontal="center" vertical="top" wrapText="1"/>
    </xf>
    <xf numFmtId="0" fontId="1" fillId="0" borderId="1" xfId="0" applyFont="1" applyBorder="1" applyAlignment="1">
      <alignment horizontal="center" vertical="center"/>
    </xf>
    <xf numFmtId="0" fontId="1" fillId="0" borderId="8" xfId="0" applyFont="1" applyBorder="1" applyAlignment="1">
      <alignment horizontal="center" vertical="center"/>
    </xf>
    <xf numFmtId="0" fontId="1" fillId="0" borderId="2" xfId="0" applyFont="1" applyBorder="1" applyAlignment="1">
      <alignment horizontal="center" vertical="top" wrapText="1"/>
    </xf>
    <xf numFmtId="0" fontId="1" fillId="0" borderId="7" xfId="0" applyFont="1" applyBorder="1" applyAlignment="1">
      <alignment horizontal="center" vertical="top" wrapText="1"/>
    </xf>
    <xf numFmtId="0" fontId="1" fillId="0" borderId="2" xfId="0" applyFont="1" applyBorder="1" applyAlignment="1">
      <alignment horizontal="center" vertical="center"/>
    </xf>
    <xf numFmtId="0" fontId="1" fillId="0" borderId="7" xfId="0" applyFont="1" applyBorder="1" applyAlignment="1">
      <alignment horizontal="center" vertical="center"/>
    </xf>
    <xf numFmtId="0" fontId="1" fillId="0" borderId="3" xfId="0" applyFont="1" applyBorder="1" applyAlignment="1">
      <alignment horizontal="center" vertical="top" wrapText="1"/>
    </xf>
    <xf numFmtId="0" fontId="1" fillId="0" borderId="9" xfId="0" applyFont="1" applyBorder="1" applyAlignment="1">
      <alignment horizontal="center" vertical="top" wrapText="1"/>
    </xf>
    <xf numFmtId="0" fontId="2" fillId="0" borderId="24" xfId="0" applyFont="1" applyBorder="1" applyAlignment="1">
      <alignment horizontal="center" vertical="top" wrapText="1"/>
    </xf>
    <xf numFmtId="0" fontId="2" fillId="0" borderId="23" xfId="0" applyFont="1" applyBorder="1" applyAlignment="1">
      <alignment horizontal="center" vertical="center"/>
    </xf>
    <xf numFmtId="0" fontId="2" fillId="0" borderId="59" xfId="0" applyFont="1" applyBorder="1" applyAlignment="1">
      <alignment horizontal="center" vertical="center"/>
    </xf>
    <xf numFmtId="0" fontId="1" fillId="0" borderId="10" xfId="0" applyFont="1" applyBorder="1" applyAlignment="1">
      <alignment horizontal="left"/>
    </xf>
    <xf numFmtId="0" fontId="1" fillId="0" borderId="30" xfId="0" applyFont="1" applyBorder="1" applyAlignment="1">
      <alignment horizontal="left"/>
    </xf>
    <xf numFmtId="0" fontId="12" fillId="0" borderId="0" xfId="0" applyFont="1" applyAlignment="1">
      <alignment horizontal="right" wrapText="1"/>
    </xf>
    <xf numFmtId="0" fontId="0" fillId="0" borderId="0" xfId="0" applyAlignment="1">
      <alignment horizontal="left" wrapText="1"/>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8" xfId="0" applyFont="1" applyBorder="1" applyAlignment="1">
      <alignment horizontal="center" vertical="center"/>
    </xf>
    <xf numFmtId="0" fontId="12" fillId="0" borderId="7" xfId="0" applyFont="1" applyBorder="1" applyAlignment="1">
      <alignment horizontal="center" vertical="center"/>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0" fillId="0" borderId="9" xfId="0" applyBorder="1" applyAlignment="1">
      <alignment horizontal="center" vertical="center"/>
    </xf>
    <xf numFmtId="0" fontId="0" fillId="0" borderId="8" xfId="0" applyBorder="1" applyAlignment="1">
      <alignment horizontal="left" wrapText="1"/>
    </xf>
    <xf numFmtId="0" fontId="0" fillId="0" borderId="7" xfId="0" applyBorder="1" applyAlignment="1">
      <alignment horizontal="left" wrapText="1"/>
    </xf>
    <xf numFmtId="0" fontId="12" fillId="0" borderId="0" xfId="0" applyFont="1" applyAlignment="1">
      <alignment horizontal="right"/>
    </xf>
    <xf numFmtId="0" fontId="12" fillId="0" borderId="0" xfId="0" applyFont="1" applyAlignment="1">
      <alignment horizontal="right" vertical="center"/>
    </xf>
    <xf numFmtId="0" fontId="0" fillId="0" borderId="0" xfId="0" applyAlignment="1">
      <alignment horizont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8" xfId="0" applyFont="1" applyBorder="1" applyAlignment="1">
      <alignment horizontal="center" vertical="center" wrapText="1"/>
    </xf>
    <xf numFmtId="0" fontId="13" fillId="0" borderId="39" xfId="0" applyFont="1" applyBorder="1" applyAlignment="1">
      <alignment horizontal="center" vertical="center" wrapText="1"/>
    </xf>
    <xf numFmtId="0" fontId="13" fillId="0" borderId="40" xfId="0" applyFont="1" applyBorder="1" applyAlignment="1">
      <alignment horizontal="center" vertical="center" wrapText="1"/>
    </xf>
    <xf numFmtId="0" fontId="13" fillId="0" borderId="41" xfId="0" applyFont="1" applyBorder="1" applyAlignment="1">
      <alignment horizontal="center" vertical="center" wrapText="1"/>
    </xf>
    <xf numFmtId="0" fontId="14" fillId="0" borderId="42" xfId="0" applyFont="1" applyBorder="1" applyAlignment="1">
      <alignment horizontal="center" vertical="center"/>
    </xf>
    <xf numFmtId="0" fontId="14" fillId="0" borderId="34" xfId="0" applyFont="1" applyBorder="1" applyAlignment="1">
      <alignment horizontal="center" vertical="center"/>
    </xf>
    <xf numFmtId="0" fontId="15" fillId="0" borderId="0" xfId="0" applyFont="1" applyAlignment="1">
      <alignment horizontal="left" wrapText="1"/>
    </xf>
    <xf numFmtId="0" fontId="0" fillId="0" borderId="0" xfId="0"/>
    <xf numFmtId="0" fontId="0" fillId="0" borderId="8" xfId="0" applyBorder="1" applyAlignment="1">
      <alignment wrapText="1"/>
    </xf>
    <xf numFmtId="0" fontId="0" fillId="0" borderId="7" xfId="0" applyBorder="1" applyAlignment="1">
      <alignment wrapText="1"/>
    </xf>
    <xf numFmtId="0" fontId="0" fillId="0" borderId="4" xfId="0" applyBorder="1" applyAlignment="1">
      <alignment wrapText="1"/>
    </xf>
    <xf numFmtId="0" fontId="0" fillId="0" borderId="5" xfId="0" applyBorder="1" applyAlignment="1">
      <alignment wrapText="1"/>
    </xf>
    <xf numFmtId="0" fontId="0" fillId="0" borderId="36" xfId="0" applyBorder="1" applyAlignment="1">
      <alignment horizontal="right"/>
    </xf>
    <xf numFmtId="0" fontId="0" fillId="0" borderId="16" xfId="0" applyBorder="1" applyAlignment="1">
      <alignment horizontal="right"/>
    </xf>
    <xf numFmtId="0" fontId="0" fillId="0" borderId="37" xfId="0" applyBorder="1" applyAlignment="1">
      <alignment horizontal="center"/>
    </xf>
    <xf numFmtId="0" fontId="4" fillId="0" borderId="0" xfId="0" applyFont="1"/>
    <xf numFmtId="0" fontId="19" fillId="0" borderId="0" xfId="0" applyFont="1" applyAlignment="1">
      <alignment horizontal="right"/>
    </xf>
    <xf numFmtId="0" fontId="4" fillId="0" borderId="0" xfId="0" applyFont="1" applyAlignment="1">
      <alignment horizontal="left" wrapText="1"/>
    </xf>
    <xf numFmtId="0" fontId="19" fillId="0" borderId="0" xfId="0" applyFont="1" applyAlignment="1">
      <alignment horizontal="right" vertical="center"/>
    </xf>
    <xf numFmtId="0" fontId="19" fillId="0" borderId="0" xfId="0" applyFont="1" applyAlignment="1">
      <alignment horizontal="right" wrapText="1"/>
    </xf>
    <xf numFmtId="0" fontId="4" fillId="0" borderId="37" xfId="0" applyFont="1" applyBorder="1" applyAlignment="1">
      <alignment horizontal="center"/>
    </xf>
    <xf numFmtId="0" fontId="21" fillId="0" borderId="1" xfId="0" applyFont="1" applyBorder="1" applyAlignment="1">
      <alignment horizontal="center" vertical="center"/>
    </xf>
    <xf numFmtId="0" fontId="21" fillId="0" borderId="2"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34" xfId="0" applyFont="1" applyBorder="1" applyAlignment="1">
      <alignment horizontal="center" vertical="center"/>
    </xf>
    <xf numFmtId="0" fontId="4" fillId="0" borderId="0" xfId="0" applyFont="1" applyAlignment="1">
      <alignment horizontal="center"/>
    </xf>
    <xf numFmtId="0" fontId="20" fillId="0" borderId="8" xfId="0" applyFont="1" applyBorder="1" applyAlignment="1">
      <alignment wrapText="1"/>
    </xf>
    <xf numFmtId="0" fontId="20" fillId="0" borderId="7" xfId="0" applyFont="1" applyBorder="1" applyAlignment="1">
      <alignment wrapText="1"/>
    </xf>
    <xf numFmtId="0" fontId="20" fillId="0" borderId="4" xfId="0" applyFont="1" applyBorder="1" applyAlignment="1">
      <alignment wrapText="1"/>
    </xf>
    <xf numFmtId="0" fontId="20" fillId="0" borderId="5" xfId="0" applyFont="1" applyBorder="1" applyAlignment="1">
      <alignment wrapText="1"/>
    </xf>
    <xf numFmtId="0" fontId="4" fillId="0" borderId="36" xfId="0" applyFont="1" applyBorder="1" applyAlignment="1">
      <alignment horizontal="right"/>
    </xf>
    <xf numFmtId="0" fontId="4" fillId="0" borderId="16" xfId="0" applyFont="1" applyBorder="1" applyAlignment="1">
      <alignment horizontal="right"/>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8" xfId="0" applyFont="1" applyBorder="1" applyAlignment="1">
      <alignment horizontal="center" vertical="center"/>
    </xf>
    <xf numFmtId="0" fontId="19" fillId="0" borderId="7" xfId="0" applyFont="1" applyBorder="1" applyAlignment="1">
      <alignment horizontal="center" vertical="center"/>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4" fillId="0" borderId="9" xfId="0" applyFont="1" applyBorder="1" applyAlignment="1">
      <alignment horizontal="center" vertical="center"/>
    </xf>
    <xf numFmtId="0" fontId="4" fillId="0" borderId="8" xfId="0" applyFont="1" applyBorder="1" applyAlignment="1">
      <alignment horizontal="left" wrapText="1"/>
    </xf>
    <xf numFmtId="0" fontId="4" fillId="0" borderId="7" xfId="0" applyFont="1" applyBorder="1" applyAlignment="1">
      <alignment horizontal="left" wrapText="1"/>
    </xf>
    <xf numFmtId="0" fontId="4" fillId="0" borderId="8" xfId="0" applyFont="1" applyBorder="1" applyAlignment="1">
      <alignment wrapText="1"/>
    </xf>
    <xf numFmtId="0" fontId="4" fillId="0" borderId="7" xfId="0" applyFont="1" applyBorder="1" applyAlignment="1">
      <alignment wrapText="1"/>
    </xf>
    <xf numFmtId="0" fontId="4" fillId="0" borderId="4" xfId="0" applyFont="1" applyBorder="1" applyAlignment="1">
      <alignment wrapText="1"/>
    </xf>
    <xf numFmtId="0" fontId="4" fillId="0" borderId="5" xfId="0" applyFont="1" applyBorder="1" applyAlignment="1">
      <alignment wrapText="1"/>
    </xf>
    <xf numFmtId="0" fontId="22" fillId="0" borderId="0" xfId="0" applyFont="1" applyAlignment="1">
      <alignment horizontal="left" wrapText="1"/>
    </xf>
    <xf numFmtId="0" fontId="16" fillId="0" borderId="8" xfId="0" applyFont="1" applyBorder="1" applyAlignment="1">
      <alignment wrapText="1"/>
    </xf>
    <xf numFmtId="0" fontId="16" fillId="0" borderId="7" xfId="0" applyFont="1" applyBorder="1" applyAlignment="1">
      <alignment wrapText="1"/>
    </xf>
    <xf numFmtId="0" fontId="4" fillId="0" borderId="31" xfId="0" applyFont="1" applyBorder="1" applyAlignment="1">
      <alignment wrapText="1"/>
    </xf>
    <xf numFmtId="0" fontId="4" fillId="0" borderId="32" xfId="0" applyFont="1" applyBorder="1" applyAlignment="1">
      <alignment wrapText="1"/>
    </xf>
    <xf numFmtId="0" fontId="4" fillId="0" borderId="13" xfId="0" applyFont="1" applyBorder="1" applyAlignment="1">
      <alignment horizontal="right"/>
    </xf>
    <xf numFmtId="0" fontId="4" fillId="0" borderId="15" xfId="0" applyFont="1" applyBorder="1" applyAlignment="1">
      <alignment horizontal="right"/>
    </xf>
    <xf numFmtId="0" fontId="4" fillId="0" borderId="51" xfId="0" applyFont="1" applyBorder="1" applyAlignment="1">
      <alignment horizontal="center"/>
    </xf>
    <xf numFmtId="0" fontId="21" fillId="0" borderId="27" xfId="0" applyFont="1" applyBorder="1" applyAlignment="1">
      <alignment horizontal="center" vertical="center"/>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19" fillId="0" borderId="37" xfId="0" applyFont="1" applyBorder="1" applyAlignment="1">
      <alignment horizontal="right" wrapText="1"/>
    </xf>
    <xf numFmtId="0" fontId="19" fillId="0" borderId="43" xfId="0" applyFont="1" applyBorder="1" applyAlignment="1">
      <alignment horizontal="center" vertical="center"/>
    </xf>
    <xf numFmtId="0" fontId="19" fillId="0" borderId="44" xfId="0" applyFont="1" applyBorder="1" applyAlignment="1">
      <alignment horizontal="center" vertical="center"/>
    </xf>
    <xf numFmtId="0" fontId="19" fillId="0" borderId="45" xfId="0" applyFont="1" applyBorder="1" applyAlignment="1">
      <alignment horizontal="center" vertical="center"/>
    </xf>
    <xf numFmtId="0" fontId="19" fillId="0" borderId="46" xfId="0" applyFont="1" applyBorder="1" applyAlignment="1">
      <alignment horizontal="center" vertical="center"/>
    </xf>
    <xf numFmtId="0" fontId="19" fillId="0" borderId="48" xfId="0" applyFont="1" applyBorder="1" applyAlignment="1">
      <alignment horizontal="center" vertical="center"/>
    </xf>
    <xf numFmtId="0" fontId="19" fillId="0" borderId="49" xfId="0" applyFont="1" applyBorder="1" applyAlignment="1">
      <alignment horizontal="center" vertical="center"/>
    </xf>
    <xf numFmtId="0" fontId="19" fillId="0" borderId="20"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10" xfId="0" applyFont="1" applyBorder="1" applyAlignment="1">
      <alignment horizontal="center" vertical="center"/>
    </xf>
    <xf numFmtId="0" fontId="19" fillId="0" borderId="47" xfId="0" applyFont="1" applyBorder="1" applyAlignment="1">
      <alignment horizontal="center" vertical="center"/>
    </xf>
    <xf numFmtId="0" fontId="4" fillId="0" borderId="50" xfId="0" applyFont="1" applyBorder="1" applyAlignment="1">
      <alignment horizontal="left" wrapText="1"/>
    </xf>
    <xf numFmtId="0" fontId="4" fillId="0" borderId="30" xfId="0" applyFont="1" applyBorder="1" applyAlignment="1">
      <alignment horizontal="left" wrapText="1"/>
    </xf>
    <xf numFmtId="0" fontId="4" fillId="0" borderId="50" xfId="0" applyFont="1" applyBorder="1" applyAlignment="1">
      <alignment wrapText="1"/>
    </xf>
    <xf numFmtId="0" fontId="4" fillId="0" borderId="30" xfId="0" applyFont="1" applyBorder="1" applyAlignment="1">
      <alignment wrapText="1"/>
    </xf>
    <xf numFmtId="0" fontId="0" fillId="0" borderId="4" xfId="0" applyBorder="1" applyAlignment="1">
      <alignment horizontal="left" wrapText="1"/>
    </xf>
    <xf numFmtId="0" fontId="0" fillId="0" borderId="5" xfId="0" applyBorder="1" applyAlignment="1">
      <alignment horizontal="left" wrapText="1"/>
    </xf>
    <xf numFmtId="0" fontId="16" fillId="0" borderId="4" xfId="0" applyFont="1" applyBorder="1" applyAlignment="1">
      <alignment wrapText="1"/>
    </xf>
    <xf numFmtId="0" fontId="16" fillId="0" borderId="5" xfId="0" applyFont="1" applyBorder="1" applyAlignment="1">
      <alignment wrapText="1"/>
    </xf>
    <xf numFmtId="0" fontId="5" fillId="0" borderId="27" xfId="0" applyFont="1" applyBorder="1" applyAlignment="1">
      <alignment horizontal="center"/>
    </xf>
    <xf numFmtId="0" fontId="5" fillId="0" borderId="21" xfId="0" applyFont="1" applyBorder="1" applyAlignment="1">
      <alignment horizontal="center"/>
    </xf>
    <xf numFmtId="0" fontId="5" fillId="0" borderId="24" xfId="0" applyFont="1" applyBorder="1" applyAlignment="1">
      <alignment horizontal="center"/>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19</xdr:col>
      <xdr:colOff>550933</xdr:colOff>
      <xdr:row>44</xdr:row>
      <xdr:rowOff>56096</xdr:rowOff>
    </xdr:to>
    <xdr:pic>
      <xdr:nvPicPr>
        <xdr:cNvPr id="2" name="Рисунок 1"/>
        <xdr:cNvPicPr>
          <a:picLocks noChangeAspect="1"/>
        </xdr:cNvPicPr>
      </xdr:nvPicPr>
      <xdr:blipFill>
        <a:blip xmlns:r="http://schemas.openxmlformats.org/officeDocument/2006/relationships" r:embed="rId1"/>
        <a:stretch>
          <a:fillRect/>
        </a:stretch>
      </xdr:blipFill>
      <xdr:spPr>
        <a:xfrm>
          <a:off x="0" y="9525"/>
          <a:ext cx="12133333" cy="84285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598552</xdr:colOff>
      <xdr:row>44</xdr:row>
      <xdr:rowOff>94190</xdr:rowOff>
    </xdr:to>
    <xdr:pic>
      <xdr:nvPicPr>
        <xdr:cNvPr id="3" name="Рисунок 2"/>
        <xdr:cNvPicPr>
          <a:picLocks noChangeAspect="1"/>
        </xdr:cNvPicPr>
      </xdr:nvPicPr>
      <xdr:blipFill>
        <a:blip xmlns:r="http://schemas.openxmlformats.org/officeDocument/2006/relationships" r:embed="rId1"/>
        <a:stretch>
          <a:fillRect/>
        </a:stretch>
      </xdr:blipFill>
      <xdr:spPr>
        <a:xfrm>
          <a:off x="0" y="0"/>
          <a:ext cx="12180952" cy="8476190"/>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D17" sqref="D17"/>
    </sheetView>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87"/>
  <sheetViews>
    <sheetView topLeftCell="A292" zoomScaleNormal="100" workbookViewId="0">
      <selection activeCell="G244" sqref="G244"/>
    </sheetView>
  </sheetViews>
  <sheetFormatPr defaultRowHeight="15" x14ac:dyDescent="0.25"/>
  <cols>
    <col min="1" max="1" width="9.140625" customWidth="1"/>
    <col min="2" max="2" width="28" style="32" customWidth="1"/>
    <col min="3" max="3" width="12.140625" customWidth="1"/>
  </cols>
  <sheetData>
    <row r="1" spans="1:19" ht="15.75" thickBot="1" x14ac:dyDescent="0.3">
      <c r="A1" s="1"/>
      <c r="B1" s="2" t="s">
        <v>0</v>
      </c>
      <c r="C1" s="1"/>
      <c r="D1" s="1"/>
      <c r="E1" s="1"/>
      <c r="F1" s="1"/>
      <c r="G1" s="1"/>
      <c r="H1" s="1"/>
      <c r="I1" s="1"/>
      <c r="J1" s="1"/>
      <c r="K1" s="1"/>
      <c r="L1" s="1"/>
      <c r="M1" s="1"/>
      <c r="N1" s="1"/>
      <c r="O1" s="1"/>
      <c r="P1" s="1"/>
      <c r="Q1" s="1"/>
      <c r="R1" s="1"/>
    </row>
    <row r="2" spans="1:19" ht="15" customHeight="1" x14ac:dyDescent="0.25">
      <c r="A2" s="451" t="s">
        <v>1</v>
      </c>
      <c r="B2" s="453" t="s">
        <v>2</v>
      </c>
      <c r="C2" s="453" t="s">
        <v>3</v>
      </c>
      <c r="D2" s="455" t="s">
        <v>4</v>
      </c>
      <c r="E2" s="455"/>
      <c r="F2" s="455"/>
      <c r="G2" s="453" t="s">
        <v>5</v>
      </c>
      <c r="H2" s="438" t="s">
        <v>6</v>
      </c>
      <c r="I2" s="439"/>
      <c r="J2" s="439"/>
      <c r="K2" s="439"/>
      <c r="L2" s="440"/>
      <c r="M2" s="453" t="s">
        <v>7</v>
      </c>
      <c r="N2" s="445"/>
      <c r="O2" s="445"/>
      <c r="P2" s="445"/>
      <c r="Q2" s="445"/>
      <c r="R2" s="458"/>
    </row>
    <row r="3" spans="1:19" ht="16.5" thickBot="1" x14ac:dyDescent="0.3">
      <c r="A3" s="452"/>
      <c r="B3" s="454"/>
      <c r="C3" s="454"/>
      <c r="D3" s="104" t="s">
        <v>8</v>
      </c>
      <c r="E3" s="104" t="s">
        <v>9</v>
      </c>
      <c r="F3" s="104" t="s">
        <v>10</v>
      </c>
      <c r="G3" s="454"/>
      <c r="H3" s="104" t="s">
        <v>11</v>
      </c>
      <c r="I3" s="104" t="s">
        <v>12</v>
      </c>
      <c r="J3" s="104" t="s">
        <v>13</v>
      </c>
      <c r="K3" s="104" t="s">
        <v>432</v>
      </c>
      <c r="L3" s="104" t="s">
        <v>433</v>
      </c>
      <c r="M3" s="104" t="s">
        <v>14</v>
      </c>
      <c r="N3" s="103" t="s">
        <v>434</v>
      </c>
      <c r="O3" s="103" t="s">
        <v>435</v>
      </c>
      <c r="P3" s="103" t="s">
        <v>436</v>
      </c>
      <c r="Q3" s="103" t="s">
        <v>437</v>
      </c>
      <c r="R3" s="105" t="s">
        <v>15</v>
      </c>
    </row>
    <row r="4" spans="1:19" x14ac:dyDescent="0.25">
      <c r="A4" s="270">
        <v>424</v>
      </c>
      <c r="B4" s="3" t="s">
        <v>512</v>
      </c>
      <c r="C4" s="5" t="s">
        <v>49</v>
      </c>
      <c r="D4" s="153">
        <f t="shared" ref="D4:R4" si="0">SUM(D5)</f>
        <v>5.08</v>
      </c>
      <c r="E4" s="153">
        <f t="shared" si="0"/>
        <v>4.5999999999999996</v>
      </c>
      <c r="F4" s="153">
        <f t="shared" si="0"/>
        <v>0.28000000000000003</v>
      </c>
      <c r="G4" s="153">
        <f t="shared" si="0"/>
        <v>62.8</v>
      </c>
      <c r="H4" s="271">
        <f t="shared" si="0"/>
        <v>2.8000000000000001E-2</v>
      </c>
      <c r="I4" s="271">
        <f t="shared" si="0"/>
        <v>0.17599999999999999</v>
      </c>
      <c r="J4" s="153">
        <f t="shared" si="0"/>
        <v>0</v>
      </c>
      <c r="K4" s="153">
        <f t="shared" si="0"/>
        <v>0.1</v>
      </c>
      <c r="L4" s="153">
        <f t="shared" si="0"/>
        <v>0.24</v>
      </c>
      <c r="M4" s="271">
        <f t="shared" si="0"/>
        <v>22</v>
      </c>
      <c r="N4" s="271">
        <f t="shared" si="0"/>
        <v>8.0000000000000002E-3</v>
      </c>
      <c r="O4" s="271">
        <f t="shared" si="0"/>
        <v>4.8</v>
      </c>
      <c r="P4" s="271">
        <f t="shared" si="0"/>
        <v>1.2E-2</v>
      </c>
      <c r="Q4" s="271">
        <f t="shared" si="0"/>
        <v>76.8</v>
      </c>
      <c r="R4" s="338">
        <f t="shared" si="0"/>
        <v>1</v>
      </c>
      <c r="S4" s="339"/>
    </row>
    <row r="5" spans="1:19" x14ac:dyDescent="0.25">
      <c r="A5" s="272"/>
      <c r="B5" s="20" t="s">
        <v>24</v>
      </c>
      <c r="C5" s="21" t="s">
        <v>51</v>
      </c>
      <c r="D5" s="198">
        <v>5.08</v>
      </c>
      <c r="E5" s="198">
        <v>4.5999999999999996</v>
      </c>
      <c r="F5" s="198">
        <v>0.28000000000000003</v>
      </c>
      <c r="G5" s="198">
        <v>62.8</v>
      </c>
      <c r="H5" s="273">
        <v>2.8000000000000001E-2</v>
      </c>
      <c r="I5" s="273">
        <v>0.17599999999999999</v>
      </c>
      <c r="J5" s="198">
        <v>0</v>
      </c>
      <c r="K5" s="198">
        <v>0.1</v>
      </c>
      <c r="L5" s="198">
        <v>0.24</v>
      </c>
      <c r="M5" s="273">
        <v>22</v>
      </c>
      <c r="N5" s="274">
        <v>8.0000000000000002E-3</v>
      </c>
      <c r="O5" s="274">
        <v>4.8</v>
      </c>
      <c r="P5" s="274">
        <v>1.2E-2</v>
      </c>
      <c r="Q5" s="274">
        <v>76.8</v>
      </c>
      <c r="R5" s="275">
        <v>1</v>
      </c>
    </row>
    <row r="6" spans="1:19" x14ac:dyDescent="0.25">
      <c r="A6" s="155">
        <v>1</v>
      </c>
      <c r="B6" s="3" t="s">
        <v>125</v>
      </c>
      <c r="C6" s="4">
        <v>60</v>
      </c>
      <c r="D6" s="153">
        <f t="shared" ref="D6:J6" si="1">SUM(D7:D9)</f>
        <v>7.0419999999999998</v>
      </c>
      <c r="E6" s="153">
        <f t="shared" si="1"/>
        <v>13.535</v>
      </c>
      <c r="F6" s="153">
        <f t="shared" si="1"/>
        <v>14.623000000000001</v>
      </c>
      <c r="G6" s="153">
        <f t="shared" si="1"/>
        <v>149.08999999999997</v>
      </c>
      <c r="H6" s="153">
        <f t="shared" si="1"/>
        <v>5.7000000000000002E-2</v>
      </c>
      <c r="I6" s="153">
        <f t="shared" si="1"/>
        <v>8.8999999999999996E-2</v>
      </c>
      <c r="J6" s="153">
        <f t="shared" si="1"/>
        <v>0.13900000000000001</v>
      </c>
      <c r="K6" s="153">
        <f>SUM(K7:K9)</f>
        <v>0.10300000000000001</v>
      </c>
      <c r="L6" s="153">
        <f>SUM(L7:L9)</f>
        <v>0.58800000000000008</v>
      </c>
      <c r="M6" s="153">
        <f t="shared" ref="M6:R6" si="2">SUM(M7:M9)</f>
        <v>183.58800000000002</v>
      </c>
      <c r="N6" s="153">
        <f t="shared" si="2"/>
        <v>1E-3</v>
      </c>
      <c r="O6" s="153">
        <f t="shared" si="2"/>
        <v>16.881</v>
      </c>
      <c r="P6" s="153">
        <f t="shared" si="2"/>
        <v>5.0000000000000001E-3</v>
      </c>
      <c r="Q6" s="153">
        <f t="shared" si="2"/>
        <v>128.16900000000001</v>
      </c>
      <c r="R6" s="154">
        <f t="shared" si="2"/>
        <v>0.81799999999999995</v>
      </c>
    </row>
    <row r="7" spans="1:19" x14ac:dyDescent="0.25">
      <c r="A7" s="155"/>
      <c r="B7" s="8" t="s">
        <v>17</v>
      </c>
      <c r="C7" s="6" t="s">
        <v>513</v>
      </c>
      <c r="D7" s="12">
        <v>8.2000000000000003E-2</v>
      </c>
      <c r="E7" s="12">
        <v>7.3949999999999996</v>
      </c>
      <c r="F7" s="12">
        <v>0.13300000000000001</v>
      </c>
      <c r="G7" s="12">
        <v>6.52</v>
      </c>
      <c r="H7" s="12">
        <v>1E-3</v>
      </c>
      <c r="I7" s="12">
        <v>1.2E-2</v>
      </c>
      <c r="J7" s="12">
        <v>0</v>
      </c>
      <c r="K7" s="12">
        <v>4.5999999999999999E-2</v>
      </c>
      <c r="L7" s="12">
        <v>0.10199999999999999</v>
      </c>
      <c r="M7" s="12">
        <v>2.448</v>
      </c>
      <c r="N7" s="101">
        <v>0</v>
      </c>
      <c r="O7" s="101">
        <v>5.0999999999999997E-2</v>
      </c>
      <c r="P7" s="101">
        <v>0</v>
      </c>
      <c r="Q7" s="101">
        <v>3.069</v>
      </c>
      <c r="R7" s="14">
        <v>0.02</v>
      </c>
    </row>
    <row r="8" spans="1:19" x14ac:dyDescent="0.25">
      <c r="A8" s="155"/>
      <c r="B8" s="8" t="s">
        <v>144</v>
      </c>
      <c r="C8" s="6" t="s">
        <v>514</v>
      </c>
      <c r="D8" s="12">
        <v>4.59</v>
      </c>
      <c r="E8" s="12">
        <v>5.84</v>
      </c>
      <c r="F8" s="12">
        <v>0</v>
      </c>
      <c r="G8" s="12">
        <v>72.069999999999993</v>
      </c>
      <c r="H8" s="12">
        <v>8.0000000000000002E-3</v>
      </c>
      <c r="I8" s="12">
        <v>5.8999999999999997E-2</v>
      </c>
      <c r="J8" s="12">
        <v>0.13900000000000001</v>
      </c>
      <c r="K8" s="12">
        <v>5.7000000000000002E-2</v>
      </c>
      <c r="L8" s="12">
        <v>9.6000000000000002E-2</v>
      </c>
      <c r="M8" s="12">
        <v>174.24</v>
      </c>
      <c r="N8" s="101">
        <v>0</v>
      </c>
      <c r="O8" s="101">
        <v>6.93</v>
      </c>
      <c r="P8" s="101">
        <v>3.0000000000000001E-3</v>
      </c>
      <c r="Q8" s="101">
        <v>99</v>
      </c>
      <c r="R8" s="14">
        <v>0.19800000000000001</v>
      </c>
    </row>
    <row r="9" spans="1:19" x14ac:dyDescent="0.25">
      <c r="A9" s="155"/>
      <c r="B9" s="8" t="s">
        <v>92</v>
      </c>
      <c r="C9" s="6" t="s">
        <v>53</v>
      </c>
      <c r="D9" s="198">
        <v>2.37</v>
      </c>
      <c r="E9" s="198">
        <v>0.3</v>
      </c>
      <c r="F9" s="198">
        <v>14.49</v>
      </c>
      <c r="G9" s="198">
        <v>70.5</v>
      </c>
      <c r="H9" s="198">
        <v>4.8000000000000001E-2</v>
      </c>
      <c r="I9" s="198">
        <v>1.7999999999999999E-2</v>
      </c>
      <c r="J9" s="198">
        <v>0</v>
      </c>
      <c r="K9" s="12">
        <v>0</v>
      </c>
      <c r="L9" s="12">
        <v>0.39</v>
      </c>
      <c r="M9" s="12">
        <v>6.9</v>
      </c>
      <c r="N9" s="101">
        <v>1E-3</v>
      </c>
      <c r="O9" s="101">
        <v>9.9</v>
      </c>
      <c r="P9" s="101">
        <v>2E-3</v>
      </c>
      <c r="Q9" s="101">
        <v>26.1</v>
      </c>
      <c r="R9" s="14">
        <v>0.6</v>
      </c>
    </row>
    <row r="10" spans="1:19" ht="42.75" x14ac:dyDescent="0.25">
      <c r="A10" s="186">
        <v>66</v>
      </c>
      <c r="B10" s="143" t="s">
        <v>152</v>
      </c>
      <c r="C10" s="187" t="s">
        <v>37</v>
      </c>
      <c r="D10" s="199">
        <f t="shared" ref="D10:R10" si="3">SUM(D11:D17)</f>
        <v>6.33</v>
      </c>
      <c r="E10" s="199">
        <f t="shared" si="3"/>
        <v>9.08</v>
      </c>
      <c r="F10" s="199">
        <f t="shared" si="3"/>
        <v>26.020000000000003</v>
      </c>
      <c r="G10" s="199">
        <f t="shared" si="3"/>
        <v>212.40000000000003</v>
      </c>
      <c r="H10" s="199">
        <f t="shared" si="3"/>
        <v>0.15900000000000003</v>
      </c>
      <c r="I10" s="199">
        <f t="shared" si="3"/>
        <v>0.24700000000000003</v>
      </c>
      <c r="J10" s="199">
        <f t="shared" si="3"/>
        <v>1.95</v>
      </c>
      <c r="K10" s="145">
        <f t="shared" si="3"/>
        <v>0.06</v>
      </c>
      <c r="L10" s="145">
        <f t="shared" si="3"/>
        <v>0.13</v>
      </c>
      <c r="M10" s="145">
        <f t="shared" si="3"/>
        <v>185.12</v>
      </c>
      <c r="N10" s="145">
        <f t="shared" si="3"/>
        <v>1.2999999999999999E-2</v>
      </c>
      <c r="O10" s="145">
        <f t="shared" si="3"/>
        <v>34.33</v>
      </c>
      <c r="P10" s="145">
        <f t="shared" si="3"/>
        <v>4.0000000000000001E-3</v>
      </c>
      <c r="Q10" s="145">
        <f t="shared" si="3"/>
        <v>175.10000000000002</v>
      </c>
      <c r="R10" s="146">
        <f t="shared" si="3"/>
        <v>0.49</v>
      </c>
    </row>
    <row r="11" spans="1:19" x14ac:dyDescent="0.25">
      <c r="A11" s="188"/>
      <c r="B11" s="130" t="s">
        <v>17</v>
      </c>
      <c r="C11" s="189" t="s">
        <v>25</v>
      </c>
      <c r="D11" s="68">
        <v>0.08</v>
      </c>
      <c r="E11" s="68">
        <v>3.69</v>
      </c>
      <c r="F11" s="68">
        <v>0.1</v>
      </c>
      <c r="G11" s="68">
        <v>33.96</v>
      </c>
      <c r="H11" s="68">
        <v>1E-3</v>
      </c>
      <c r="I11" s="68">
        <v>7.0000000000000001E-3</v>
      </c>
      <c r="J11" s="68">
        <v>0</v>
      </c>
      <c r="K11" s="131">
        <v>2.7E-2</v>
      </c>
      <c r="L11" s="131">
        <v>0.06</v>
      </c>
      <c r="M11" s="131">
        <v>1.44</v>
      </c>
      <c r="N11" s="132">
        <v>0</v>
      </c>
      <c r="O11" s="132">
        <v>0.03</v>
      </c>
      <c r="P11" s="132">
        <v>0</v>
      </c>
      <c r="Q11" s="132">
        <v>1.8</v>
      </c>
      <c r="R11" s="133">
        <v>1.2E-2</v>
      </c>
    </row>
    <row r="12" spans="1:19" x14ac:dyDescent="0.25">
      <c r="A12" s="188"/>
      <c r="B12" s="130" t="s">
        <v>20</v>
      </c>
      <c r="C12" s="189" t="s">
        <v>146</v>
      </c>
      <c r="D12" s="68">
        <v>4.3499999999999996</v>
      </c>
      <c r="E12" s="68">
        <v>4.8</v>
      </c>
      <c r="F12" s="68">
        <v>7.05</v>
      </c>
      <c r="G12" s="68">
        <v>90</v>
      </c>
      <c r="H12" s="68">
        <v>0.06</v>
      </c>
      <c r="I12" s="68">
        <v>0.22500000000000001</v>
      </c>
      <c r="J12" s="68">
        <v>1.95</v>
      </c>
      <c r="K12" s="131">
        <v>3.3000000000000002E-2</v>
      </c>
      <c r="L12" s="131">
        <v>0</v>
      </c>
      <c r="M12" s="131">
        <v>180</v>
      </c>
      <c r="N12" s="132">
        <v>1.2999999999999999E-2</v>
      </c>
      <c r="O12" s="132">
        <v>21</v>
      </c>
      <c r="P12" s="132">
        <v>3.0000000000000001E-3</v>
      </c>
      <c r="Q12" s="132">
        <v>135</v>
      </c>
      <c r="R12" s="133">
        <v>0.09</v>
      </c>
    </row>
    <row r="13" spans="1:19" x14ac:dyDescent="0.25">
      <c r="A13" s="188"/>
      <c r="B13" s="130" t="s">
        <v>58</v>
      </c>
      <c r="C13" s="189" t="s">
        <v>155</v>
      </c>
      <c r="D13" s="68">
        <v>0</v>
      </c>
      <c r="E13" s="68">
        <v>0</v>
      </c>
      <c r="F13" s="68">
        <v>0</v>
      </c>
      <c r="G13" s="68">
        <v>0</v>
      </c>
      <c r="H13" s="68">
        <v>1E-3</v>
      </c>
      <c r="I13" s="68">
        <v>1E-3</v>
      </c>
      <c r="J13" s="68">
        <v>0</v>
      </c>
      <c r="K13" s="131">
        <v>0</v>
      </c>
      <c r="L13" s="131">
        <v>0</v>
      </c>
      <c r="M13" s="131">
        <v>0</v>
      </c>
      <c r="N13" s="132">
        <v>0</v>
      </c>
      <c r="O13" s="132">
        <v>0</v>
      </c>
      <c r="P13" s="132">
        <v>0</v>
      </c>
      <c r="Q13" s="132">
        <v>0</v>
      </c>
      <c r="R13" s="133">
        <v>0</v>
      </c>
    </row>
    <row r="14" spans="1:19" x14ac:dyDescent="0.25">
      <c r="A14" s="188"/>
      <c r="B14" s="130" t="s">
        <v>21</v>
      </c>
      <c r="C14" s="189" t="s">
        <v>29</v>
      </c>
      <c r="D14" s="68">
        <v>0</v>
      </c>
      <c r="E14" s="68">
        <v>0</v>
      </c>
      <c r="F14" s="68">
        <v>0</v>
      </c>
      <c r="G14" s="68">
        <v>0</v>
      </c>
      <c r="H14" s="68">
        <v>0</v>
      </c>
      <c r="I14" s="68">
        <v>0</v>
      </c>
      <c r="J14" s="68">
        <v>0</v>
      </c>
      <c r="K14" s="131">
        <v>0</v>
      </c>
      <c r="L14" s="131">
        <v>0</v>
      </c>
      <c r="M14" s="131">
        <v>0</v>
      </c>
      <c r="N14" s="132">
        <v>0</v>
      </c>
      <c r="O14" s="132">
        <v>0</v>
      </c>
      <c r="P14" s="132">
        <v>0</v>
      </c>
      <c r="Q14" s="132">
        <v>0</v>
      </c>
      <c r="R14" s="133">
        <v>0</v>
      </c>
    </row>
    <row r="15" spans="1:19" x14ac:dyDescent="0.25">
      <c r="A15" s="188"/>
      <c r="B15" s="130" t="s">
        <v>22</v>
      </c>
      <c r="C15" s="189" t="s">
        <v>25</v>
      </c>
      <c r="D15" s="68">
        <v>0</v>
      </c>
      <c r="E15" s="68">
        <v>0</v>
      </c>
      <c r="F15" s="68">
        <v>5.99</v>
      </c>
      <c r="G15" s="68">
        <v>23.94</v>
      </c>
      <c r="H15" s="68">
        <v>0</v>
      </c>
      <c r="I15" s="68">
        <v>0</v>
      </c>
      <c r="J15" s="68">
        <v>0</v>
      </c>
      <c r="K15" s="131">
        <v>0</v>
      </c>
      <c r="L15" s="131">
        <v>0</v>
      </c>
      <c r="M15" s="131">
        <v>0.18</v>
      </c>
      <c r="N15" s="132">
        <v>0</v>
      </c>
      <c r="O15" s="132">
        <v>0</v>
      </c>
      <c r="P15" s="132">
        <v>0</v>
      </c>
      <c r="Q15" s="132">
        <v>0</v>
      </c>
      <c r="R15" s="133">
        <v>1.7999999999999999E-2</v>
      </c>
    </row>
    <row r="16" spans="1:19" x14ac:dyDescent="0.25">
      <c r="A16" s="188"/>
      <c r="B16" s="130" t="s">
        <v>153</v>
      </c>
      <c r="C16" s="189" t="s">
        <v>71</v>
      </c>
      <c r="D16" s="68">
        <v>0.75</v>
      </c>
      <c r="E16" s="68">
        <v>0.26</v>
      </c>
      <c r="F16" s="68">
        <v>6.23</v>
      </c>
      <c r="G16" s="68">
        <v>30.3</v>
      </c>
      <c r="H16" s="68">
        <v>8.4000000000000005E-2</v>
      </c>
      <c r="I16" s="68">
        <v>8.0000000000000002E-3</v>
      </c>
      <c r="J16" s="68">
        <v>0</v>
      </c>
      <c r="K16" s="131">
        <v>0</v>
      </c>
      <c r="L16" s="131">
        <v>0.04</v>
      </c>
      <c r="M16" s="131">
        <v>0.8</v>
      </c>
      <c r="N16" s="132">
        <v>0</v>
      </c>
      <c r="O16" s="132">
        <v>5</v>
      </c>
      <c r="P16" s="132">
        <v>1E-3</v>
      </c>
      <c r="Q16" s="132">
        <v>15</v>
      </c>
      <c r="R16" s="133">
        <v>0.1</v>
      </c>
    </row>
    <row r="17" spans="1:18" x14ac:dyDescent="0.25">
      <c r="A17" s="188"/>
      <c r="B17" s="130" t="s">
        <v>154</v>
      </c>
      <c r="C17" s="189" t="s">
        <v>71</v>
      </c>
      <c r="D17" s="68">
        <v>1.1499999999999999</v>
      </c>
      <c r="E17" s="68">
        <v>0.33</v>
      </c>
      <c r="F17" s="68">
        <v>6.65</v>
      </c>
      <c r="G17" s="68">
        <v>34.200000000000003</v>
      </c>
      <c r="H17" s="68">
        <v>1.2999999999999999E-2</v>
      </c>
      <c r="I17" s="68">
        <v>6.0000000000000001E-3</v>
      </c>
      <c r="J17" s="68">
        <v>0</v>
      </c>
      <c r="K17" s="131">
        <v>0</v>
      </c>
      <c r="L17" s="131">
        <v>0.03</v>
      </c>
      <c r="M17" s="131">
        <v>2.7</v>
      </c>
      <c r="N17" s="132">
        <v>0</v>
      </c>
      <c r="O17" s="132">
        <v>8.3000000000000007</v>
      </c>
      <c r="P17" s="132">
        <v>0</v>
      </c>
      <c r="Q17" s="132">
        <v>23.3</v>
      </c>
      <c r="R17" s="133">
        <v>0.27</v>
      </c>
    </row>
    <row r="18" spans="1:18" ht="28.5" x14ac:dyDescent="0.25">
      <c r="A18" s="190">
        <v>395</v>
      </c>
      <c r="B18" s="143" t="s">
        <v>456</v>
      </c>
      <c r="C18" s="191" t="s">
        <v>37</v>
      </c>
      <c r="D18" s="192">
        <f t="shared" ref="D18:R18" si="4">SUM(D19:D22)</f>
        <v>3.59</v>
      </c>
      <c r="E18" s="192">
        <f t="shared" si="4"/>
        <v>3.43</v>
      </c>
      <c r="F18" s="192">
        <f t="shared" si="4"/>
        <v>16.830000000000002</v>
      </c>
      <c r="G18" s="192">
        <f t="shared" si="4"/>
        <v>111.79</v>
      </c>
      <c r="H18" s="192">
        <f t="shared" si="4"/>
        <v>0.02</v>
      </c>
      <c r="I18" s="192">
        <f t="shared" si="4"/>
        <v>7.4999999999999997E-2</v>
      </c>
      <c r="J18" s="192">
        <f t="shared" si="4"/>
        <v>0.6</v>
      </c>
      <c r="K18" s="192">
        <f t="shared" si="4"/>
        <v>2.1999999999999999E-2</v>
      </c>
      <c r="L18" s="192">
        <f t="shared" si="4"/>
        <v>0</v>
      </c>
      <c r="M18" s="192">
        <f t="shared" si="4"/>
        <v>60.6</v>
      </c>
      <c r="N18" s="192">
        <f t="shared" si="4"/>
        <v>8.9999999999999993E-3</v>
      </c>
      <c r="O18" s="192">
        <f t="shared" si="4"/>
        <v>14</v>
      </c>
      <c r="P18" s="192">
        <f t="shared" si="4"/>
        <v>0</v>
      </c>
      <c r="Q18" s="192">
        <f t="shared" si="4"/>
        <v>30</v>
      </c>
      <c r="R18" s="193">
        <f t="shared" si="4"/>
        <v>0.09</v>
      </c>
    </row>
    <row r="19" spans="1:18" ht="15.75" x14ac:dyDescent="0.25">
      <c r="A19" s="190"/>
      <c r="B19" s="130" t="s">
        <v>26</v>
      </c>
      <c r="C19" s="194" t="s">
        <v>28</v>
      </c>
      <c r="D19" s="68">
        <v>0</v>
      </c>
      <c r="E19" s="68">
        <v>0</v>
      </c>
      <c r="F19" s="68">
        <v>0</v>
      </c>
      <c r="G19" s="68">
        <v>0</v>
      </c>
      <c r="H19" s="195">
        <v>0</v>
      </c>
      <c r="I19" s="195">
        <v>0</v>
      </c>
      <c r="J19" s="68">
        <v>0</v>
      </c>
      <c r="K19" s="68">
        <v>0</v>
      </c>
      <c r="L19" s="68">
        <v>0</v>
      </c>
      <c r="M19" s="195">
        <v>0</v>
      </c>
      <c r="N19" s="196">
        <v>0</v>
      </c>
      <c r="O19" s="196">
        <v>0</v>
      </c>
      <c r="P19" s="196">
        <v>0</v>
      </c>
      <c r="Q19" s="196">
        <v>0</v>
      </c>
      <c r="R19" s="197">
        <v>0</v>
      </c>
    </row>
    <row r="20" spans="1:18" ht="30" x14ac:dyDescent="0.25">
      <c r="A20" s="190"/>
      <c r="B20" s="130" t="s">
        <v>41</v>
      </c>
      <c r="C20" s="194" t="s">
        <v>30</v>
      </c>
      <c r="D20" s="68">
        <v>3.5</v>
      </c>
      <c r="E20" s="68">
        <v>3</v>
      </c>
      <c r="F20" s="68">
        <v>4.7</v>
      </c>
      <c r="G20" s="68">
        <v>63</v>
      </c>
      <c r="H20" s="195">
        <v>0</v>
      </c>
      <c r="I20" s="195">
        <v>0</v>
      </c>
      <c r="J20" s="68">
        <v>0.6</v>
      </c>
      <c r="K20" s="68">
        <v>2.1999999999999999E-2</v>
      </c>
      <c r="L20" s="68">
        <v>0</v>
      </c>
      <c r="M20" s="195">
        <v>0</v>
      </c>
      <c r="N20" s="196">
        <v>8.9999999999999993E-3</v>
      </c>
      <c r="O20" s="196">
        <v>14</v>
      </c>
      <c r="P20" s="196">
        <v>0</v>
      </c>
      <c r="Q20" s="196">
        <v>30</v>
      </c>
      <c r="R20" s="197">
        <v>0</v>
      </c>
    </row>
    <row r="21" spans="1:18" ht="15.75" x14ac:dyDescent="0.25">
      <c r="A21" s="190"/>
      <c r="B21" s="130" t="s">
        <v>43</v>
      </c>
      <c r="C21" s="194" t="s">
        <v>44</v>
      </c>
      <c r="D21" s="68">
        <v>0</v>
      </c>
      <c r="E21" s="68">
        <v>0</v>
      </c>
      <c r="F21" s="68">
        <v>11.1</v>
      </c>
      <c r="G21" s="68">
        <v>42.14</v>
      </c>
      <c r="H21" s="195">
        <v>0</v>
      </c>
      <c r="I21" s="195">
        <v>0</v>
      </c>
      <c r="J21" s="68">
        <v>0</v>
      </c>
      <c r="K21" s="68">
        <v>0</v>
      </c>
      <c r="L21" s="68">
        <v>0</v>
      </c>
      <c r="M21" s="195">
        <v>0.6</v>
      </c>
      <c r="N21" s="196">
        <v>0</v>
      </c>
      <c r="O21" s="196">
        <v>0</v>
      </c>
      <c r="P21" s="196">
        <v>0</v>
      </c>
      <c r="Q21" s="196">
        <v>0</v>
      </c>
      <c r="R21" s="197">
        <v>0.06</v>
      </c>
    </row>
    <row r="22" spans="1:18" ht="15.75" x14ac:dyDescent="0.25">
      <c r="A22" s="190"/>
      <c r="B22" s="130" t="s">
        <v>157</v>
      </c>
      <c r="C22" s="194" t="s">
        <v>457</v>
      </c>
      <c r="D22" s="68">
        <v>0.09</v>
      </c>
      <c r="E22" s="68">
        <v>0.43</v>
      </c>
      <c r="F22" s="68">
        <v>1.03</v>
      </c>
      <c r="G22" s="68">
        <v>6.65</v>
      </c>
      <c r="H22" s="195">
        <v>0.02</v>
      </c>
      <c r="I22" s="195">
        <v>7.4999999999999997E-2</v>
      </c>
      <c r="J22" s="68">
        <v>0</v>
      </c>
      <c r="K22" s="68">
        <v>0</v>
      </c>
      <c r="L22" s="68">
        <v>0</v>
      </c>
      <c r="M22" s="195">
        <v>60</v>
      </c>
      <c r="N22" s="196">
        <v>0</v>
      </c>
      <c r="O22" s="196">
        <v>0</v>
      </c>
      <c r="P22" s="196">
        <v>0</v>
      </c>
      <c r="Q22" s="196">
        <v>0</v>
      </c>
      <c r="R22" s="197">
        <v>0.03</v>
      </c>
    </row>
    <row r="23" spans="1:18" ht="15" customHeight="1" x14ac:dyDescent="0.25">
      <c r="A23" s="140">
        <v>10</v>
      </c>
      <c r="B23" s="3" t="s">
        <v>48</v>
      </c>
      <c r="C23" s="4">
        <v>30</v>
      </c>
      <c r="D23" s="153">
        <f t="shared" ref="D23:R23" si="5">SUM(D24)</f>
        <v>2.37</v>
      </c>
      <c r="E23" s="153">
        <f t="shared" si="5"/>
        <v>0.3</v>
      </c>
      <c r="F23" s="153">
        <f t="shared" si="5"/>
        <v>14.49</v>
      </c>
      <c r="G23" s="153">
        <f t="shared" si="5"/>
        <v>70.5</v>
      </c>
      <c r="H23" s="153">
        <f t="shared" si="5"/>
        <v>4.8000000000000001E-2</v>
      </c>
      <c r="I23" s="153">
        <f t="shared" si="5"/>
        <v>1.7999999999999999E-2</v>
      </c>
      <c r="J23" s="153">
        <f t="shared" si="5"/>
        <v>0</v>
      </c>
      <c r="K23" s="153">
        <f t="shared" si="5"/>
        <v>0</v>
      </c>
      <c r="L23" s="153">
        <f t="shared" si="5"/>
        <v>0.39</v>
      </c>
      <c r="M23" s="153">
        <f t="shared" si="5"/>
        <v>6.9</v>
      </c>
      <c r="N23" s="153">
        <f t="shared" si="5"/>
        <v>1E-3</v>
      </c>
      <c r="O23" s="153">
        <f t="shared" si="5"/>
        <v>9.9</v>
      </c>
      <c r="P23" s="153">
        <f t="shared" si="5"/>
        <v>2E-3</v>
      </c>
      <c r="Q23" s="153">
        <f t="shared" si="5"/>
        <v>26.1</v>
      </c>
      <c r="R23" s="153">
        <f t="shared" si="5"/>
        <v>0.6</v>
      </c>
    </row>
    <row r="24" spans="1:18" ht="15" customHeight="1" thickBot="1" x14ac:dyDescent="0.3">
      <c r="A24" s="203"/>
      <c r="B24" s="20" t="s">
        <v>50</v>
      </c>
      <c r="C24" s="21" t="s">
        <v>53</v>
      </c>
      <c r="D24" s="198">
        <v>2.37</v>
      </c>
      <c r="E24" s="198">
        <v>0.3</v>
      </c>
      <c r="F24" s="198">
        <v>14.49</v>
      </c>
      <c r="G24" s="198">
        <v>70.5</v>
      </c>
      <c r="H24" s="198">
        <v>4.8000000000000001E-2</v>
      </c>
      <c r="I24" s="198">
        <v>1.7999999999999999E-2</v>
      </c>
      <c r="J24" s="198">
        <v>0</v>
      </c>
      <c r="K24" s="12">
        <v>0</v>
      </c>
      <c r="L24" s="12">
        <v>0.39</v>
      </c>
      <c r="M24" s="12">
        <v>6.9</v>
      </c>
      <c r="N24" s="101">
        <v>1E-3</v>
      </c>
      <c r="O24" s="101">
        <v>9.9</v>
      </c>
      <c r="P24" s="101">
        <v>2E-3</v>
      </c>
      <c r="Q24" s="101">
        <v>26.1</v>
      </c>
      <c r="R24" s="14">
        <v>0.6</v>
      </c>
    </row>
    <row r="25" spans="1:18" ht="15.75" thickBot="1" x14ac:dyDescent="0.3">
      <c r="A25" s="431" t="s">
        <v>52</v>
      </c>
      <c r="B25" s="432"/>
      <c r="C25" s="433"/>
      <c r="D25" s="17">
        <f>SUM(D4,D6,D10,D18,D23)</f>
        <v>24.411999999999999</v>
      </c>
      <c r="E25" s="17">
        <f t="shared" ref="E25:R25" si="6">SUM(E4,E6,E10,E18,E23)</f>
        <v>30.944999999999997</v>
      </c>
      <c r="F25" s="17">
        <f t="shared" si="6"/>
        <v>72.242999999999995</v>
      </c>
      <c r="G25" s="216">
        <f t="shared" si="6"/>
        <v>606.58000000000004</v>
      </c>
      <c r="H25" s="17">
        <f t="shared" si="6"/>
        <v>0.31200000000000006</v>
      </c>
      <c r="I25" s="17">
        <f t="shared" si="6"/>
        <v>0.60499999999999998</v>
      </c>
      <c r="J25" s="17">
        <f t="shared" si="6"/>
        <v>2.6890000000000001</v>
      </c>
      <c r="K25" s="17">
        <f t="shared" si="6"/>
        <v>0.28500000000000003</v>
      </c>
      <c r="L25" s="17">
        <f t="shared" si="6"/>
        <v>1.3480000000000001</v>
      </c>
      <c r="M25" s="17">
        <f t="shared" si="6"/>
        <v>458.20800000000003</v>
      </c>
      <c r="N25" s="17">
        <f t="shared" si="6"/>
        <v>3.2000000000000001E-2</v>
      </c>
      <c r="O25" s="17">
        <f t="shared" si="6"/>
        <v>79.911000000000001</v>
      </c>
      <c r="P25" s="17">
        <f t="shared" si="6"/>
        <v>2.3E-2</v>
      </c>
      <c r="Q25" s="17">
        <f t="shared" si="6"/>
        <v>436.16900000000004</v>
      </c>
      <c r="R25" s="17">
        <f t="shared" si="6"/>
        <v>2.9979999999999998</v>
      </c>
    </row>
    <row r="26" spans="1:18" x14ac:dyDescent="0.25">
      <c r="A26" s="65"/>
      <c r="B26" s="65"/>
      <c r="C26" s="65">
        <v>530</v>
      </c>
      <c r="D26" s="66"/>
      <c r="E26" s="66"/>
      <c r="F26" s="66"/>
      <c r="G26" s="66"/>
      <c r="H26" s="66"/>
      <c r="I26" s="66"/>
      <c r="J26" s="66"/>
      <c r="K26" s="66"/>
      <c r="L26" s="66"/>
      <c r="M26" s="66"/>
      <c r="N26" s="66"/>
      <c r="O26" s="66"/>
      <c r="P26" s="66"/>
      <c r="Q26" s="66"/>
      <c r="R26" s="66"/>
    </row>
    <row r="27" spans="1:18" x14ac:dyDescent="0.25">
      <c r="A27" s="65"/>
      <c r="B27" s="65"/>
      <c r="C27" s="65"/>
      <c r="D27" s="66"/>
      <c r="E27" s="66"/>
      <c r="F27" s="66"/>
      <c r="G27" s="66"/>
      <c r="H27" s="66"/>
      <c r="I27" s="66"/>
      <c r="J27" s="66"/>
      <c r="K27" s="66"/>
      <c r="L27" s="66"/>
      <c r="M27" s="66"/>
      <c r="N27" s="66"/>
      <c r="O27" s="66"/>
      <c r="P27" s="66"/>
      <c r="Q27" s="66"/>
      <c r="R27" s="66"/>
    </row>
    <row r="28" spans="1:18" x14ac:dyDescent="0.25">
      <c r="A28" s="65"/>
      <c r="B28" s="65"/>
      <c r="C28" s="65"/>
      <c r="D28" s="66"/>
      <c r="E28" s="66"/>
      <c r="F28" s="66"/>
      <c r="G28" s="66"/>
      <c r="H28" s="66"/>
      <c r="I28" s="66"/>
      <c r="J28" s="66"/>
      <c r="K28" s="66"/>
      <c r="L28" s="66"/>
      <c r="M28" s="66"/>
      <c r="N28" s="66"/>
      <c r="O28" s="66"/>
      <c r="P28" s="66"/>
      <c r="Q28" s="66"/>
      <c r="R28" s="66"/>
    </row>
    <row r="29" spans="1:18" ht="15.75" thickBot="1" x14ac:dyDescent="0.3">
      <c r="A29" s="1"/>
      <c r="B29" s="2" t="s">
        <v>54</v>
      </c>
      <c r="C29" s="1"/>
      <c r="D29" s="1"/>
      <c r="E29" s="1"/>
      <c r="F29" s="1"/>
      <c r="G29" s="1"/>
      <c r="H29" s="1"/>
      <c r="I29" s="1"/>
      <c r="J29" s="1"/>
      <c r="K29" s="1"/>
      <c r="L29" s="1"/>
      <c r="M29" s="1"/>
      <c r="N29" s="1"/>
      <c r="O29" s="1"/>
      <c r="P29" s="1"/>
      <c r="Q29" s="1"/>
      <c r="R29" s="1"/>
    </row>
    <row r="30" spans="1:18" ht="31.5" customHeight="1" x14ac:dyDescent="0.25">
      <c r="A30" s="451" t="s">
        <v>1</v>
      </c>
      <c r="B30" s="453" t="s">
        <v>2</v>
      </c>
      <c r="C30" s="453" t="s">
        <v>3</v>
      </c>
      <c r="D30" s="455" t="s">
        <v>4</v>
      </c>
      <c r="E30" s="455"/>
      <c r="F30" s="455"/>
      <c r="G30" s="453" t="s">
        <v>5</v>
      </c>
      <c r="H30" s="438" t="s">
        <v>6</v>
      </c>
      <c r="I30" s="439"/>
      <c r="J30" s="439"/>
      <c r="K30" s="439"/>
      <c r="L30" s="440"/>
      <c r="M30" s="453" t="s">
        <v>7</v>
      </c>
      <c r="N30" s="445"/>
      <c r="O30" s="445"/>
      <c r="P30" s="445"/>
      <c r="Q30" s="445"/>
      <c r="R30" s="458"/>
    </row>
    <row r="31" spans="1:18" ht="16.5" thickBot="1" x14ac:dyDescent="0.3">
      <c r="A31" s="452"/>
      <c r="B31" s="454"/>
      <c r="C31" s="454"/>
      <c r="D31" s="104" t="s">
        <v>8</v>
      </c>
      <c r="E31" s="104" t="s">
        <v>9</v>
      </c>
      <c r="F31" s="104" t="s">
        <v>10</v>
      </c>
      <c r="G31" s="454"/>
      <c r="H31" s="104" t="s">
        <v>11</v>
      </c>
      <c r="I31" s="104" t="s">
        <v>12</v>
      </c>
      <c r="J31" s="104" t="s">
        <v>13</v>
      </c>
      <c r="K31" s="104" t="s">
        <v>432</v>
      </c>
      <c r="L31" s="104" t="s">
        <v>433</v>
      </c>
      <c r="M31" s="104" t="s">
        <v>14</v>
      </c>
      <c r="N31" s="103" t="s">
        <v>434</v>
      </c>
      <c r="O31" s="103" t="s">
        <v>435</v>
      </c>
      <c r="P31" s="103" t="s">
        <v>436</v>
      </c>
      <c r="Q31" s="103" t="s">
        <v>437</v>
      </c>
      <c r="R31" s="105" t="s">
        <v>15</v>
      </c>
    </row>
    <row r="32" spans="1:18" ht="15.75" x14ac:dyDescent="0.25">
      <c r="A32" s="211">
        <v>14</v>
      </c>
      <c r="B32" s="212" t="s">
        <v>515</v>
      </c>
      <c r="C32" s="213">
        <v>60</v>
      </c>
      <c r="D32" s="214">
        <f>SUM(D33)</f>
        <v>0.48</v>
      </c>
      <c r="E32" s="214">
        <f t="shared" ref="E32:R32" si="7">SUM(E33)</f>
        <v>0.06</v>
      </c>
      <c r="F32" s="214">
        <f t="shared" si="7"/>
        <v>1.5</v>
      </c>
      <c r="G32" s="214">
        <f t="shared" si="7"/>
        <v>8.4</v>
      </c>
      <c r="H32" s="214">
        <f t="shared" si="7"/>
        <v>1.7999999999999999E-2</v>
      </c>
      <c r="I32" s="214">
        <f t="shared" si="7"/>
        <v>2.4E-2</v>
      </c>
      <c r="J32" s="214">
        <f t="shared" si="7"/>
        <v>6</v>
      </c>
      <c r="K32" s="214">
        <f t="shared" si="7"/>
        <v>6.0000000000000001E-3</v>
      </c>
      <c r="L32" s="214">
        <f t="shared" si="7"/>
        <v>0.06</v>
      </c>
      <c r="M32" s="214">
        <f t="shared" si="7"/>
        <v>13.8</v>
      </c>
      <c r="N32" s="214">
        <f t="shared" si="7"/>
        <v>2E-3</v>
      </c>
      <c r="O32" s="214">
        <f t="shared" si="7"/>
        <v>8.4</v>
      </c>
      <c r="P32" s="214">
        <f t="shared" si="7"/>
        <v>0</v>
      </c>
      <c r="Q32" s="214">
        <f t="shared" si="7"/>
        <v>25.2</v>
      </c>
      <c r="R32" s="215">
        <f t="shared" si="7"/>
        <v>0.36</v>
      </c>
    </row>
    <row r="33" spans="1:18" ht="15.75" x14ac:dyDescent="0.25">
      <c r="A33" s="162"/>
      <c r="B33" s="128" t="s">
        <v>516</v>
      </c>
      <c r="C33" s="128" t="s">
        <v>517</v>
      </c>
      <c r="D33" s="64">
        <v>0.48</v>
      </c>
      <c r="E33" s="64">
        <v>0.06</v>
      </c>
      <c r="F33" s="64">
        <v>1.5</v>
      </c>
      <c r="G33" s="64">
        <v>8.4</v>
      </c>
      <c r="H33" s="64">
        <v>1.7999999999999999E-2</v>
      </c>
      <c r="I33" s="64">
        <v>2.4E-2</v>
      </c>
      <c r="J33" s="64">
        <v>6</v>
      </c>
      <c r="K33" s="64">
        <v>6.0000000000000001E-3</v>
      </c>
      <c r="L33" s="64">
        <v>0.06</v>
      </c>
      <c r="M33" s="64">
        <v>13.8</v>
      </c>
      <c r="N33" s="117">
        <v>2E-3</v>
      </c>
      <c r="O33" s="117">
        <v>8.4</v>
      </c>
      <c r="P33" s="117">
        <v>0</v>
      </c>
      <c r="Q33" s="117">
        <v>25.2</v>
      </c>
      <c r="R33" s="118">
        <v>0.36</v>
      </c>
    </row>
    <row r="34" spans="1:18" ht="15.75" x14ac:dyDescent="0.25">
      <c r="A34" s="162">
        <v>308</v>
      </c>
      <c r="B34" s="3" t="s">
        <v>598</v>
      </c>
      <c r="C34" s="235">
        <v>90</v>
      </c>
      <c r="D34" s="236">
        <f t="shared" ref="D34:R34" si="8">SUM(D35:D39)</f>
        <v>13.440999999999999</v>
      </c>
      <c r="E34" s="236">
        <f t="shared" si="8"/>
        <v>14.779000000000002</v>
      </c>
      <c r="F34" s="236">
        <f t="shared" si="8"/>
        <v>8.6669999999999998</v>
      </c>
      <c r="G34" s="236">
        <f t="shared" si="8"/>
        <v>221.49</v>
      </c>
      <c r="H34" s="236">
        <f t="shared" si="8"/>
        <v>7.2999999999999995E-2</v>
      </c>
      <c r="I34" s="236">
        <f t="shared" si="8"/>
        <v>0.114</v>
      </c>
      <c r="J34" s="236">
        <f t="shared" si="8"/>
        <v>1.1950000000000001</v>
      </c>
      <c r="K34" s="236">
        <f t="shared" si="8"/>
        <v>6.3E-2</v>
      </c>
      <c r="L34" s="236">
        <f t="shared" si="8"/>
        <v>0.58500000000000008</v>
      </c>
      <c r="M34" s="236">
        <f t="shared" si="8"/>
        <v>15.297000000000001</v>
      </c>
      <c r="N34" s="236">
        <f t="shared" si="8"/>
        <v>4.0000000000000001E-3</v>
      </c>
      <c r="O34" s="236">
        <f t="shared" si="8"/>
        <v>17.542999999999999</v>
      </c>
      <c r="P34" s="236">
        <f t="shared" si="8"/>
        <v>9.9999999999999985E-3</v>
      </c>
      <c r="Q34" s="236">
        <f t="shared" si="8"/>
        <v>125.247</v>
      </c>
      <c r="R34" s="336">
        <f t="shared" si="8"/>
        <v>1.405</v>
      </c>
    </row>
    <row r="35" spans="1:18" ht="15.75" x14ac:dyDescent="0.25">
      <c r="A35" s="162"/>
      <c r="B35" s="8" t="s">
        <v>26</v>
      </c>
      <c r="C35" s="22" t="s">
        <v>537</v>
      </c>
      <c r="D35" s="237">
        <v>0</v>
      </c>
      <c r="E35" s="237">
        <v>0</v>
      </c>
      <c r="F35" s="237">
        <v>0</v>
      </c>
      <c r="G35" s="237">
        <v>0</v>
      </c>
      <c r="H35" s="237">
        <v>0</v>
      </c>
      <c r="I35" s="237">
        <v>0</v>
      </c>
      <c r="J35" s="237">
        <v>0</v>
      </c>
      <c r="K35" s="237">
        <v>0</v>
      </c>
      <c r="L35" s="237">
        <v>0</v>
      </c>
      <c r="M35" s="237">
        <v>0</v>
      </c>
      <c r="N35" s="237">
        <v>0</v>
      </c>
      <c r="O35" s="237">
        <v>0</v>
      </c>
      <c r="P35" s="237">
        <v>0</v>
      </c>
      <c r="Q35" s="237">
        <v>0</v>
      </c>
      <c r="R35" s="239">
        <v>0</v>
      </c>
    </row>
    <row r="36" spans="1:18" ht="15.75" x14ac:dyDescent="0.25">
      <c r="A36" s="162"/>
      <c r="B36" s="8" t="s">
        <v>534</v>
      </c>
      <c r="C36" s="22" t="s">
        <v>538</v>
      </c>
      <c r="D36" s="6">
        <v>12.08</v>
      </c>
      <c r="E36" s="6">
        <v>12.22</v>
      </c>
      <c r="F36" s="6">
        <v>0.46500000000000002</v>
      </c>
      <c r="G36" s="6">
        <v>160</v>
      </c>
      <c r="H36" s="237">
        <v>4.5999999999999999E-2</v>
      </c>
      <c r="I36" s="237">
        <v>0.1</v>
      </c>
      <c r="J36" s="6">
        <v>1.1950000000000001</v>
      </c>
      <c r="K36" s="237">
        <v>4.8000000000000001E-2</v>
      </c>
      <c r="L36" s="237">
        <v>0.33200000000000002</v>
      </c>
      <c r="M36" s="237">
        <v>10.62</v>
      </c>
      <c r="N36" s="238">
        <v>4.0000000000000001E-3</v>
      </c>
      <c r="O36" s="238">
        <v>11.95</v>
      </c>
      <c r="P36" s="238">
        <v>8.9999999999999993E-3</v>
      </c>
      <c r="Q36" s="238">
        <v>109.56</v>
      </c>
      <c r="R36" s="239">
        <v>1.06</v>
      </c>
    </row>
    <row r="37" spans="1:18" ht="30" x14ac:dyDescent="0.25">
      <c r="A37" s="162"/>
      <c r="B37" s="8" t="s">
        <v>128</v>
      </c>
      <c r="C37" s="22" t="s">
        <v>539</v>
      </c>
      <c r="D37" s="47">
        <v>1.335</v>
      </c>
      <c r="E37" s="47">
        <v>0.16900000000000001</v>
      </c>
      <c r="F37" s="47">
        <v>8.16</v>
      </c>
      <c r="G37" s="47">
        <v>39.71</v>
      </c>
      <c r="H37" s="237">
        <v>2.7E-2</v>
      </c>
      <c r="I37" s="237">
        <v>0.01</v>
      </c>
      <c r="J37" s="47">
        <v>0</v>
      </c>
      <c r="K37" s="237">
        <v>0</v>
      </c>
      <c r="L37" s="237">
        <v>0.22</v>
      </c>
      <c r="M37" s="237">
        <v>3.887</v>
      </c>
      <c r="N37" s="238">
        <v>0</v>
      </c>
      <c r="O37" s="238">
        <v>5.577</v>
      </c>
      <c r="P37" s="238">
        <v>1E-3</v>
      </c>
      <c r="Q37" s="238">
        <v>14.7</v>
      </c>
      <c r="R37" s="239">
        <v>0.33800000000000002</v>
      </c>
    </row>
    <row r="38" spans="1:18" ht="15.75" x14ac:dyDescent="0.25">
      <c r="A38" s="162"/>
      <c r="B38" s="128" t="s">
        <v>85</v>
      </c>
      <c r="C38" s="200" t="s">
        <v>488</v>
      </c>
      <c r="D38" s="64">
        <v>0</v>
      </c>
      <c r="E38" s="64">
        <v>0</v>
      </c>
      <c r="F38" s="64">
        <v>0</v>
      </c>
      <c r="G38" s="64">
        <v>0</v>
      </c>
      <c r="H38" s="237">
        <v>0</v>
      </c>
      <c r="I38" s="237">
        <v>0</v>
      </c>
      <c r="J38" s="237">
        <v>0</v>
      </c>
      <c r="K38" s="237">
        <v>0</v>
      </c>
      <c r="L38" s="237">
        <v>0</v>
      </c>
      <c r="M38" s="237">
        <v>0</v>
      </c>
      <c r="N38" s="238">
        <v>0</v>
      </c>
      <c r="O38" s="238">
        <v>0</v>
      </c>
      <c r="P38" s="238">
        <v>0</v>
      </c>
      <c r="Q38" s="238">
        <v>0</v>
      </c>
      <c r="R38" s="239">
        <v>0</v>
      </c>
    </row>
    <row r="39" spans="1:18" ht="15.75" x14ac:dyDescent="0.25">
      <c r="A39" s="162"/>
      <c r="B39" s="64" t="s">
        <v>17</v>
      </c>
      <c r="C39" s="64" t="s">
        <v>540</v>
      </c>
      <c r="D39" s="64">
        <v>2.5999999999999999E-2</v>
      </c>
      <c r="E39" s="64">
        <v>2.39</v>
      </c>
      <c r="F39" s="64">
        <v>4.2000000000000003E-2</v>
      </c>
      <c r="G39" s="64">
        <v>21.78</v>
      </c>
      <c r="H39" s="167">
        <v>0</v>
      </c>
      <c r="I39" s="167">
        <v>4.0000000000000001E-3</v>
      </c>
      <c r="J39" s="64">
        <v>0</v>
      </c>
      <c r="K39" s="240">
        <v>1.4999999999999999E-2</v>
      </c>
      <c r="L39" s="240">
        <v>3.3000000000000002E-2</v>
      </c>
      <c r="M39" s="241">
        <v>0.79</v>
      </c>
      <c r="N39" s="167">
        <v>0</v>
      </c>
      <c r="O39" s="167">
        <v>1.6E-2</v>
      </c>
      <c r="P39" s="167">
        <v>0</v>
      </c>
      <c r="Q39" s="242">
        <v>0.98699999999999999</v>
      </c>
      <c r="R39" s="184">
        <v>7.0000000000000001E-3</v>
      </c>
    </row>
    <row r="40" spans="1:18" ht="28.5" x14ac:dyDescent="0.25">
      <c r="A40" s="125">
        <v>204</v>
      </c>
      <c r="B40" s="33" t="s">
        <v>95</v>
      </c>
      <c r="C40" s="129">
        <v>150</v>
      </c>
      <c r="D40" s="134">
        <f t="shared" ref="D40:R40" si="9">SUM(D41:D44)</f>
        <v>3.0659999999999998</v>
      </c>
      <c r="E40" s="134">
        <f t="shared" si="9"/>
        <v>4.2530000000000001</v>
      </c>
      <c r="F40" s="134">
        <f t="shared" si="9"/>
        <v>16.168000000000003</v>
      </c>
      <c r="G40" s="134">
        <f t="shared" si="9"/>
        <v>116.80000000000001</v>
      </c>
      <c r="H40" s="134">
        <f t="shared" si="9"/>
        <v>0</v>
      </c>
      <c r="I40" s="134">
        <f t="shared" si="9"/>
        <v>6.0000000000000001E-3</v>
      </c>
      <c r="J40" s="134">
        <f t="shared" si="9"/>
        <v>0</v>
      </c>
      <c r="K40" s="134">
        <f t="shared" si="9"/>
        <v>2.3E-2</v>
      </c>
      <c r="L40" s="134">
        <f t="shared" si="9"/>
        <v>5.1999999999999998E-2</v>
      </c>
      <c r="M40" s="134">
        <f t="shared" si="9"/>
        <v>1.248</v>
      </c>
      <c r="N40" s="134">
        <f t="shared" si="9"/>
        <v>0</v>
      </c>
      <c r="O40" s="134">
        <f t="shared" si="9"/>
        <v>2.5999999999999999E-2</v>
      </c>
      <c r="P40" s="134">
        <f t="shared" si="9"/>
        <v>0</v>
      </c>
      <c r="Q40" s="134">
        <f t="shared" si="9"/>
        <v>1.56</v>
      </c>
      <c r="R40" s="157">
        <f t="shared" si="9"/>
        <v>0.01</v>
      </c>
    </row>
    <row r="41" spans="1:18" x14ac:dyDescent="0.25">
      <c r="A41" s="127"/>
      <c r="B41" s="64" t="s">
        <v>17</v>
      </c>
      <c r="C41" s="128" t="s">
        <v>443</v>
      </c>
      <c r="D41" s="64">
        <v>4.2000000000000003E-2</v>
      </c>
      <c r="E41" s="64">
        <v>3.77</v>
      </c>
      <c r="F41" s="64">
        <v>6.8000000000000005E-2</v>
      </c>
      <c r="G41" s="64">
        <v>34.4</v>
      </c>
      <c r="H41" s="64">
        <v>0</v>
      </c>
      <c r="I41" s="64">
        <v>6.0000000000000001E-3</v>
      </c>
      <c r="J41" s="64">
        <v>0</v>
      </c>
      <c r="K41" s="64">
        <v>2.3E-2</v>
      </c>
      <c r="L41" s="64">
        <v>5.1999999999999998E-2</v>
      </c>
      <c r="M41" s="64">
        <v>1.248</v>
      </c>
      <c r="N41" s="117">
        <v>0</v>
      </c>
      <c r="O41" s="117">
        <v>2.5999999999999999E-2</v>
      </c>
      <c r="P41" s="117">
        <v>0</v>
      </c>
      <c r="Q41" s="117">
        <v>1.56</v>
      </c>
      <c r="R41" s="118">
        <v>0.01</v>
      </c>
    </row>
    <row r="42" spans="1:18" x14ac:dyDescent="0.25">
      <c r="A42" s="125"/>
      <c r="B42" s="64" t="s">
        <v>26</v>
      </c>
      <c r="C42" s="128" t="s">
        <v>444</v>
      </c>
      <c r="D42" s="64">
        <v>0</v>
      </c>
      <c r="E42" s="64">
        <v>0</v>
      </c>
      <c r="F42" s="64">
        <v>0</v>
      </c>
      <c r="G42" s="64">
        <v>0</v>
      </c>
      <c r="H42" s="64">
        <v>0</v>
      </c>
      <c r="I42" s="64">
        <v>0</v>
      </c>
      <c r="J42" s="64">
        <v>0</v>
      </c>
      <c r="K42" s="64">
        <v>0</v>
      </c>
      <c r="L42" s="64">
        <v>0</v>
      </c>
      <c r="M42" s="64">
        <v>0</v>
      </c>
      <c r="N42" s="117">
        <v>0</v>
      </c>
      <c r="O42" s="117">
        <v>0</v>
      </c>
      <c r="P42" s="117">
        <v>0</v>
      </c>
      <c r="Q42" s="117">
        <v>0</v>
      </c>
      <c r="R42" s="118">
        <v>0</v>
      </c>
    </row>
    <row r="43" spans="1:18" x14ac:dyDescent="0.25">
      <c r="A43" s="125"/>
      <c r="B43" s="64" t="s">
        <v>85</v>
      </c>
      <c r="C43" s="128" t="s">
        <v>445</v>
      </c>
      <c r="D43" s="64">
        <v>0</v>
      </c>
      <c r="E43" s="64">
        <v>0</v>
      </c>
      <c r="F43" s="64">
        <v>0</v>
      </c>
      <c r="G43" s="64">
        <v>0</v>
      </c>
      <c r="H43" s="64">
        <v>0</v>
      </c>
      <c r="I43" s="64">
        <v>0</v>
      </c>
      <c r="J43" s="64">
        <v>0</v>
      </c>
      <c r="K43" s="64">
        <v>0</v>
      </c>
      <c r="L43" s="64">
        <v>0</v>
      </c>
      <c r="M43" s="64">
        <v>0</v>
      </c>
      <c r="N43" s="117">
        <v>0</v>
      </c>
      <c r="O43" s="117">
        <v>0</v>
      </c>
      <c r="P43" s="117">
        <v>0</v>
      </c>
      <c r="Q43" s="117">
        <v>0</v>
      </c>
      <c r="R43" s="118">
        <v>0</v>
      </c>
    </row>
    <row r="44" spans="1:18" ht="30" x14ac:dyDescent="0.25">
      <c r="A44" s="127"/>
      <c r="B44" s="64" t="s">
        <v>102</v>
      </c>
      <c r="C44" s="128" t="s">
        <v>446</v>
      </c>
      <c r="D44" s="64">
        <v>3.024</v>
      </c>
      <c r="E44" s="64">
        <v>0.48299999999999998</v>
      </c>
      <c r="F44" s="64">
        <v>16.100000000000001</v>
      </c>
      <c r="G44" s="64">
        <v>82.4</v>
      </c>
      <c r="H44" s="64">
        <v>0</v>
      </c>
      <c r="I44" s="64">
        <v>0</v>
      </c>
      <c r="J44" s="64">
        <v>0</v>
      </c>
      <c r="K44" s="64">
        <v>0</v>
      </c>
      <c r="L44" s="64">
        <v>0</v>
      </c>
      <c r="M44" s="64">
        <v>0</v>
      </c>
      <c r="N44" s="117">
        <v>0</v>
      </c>
      <c r="O44" s="117">
        <v>0</v>
      </c>
      <c r="P44" s="117">
        <v>0</v>
      </c>
      <c r="Q44" s="117">
        <v>0</v>
      </c>
      <c r="R44" s="118">
        <v>0</v>
      </c>
    </row>
    <row r="45" spans="1:18" ht="29.25" x14ac:dyDescent="0.25">
      <c r="A45" s="140" t="s">
        <v>62</v>
      </c>
      <c r="B45" s="3" t="s">
        <v>63</v>
      </c>
      <c r="C45" s="5" t="s">
        <v>37</v>
      </c>
      <c r="D45" s="34">
        <f t="shared" ref="D45:R45" si="10">SUM(D46:D48)</f>
        <v>0.56000000000000005</v>
      </c>
      <c r="E45" s="34">
        <f t="shared" si="10"/>
        <v>0</v>
      </c>
      <c r="F45" s="34">
        <f t="shared" si="10"/>
        <v>30.22</v>
      </c>
      <c r="G45" s="34">
        <f t="shared" si="10"/>
        <v>103.11</v>
      </c>
      <c r="H45" s="34">
        <f t="shared" si="10"/>
        <v>6.0000000000000001E-3</v>
      </c>
      <c r="I45" s="34">
        <f t="shared" si="10"/>
        <v>2E-3</v>
      </c>
      <c r="J45" s="34">
        <f t="shared" si="10"/>
        <v>0.04</v>
      </c>
      <c r="K45" s="34">
        <f t="shared" si="10"/>
        <v>0</v>
      </c>
      <c r="L45" s="34">
        <f t="shared" si="10"/>
        <v>0</v>
      </c>
      <c r="M45" s="34">
        <f t="shared" si="10"/>
        <v>3.12</v>
      </c>
      <c r="N45" s="34">
        <f t="shared" si="10"/>
        <v>0</v>
      </c>
      <c r="O45" s="34">
        <f t="shared" si="10"/>
        <v>0</v>
      </c>
      <c r="P45" s="34">
        <f t="shared" si="10"/>
        <v>0</v>
      </c>
      <c r="Q45" s="34">
        <f t="shared" si="10"/>
        <v>0</v>
      </c>
      <c r="R45" s="337">
        <f t="shared" si="10"/>
        <v>0.12</v>
      </c>
    </row>
    <row r="46" spans="1:18" x14ac:dyDescent="0.25">
      <c r="A46" s="141"/>
      <c r="B46" s="8" t="s">
        <v>64</v>
      </c>
      <c r="C46" s="6" t="s">
        <v>65</v>
      </c>
      <c r="D46" s="120">
        <v>0.56000000000000005</v>
      </c>
      <c r="E46" s="120">
        <v>0</v>
      </c>
      <c r="F46" s="120">
        <v>10.26</v>
      </c>
      <c r="G46" s="120">
        <v>43.26</v>
      </c>
      <c r="H46" s="120">
        <v>6.0000000000000001E-3</v>
      </c>
      <c r="I46" s="120">
        <v>2E-3</v>
      </c>
      <c r="J46" s="120">
        <v>0.04</v>
      </c>
      <c r="K46" s="120">
        <v>0</v>
      </c>
      <c r="L46" s="120">
        <v>0</v>
      </c>
      <c r="M46" s="120">
        <v>2.52</v>
      </c>
      <c r="N46" s="121">
        <v>0</v>
      </c>
      <c r="O46" s="121">
        <v>0</v>
      </c>
      <c r="P46" s="121">
        <v>0</v>
      </c>
      <c r="Q46" s="121">
        <v>0</v>
      </c>
      <c r="R46" s="122">
        <v>0.06</v>
      </c>
    </row>
    <row r="47" spans="1:18" x14ac:dyDescent="0.25">
      <c r="A47" s="141"/>
      <c r="B47" s="8" t="s">
        <v>58</v>
      </c>
      <c r="C47" s="6" t="s">
        <v>66</v>
      </c>
      <c r="D47" s="120">
        <v>0</v>
      </c>
      <c r="E47" s="120">
        <v>0</v>
      </c>
      <c r="F47" s="120">
        <v>0</v>
      </c>
      <c r="G47" s="120">
        <v>0</v>
      </c>
      <c r="H47" s="120">
        <v>0</v>
      </c>
      <c r="I47" s="120">
        <v>0</v>
      </c>
      <c r="J47" s="120">
        <v>0</v>
      </c>
      <c r="K47" s="120">
        <v>0</v>
      </c>
      <c r="L47" s="120">
        <v>0</v>
      </c>
      <c r="M47" s="120">
        <v>0</v>
      </c>
      <c r="N47" s="121">
        <v>0</v>
      </c>
      <c r="O47" s="121">
        <v>0</v>
      </c>
      <c r="P47" s="121">
        <v>0</v>
      </c>
      <c r="Q47" s="121">
        <v>0</v>
      </c>
      <c r="R47" s="122">
        <v>0</v>
      </c>
    </row>
    <row r="48" spans="1:18" x14ac:dyDescent="0.25">
      <c r="A48" s="141"/>
      <c r="B48" s="8" t="s">
        <v>22</v>
      </c>
      <c r="C48" s="6" t="s">
        <v>67</v>
      </c>
      <c r="D48" s="120">
        <v>0</v>
      </c>
      <c r="E48" s="120">
        <v>0</v>
      </c>
      <c r="F48" s="120">
        <v>19.96</v>
      </c>
      <c r="G48" s="120">
        <v>59.85</v>
      </c>
      <c r="H48" s="120">
        <v>0</v>
      </c>
      <c r="I48" s="120">
        <v>0</v>
      </c>
      <c r="J48" s="120">
        <v>0</v>
      </c>
      <c r="K48" s="120">
        <v>0</v>
      </c>
      <c r="L48" s="120">
        <v>0</v>
      </c>
      <c r="M48" s="120">
        <v>0.6</v>
      </c>
      <c r="N48" s="121">
        <v>0</v>
      </c>
      <c r="O48" s="121">
        <v>0</v>
      </c>
      <c r="P48" s="121">
        <v>0</v>
      </c>
      <c r="Q48" s="121">
        <v>0</v>
      </c>
      <c r="R48" s="122">
        <v>0.06</v>
      </c>
    </row>
    <row r="49" spans="1:18" x14ac:dyDescent="0.25">
      <c r="A49" s="139">
        <v>11</v>
      </c>
      <c r="B49" s="3" t="s">
        <v>69</v>
      </c>
      <c r="C49" s="5" t="s">
        <v>49</v>
      </c>
      <c r="D49" s="9">
        <f t="shared" ref="D49" si="11">SUM(D50)</f>
        <v>1.44</v>
      </c>
      <c r="E49" s="9">
        <f t="shared" ref="E49:R49" si="12">SUM(E50)</f>
        <v>0.36</v>
      </c>
      <c r="F49" s="9">
        <f t="shared" si="12"/>
        <v>12.48</v>
      </c>
      <c r="G49" s="9">
        <f t="shared" si="12"/>
        <v>59.4</v>
      </c>
      <c r="H49" s="26">
        <f t="shared" si="12"/>
        <v>7.0000000000000001E-3</v>
      </c>
      <c r="I49" s="26">
        <f t="shared" si="12"/>
        <v>3.2000000000000001E-2</v>
      </c>
      <c r="J49" s="9">
        <f t="shared" si="12"/>
        <v>0</v>
      </c>
      <c r="K49" s="9">
        <f t="shared" si="12"/>
        <v>0</v>
      </c>
      <c r="L49" s="9">
        <f t="shared" si="12"/>
        <v>0</v>
      </c>
      <c r="M49" s="9">
        <f t="shared" si="12"/>
        <v>14</v>
      </c>
      <c r="N49" s="9">
        <f t="shared" si="12"/>
        <v>0</v>
      </c>
      <c r="O49" s="9">
        <f t="shared" si="12"/>
        <v>0</v>
      </c>
      <c r="P49" s="9">
        <f t="shared" si="12"/>
        <v>0</v>
      </c>
      <c r="Q49" s="9">
        <f t="shared" si="12"/>
        <v>0</v>
      </c>
      <c r="R49" s="16">
        <f t="shared" si="12"/>
        <v>1.56</v>
      </c>
    </row>
    <row r="50" spans="1:18" ht="15.75" thickBot="1" x14ac:dyDescent="0.3">
      <c r="A50" s="207"/>
      <c r="B50" s="78" t="s">
        <v>68</v>
      </c>
      <c r="C50" s="29" t="s">
        <v>51</v>
      </c>
      <c r="D50" s="30">
        <v>1.44</v>
      </c>
      <c r="E50" s="30">
        <v>0.36</v>
      </c>
      <c r="F50" s="30">
        <v>12.48</v>
      </c>
      <c r="G50" s="30">
        <v>59.4</v>
      </c>
      <c r="H50" s="30">
        <v>7.0000000000000001E-3</v>
      </c>
      <c r="I50" s="30">
        <v>3.2000000000000001E-2</v>
      </c>
      <c r="J50" s="30">
        <v>0</v>
      </c>
      <c r="K50" s="30">
        <v>0</v>
      </c>
      <c r="L50" s="30">
        <v>0</v>
      </c>
      <c r="M50" s="30">
        <v>14</v>
      </c>
      <c r="N50" s="102">
        <v>0</v>
      </c>
      <c r="O50" s="102">
        <v>0</v>
      </c>
      <c r="P50" s="102">
        <v>0</v>
      </c>
      <c r="Q50" s="102">
        <v>0</v>
      </c>
      <c r="R50" s="31">
        <v>1.56</v>
      </c>
    </row>
    <row r="51" spans="1:18" ht="15.75" thickBot="1" x14ac:dyDescent="0.3">
      <c r="A51" s="431" t="s">
        <v>52</v>
      </c>
      <c r="B51" s="432"/>
      <c r="C51" s="433"/>
      <c r="D51" s="17">
        <f t="shared" ref="D51:R51" si="13">SUM(D32,D34,D40,D45,D49,)</f>
        <v>18.986999999999998</v>
      </c>
      <c r="E51" s="17">
        <f t="shared" si="13"/>
        <v>19.452000000000002</v>
      </c>
      <c r="F51" s="17">
        <f t="shared" si="13"/>
        <v>69.034999999999997</v>
      </c>
      <c r="G51" s="216">
        <f t="shared" si="13"/>
        <v>509.20000000000005</v>
      </c>
      <c r="H51" s="17">
        <f t="shared" si="13"/>
        <v>0.10400000000000001</v>
      </c>
      <c r="I51" s="17">
        <f t="shared" si="13"/>
        <v>0.17800000000000002</v>
      </c>
      <c r="J51" s="17">
        <f t="shared" si="13"/>
        <v>7.2350000000000003</v>
      </c>
      <c r="K51" s="17">
        <f t="shared" si="13"/>
        <v>9.1999999999999998E-2</v>
      </c>
      <c r="L51" s="17">
        <f t="shared" si="13"/>
        <v>0.69700000000000006</v>
      </c>
      <c r="M51" s="17">
        <f t="shared" si="13"/>
        <v>47.465000000000003</v>
      </c>
      <c r="N51" s="17">
        <f t="shared" si="13"/>
        <v>6.0000000000000001E-3</v>
      </c>
      <c r="O51" s="17">
        <f t="shared" si="13"/>
        <v>25.968999999999998</v>
      </c>
      <c r="P51" s="17">
        <f t="shared" si="13"/>
        <v>9.9999999999999985E-3</v>
      </c>
      <c r="Q51" s="17">
        <f t="shared" si="13"/>
        <v>152.00700000000001</v>
      </c>
      <c r="R51" s="18">
        <f t="shared" si="13"/>
        <v>3.4550000000000001</v>
      </c>
    </row>
    <row r="52" spans="1:18" x14ac:dyDescent="0.25">
      <c r="C52">
        <v>540</v>
      </c>
    </row>
    <row r="55" spans="1:18" ht="15" customHeight="1" thickBot="1" x14ac:dyDescent="0.3">
      <c r="B55" s="258" t="s">
        <v>73</v>
      </c>
      <c r="C55" s="258"/>
      <c r="D55" s="258"/>
      <c r="E55" s="258"/>
      <c r="F55" s="258"/>
      <c r="G55" s="258"/>
      <c r="H55" s="258"/>
      <c r="I55" s="258"/>
      <c r="J55" s="258"/>
      <c r="K55" s="258"/>
      <c r="L55" s="258"/>
      <c r="M55" s="258"/>
      <c r="N55" s="258"/>
      <c r="O55" s="258"/>
      <c r="P55" s="258"/>
      <c r="Q55" s="258"/>
      <c r="R55" s="258"/>
    </row>
    <row r="56" spans="1:18" x14ac:dyDescent="0.25">
      <c r="A56" s="459" t="s">
        <v>1</v>
      </c>
      <c r="B56" s="453" t="s">
        <v>2</v>
      </c>
      <c r="C56" s="453" t="s">
        <v>3</v>
      </c>
      <c r="D56" s="453" t="s">
        <v>4</v>
      </c>
      <c r="E56" s="453"/>
      <c r="F56" s="453"/>
      <c r="G56" s="453" t="s">
        <v>5</v>
      </c>
      <c r="H56" s="445" t="s">
        <v>6</v>
      </c>
      <c r="I56" s="446"/>
      <c r="J56" s="446"/>
      <c r="K56" s="446"/>
      <c r="L56" s="447"/>
      <c r="M56" s="453" t="s">
        <v>7</v>
      </c>
      <c r="N56" s="445"/>
      <c r="O56" s="445"/>
      <c r="P56" s="445"/>
      <c r="Q56" s="445"/>
      <c r="R56" s="458"/>
    </row>
    <row r="57" spans="1:18" ht="29.25" thickBot="1" x14ac:dyDescent="0.3">
      <c r="A57" s="460"/>
      <c r="B57" s="454"/>
      <c r="C57" s="454"/>
      <c r="D57" s="217" t="s">
        <v>8</v>
      </c>
      <c r="E57" s="217" t="s">
        <v>9</v>
      </c>
      <c r="F57" s="217" t="s">
        <v>10</v>
      </c>
      <c r="G57" s="454"/>
      <c r="H57" s="217" t="s">
        <v>11</v>
      </c>
      <c r="I57" s="217" t="s">
        <v>12</v>
      </c>
      <c r="J57" s="217" t="s">
        <v>13</v>
      </c>
      <c r="K57" s="217" t="s">
        <v>441</v>
      </c>
      <c r="L57" s="217" t="s">
        <v>433</v>
      </c>
      <c r="M57" s="217" t="s">
        <v>14</v>
      </c>
      <c r="N57" s="218" t="s">
        <v>434</v>
      </c>
      <c r="O57" s="219" t="s">
        <v>435</v>
      </c>
      <c r="P57" s="218" t="s">
        <v>436</v>
      </c>
      <c r="Q57" s="218" t="s">
        <v>437</v>
      </c>
      <c r="R57" s="220" t="s">
        <v>15</v>
      </c>
    </row>
    <row r="58" spans="1:18" ht="29.25" x14ac:dyDescent="0.25">
      <c r="A58" s="221">
        <v>15</v>
      </c>
      <c r="B58" s="3" t="s">
        <v>519</v>
      </c>
      <c r="C58" s="5" t="s">
        <v>16</v>
      </c>
      <c r="D58" s="5">
        <f>SUM(D59:D61)</f>
        <v>0.73</v>
      </c>
      <c r="E58" s="5">
        <f t="shared" ref="E58:R58" si="14">SUM(E59:E61)</f>
        <v>4.26</v>
      </c>
      <c r="F58" s="5">
        <f t="shared" si="14"/>
        <v>5.65</v>
      </c>
      <c r="G58" s="5">
        <f t="shared" si="14"/>
        <v>64.47</v>
      </c>
      <c r="H58" s="5">
        <f t="shared" si="14"/>
        <v>3.3000000000000002E-2</v>
      </c>
      <c r="I58" s="5">
        <f t="shared" si="14"/>
        <v>3.9E-2</v>
      </c>
      <c r="J58" s="5">
        <f t="shared" si="14"/>
        <v>3.29</v>
      </c>
      <c r="K58" s="5">
        <f t="shared" si="14"/>
        <v>1.1200000000000001</v>
      </c>
      <c r="L58" s="5">
        <f t="shared" si="14"/>
        <v>0.22</v>
      </c>
      <c r="M58" s="5">
        <f t="shared" si="14"/>
        <v>28.45</v>
      </c>
      <c r="N58" s="5">
        <f t="shared" si="14"/>
        <v>3.0000000000000001E-3</v>
      </c>
      <c r="O58" s="5">
        <f t="shared" si="14"/>
        <v>21.2</v>
      </c>
      <c r="P58" s="5">
        <f t="shared" si="14"/>
        <v>0</v>
      </c>
      <c r="Q58" s="5">
        <f t="shared" si="14"/>
        <v>30.69</v>
      </c>
      <c r="R58" s="260">
        <f t="shared" si="14"/>
        <v>0.39</v>
      </c>
    </row>
    <row r="59" spans="1:18" ht="15.75" x14ac:dyDescent="0.25">
      <c r="A59" s="221"/>
      <c r="B59" s="8" t="s">
        <v>56</v>
      </c>
      <c r="C59" s="23" t="s">
        <v>520</v>
      </c>
      <c r="D59" s="22">
        <v>0.73</v>
      </c>
      <c r="E59" s="22">
        <v>0.06</v>
      </c>
      <c r="F59" s="22">
        <v>3.85</v>
      </c>
      <c r="G59" s="22">
        <v>19.53</v>
      </c>
      <c r="H59" s="126">
        <v>3.3000000000000002E-2</v>
      </c>
      <c r="I59" s="126">
        <v>3.9E-2</v>
      </c>
      <c r="J59" s="126">
        <v>3.29</v>
      </c>
      <c r="K59" s="126">
        <v>1.1200000000000001</v>
      </c>
      <c r="L59" s="126">
        <v>0.22</v>
      </c>
      <c r="M59" s="126">
        <v>28.45</v>
      </c>
      <c r="N59" s="222">
        <v>3.0000000000000001E-3</v>
      </c>
      <c r="O59" s="223">
        <v>21.2</v>
      </c>
      <c r="P59" s="222">
        <v>0</v>
      </c>
      <c r="Q59" s="222">
        <v>30.69</v>
      </c>
      <c r="R59" s="263">
        <v>0.39</v>
      </c>
    </row>
    <row r="60" spans="1:18" x14ac:dyDescent="0.25">
      <c r="A60" s="221"/>
      <c r="B60" s="8" t="s">
        <v>18</v>
      </c>
      <c r="C60" s="23" t="s">
        <v>70</v>
      </c>
      <c r="D60" s="22">
        <v>0</v>
      </c>
      <c r="E60" s="22">
        <v>4.2</v>
      </c>
      <c r="F60" s="22">
        <v>0</v>
      </c>
      <c r="G60" s="22">
        <v>37.76</v>
      </c>
      <c r="H60" s="126">
        <v>0</v>
      </c>
      <c r="I60" s="126">
        <v>0</v>
      </c>
      <c r="J60" s="126">
        <v>0</v>
      </c>
      <c r="K60" s="126">
        <v>0</v>
      </c>
      <c r="L60" s="126">
        <v>0</v>
      </c>
      <c r="M60" s="126">
        <v>0</v>
      </c>
      <c r="N60" s="126">
        <v>0</v>
      </c>
      <c r="O60" s="126">
        <v>0</v>
      </c>
      <c r="P60" s="126">
        <v>0</v>
      </c>
      <c r="Q60" s="126">
        <v>0</v>
      </c>
      <c r="R60" s="263">
        <v>0</v>
      </c>
    </row>
    <row r="61" spans="1:18" x14ac:dyDescent="0.25">
      <c r="A61" s="221"/>
      <c r="B61" s="8" t="s">
        <v>22</v>
      </c>
      <c r="C61" s="23" t="s">
        <v>19</v>
      </c>
      <c r="D61" s="22">
        <v>0</v>
      </c>
      <c r="E61" s="22">
        <v>0</v>
      </c>
      <c r="F61" s="22">
        <v>1.8</v>
      </c>
      <c r="G61" s="22">
        <v>7.18</v>
      </c>
      <c r="H61" s="126">
        <v>0</v>
      </c>
      <c r="I61" s="126">
        <v>0</v>
      </c>
      <c r="J61" s="126">
        <v>0</v>
      </c>
      <c r="K61" s="126">
        <v>0</v>
      </c>
      <c r="L61" s="126">
        <v>0</v>
      </c>
      <c r="M61" s="126">
        <v>0</v>
      </c>
      <c r="N61" s="126">
        <v>0</v>
      </c>
      <c r="O61" s="126">
        <v>0</v>
      </c>
      <c r="P61" s="126">
        <v>0</v>
      </c>
      <c r="Q61" s="126">
        <v>0</v>
      </c>
      <c r="R61" s="263">
        <v>0</v>
      </c>
    </row>
    <row r="62" spans="1:18" ht="28.5" x14ac:dyDescent="0.25">
      <c r="A62" s="125" t="s">
        <v>101</v>
      </c>
      <c r="B62" s="33" t="s">
        <v>560</v>
      </c>
      <c r="C62" s="129">
        <v>200</v>
      </c>
      <c r="D62" s="199">
        <f t="shared" ref="D62:R62" si="15">SUM(D63:D69)</f>
        <v>26.14</v>
      </c>
      <c r="E62" s="199">
        <f t="shared" si="15"/>
        <v>17.844999999999999</v>
      </c>
      <c r="F62" s="199">
        <f t="shared" si="15"/>
        <v>26.450000000000003</v>
      </c>
      <c r="G62" s="199">
        <f t="shared" si="15"/>
        <v>369.51</v>
      </c>
      <c r="H62" s="199">
        <f t="shared" si="15"/>
        <v>0.108</v>
      </c>
      <c r="I62" s="199">
        <f t="shared" si="15"/>
        <v>0.77200000000000013</v>
      </c>
      <c r="J62" s="199">
        <f t="shared" si="15"/>
        <v>1.5899999999999999</v>
      </c>
      <c r="K62" s="199">
        <f t="shared" si="15"/>
        <v>0.121</v>
      </c>
      <c r="L62" s="199">
        <f t="shared" si="15"/>
        <v>0.52700000000000002</v>
      </c>
      <c r="M62" s="199">
        <f t="shared" si="15"/>
        <v>333.78199999999998</v>
      </c>
      <c r="N62" s="199">
        <f t="shared" si="15"/>
        <v>1.9000000000000003E-2</v>
      </c>
      <c r="O62" s="199">
        <f t="shared" si="15"/>
        <v>40.756</v>
      </c>
      <c r="P62" s="199">
        <f t="shared" si="15"/>
        <v>4.1000000000000002E-2</v>
      </c>
      <c r="Q62" s="199">
        <f t="shared" si="15"/>
        <v>359.01</v>
      </c>
      <c r="R62" s="228">
        <f t="shared" si="15"/>
        <v>2.0699999999999998</v>
      </c>
    </row>
    <row r="63" spans="1:18" x14ac:dyDescent="0.25">
      <c r="A63" s="137"/>
      <c r="B63" s="64" t="s">
        <v>122</v>
      </c>
      <c r="C63" s="138" t="s">
        <v>521</v>
      </c>
      <c r="D63" s="224">
        <v>1.3</v>
      </c>
      <c r="E63" s="224">
        <v>0.13</v>
      </c>
      <c r="F63" s="224">
        <v>8.9</v>
      </c>
      <c r="G63" s="224">
        <v>41.96</v>
      </c>
      <c r="H63" s="224">
        <v>1.7999999999999999E-2</v>
      </c>
      <c r="I63" s="224">
        <v>5.0000000000000001E-3</v>
      </c>
      <c r="J63" s="224">
        <v>0</v>
      </c>
      <c r="K63" s="224">
        <v>0</v>
      </c>
      <c r="L63" s="224">
        <v>0.189</v>
      </c>
      <c r="M63" s="224">
        <v>2.52</v>
      </c>
      <c r="N63" s="225">
        <v>0</v>
      </c>
      <c r="O63" s="225">
        <v>2.2679999999999998</v>
      </c>
      <c r="P63" s="225">
        <v>0</v>
      </c>
      <c r="Q63" s="225">
        <v>10.71</v>
      </c>
      <c r="R63" s="226">
        <v>1.26</v>
      </c>
    </row>
    <row r="64" spans="1:18" x14ac:dyDescent="0.25">
      <c r="A64" s="137"/>
      <c r="B64" s="64" t="s">
        <v>121</v>
      </c>
      <c r="C64" s="138" t="s">
        <v>522</v>
      </c>
      <c r="D64" s="224">
        <v>20.74</v>
      </c>
      <c r="E64" s="224">
        <v>11.18</v>
      </c>
      <c r="F64" s="224">
        <v>2.48</v>
      </c>
      <c r="G64" s="224">
        <v>192.88</v>
      </c>
      <c r="H64" s="224">
        <v>0.05</v>
      </c>
      <c r="I64" s="224">
        <v>0.33500000000000002</v>
      </c>
      <c r="J64" s="224">
        <v>0.621</v>
      </c>
      <c r="K64" s="224">
        <v>6.8000000000000005E-2</v>
      </c>
      <c r="L64" s="224">
        <v>0.248</v>
      </c>
      <c r="M64" s="224">
        <v>203.69</v>
      </c>
      <c r="N64" s="225">
        <v>1.0999999999999999E-2</v>
      </c>
      <c r="O64" s="225">
        <v>28.57</v>
      </c>
      <c r="P64" s="225">
        <v>3.6999999999999998E-2</v>
      </c>
      <c r="Q64" s="225">
        <v>273.24</v>
      </c>
      <c r="R64" s="226">
        <v>0.497</v>
      </c>
    </row>
    <row r="65" spans="1:18" x14ac:dyDescent="0.25">
      <c r="A65" s="137"/>
      <c r="B65" s="64" t="s">
        <v>17</v>
      </c>
      <c r="C65" s="227" t="s">
        <v>59</v>
      </c>
      <c r="D65" s="224">
        <v>0.05</v>
      </c>
      <c r="E65" s="224">
        <v>2.21</v>
      </c>
      <c r="F65" s="224">
        <v>0.06</v>
      </c>
      <c r="G65" s="224">
        <v>20.38</v>
      </c>
      <c r="H65" s="224">
        <v>0</v>
      </c>
      <c r="I65" s="224">
        <v>4.0000000000000001E-3</v>
      </c>
      <c r="J65" s="224">
        <v>0</v>
      </c>
      <c r="K65" s="224">
        <v>1.6E-2</v>
      </c>
      <c r="L65" s="224">
        <v>3.5999999999999997E-2</v>
      </c>
      <c r="M65" s="224">
        <v>0.86399999999999999</v>
      </c>
      <c r="N65" s="225">
        <v>0</v>
      </c>
      <c r="O65" s="225">
        <v>1.7999999999999999E-2</v>
      </c>
      <c r="P65" s="225">
        <v>0</v>
      </c>
      <c r="Q65" s="225">
        <v>1.08</v>
      </c>
      <c r="R65" s="226">
        <v>7.0000000000000001E-3</v>
      </c>
    </row>
    <row r="66" spans="1:18" x14ac:dyDescent="0.25">
      <c r="A66" s="137"/>
      <c r="B66" s="64" t="s">
        <v>20</v>
      </c>
      <c r="C66" s="138" t="s">
        <v>103</v>
      </c>
      <c r="D66" s="224">
        <v>1.83</v>
      </c>
      <c r="E66" s="224">
        <v>2.02</v>
      </c>
      <c r="F66" s="224">
        <v>2.96</v>
      </c>
      <c r="G66" s="224">
        <v>37.799999999999997</v>
      </c>
      <c r="H66" s="224">
        <v>2.5000000000000001E-2</v>
      </c>
      <c r="I66" s="224">
        <v>9.4E-2</v>
      </c>
      <c r="J66" s="224">
        <v>0.81899999999999995</v>
      </c>
      <c r="K66" s="224">
        <v>1.4E-2</v>
      </c>
      <c r="L66" s="224">
        <v>0</v>
      </c>
      <c r="M66" s="224">
        <v>75.599999999999994</v>
      </c>
      <c r="N66" s="225">
        <v>6.0000000000000001E-3</v>
      </c>
      <c r="O66" s="225">
        <v>8.82</v>
      </c>
      <c r="P66" s="225">
        <v>1E-3</v>
      </c>
      <c r="Q66" s="225">
        <v>56.7</v>
      </c>
      <c r="R66" s="226">
        <v>3.9E-2</v>
      </c>
    </row>
    <row r="67" spans="1:18" x14ac:dyDescent="0.25">
      <c r="A67" s="137"/>
      <c r="B67" s="64" t="s">
        <v>22</v>
      </c>
      <c r="C67" s="227" t="s">
        <v>59</v>
      </c>
      <c r="D67" s="224">
        <v>0</v>
      </c>
      <c r="E67" s="224">
        <v>0</v>
      </c>
      <c r="F67" s="224">
        <v>3.59</v>
      </c>
      <c r="G67" s="224">
        <v>14.36</v>
      </c>
      <c r="H67" s="224">
        <v>0</v>
      </c>
      <c r="I67" s="224">
        <v>0</v>
      </c>
      <c r="J67" s="224">
        <v>0</v>
      </c>
      <c r="K67" s="224">
        <v>0</v>
      </c>
      <c r="L67" s="224">
        <v>0</v>
      </c>
      <c r="M67" s="224">
        <v>0.108</v>
      </c>
      <c r="N67" s="225">
        <v>0</v>
      </c>
      <c r="O67" s="225">
        <v>0</v>
      </c>
      <c r="P67" s="225">
        <v>0</v>
      </c>
      <c r="Q67" s="225">
        <v>0</v>
      </c>
      <c r="R67" s="226">
        <v>1.2E-2</v>
      </c>
    </row>
    <row r="68" spans="1:18" x14ac:dyDescent="0.25">
      <c r="A68" s="137"/>
      <c r="B68" s="64" t="s">
        <v>24</v>
      </c>
      <c r="C68" s="227" t="s">
        <v>518</v>
      </c>
      <c r="D68" s="224">
        <v>1.1399999999999999</v>
      </c>
      <c r="E68" s="224">
        <v>1.03</v>
      </c>
      <c r="F68" s="224">
        <v>0.06</v>
      </c>
      <c r="G68" s="224">
        <v>14.13</v>
      </c>
      <c r="H68" s="224">
        <v>6.0000000000000001E-3</v>
      </c>
      <c r="I68" s="224">
        <v>0.27700000000000002</v>
      </c>
      <c r="J68" s="224">
        <v>0</v>
      </c>
      <c r="K68" s="224">
        <v>2.3E-2</v>
      </c>
      <c r="L68" s="224">
        <v>5.3999999999999999E-2</v>
      </c>
      <c r="M68" s="224">
        <v>4.95</v>
      </c>
      <c r="N68" s="225">
        <v>2E-3</v>
      </c>
      <c r="O68" s="225">
        <v>1.08</v>
      </c>
      <c r="P68" s="225">
        <v>3.0000000000000001E-3</v>
      </c>
      <c r="Q68" s="225">
        <v>17.28</v>
      </c>
      <c r="R68" s="226">
        <v>0.22500000000000001</v>
      </c>
    </row>
    <row r="69" spans="1:18" x14ac:dyDescent="0.25">
      <c r="A69" s="137"/>
      <c r="B69" s="64" t="s">
        <v>523</v>
      </c>
      <c r="C69" s="138" t="s">
        <v>67</v>
      </c>
      <c r="D69" s="68">
        <v>1.08</v>
      </c>
      <c r="E69" s="68">
        <v>1.2749999999999999</v>
      </c>
      <c r="F69" s="68">
        <v>8.4</v>
      </c>
      <c r="G69" s="68">
        <v>48</v>
      </c>
      <c r="H69" s="68">
        <v>8.9999999999999993E-3</v>
      </c>
      <c r="I69" s="68">
        <v>5.7000000000000002E-2</v>
      </c>
      <c r="J69" s="68">
        <v>0.15</v>
      </c>
      <c r="K69" s="68">
        <v>0</v>
      </c>
      <c r="L69" s="68">
        <v>0</v>
      </c>
      <c r="M69" s="68">
        <v>46.05</v>
      </c>
      <c r="N69" s="112">
        <v>0</v>
      </c>
      <c r="O69" s="112">
        <v>0</v>
      </c>
      <c r="P69" s="112">
        <v>0</v>
      </c>
      <c r="Q69" s="112">
        <v>0</v>
      </c>
      <c r="R69" s="113">
        <v>0.03</v>
      </c>
    </row>
    <row r="70" spans="1:18" x14ac:dyDescent="0.25">
      <c r="A70" s="125">
        <v>132</v>
      </c>
      <c r="B70" s="33" t="s">
        <v>120</v>
      </c>
      <c r="C70" s="129">
        <v>200</v>
      </c>
      <c r="D70" s="134">
        <f>SUM(D71:D73)</f>
        <v>0.03</v>
      </c>
      <c r="E70" s="134">
        <f t="shared" ref="E70:J70" si="16">SUM(E71:E73)</f>
        <v>0.12</v>
      </c>
      <c r="F70" s="134">
        <f t="shared" si="16"/>
        <v>12.997999999999999</v>
      </c>
      <c r="G70" s="134">
        <f t="shared" si="16"/>
        <v>52.71</v>
      </c>
      <c r="H70" s="135">
        <f t="shared" si="16"/>
        <v>0</v>
      </c>
      <c r="I70" s="135">
        <f t="shared" si="16"/>
        <v>6.0000000000000001E-3</v>
      </c>
      <c r="J70" s="134">
        <f t="shared" si="16"/>
        <v>0.06</v>
      </c>
      <c r="K70" s="134">
        <f>SUM(K71:K73)</f>
        <v>0</v>
      </c>
      <c r="L70" s="134">
        <f>SUM(L71:L73)</f>
        <v>0</v>
      </c>
      <c r="M70" s="135">
        <f t="shared" ref="M70:R70" si="17">SUM(M71:M73)</f>
        <v>3.3600000000000003</v>
      </c>
      <c r="N70" s="135">
        <f t="shared" si="17"/>
        <v>0</v>
      </c>
      <c r="O70" s="135">
        <f t="shared" si="17"/>
        <v>2.64</v>
      </c>
      <c r="P70" s="135">
        <f t="shared" si="17"/>
        <v>0</v>
      </c>
      <c r="Q70" s="135">
        <f t="shared" si="17"/>
        <v>4.9400000000000004</v>
      </c>
      <c r="R70" s="136">
        <f t="shared" si="17"/>
        <v>0.53100000000000003</v>
      </c>
    </row>
    <row r="71" spans="1:18" x14ac:dyDescent="0.25">
      <c r="A71" s="137"/>
      <c r="B71" s="64" t="s">
        <v>79</v>
      </c>
      <c r="C71" s="138" t="s">
        <v>80</v>
      </c>
      <c r="D71" s="64">
        <v>0.03</v>
      </c>
      <c r="E71" s="64">
        <v>0.12</v>
      </c>
      <c r="F71" s="64">
        <v>2.4E-2</v>
      </c>
      <c r="G71" s="64">
        <v>0.84</v>
      </c>
      <c r="H71" s="64">
        <v>0</v>
      </c>
      <c r="I71" s="64">
        <v>6.0000000000000001E-3</v>
      </c>
      <c r="J71" s="64">
        <v>0.06</v>
      </c>
      <c r="K71" s="64">
        <v>0</v>
      </c>
      <c r="L71" s="64">
        <v>0</v>
      </c>
      <c r="M71" s="64">
        <v>2.97</v>
      </c>
      <c r="N71" s="117">
        <v>0</v>
      </c>
      <c r="O71" s="117">
        <v>2.64</v>
      </c>
      <c r="P71" s="117">
        <v>0</v>
      </c>
      <c r="Q71" s="117">
        <v>4.9400000000000004</v>
      </c>
      <c r="R71" s="118">
        <v>0.49199999999999999</v>
      </c>
    </row>
    <row r="72" spans="1:18" x14ac:dyDescent="0.25">
      <c r="A72" s="137"/>
      <c r="B72" s="64" t="s">
        <v>58</v>
      </c>
      <c r="C72" s="138" t="s">
        <v>66</v>
      </c>
      <c r="D72" s="64">
        <v>0</v>
      </c>
      <c r="E72" s="64">
        <v>0</v>
      </c>
      <c r="F72" s="64">
        <v>0</v>
      </c>
      <c r="G72" s="64">
        <v>0</v>
      </c>
      <c r="H72" s="64">
        <v>0</v>
      </c>
      <c r="I72" s="64">
        <v>0</v>
      </c>
      <c r="J72" s="64">
        <v>0</v>
      </c>
      <c r="K72" s="117">
        <v>0</v>
      </c>
      <c r="L72" s="117">
        <v>0</v>
      </c>
      <c r="M72" s="117">
        <v>0</v>
      </c>
      <c r="N72" s="117">
        <v>0</v>
      </c>
      <c r="O72" s="117">
        <v>0</v>
      </c>
      <c r="P72" s="117">
        <v>0</v>
      </c>
      <c r="Q72" s="117">
        <v>0</v>
      </c>
      <c r="R72" s="118">
        <v>0</v>
      </c>
    </row>
    <row r="73" spans="1:18" x14ac:dyDescent="0.25">
      <c r="A73" s="137"/>
      <c r="B73" s="64" t="s">
        <v>22</v>
      </c>
      <c r="C73" s="138" t="s">
        <v>81</v>
      </c>
      <c r="D73" s="64">
        <v>0</v>
      </c>
      <c r="E73" s="64">
        <v>0</v>
      </c>
      <c r="F73" s="64">
        <v>12.974</v>
      </c>
      <c r="G73" s="64">
        <v>51.87</v>
      </c>
      <c r="H73" s="64">
        <v>0</v>
      </c>
      <c r="I73" s="64">
        <v>0</v>
      </c>
      <c r="J73" s="64">
        <v>0</v>
      </c>
      <c r="K73" s="64">
        <v>0</v>
      </c>
      <c r="L73" s="64">
        <v>0</v>
      </c>
      <c r="M73" s="64">
        <v>0.39</v>
      </c>
      <c r="N73" s="117">
        <v>0</v>
      </c>
      <c r="O73" s="117">
        <v>0</v>
      </c>
      <c r="P73" s="117">
        <v>0</v>
      </c>
      <c r="Q73" s="117">
        <v>0</v>
      </c>
      <c r="R73" s="118">
        <v>3.9E-2</v>
      </c>
    </row>
    <row r="74" spans="1:18" x14ac:dyDescent="0.25">
      <c r="A74" s="125">
        <v>10</v>
      </c>
      <c r="B74" s="33" t="s">
        <v>48</v>
      </c>
      <c r="C74" s="129">
        <v>30</v>
      </c>
      <c r="D74" s="199">
        <f t="shared" ref="D74:R74" si="18">SUM(D75)</f>
        <v>2.37</v>
      </c>
      <c r="E74" s="199">
        <f t="shared" si="18"/>
        <v>0.27</v>
      </c>
      <c r="F74" s="199">
        <f t="shared" si="18"/>
        <v>11.4</v>
      </c>
      <c r="G74" s="199">
        <f t="shared" si="18"/>
        <v>59.7</v>
      </c>
      <c r="H74" s="199">
        <f t="shared" si="18"/>
        <v>4.8000000000000001E-2</v>
      </c>
      <c r="I74" s="199">
        <f t="shared" si="18"/>
        <v>1.7999999999999999E-2</v>
      </c>
      <c r="J74" s="199">
        <f t="shared" si="18"/>
        <v>0</v>
      </c>
      <c r="K74" s="199">
        <f>SUM(K75)</f>
        <v>0</v>
      </c>
      <c r="L74" s="199">
        <f>SUM(L75)</f>
        <v>0.39</v>
      </c>
      <c r="M74" s="199">
        <f t="shared" si="18"/>
        <v>6.9</v>
      </c>
      <c r="N74" s="199">
        <f t="shared" si="18"/>
        <v>1E-3</v>
      </c>
      <c r="O74" s="199">
        <f t="shared" si="18"/>
        <v>9.9</v>
      </c>
      <c r="P74" s="199">
        <f t="shared" si="18"/>
        <v>2E-3</v>
      </c>
      <c r="Q74" s="199">
        <f t="shared" si="18"/>
        <v>26.1</v>
      </c>
      <c r="R74" s="228">
        <f t="shared" si="18"/>
        <v>0.6</v>
      </c>
    </row>
    <row r="75" spans="1:18" ht="30" x14ac:dyDescent="0.25">
      <c r="A75" s="221"/>
      <c r="B75" s="126" t="s">
        <v>50</v>
      </c>
      <c r="C75" s="229" t="s">
        <v>53</v>
      </c>
      <c r="D75" s="114">
        <v>2.37</v>
      </c>
      <c r="E75" s="114">
        <v>0.27</v>
      </c>
      <c r="F75" s="114">
        <v>11.4</v>
      </c>
      <c r="G75" s="114">
        <v>59.7</v>
      </c>
      <c r="H75" s="114">
        <v>4.8000000000000001E-2</v>
      </c>
      <c r="I75" s="114">
        <v>1.7999999999999999E-2</v>
      </c>
      <c r="J75" s="114">
        <v>0</v>
      </c>
      <c r="K75" s="114">
        <v>0</v>
      </c>
      <c r="L75" s="114">
        <v>0.39</v>
      </c>
      <c r="M75" s="114">
        <v>6.9</v>
      </c>
      <c r="N75" s="115">
        <v>1E-3</v>
      </c>
      <c r="O75" s="115">
        <v>9.9</v>
      </c>
      <c r="P75" s="115">
        <v>2E-3</v>
      </c>
      <c r="Q75" s="115">
        <v>26.1</v>
      </c>
      <c r="R75" s="116">
        <v>0.6</v>
      </c>
    </row>
    <row r="76" spans="1:18" x14ac:dyDescent="0.25">
      <c r="A76" s="140">
        <v>27</v>
      </c>
      <c r="B76" s="3" t="s">
        <v>529</v>
      </c>
      <c r="C76" s="4">
        <v>20</v>
      </c>
      <c r="D76" s="230">
        <f t="shared" ref="D76:R76" si="19">SUM(D77)</f>
        <v>4.6399999999999997</v>
      </c>
      <c r="E76" s="230">
        <f t="shared" si="19"/>
        <v>5.9</v>
      </c>
      <c r="F76" s="230">
        <f t="shared" si="19"/>
        <v>0</v>
      </c>
      <c r="G76" s="230">
        <f t="shared" si="19"/>
        <v>72.8</v>
      </c>
      <c r="H76" s="230">
        <f t="shared" si="19"/>
        <v>8.0000000000000002E-3</v>
      </c>
      <c r="I76" s="230">
        <f t="shared" si="19"/>
        <v>0.06</v>
      </c>
      <c r="J76" s="230">
        <f t="shared" si="19"/>
        <v>0.14000000000000001</v>
      </c>
      <c r="K76" s="230">
        <f t="shared" si="19"/>
        <v>5.8000000000000003E-2</v>
      </c>
      <c r="L76" s="230">
        <f t="shared" si="19"/>
        <v>0.1</v>
      </c>
      <c r="M76" s="230">
        <f t="shared" si="19"/>
        <v>176</v>
      </c>
      <c r="N76" s="230">
        <f t="shared" si="19"/>
        <v>0</v>
      </c>
      <c r="O76" s="230">
        <f t="shared" si="19"/>
        <v>7</v>
      </c>
      <c r="P76" s="230">
        <f t="shared" si="19"/>
        <v>3.0000000000000001E-3</v>
      </c>
      <c r="Q76" s="230">
        <f t="shared" si="19"/>
        <v>100</v>
      </c>
      <c r="R76" s="231">
        <f t="shared" si="19"/>
        <v>0.2</v>
      </c>
    </row>
    <row r="77" spans="1:18" ht="15.75" thickBot="1" x14ac:dyDescent="0.3">
      <c r="A77" s="141"/>
      <c r="B77" s="210" t="s">
        <v>144</v>
      </c>
      <c r="C77" s="23" t="s">
        <v>530</v>
      </c>
      <c r="D77" s="22">
        <v>4.6399999999999997</v>
      </c>
      <c r="E77" s="22">
        <v>5.9</v>
      </c>
      <c r="F77" s="22">
        <v>0</v>
      </c>
      <c r="G77" s="47">
        <v>72.8</v>
      </c>
      <c r="H77" s="47">
        <v>8.0000000000000002E-3</v>
      </c>
      <c r="I77" s="47">
        <v>0.06</v>
      </c>
      <c r="J77" s="47">
        <v>0.14000000000000001</v>
      </c>
      <c r="K77" s="47">
        <v>5.8000000000000003E-2</v>
      </c>
      <c r="L77" s="47">
        <v>0.1</v>
      </c>
      <c r="M77" s="47">
        <v>176</v>
      </c>
      <c r="N77" s="58">
        <v>0</v>
      </c>
      <c r="O77" s="58">
        <v>7</v>
      </c>
      <c r="P77" s="58">
        <v>3.0000000000000001E-3</v>
      </c>
      <c r="Q77" s="58">
        <v>100</v>
      </c>
      <c r="R77" s="46">
        <v>0.2</v>
      </c>
    </row>
    <row r="78" spans="1:18" ht="15.75" thickBot="1" x14ac:dyDescent="0.3">
      <c r="A78" s="448" t="s">
        <v>52</v>
      </c>
      <c r="B78" s="449"/>
      <c r="C78" s="450"/>
      <c r="D78" s="232">
        <f>SUM(D58,D62,D70,D74,D76,)</f>
        <v>33.910000000000004</v>
      </c>
      <c r="E78" s="232">
        <f t="shared" ref="E78:R78" si="20">SUM(E58,E62,E70,E74,E76,)</f>
        <v>28.394999999999996</v>
      </c>
      <c r="F78" s="232">
        <f t="shared" si="20"/>
        <v>56.497999999999998</v>
      </c>
      <c r="G78" s="234">
        <f t="shared" si="20"/>
        <v>619.18999999999994</v>
      </c>
      <c r="H78" s="232">
        <f t="shared" si="20"/>
        <v>0.19700000000000001</v>
      </c>
      <c r="I78" s="232">
        <f t="shared" si="20"/>
        <v>0.89500000000000024</v>
      </c>
      <c r="J78" s="232">
        <f t="shared" si="20"/>
        <v>5.0799999999999992</v>
      </c>
      <c r="K78" s="232">
        <f t="shared" si="20"/>
        <v>1.2990000000000002</v>
      </c>
      <c r="L78" s="232">
        <f t="shared" si="20"/>
        <v>1.2370000000000001</v>
      </c>
      <c r="M78" s="232">
        <f t="shared" si="20"/>
        <v>548.49199999999996</v>
      </c>
      <c r="N78" s="232">
        <f t="shared" si="20"/>
        <v>2.3000000000000003E-2</v>
      </c>
      <c r="O78" s="232">
        <f t="shared" si="20"/>
        <v>81.496000000000009</v>
      </c>
      <c r="P78" s="232">
        <f t="shared" si="20"/>
        <v>4.6000000000000006E-2</v>
      </c>
      <c r="Q78" s="232">
        <f t="shared" si="20"/>
        <v>520.74</v>
      </c>
      <c r="R78" s="340">
        <f t="shared" si="20"/>
        <v>3.7910000000000004</v>
      </c>
    </row>
    <row r="79" spans="1:18" x14ac:dyDescent="0.25">
      <c r="C79">
        <v>510</v>
      </c>
    </row>
    <row r="80" spans="1:18" x14ac:dyDescent="0.25">
      <c r="D80" s="233"/>
    </row>
    <row r="82" spans="1:18" ht="15.75" thickBot="1" x14ac:dyDescent="0.3">
      <c r="A82" s="1"/>
      <c r="B82" s="2" t="s">
        <v>88</v>
      </c>
      <c r="C82" s="1"/>
      <c r="D82" s="1"/>
      <c r="E82" s="1"/>
      <c r="F82" s="1"/>
      <c r="G82" s="1"/>
      <c r="H82" s="1"/>
      <c r="I82" s="1"/>
      <c r="J82" s="1"/>
      <c r="K82" s="1"/>
      <c r="L82" s="1"/>
      <c r="M82" s="1"/>
      <c r="N82" s="1"/>
      <c r="O82" s="1"/>
      <c r="P82" s="1"/>
      <c r="Q82" s="1"/>
      <c r="R82" s="1"/>
    </row>
    <row r="83" spans="1:18" x14ac:dyDescent="0.25">
      <c r="A83" s="451" t="s">
        <v>1</v>
      </c>
      <c r="B83" s="453" t="s">
        <v>2</v>
      </c>
      <c r="C83" s="453" t="s">
        <v>3</v>
      </c>
      <c r="D83" s="455" t="s">
        <v>4</v>
      </c>
      <c r="E83" s="455"/>
      <c r="F83" s="455"/>
      <c r="G83" s="453" t="s">
        <v>5</v>
      </c>
      <c r="H83" s="438" t="s">
        <v>6</v>
      </c>
      <c r="I83" s="439"/>
      <c r="J83" s="439"/>
      <c r="K83" s="439"/>
      <c r="L83" s="440"/>
      <c r="M83" s="453" t="s">
        <v>7</v>
      </c>
      <c r="N83" s="445"/>
      <c r="O83" s="445"/>
      <c r="P83" s="445"/>
      <c r="Q83" s="445"/>
      <c r="R83" s="458"/>
    </row>
    <row r="84" spans="1:18" ht="15.75" customHeight="1" thickBot="1" x14ac:dyDescent="0.3">
      <c r="A84" s="452"/>
      <c r="B84" s="454"/>
      <c r="C84" s="454"/>
      <c r="D84" s="104" t="s">
        <v>8</v>
      </c>
      <c r="E84" s="104" t="s">
        <v>9</v>
      </c>
      <c r="F84" s="104" t="s">
        <v>10</v>
      </c>
      <c r="G84" s="454"/>
      <c r="H84" s="104" t="s">
        <v>11</v>
      </c>
      <c r="I84" s="104" t="s">
        <v>12</v>
      </c>
      <c r="J84" s="104" t="s">
        <v>13</v>
      </c>
      <c r="K84" s="104" t="s">
        <v>432</v>
      </c>
      <c r="L84" s="104" t="s">
        <v>433</v>
      </c>
      <c r="M84" s="104" t="s">
        <v>14</v>
      </c>
      <c r="N84" s="103" t="s">
        <v>434</v>
      </c>
      <c r="O84" s="103" t="s">
        <v>435</v>
      </c>
      <c r="P84" s="103" t="s">
        <v>436</v>
      </c>
      <c r="Q84" s="103" t="s">
        <v>437</v>
      </c>
      <c r="R84" s="105" t="s">
        <v>15</v>
      </c>
    </row>
    <row r="85" spans="1:18" ht="15.75" x14ac:dyDescent="0.25">
      <c r="A85" s="297">
        <v>20</v>
      </c>
      <c r="B85" s="298" t="s">
        <v>561</v>
      </c>
      <c r="C85" s="299" t="s">
        <v>16</v>
      </c>
      <c r="D85" s="299">
        <f t="shared" ref="D85:R85" si="21">SUM(D86:D89)</f>
        <v>2.44</v>
      </c>
      <c r="E85" s="299">
        <f t="shared" si="21"/>
        <v>4.22</v>
      </c>
      <c r="F85" s="299">
        <f t="shared" si="21"/>
        <v>10.91</v>
      </c>
      <c r="G85" s="299">
        <f t="shared" si="21"/>
        <v>89.41</v>
      </c>
      <c r="H85" s="299">
        <f t="shared" si="21"/>
        <v>3.4000000000000002E-2</v>
      </c>
      <c r="I85" s="299">
        <f t="shared" si="21"/>
        <v>2.1999999999999999E-2</v>
      </c>
      <c r="J85" s="299">
        <f t="shared" si="21"/>
        <v>13.007999999999999</v>
      </c>
      <c r="K85" s="299">
        <f t="shared" si="21"/>
        <v>6.4000000000000001E-2</v>
      </c>
      <c r="L85" s="299">
        <f t="shared" si="21"/>
        <v>0.7430000000000001</v>
      </c>
      <c r="M85" s="299">
        <f t="shared" si="21"/>
        <v>9.84</v>
      </c>
      <c r="N85" s="299">
        <f t="shared" si="21"/>
        <v>1E-3</v>
      </c>
      <c r="O85" s="299">
        <f t="shared" si="21"/>
        <v>1.4</v>
      </c>
      <c r="P85" s="299">
        <f t="shared" si="21"/>
        <v>0</v>
      </c>
      <c r="Q85" s="299">
        <f t="shared" si="21"/>
        <v>18.329999999999998</v>
      </c>
      <c r="R85" s="300">
        <f t="shared" si="21"/>
        <v>0.51200000000000001</v>
      </c>
    </row>
    <row r="86" spans="1:18" ht="15" customHeight="1" x14ac:dyDescent="0.25">
      <c r="A86" s="297"/>
      <c r="B86" s="301" t="s">
        <v>60</v>
      </c>
      <c r="C86" s="302" t="s">
        <v>100</v>
      </c>
      <c r="D86" s="303">
        <v>0.14000000000000001</v>
      </c>
      <c r="E86" s="303">
        <v>0.02</v>
      </c>
      <c r="F86" s="303">
        <v>0.83</v>
      </c>
      <c r="G86" s="303">
        <v>4.13</v>
      </c>
      <c r="H86" s="304">
        <v>5.0000000000000001E-3</v>
      </c>
      <c r="I86" s="304">
        <v>3.0000000000000001E-3</v>
      </c>
      <c r="J86" s="303">
        <v>1.008</v>
      </c>
      <c r="K86" s="304">
        <v>0</v>
      </c>
      <c r="L86" s="304">
        <v>0.02</v>
      </c>
      <c r="M86" s="304">
        <v>3.12</v>
      </c>
      <c r="N86" s="304">
        <v>0</v>
      </c>
      <c r="O86" s="304">
        <v>1.4</v>
      </c>
      <c r="P86" s="304">
        <v>0</v>
      </c>
      <c r="Q86" s="304">
        <v>5.85</v>
      </c>
      <c r="R86" s="305">
        <v>0.08</v>
      </c>
    </row>
    <row r="87" spans="1:18" ht="15.75" x14ac:dyDescent="0.25">
      <c r="A87" s="297"/>
      <c r="B87" s="301" t="s">
        <v>18</v>
      </c>
      <c r="C87" s="302" t="s">
        <v>70</v>
      </c>
      <c r="D87" s="303">
        <v>0</v>
      </c>
      <c r="E87" s="303">
        <v>4.2</v>
      </c>
      <c r="F87" s="303">
        <v>0</v>
      </c>
      <c r="G87" s="303">
        <v>37.76</v>
      </c>
      <c r="H87" s="303">
        <v>0</v>
      </c>
      <c r="I87" s="303">
        <v>0</v>
      </c>
      <c r="J87" s="303">
        <v>0</v>
      </c>
      <c r="K87" s="303">
        <v>0</v>
      </c>
      <c r="L87" s="303">
        <v>0.38700000000000001</v>
      </c>
      <c r="M87" s="303">
        <v>0</v>
      </c>
      <c r="N87" s="303">
        <v>0</v>
      </c>
      <c r="O87" s="303">
        <v>0</v>
      </c>
      <c r="P87" s="303">
        <v>0</v>
      </c>
      <c r="Q87" s="303">
        <v>0</v>
      </c>
      <c r="R87" s="306">
        <v>0</v>
      </c>
    </row>
    <row r="88" spans="1:18" ht="15.75" x14ac:dyDescent="0.25">
      <c r="A88" s="297"/>
      <c r="B88" s="301" t="s">
        <v>21</v>
      </c>
      <c r="C88" s="302" t="s">
        <v>75</v>
      </c>
      <c r="D88" s="303">
        <v>0</v>
      </c>
      <c r="E88" s="303">
        <v>0</v>
      </c>
      <c r="F88" s="303">
        <v>0</v>
      </c>
      <c r="G88" s="303">
        <v>0</v>
      </c>
      <c r="H88" s="303">
        <v>0</v>
      </c>
      <c r="I88" s="303">
        <v>0</v>
      </c>
      <c r="J88" s="303">
        <v>0</v>
      </c>
      <c r="K88" s="303">
        <v>0</v>
      </c>
      <c r="L88" s="303">
        <v>0</v>
      </c>
      <c r="M88" s="303">
        <v>0</v>
      </c>
      <c r="N88" s="303">
        <v>0</v>
      </c>
      <c r="O88" s="303">
        <v>0</v>
      </c>
      <c r="P88" s="303">
        <v>0</v>
      </c>
      <c r="Q88" s="303">
        <v>0</v>
      </c>
      <c r="R88" s="306">
        <v>0</v>
      </c>
    </row>
    <row r="89" spans="1:18" ht="15.75" x14ac:dyDescent="0.25">
      <c r="A89" s="307"/>
      <c r="B89" s="308" t="s">
        <v>105</v>
      </c>
      <c r="C89" s="309" t="s">
        <v>563</v>
      </c>
      <c r="D89" s="310">
        <v>2.2999999999999998</v>
      </c>
      <c r="E89" s="310">
        <v>0</v>
      </c>
      <c r="F89" s="310">
        <v>10.08</v>
      </c>
      <c r="G89" s="310">
        <v>47.52</v>
      </c>
      <c r="H89" s="311">
        <v>2.9000000000000001E-2</v>
      </c>
      <c r="I89" s="311">
        <v>1.9E-2</v>
      </c>
      <c r="J89" s="310">
        <v>12</v>
      </c>
      <c r="K89" s="311">
        <v>6.4000000000000001E-2</v>
      </c>
      <c r="L89" s="311">
        <v>0.33600000000000002</v>
      </c>
      <c r="M89" s="311">
        <v>6.72</v>
      </c>
      <c r="N89" s="311">
        <v>1E-3</v>
      </c>
      <c r="O89" s="311">
        <v>0</v>
      </c>
      <c r="P89" s="311">
        <v>0</v>
      </c>
      <c r="Q89" s="311">
        <v>12.48</v>
      </c>
      <c r="R89" s="312">
        <v>0.432</v>
      </c>
    </row>
    <row r="90" spans="1:18" ht="15.75" x14ac:dyDescent="0.25">
      <c r="A90" s="307"/>
      <c r="B90" s="301" t="s">
        <v>77</v>
      </c>
      <c r="C90" s="341" t="s">
        <v>563</v>
      </c>
      <c r="D90" s="316">
        <v>0.17</v>
      </c>
      <c r="E90" s="316">
        <v>0.02</v>
      </c>
      <c r="F90" s="316">
        <v>0.54</v>
      </c>
      <c r="G90" s="316">
        <v>3.02</v>
      </c>
      <c r="H90" s="316">
        <v>6.0000000000000001E-3</v>
      </c>
      <c r="I90" s="316">
        <v>8.9999999999999993E-3</v>
      </c>
      <c r="J90" s="316">
        <v>2.16</v>
      </c>
      <c r="K90" s="316">
        <v>2E-3</v>
      </c>
      <c r="L90" s="316">
        <v>2.1999999999999999E-2</v>
      </c>
      <c r="M90" s="316">
        <v>4.968</v>
      </c>
      <c r="N90" s="317">
        <v>0.01</v>
      </c>
      <c r="O90" s="317">
        <v>3.24</v>
      </c>
      <c r="P90" s="317">
        <v>0</v>
      </c>
      <c r="Q90" s="317">
        <v>9.0719999999999992</v>
      </c>
      <c r="R90" s="318">
        <v>0.13</v>
      </c>
    </row>
    <row r="91" spans="1:18" ht="15.75" x14ac:dyDescent="0.25">
      <c r="A91" s="307"/>
      <c r="B91" s="301" t="s">
        <v>90</v>
      </c>
      <c r="C91" s="341" t="s">
        <v>563</v>
      </c>
      <c r="D91" s="316">
        <v>0.28999999999999998</v>
      </c>
      <c r="E91" s="316">
        <v>0.02</v>
      </c>
      <c r="F91" s="316">
        <v>0.76</v>
      </c>
      <c r="G91" s="316">
        <v>4.54</v>
      </c>
      <c r="H91" s="316">
        <v>7.0000000000000001E-3</v>
      </c>
      <c r="I91" s="316">
        <v>8.9999999999999993E-3</v>
      </c>
      <c r="J91" s="316">
        <v>7.29</v>
      </c>
      <c r="K91" s="316">
        <v>0.01</v>
      </c>
      <c r="L91" s="316">
        <v>2.4E-2</v>
      </c>
      <c r="M91" s="316">
        <v>11.52</v>
      </c>
      <c r="N91" s="317">
        <v>0</v>
      </c>
      <c r="O91" s="317">
        <v>3.84</v>
      </c>
      <c r="P91" s="317">
        <v>0</v>
      </c>
      <c r="Q91" s="317">
        <v>7.44</v>
      </c>
      <c r="R91" s="318">
        <v>1.4E-2</v>
      </c>
    </row>
    <row r="92" spans="1:18" ht="15.75" x14ac:dyDescent="0.25">
      <c r="A92" s="162">
        <v>308</v>
      </c>
      <c r="B92" s="3" t="s">
        <v>582</v>
      </c>
      <c r="C92" s="235">
        <v>100</v>
      </c>
      <c r="D92" s="236">
        <f t="shared" ref="D92:R92" si="22">SUM(D93:D96)</f>
        <v>13.56</v>
      </c>
      <c r="E92" s="236">
        <f t="shared" si="22"/>
        <v>18.27</v>
      </c>
      <c r="F92" s="236">
        <f t="shared" si="22"/>
        <v>0.19</v>
      </c>
      <c r="G92" s="236">
        <f t="shared" si="22"/>
        <v>219.23</v>
      </c>
      <c r="H92" s="236">
        <f t="shared" si="22"/>
        <v>5.1999999999999998E-2</v>
      </c>
      <c r="I92" s="236">
        <f t="shared" si="22"/>
        <v>0.115</v>
      </c>
      <c r="J92" s="236">
        <f t="shared" si="22"/>
        <v>1.329</v>
      </c>
      <c r="K92" s="236">
        <f t="shared" si="22"/>
        <v>5.2999999999999999E-2</v>
      </c>
      <c r="L92" s="236">
        <f t="shared" si="22"/>
        <v>0.97599999999999998</v>
      </c>
      <c r="M92" s="236">
        <f t="shared" si="22"/>
        <v>16.3</v>
      </c>
      <c r="N92" s="236">
        <f t="shared" si="22"/>
        <v>4.0000000000000001E-3</v>
      </c>
      <c r="O92" s="236">
        <f t="shared" si="22"/>
        <v>13.865</v>
      </c>
      <c r="P92" s="236">
        <f t="shared" si="22"/>
        <v>8.9999999999999993E-3</v>
      </c>
      <c r="Q92" s="236">
        <f t="shared" si="22"/>
        <v>45.86</v>
      </c>
      <c r="R92" s="336">
        <f t="shared" si="22"/>
        <v>1.1849999999999998</v>
      </c>
    </row>
    <row r="93" spans="1:18" ht="15.75" x14ac:dyDescent="0.25">
      <c r="A93" s="162"/>
      <c r="B93" s="8" t="s">
        <v>564</v>
      </c>
      <c r="C93" s="22" t="s">
        <v>583</v>
      </c>
      <c r="D93" s="6">
        <v>13.42</v>
      </c>
      <c r="E93" s="6">
        <v>13.57</v>
      </c>
      <c r="F93" s="6">
        <v>0</v>
      </c>
      <c r="G93" s="6">
        <v>175.52</v>
      </c>
      <c r="H93" s="237">
        <v>5.1999999999999998E-2</v>
      </c>
      <c r="I93" s="237">
        <v>0.11</v>
      </c>
      <c r="J93" s="6">
        <v>1.3280000000000001</v>
      </c>
      <c r="K93" s="237">
        <v>5.2999999999999999E-2</v>
      </c>
      <c r="L93" s="237">
        <v>0.36899999999999999</v>
      </c>
      <c r="M93" s="237">
        <v>11.8</v>
      </c>
      <c r="N93" s="238">
        <v>4.0000000000000001E-3</v>
      </c>
      <c r="O93" s="238">
        <v>13.27</v>
      </c>
      <c r="P93" s="238">
        <v>8.9999999999999993E-3</v>
      </c>
      <c r="Q93" s="238">
        <v>42.77</v>
      </c>
      <c r="R93" s="239">
        <v>1.18</v>
      </c>
    </row>
    <row r="94" spans="1:18" ht="15.75" x14ac:dyDescent="0.25">
      <c r="A94" s="162"/>
      <c r="B94" s="8" t="s">
        <v>168</v>
      </c>
      <c r="C94" s="22" t="s">
        <v>93</v>
      </c>
      <c r="D94" s="47">
        <v>0.14000000000000001</v>
      </c>
      <c r="E94" s="47">
        <v>0.5</v>
      </c>
      <c r="F94" s="47">
        <v>0.19</v>
      </c>
      <c r="G94" s="47">
        <v>5.95</v>
      </c>
      <c r="H94" s="237">
        <v>0</v>
      </c>
      <c r="I94" s="237">
        <v>5.0000000000000001E-3</v>
      </c>
      <c r="J94" s="47">
        <v>1E-3</v>
      </c>
      <c r="K94" s="237">
        <v>0</v>
      </c>
      <c r="L94" s="237">
        <v>0.22</v>
      </c>
      <c r="M94" s="237">
        <v>4.5</v>
      </c>
      <c r="N94" s="238">
        <v>0</v>
      </c>
      <c r="O94" s="238">
        <v>0.59499999999999997</v>
      </c>
      <c r="P94" s="238">
        <v>0</v>
      </c>
      <c r="Q94" s="238">
        <v>3.09</v>
      </c>
      <c r="R94" s="239">
        <v>5.0000000000000001E-3</v>
      </c>
    </row>
    <row r="95" spans="1:18" ht="15.75" x14ac:dyDescent="0.25">
      <c r="A95" s="162"/>
      <c r="B95" s="128" t="s">
        <v>85</v>
      </c>
      <c r="C95" s="200" t="s">
        <v>584</v>
      </c>
      <c r="D95" s="64">
        <v>0</v>
      </c>
      <c r="E95" s="64">
        <v>0</v>
      </c>
      <c r="F95" s="64">
        <v>0</v>
      </c>
      <c r="G95" s="64">
        <v>0</v>
      </c>
      <c r="H95" s="237">
        <v>0</v>
      </c>
      <c r="I95" s="237">
        <v>0</v>
      </c>
      <c r="J95" s="237">
        <v>0</v>
      </c>
      <c r="K95" s="237">
        <v>0</v>
      </c>
      <c r="L95" s="237">
        <v>0</v>
      </c>
      <c r="M95" s="237">
        <v>0</v>
      </c>
      <c r="N95" s="238">
        <v>0</v>
      </c>
      <c r="O95" s="238">
        <v>0</v>
      </c>
      <c r="P95" s="238">
        <v>0</v>
      </c>
      <c r="Q95" s="238">
        <v>0</v>
      </c>
      <c r="R95" s="239">
        <v>0</v>
      </c>
    </row>
    <row r="96" spans="1:18" ht="17.25" customHeight="1" x14ac:dyDescent="0.25">
      <c r="A96" s="162"/>
      <c r="B96" s="64" t="s">
        <v>18</v>
      </c>
      <c r="C96" s="64" t="s">
        <v>585</v>
      </c>
      <c r="D96" s="64">
        <v>0</v>
      </c>
      <c r="E96" s="64">
        <v>4.2</v>
      </c>
      <c r="F96" s="64">
        <v>0</v>
      </c>
      <c r="G96" s="64">
        <v>37.76</v>
      </c>
      <c r="H96" s="167">
        <v>0</v>
      </c>
      <c r="I96" s="167">
        <v>0</v>
      </c>
      <c r="J96" s="64">
        <v>0</v>
      </c>
      <c r="K96" s="240">
        <v>0</v>
      </c>
      <c r="L96" s="240">
        <v>0.38700000000000001</v>
      </c>
      <c r="M96" s="241">
        <v>0</v>
      </c>
      <c r="N96" s="167">
        <v>0</v>
      </c>
      <c r="O96" s="167">
        <v>0</v>
      </c>
      <c r="P96" s="167">
        <v>0</v>
      </c>
      <c r="Q96" s="242">
        <v>0</v>
      </c>
      <c r="R96" s="184">
        <v>0</v>
      </c>
    </row>
    <row r="97" spans="1:19" ht="17.25" customHeight="1" x14ac:dyDescent="0.25">
      <c r="A97" s="162"/>
      <c r="B97" s="64" t="s">
        <v>565</v>
      </c>
      <c r="C97" s="64" t="s">
        <v>586</v>
      </c>
      <c r="D97" s="64">
        <v>0.02</v>
      </c>
      <c r="E97" s="64">
        <v>0</v>
      </c>
      <c r="F97" s="64">
        <v>0.09</v>
      </c>
      <c r="G97" s="64">
        <v>0.45</v>
      </c>
      <c r="H97" s="167">
        <v>2E-3</v>
      </c>
      <c r="I97" s="167">
        <v>0.02</v>
      </c>
      <c r="J97" s="64">
        <v>0.03</v>
      </c>
      <c r="K97" s="240">
        <v>0</v>
      </c>
      <c r="L97" s="240">
        <v>1E-3</v>
      </c>
      <c r="M97" s="241">
        <v>4.59</v>
      </c>
      <c r="N97" s="167">
        <v>0</v>
      </c>
      <c r="O97" s="167">
        <v>0.09</v>
      </c>
      <c r="P97" s="167">
        <v>0</v>
      </c>
      <c r="Q97" s="242">
        <v>0.3</v>
      </c>
      <c r="R97" s="184">
        <v>0.38</v>
      </c>
    </row>
    <row r="98" spans="1:19" x14ac:dyDescent="0.25">
      <c r="A98" s="139">
        <v>56</v>
      </c>
      <c r="B98" s="3" t="s">
        <v>130</v>
      </c>
      <c r="C98" s="4">
        <v>150</v>
      </c>
      <c r="D98" s="9">
        <f t="shared" ref="D98:R98" si="23">SUM(D99:D102)</f>
        <v>3.4020000000000001</v>
      </c>
      <c r="E98" s="9">
        <f t="shared" si="23"/>
        <v>4.63</v>
      </c>
      <c r="F98" s="9">
        <f t="shared" si="23"/>
        <v>19.978999999999999</v>
      </c>
      <c r="G98" s="9">
        <f t="shared" si="23"/>
        <v>153.22</v>
      </c>
      <c r="H98" s="9">
        <f t="shared" si="23"/>
        <v>0.14900000000000002</v>
      </c>
      <c r="I98" s="9">
        <f t="shared" si="23"/>
        <v>0.83699999999999997</v>
      </c>
      <c r="J98" s="9">
        <f t="shared" si="23"/>
        <v>22.585999999999999</v>
      </c>
      <c r="K98" s="9">
        <f t="shared" si="23"/>
        <v>2.8999999999999998E-2</v>
      </c>
      <c r="L98" s="9">
        <f t="shared" si="23"/>
        <v>0.14699999999999999</v>
      </c>
      <c r="M98" s="9">
        <f t="shared" si="23"/>
        <v>62.32</v>
      </c>
      <c r="N98" s="9">
        <f t="shared" si="23"/>
        <v>9.0000000000000011E-3</v>
      </c>
      <c r="O98" s="9">
        <f t="shared" si="23"/>
        <v>31.248999999999999</v>
      </c>
      <c r="P98" s="9">
        <f t="shared" si="23"/>
        <v>1E-3</v>
      </c>
      <c r="Q98" s="9">
        <f t="shared" si="23"/>
        <v>102.845</v>
      </c>
      <c r="R98" s="16">
        <f t="shared" si="23"/>
        <v>1.024</v>
      </c>
    </row>
    <row r="99" spans="1:19" x14ac:dyDescent="0.25">
      <c r="A99" s="204"/>
      <c r="B99" s="8" t="s">
        <v>78</v>
      </c>
      <c r="C99" s="22" t="s">
        <v>131</v>
      </c>
      <c r="D99" s="64">
        <v>2.2000000000000002</v>
      </c>
      <c r="E99" s="64">
        <v>0.44</v>
      </c>
      <c r="F99" s="64">
        <v>17.96</v>
      </c>
      <c r="G99" s="64">
        <v>90.8</v>
      </c>
      <c r="H99" s="64">
        <v>0.13200000000000001</v>
      </c>
      <c r="I99" s="64">
        <v>0.77</v>
      </c>
      <c r="J99" s="64">
        <v>22.04</v>
      </c>
      <c r="K99" s="64">
        <v>3.0000000000000001E-3</v>
      </c>
      <c r="L99" s="64">
        <v>0.11</v>
      </c>
      <c r="M99" s="64">
        <v>11.02</v>
      </c>
      <c r="N99" s="117">
        <v>5.0000000000000001E-3</v>
      </c>
      <c r="O99" s="117">
        <v>25.35</v>
      </c>
      <c r="P99" s="117">
        <v>0</v>
      </c>
      <c r="Q99" s="117">
        <v>63.92</v>
      </c>
      <c r="R99" s="118">
        <v>0.99199999999999999</v>
      </c>
    </row>
    <row r="100" spans="1:19" ht="15" customHeight="1" x14ac:dyDescent="0.25">
      <c r="A100" s="204"/>
      <c r="B100" s="8" t="s">
        <v>17</v>
      </c>
      <c r="C100" s="22" t="s">
        <v>86</v>
      </c>
      <c r="D100" s="64">
        <v>0.03</v>
      </c>
      <c r="E100" s="64">
        <v>2.72</v>
      </c>
      <c r="F100" s="64">
        <v>4.9000000000000002E-2</v>
      </c>
      <c r="G100" s="64">
        <v>30.8</v>
      </c>
      <c r="H100" s="64">
        <v>0</v>
      </c>
      <c r="I100" s="64">
        <v>4.0000000000000001E-3</v>
      </c>
      <c r="J100" s="64">
        <v>0</v>
      </c>
      <c r="K100" s="64">
        <v>1.7000000000000001E-2</v>
      </c>
      <c r="L100" s="64">
        <v>3.6999999999999998E-2</v>
      </c>
      <c r="M100" s="64">
        <v>0.9</v>
      </c>
      <c r="N100" s="117">
        <v>0</v>
      </c>
      <c r="O100" s="117">
        <v>1.9E-2</v>
      </c>
      <c r="P100" s="117">
        <v>0</v>
      </c>
      <c r="Q100" s="117">
        <v>1.125</v>
      </c>
      <c r="R100" s="118">
        <v>7.0000000000000001E-3</v>
      </c>
    </row>
    <row r="101" spans="1:19" x14ac:dyDescent="0.25">
      <c r="A101" s="204"/>
      <c r="B101" s="8" t="s">
        <v>20</v>
      </c>
      <c r="C101" s="22" t="s">
        <v>132</v>
      </c>
      <c r="D101" s="64">
        <v>1.1719999999999999</v>
      </c>
      <c r="E101" s="64">
        <v>1.47</v>
      </c>
      <c r="F101" s="64">
        <v>1.97</v>
      </c>
      <c r="G101" s="64">
        <v>31.62</v>
      </c>
      <c r="H101" s="64">
        <v>1.7000000000000001E-2</v>
      </c>
      <c r="I101" s="64">
        <v>6.3E-2</v>
      </c>
      <c r="J101" s="64">
        <v>0.54600000000000004</v>
      </c>
      <c r="K101" s="64">
        <v>8.9999999999999993E-3</v>
      </c>
      <c r="L101" s="64">
        <v>0</v>
      </c>
      <c r="M101" s="64">
        <v>50.4</v>
      </c>
      <c r="N101" s="117">
        <v>4.0000000000000001E-3</v>
      </c>
      <c r="O101" s="117">
        <v>5.88</v>
      </c>
      <c r="P101" s="117">
        <v>1E-3</v>
      </c>
      <c r="Q101" s="117">
        <v>37.799999999999997</v>
      </c>
      <c r="R101" s="118">
        <v>2.5000000000000001E-2</v>
      </c>
    </row>
    <row r="102" spans="1:19" x14ac:dyDescent="0.25">
      <c r="A102" s="204"/>
      <c r="B102" s="8" t="s">
        <v>21</v>
      </c>
      <c r="C102" s="22" t="s">
        <v>72</v>
      </c>
      <c r="D102" s="64">
        <v>0</v>
      </c>
      <c r="E102" s="64">
        <v>0</v>
      </c>
      <c r="F102" s="64">
        <v>0</v>
      </c>
      <c r="G102" s="64">
        <v>0</v>
      </c>
      <c r="H102" s="64">
        <v>0</v>
      </c>
      <c r="I102" s="64">
        <v>0</v>
      </c>
      <c r="J102" s="64">
        <v>0</v>
      </c>
      <c r="K102" s="117">
        <v>0</v>
      </c>
      <c r="L102" s="117">
        <v>0</v>
      </c>
      <c r="M102" s="117">
        <v>0</v>
      </c>
      <c r="N102" s="117">
        <v>0</v>
      </c>
      <c r="O102" s="117">
        <v>0</v>
      </c>
      <c r="P102" s="117">
        <v>0</v>
      </c>
      <c r="Q102" s="117">
        <v>0</v>
      </c>
      <c r="R102" s="118">
        <v>0</v>
      </c>
    </row>
    <row r="103" spans="1:19" ht="28.5" x14ac:dyDescent="0.25">
      <c r="A103" s="142">
        <v>124</v>
      </c>
      <c r="B103" s="143" t="s">
        <v>96</v>
      </c>
      <c r="C103" s="144">
        <v>200</v>
      </c>
      <c r="D103" s="145">
        <f t="shared" ref="D103:R103" si="24">SUM(D104:D106)</f>
        <v>7.8E-2</v>
      </c>
      <c r="E103" s="145">
        <f t="shared" si="24"/>
        <v>7.8E-2</v>
      </c>
      <c r="F103" s="145">
        <f t="shared" si="24"/>
        <v>16.116</v>
      </c>
      <c r="G103" s="145">
        <f t="shared" si="24"/>
        <v>72.570000000000007</v>
      </c>
      <c r="H103" s="145">
        <f t="shared" si="24"/>
        <v>6.0000000000000001E-3</v>
      </c>
      <c r="I103" s="145">
        <f t="shared" si="24"/>
        <v>4.0000000000000001E-3</v>
      </c>
      <c r="J103" s="145">
        <f t="shared" si="24"/>
        <v>32.01</v>
      </c>
      <c r="K103" s="145">
        <f t="shared" si="24"/>
        <v>1E-3</v>
      </c>
      <c r="L103" s="145">
        <f t="shared" si="24"/>
        <v>3.9E-2</v>
      </c>
      <c r="M103" s="145">
        <f t="shared" si="24"/>
        <v>3.5840000000000001</v>
      </c>
      <c r="N103" s="145">
        <f t="shared" si="24"/>
        <v>0</v>
      </c>
      <c r="O103" s="145">
        <f t="shared" si="24"/>
        <v>1.746</v>
      </c>
      <c r="P103" s="145">
        <f t="shared" si="24"/>
        <v>0</v>
      </c>
      <c r="Q103" s="145">
        <f t="shared" si="24"/>
        <v>2.1339999999999999</v>
      </c>
      <c r="R103" s="146">
        <f t="shared" si="24"/>
        <v>0.47799999999999998</v>
      </c>
    </row>
    <row r="104" spans="1:19" ht="15.75" customHeight="1" x14ac:dyDescent="0.25">
      <c r="A104" s="147"/>
      <c r="B104" s="130" t="s">
        <v>58</v>
      </c>
      <c r="C104" s="148" t="s">
        <v>97</v>
      </c>
      <c r="D104" s="131">
        <v>0</v>
      </c>
      <c r="E104" s="131">
        <v>0</v>
      </c>
      <c r="F104" s="131">
        <v>0</v>
      </c>
      <c r="G104" s="131">
        <v>0</v>
      </c>
      <c r="H104" s="131">
        <v>0</v>
      </c>
      <c r="I104" s="131">
        <v>0</v>
      </c>
      <c r="J104" s="131">
        <v>0</v>
      </c>
      <c r="K104" s="131">
        <v>0</v>
      </c>
      <c r="L104" s="131">
        <v>0</v>
      </c>
      <c r="M104" s="131">
        <v>0</v>
      </c>
      <c r="N104" s="131">
        <v>0</v>
      </c>
      <c r="O104" s="131">
        <v>0</v>
      </c>
      <c r="P104" s="131">
        <v>0</v>
      </c>
      <c r="Q104" s="131">
        <v>0</v>
      </c>
      <c r="R104" s="133">
        <v>0</v>
      </c>
    </row>
    <row r="105" spans="1:19" x14ac:dyDescent="0.25">
      <c r="A105" s="147"/>
      <c r="B105" s="130" t="s">
        <v>22</v>
      </c>
      <c r="C105" s="148" t="s">
        <v>98</v>
      </c>
      <c r="D105" s="131">
        <v>0</v>
      </c>
      <c r="E105" s="131">
        <v>0</v>
      </c>
      <c r="F105" s="131">
        <v>14.37</v>
      </c>
      <c r="G105" s="131">
        <v>63.84</v>
      </c>
      <c r="H105" s="131">
        <v>0</v>
      </c>
      <c r="I105" s="131">
        <v>0</v>
      </c>
      <c r="J105" s="131">
        <v>0</v>
      </c>
      <c r="K105" s="131">
        <v>0</v>
      </c>
      <c r="L105" s="131">
        <v>0</v>
      </c>
      <c r="M105" s="131">
        <v>0.48</v>
      </c>
      <c r="N105" s="132">
        <v>0</v>
      </c>
      <c r="O105" s="132">
        <v>0</v>
      </c>
      <c r="P105" s="132">
        <v>0</v>
      </c>
      <c r="Q105" s="132">
        <v>0</v>
      </c>
      <c r="R105" s="133">
        <v>4.8000000000000001E-2</v>
      </c>
    </row>
    <row r="106" spans="1:19" x14ac:dyDescent="0.25">
      <c r="A106" s="147"/>
      <c r="B106" s="130" t="s">
        <v>82</v>
      </c>
      <c r="C106" s="148" t="s">
        <v>99</v>
      </c>
      <c r="D106" s="131">
        <v>7.8E-2</v>
      </c>
      <c r="E106" s="131">
        <v>7.8E-2</v>
      </c>
      <c r="F106" s="131">
        <v>1.746</v>
      </c>
      <c r="G106" s="131">
        <v>8.73</v>
      </c>
      <c r="H106" s="131">
        <v>6.0000000000000001E-3</v>
      </c>
      <c r="I106" s="131">
        <v>4.0000000000000001E-3</v>
      </c>
      <c r="J106" s="131">
        <v>32.01</v>
      </c>
      <c r="K106" s="131">
        <v>1E-3</v>
      </c>
      <c r="L106" s="131">
        <v>3.9E-2</v>
      </c>
      <c r="M106" s="131">
        <v>3.1040000000000001</v>
      </c>
      <c r="N106" s="132">
        <v>0</v>
      </c>
      <c r="O106" s="132">
        <v>1.746</v>
      </c>
      <c r="P106" s="132">
        <v>0</v>
      </c>
      <c r="Q106" s="132">
        <v>2.1339999999999999</v>
      </c>
      <c r="R106" s="133">
        <v>0.43</v>
      </c>
    </row>
    <row r="107" spans="1:19" ht="18" customHeight="1" x14ac:dyDescent="0.25">
      <c r="A107" s="139">
        <v>11</v>
      </c>
      <c r="B107" s="3" t="s">
        <v>69</v>
      </c>
      <c r="C107" s="5" t="s">
        <v>49</v>
      </c>
      <c r="D107" s="153">
        <f t="shared" ref="D107" si="25">SUM(D108)</f>
        <v>1.44</v>
      </c>
      <c r="E107" s="153">
        <f t="shared" ref="E107:R107" si="26">SUM(E108)</f>
        <v>0.36</v>
      </c>
      <c r="F107" s="153">
        <f t="shared" si="26"/>
        <v>12.48</v>
      </c>
      <c r="G107" s="153">
        <f t="shared" si="26"/>
        <v>59.4</v>
      </c>
      <c r="H107" s="182">
        <f t="shared" si="26"/>
        <v>7.0000000000000001E-3</v>
      </c>
      <c r="I107" s="182">
        <f t="shared" si="26"/>
        <v>3.2000000000000001E-2</v>
      </c>
      <c r="J107" s="153">
        <f t="shared" si="26"/>
        <v>0</v>
      </c>
      <c r="K107" s="153">
        <f t="shared" si="26"/>
        <v>0</v>
      </c>
      <c r="L107" s="153">
        <f t="shared" si="26"/>
        <v>0</v>
      </c>
      <c r="M107" s="153">
        <f t="shared" si="26"/>
        <v>14</v>
      </c>
      <c r="N107" s="153">
        <f t="shared" si="26"/>
        <v>0</v>
      </c>
      <c r="O107" s="153">
        <f t="shared" si="26"/>
        <v>0</v>
      </c>
      <c r="P107" s="153">
        <f t="shared" si="26"/>
        <v>0</v>
      </c>
      <c r="Q107" s="153">
        <f t="shared" si="26"/>
        <v>0</v>
      </c>
      <c r="R107" s="154">
        <f t="shared" si="26"/>
        <v>1.56</v>
      </c>
    </row>
    <row r="108" spans="1:19" ht="15.75" thickBot="1" x14ac:dyDescent="0.3">
      <c r="A108" s="35"/>
      <c r="B108" s="20" t="s">
        <v>68</v>
      </c>
      <c r="C108" s="158" t="s">
        <v>51</v>
      </c>
      <c r="D108" s="159">
        <v>1.44</v>
      </c>
      <c r="E108" s="159">
        <v>0.36</v>
      </c>
      <c r="F108" s="159">
        <v>12.48</v>
      </c>
      <c r="G108" s="159">
        <v>59.4</v>
      </c>
      <c r="H108" s="159">
        <v>7.0000000000000001E-3</v>
      </c>
      <c r="I108" s="159">
        <v>3.2000000000000001E-2</v>
      </c>
      <c r="J108" s="159">
        <v>0</v>
      </c>
      <c r="K108" s="159">
        <v>0</v>
      </c>
      <c r="L108" s="159">
        <v>0</v>
      </c>
      <c r="M108" s="159">
        <v>14</v>
      </c>
      <c r="N108" s="160">
        <v>0</v>
      </c>
      <c r="O108" s="160">
        <v>0</v>
      </c>
      <c r="P108" s="160">
        <v>0</v>
      </c>
      <c r="Q108" s="160">
        <v>0</v>
      </c>
      <c r="R108" s="161">
        <v>1.56</v>
      </c>
    </row>
    <row r="109" spans="1:19" ht="15.75" thickBot="1" x14ac:dyDescent="0.3">
      <c r="A109" s="431" t="s">
        <v>52</v>
      </c>
      <c r="B109" s="432"/>
      <c r="C109" s="433"/>
      <c r="D109" s="17">
        <f>SUM(D85,D92,D98,D103,D107,)</f>
        <v>20.92</v>
      </c>
      <c r="E109" s="17">
        <f t="shared" ref="E109:R109" si="27">SUM(E85,E92,E98,E103,E107,)</f>
        <v>27.557999999999996</v>
      </c>
      <c r="F109" s="17">
        <f t="shared" si="27"/>
        <v>59.674999999999997</v>
      </c>
      <c r="G109" s="216">
        <f t="shared" si="27"/>
        <v>593.83000000000004</v>
      </c>
      <c r="H109" s="17">
        <f t="shared" si="27"/>
        <v>0.24800000000000003</v>
      </c>
      <c r="I109" s="17">
        <f t="shared" si="27"/>
        <v>1.01</v>
      </c>
      <c r="J109" s="17">
        <f t="shared" si="27"/>
        <v>68.932999999999993</v>
      </c>
      <c r="K109" s="17">
        <f t="shared" si="27"/>
        <v>0.14699999999999999</v>
      </c>
      <c r="L109" s="17">
        <f t="shared" si="27"/>
        <v>1.905</v>
      </c>
      <c r="M109" s="17">
        <f t="shared" si="27"/>
        <v>106.04400000000001</v>
      </c>
      <c r="N109" s="17">
        <f t="shared" si="27"/>
        <v>1.4000000000000002E-2</v>
      </c>
      <c r="O109" s="17">
        <f t="shared" si="27"/>
        <v>48.26</v>
      </c>
      <c r="P109" s="17">
        <f t="shared" si="27"/>
        <v>9.9999999999999985E-3</v>
      </c>
      <c r="Q109" s="17">
        <f t="shared" si="27"/>
        <v>169.16899999999998</v>
      </c>
      <c r="R109" s="18">
        <f t="shared" si="27"/>
        <v>4.7590000000000003</v>
      </c>
      <c r="S109" s="339"/>
    </row>
    <row r="110" spans="1:19" x14ac:dyDescent="0.25">
      <c r="A110" s="65"/>
      <c r="B110" s="65"/>
      <c r="C110" s="65">
        <v>550</v>
      </c>
      <c r="D110" s="66"/>
      <c r="E110" s="66"/>
      <c r="F110" s="66"/>
      <c r="G110" s="66"/>
      <c r="H110" s="66"/>
      <c r="I110" s="66"/>
      <c r="J110" s="66"/>
      <c r="K110" s="66"/>
      <c r="L110" s="66"/>
      <c r="M110" s="66"/>
      <c r="N110" s="66"/>
      <c r="O110" s="66"/>
      <c r="P110" s="66"/>
      <c r="Q110" s="66"/>
      <c r="R110" s="66"/>
    </row>
    <row r="111" spans="1:19" x14ac:dyDescent="0.25">
      <c r="A111" s="65"/>
      <c r="B111" s="65"/>
      <c r="C111" s="65"/>
      <c r="D111" s="66"/>
      <c r="E111" s="66"/>
      <c r="F111" s="66"/>
      <c r="G111" s="66"/>
      <c r="H111" s="66"/>
      <c r="I111" s="66"/>
      <c r="J111" s="66"/>
      <c r="K111" s="66"/>
      <c r="L111" s="66"/>
      <c r="M111" s="66"/>
      <c r="N111" s="66"/>
      <c r="O111" s="66"/>
      <c r="P111" s="66"/>
      <c r="Q111" s="66"/>
      <c r="R111" s="66"/>
    </row>
    <row r="112" spans="1:19" x14ac:dyDescent="0.25">
      <c r="A112" s="65"/>
      <c r="B112" s="65"/>
      <c r="C112" s="65"/>
      <c r="D112" s="66"/>
      <c r="E112" s="66"/>
      <c r="F112" s="66"/>
      <c r="G112" s="66"/>
      <c r="H112" s="66"/>
      <c r="I112" s="66"/>
      <c r="J112" s="66"/>
      <c r="K112" s="66"/>
      <c r="L112" s="66"/>
      <c r="M112" s="66"/>
      <c r="N112" s="66"/>
      <c r="O112" s="66"/>
      <c r="P112" s="66"/>
      <c r="Q112" s="66"/>
      <c r="R112" s="66"/>
    </row>
    <row r="113" spans="1:18" ht="15.75" thickBot="1" x14ac:dyDescent="0.3">
      <c r="A113" s="1"/>
      <c r="B113" s="2" t="s">
        <v>104</v>
      </c>
      <c r="C113" s="1"/>
      <c r="D113" s="1"/>
      <c r="E113" s="1"/>
      <c r="F113" s="1"/>
      <c r="G113" s="1"/>
      <c r="H113" s="1"/>
      <c r="I113" s="1"/>
      <c r="J113" s="1"/>
      <c r="K113" s="1"/>
      <c r="L113" s="1"/>
      <c r="M113" s="1"/>
      <c r="N113" s="1"/>
      <c r="O113" s="1"/>
      <c r="P113" s="1"/>
      <c r="Q113" s="1"/>
      <c r="R113" s="1"/>
    </row>
    <row r="114" spans="1:18" x14ac:dyDescent="0.25">
      <c r="A114" s="451" t="s">
        <v>1</v>
      </c>
      <c r="B114" s="453" t="s">
        <v>2</v>
      </c>
      <c r="C114" s="453" t="s">
        <v>3</v>
      </c>
      <c r="D114" s="455" t="s">
        <v>4</v>
      </c>
      <c r="E114" s="455"/>
      <c r="F114" s="455"/>
      <c r="G114" s="453" t="s">
        <v>5</v>
      </c>
      <c r="H114" s="438" t="s">
        <v>6</v>
      </c>
      <c r="I114" s="439"/>
      <c r="J114" s="439"/>
      <c r="K114" s="439"/>
      <c r="L114" s="440"/>
      <c r="M114" s="453" t="s">
        <v>7</v>
      </c>
      <c r="N114" s="445"/>
      <c r="O114" s="445"/>
      <c r="P114" s="445"/>
      <c r="Q114" s="445"/>
      <c r="R114" s="458"/>
    </row>
    <row r="115" spans="1:18" ht="16.5" customHeight="1" thickBot="1" x14ac:dyDescent="0.3">
      <c r="A115" s="452"/>
      <c r="B115" s="454"/>
      <c r="C115" s="454"/>
      <c r="D115" s="104" t="s">
        <v>8</v>
      </c>
      <c r="E115" s="104" t="s">
        <v>9</v>
      </c>
      <c r="F115" s="104" t="s">
        <v>10</v>
      </c>
      <c r="G115" s="454"/>
      <c r="H115" s="104" t="s">
        <v>11</v>
      </c>
      <c r="I115" s="104" t="s">
        <v>12</v>
      </c>
      <c r="J115" s="104" t="s">
        <v>13</v>
      </c>
      <c r="K115" s="104" t="s">
        <v>432</v>
      </c>
      <c r="L115" s="104" t="s">
        <v>433</v>
      </c>
      <c r="M115" s="104" t="s">
        <v>14</v>
      </c>
      <c r="N115" s="103" t="s">
        <v>434</v>
      </c>
      <c r="O115" s="103" t="s">
        <v>435</v>
      </c>
      <c r="P115" s="103" t="s">
        <v>436</v>
      </c>
      <c r="Q115" s="103" t="s">
        <v>437</v>
      </c>
      <c r="R115" s="105" t="s">
        <v>15</v>
      </c>
    </row>
    <row r="116" spans="1:18" ht="19.5" customHeight="1" x14ac:dyDescent="0.25">
      <c r="A116" s="149">
        <v>25</v>
      </c>
      <c r="B116" s="123" t="s">
        <v>541</v>
      </c>
      <c r="C116" s="124" t="s">
        <v>16</v>
      </c>
      <c r="D116" s="150">
        <f t="shared" ref="D116:R116" si="28">SUM(D117:D117)</f>
        <v>0.66</v>
      </c>
      <c r="E116" s="150">
        <f t="shared" si="28"/>
        <v>0.12</v>
      </c>
      <c r="F116" s="150">
        <f t="shared" si="28"/>
        <v>2.1</v>
      </c>
      <c r="G116" s="150">
        <f t="shared" si="28"/>
        <v>13.8</v>
      </c>
      <c r="H116" s="150">
        <f t="shared" si="28"/>
        <v>3.5999999999999997E-2</v>
      </c>
      <c r="I116" s="150">
        <f t="shared" si="28"/>
        <v>2.4E-2</v>
      </c>
      <c r="J116" s="150">
        <f t="shared" si="28"/>
        <v>15</v>
      </c>
      <c r="K116" s="150">
        <f t="shared" si="28"/>
        <v>0</v>
      </c>
      <c r="L116" s="150">
        <f t="shared" si="28"/>
        <v>0</v>
      </c>
      <c r="M116" s="150">
        <f t="shared" si="28"/>
        <v>0</v>
      </c>
      <c r="N116" s="150">
        <f t="shared" si="28"/>
        <v>8.4</v>
      </c>
      <c r="O116" s="150">
        <f t="shared" si="28"/>
        <v>0</v>
      </c>
      <c r="P116" s="150">
        <f t="shared" si="28"/>
        <v>0</v>
      </c>
      <c r="Q116" s="150">
        <f t="shared" si="28"/>
        <v>0</v>
      </c>
      <c r="R116" s="151">
        <f t="shared" si="28"/>
        <v>0.54</v>
      </c>
    </row>
    <row r="117" spans="1:18" x14ac:dyDescent="0.25">
      <c r="A117" s="152"/>
      <c r="B117" s="64" t="s">
        <v>105</v>
      </c>
      <c r="C117" s="47" t="s">
        <v>542</v>
      </c>
      <c r="D117" s="131">
        <v>0.66</v>
      </c>
      <c r="E117" s="131">
        <v>0.12</v>
      </c>
      <c r="F117" s="131">
        <v>2.1</v>
      </c>
      <c r="G117" s="131">
        <v>13.8</v>
      </c>
      <c r="H117" s="131">
        <v>3.5999999999999997E-2</v>
      </c>
      <c r="I117" s="131">
        <v>2.4E-2</v>
      </c>
      <c r="J117" s="131">
        <v>15</v>
      </c>
      <c r="K117" s="131">
        <v>0</v>
      </c>
      <c r="L117" s="131">
        <v>0</v>
      </c>
      <c r="M117" s="131">
        <v>0</v>
      </c>
      <c r="N117" s="132">
        <v>8.4</v>
      </c>
      <c r="O117" s="132">
        <v>0</v>
      </c>
      <c r="P117" s="132">
        <v>0</v>
      </c>
      <c r="Q117" s="132">
        <v>0</v>
      </c>
      <c r="R117" s="133">
        <v>0.54</v>
      </c>
    </row>
    <row r="118" spans="1:18" ht="15.75" x14ac:dyDescent="0.25">
      <c r="A118" s="162">
        <v>301</v>
      </c>
      <c r="B118" s="33" t="s">
        <v>569</v>
      </c>
      <c r="C118" s="129" t="s">
        <v>46</v>
      </c>
      <c r="D118" s="166">
        <f t="shared" ref="D118:R118" si="29">SUM(D119:D128)</f>
        <v>30.754000000000001</v>
      </c>
      <c r="E118" s="166">
        <f t="shared" si="29"/>
        <v>23.330000000000002</v>
      </c>
      <c r="F118" s="166">
        <f t="shared" si="29"/>
        <v>96.99499999999999</v>
      </c>
      <c r="G118" s="166">
        <f t="shared" si="29"/>
        <v>702.79</v>
      </c>
      <c r="H118" s="166">
        <f t="shared" si="29"/>
        <v>0.62</v>
      </c>
      <c r="I118" s="166">
        <f t="shared" si="29"/>
        <v>0.49299999999999999</v>
      </c>
      <c r="J118" s="166">
        <f t="shared" si="29"/>
        <v>1.288</v>
      </c>
      <c r="K118" s="166">
        <f t="shared" si="29"/>
        <v>8.900000000000001E-2</v>
      </c>
      <c r="L118" s="166">
        <f t="shared" si="29"/>
        <v>1.6260000000000001</v>
      </c>
      <c r="M118" s="166">
        <f t="shared" si="29"/>
        <v>55.536000000000001</v>
      </c>
      <c r="N118" s="166">
        <f t="shared" si="29"/>
        <v>9.0000000000000011E-3</v>
      </c>
      <c r="O118" s="166">
        <f t="shared" si="29"/>
        <v>293.59399999999999</v>
      </c>
      <c r="P118" s="166">
        <f t="shared" si="29"/>
        <v>1.7000000000000001E-2</v>
      </c>
      <c r="Q118" s="166">
        <f t="shared" si="29"/>
        <v>541.31999999999994</v>
      </c>
      <c r="R118" s="183">
        <f t="shared" si="29"/>
        <v>11.747</v>
      </c>
    </row>
    <row r="119" spans="1:18" ht="15.75" x14ac:dyDescent="0.25">
      <c r="A119" s="162"/>
      <c r="B119" s="64" t="s">
        <v>534</v>
      </c>
      <c r="C119" s="128" t="s">
        <v>570</v>
      </c>
      <c r="D119" s="119">
        <v>12.4</v>
      </c>
      <c r="E119" s="119">
        <v>12.5</v>
      </c>
      <c r="F119" s="119">
        <v>0.47699999999999998</v>
      </c>
      <c r="G119" s="119">
        <v>164.17</v>
      </c>
      <c r="H119" s="119">
        <v>4.8000000000000001E-2</v>
      </c>
      <c r="I119" s="119">
        <v>0.10199999999999999</v>
      </c>
      <c r="J119" s="64">
        <v>1.226</v>
      </c>
      <c r="K119" s="319">
        <v>4.9000000000000002E-2</v>
      </c>
      <c r="L119" s="319">
        <v>0.34</v>
      </c>
      <c r="M119" s="320">
        <v>10.9</v>
      </c>
      <c r="N119" s="119">
        <v>4.0000000000000001E-3</v>
      </c>
      <c r="O119" s="119">
        <v>12.26</v>
      </c>
      <c r="P119" s="119">
        <v>8.9999999999999993E-3</v>
      </c>
      <c r="Q119" s="321">
        <v>112.4</v>
      </c>
      <c r="R119" s="247">
        <v>1.0900000000000001</v>
      </c>
    </row>
    <row r="120" spans="1:18" ht="15.75" x14ac:dyDescent="0.25">
      <c r="A120" s="162"/>
      <c r="B120" s="64" t="s">
        <v>26</v>
      </c>
      <c r="C120" s="267" t="s">
        <v>571</v>
      </c>
      <c r="D120" s="119">
        <v>0</v>
      </c>
      <c r="E120" s="119">
        <v>0</v>
      </c>
      <c r="F120" s="119">
        <v>0</v>
      </c>
      <c r="G120" s="119">
        <v>0</v>
      </c>
      <c r="H120" s="119">
        <v>0</v>
      </c>
      <c r="I120" s="119">
        <v>0</v>
      </c>
      <c r="J120" s="64">
        <v>0</v>
      </c>
      <c r="K120" s="240">
        <v>0</v>
      </c>
      <c r="L120" s="240">
        <v>0</v>
      </c>
      <c r="M120" s="320">
        <v>0.68400000000000005</v>
      </c>
      <c r="N120" s="119">
        <v>0</v>
      </c>
      <c r="O120" s="119">
        <v>0</v>
      </c>
      <c r="P120" s="119">
        <v>0</v>
      </c>
      <c r="Q120" s="321">
        <v>0</v>
      </c>
      <c r="R120" s="247">
        <v>0</v>
      </c>
    </row>
    <row r="121" spans="1:18" ht="30" x14ac:dyDescent="0.25">
      <c r="A121" s="162"/>
      <c r="B121" s="64" t="s">
        <v>84</v>
      </c>
      <c r="C121" s="267" t="s">
        <v>86</v>
      </c>
      <c r="D121" s="119">
        <v>0.42</v>
      </c>
      <c r="E121" s="119">
        <v>0.06</v>
      </c>
      <c r="F121" s="119">
        <v>2.54</v>
      </c>
      <c r="G121" s="119">
        <v>12.34</v>
      </c>
      <c r="H121" s="119">
        <v>5.6000000000000001E-2</v>
      </c>
      <c r="I121" s="119">
        <v>0.12</v>
      </c>
      <c r="J121" s="64">
        <v>0</v>
      </c>
      <c r="K121" s="240">
        <v>0</v>
      </c>
      <c r="L121" s="240">
        <v>6.7000000000000004E-2</v>
      </c>
      <c r="M121" s="320">
        <v>12.8</v>
      </c>
      <c r="N121" s="119">
        <v>0</v>
      </c>
      <c r="O121" s="119">
        <v>1.65</v>
      </c>
      <c r="P121" s="119">
        <v>0</v>
      </c>
      <c r="Q121" s="321">
        <v>4.3099999999999996</v>
      </c>
      <c r="R121" s="247">
        <v>1.28</v>
      </c>
    </row>
    <row r="122" spans="1:18" ht="15.75" x14ac:dyDescent="0.25">
      <c r="A122" s="162"/>
      <c r="B122" s="64" t="s">
        <v>85</v>
      </c>
      <c r="C122" s="267" t="s">
        <v>87</v>
      </c>
      <c r="D122" s="119">
        <v>0</v>
      </c>
      <c r="E122" s="119">
        <v>0</v>
      </c>
      <c r="F122" s="119">
        <v>0</v>
      </c>
      <c r="G122" s="119">
        <v>0</v>
      </c>
      <c r="H122" s="119">
        <v>0</v>
      </c>
      <c r="I122" s="119">
        <v>0</v>
      </c>
      <c r="J122" s="64">
        <v>0</v>
      </c>
      <c r="K122" s="240">
        <v>0</v>
      </c>
      <c r="L122" s="240">
        <v>0</v>
      </c>
      <c r="M122" s="320">
        <v>0</v>
      </c>
      <c r="N122" s="119">
        <v>0</v>
      </c>
      <c r="O122" s="119">
        <v>0</v>
      </c>
      <c r="P122" s="119">
        <v>0</v>
      </c>
      <c r="Q122" s="321">
        <v>0</v>
      </c>
      <c r="R122" s="247">
        <v>0</v>
      </c>
    </row>
    <row r="123" spans="1:18" ht="15.75" x14ac:dyDescent="0.25">
      <c r="A123" s="162"/>
      <c r="B123" s="64" t="s">
        <v>572</v>
      </c>
      <c r="C123" s="267" t="s">
        <v>573</v>
      </c>
      <c r="D123" s="119">
        <v>0.34</v>
      </c>
      <c r="E123" s="119">
        <v>1.25</v>
      </c>
      <c r="F123" s="119">
        <v>0.49</v>
      </c>
      <c r="G123" s="119">
        <v>14.88</v>
      </c>
      <c r="H123" s="119">
        <v>2E-3</v>
      </c>
      <c r="I123" s="119">
        <v>1E-3</v>
      </c>
      <c r="J123" s="64">
        <v>6.2E-2</v>
      </c>
      <c r="K123" s="240">
        <v>8.0000000000000002E-3</v>
      </c>
      <c r="L123" s="240">
        <v>3.6999999999999998E-2</v>
      </c>
      <c r="M123" s="320">
        <v>1.68</v>
      </c>
      <c r="N123" s="119">
        <v>1E-3</v>
      </c>
      <c r="O123" s="119">
        <v>1.25</v>
      </c>
      <c r="P123" s="119">
        <v>0</v>
      </c>
      <c r="Q123" s="321">
        <v>7.75</v>
      </c>
      <c r="R123" s="247">
        <v>4.2999999999999997E-2</v>
      </c>
    </row>
    <row r="124" spans="1:18" ht="28.5" x14ac:dyDescent="0.25">
      <c r="A124" s="162">
        <v>165</v>
      </c>
      <c r="B124" s="248" t="s">
        <v>543</v>
      </c>
      <c r="C124" s="129">
        <v>150</v>
      </c>
      <c r="D124" s="166">
        <f>SUM(D125:D128)</f>
        <v>8.7969999999999988</v>
      </c>
      <c r="E124" s="166">
        <f t="shared" ref="E124:R124" si="30">SUM(E125:E128)</f>
        <v>4.76</v>
      </c>
      <c r="F124" s="166">
        <f t="shared" si="30"/>
        <v>46.744</v>
      </c>
      <c r="G124" s="166">
        <f t="shared" si="30"/>
        <v>255.7</v>
      </c>
      <c r="H124" s="166">
        <f t="shared" si="30"/>
        <v>0.25700000000000001</v>
      </c>
      <c r="I124" s="166">
        <f t="shared" si="30"/>
        <v>0.13500000000000001</v>
      </c>
      <c r="J124" s="166">
        <f t="shared" si="30"/>
        <v>0</v>
      </c>
      <c r="K124" s="166">
        <f t="shared" si="30"/>
        <v>1.6E-2</v>
      </c>
      <c r="L124" s="166">
        <f t="shared" si="30"/>
        <v>0.59100000000000008</v>
      </c>
      <c r="M124" s="166">
        <f t="shared" si="30"/>
        <v>14.736000000000001</v>
      </c>
      <c r="N124" s="166">
        <f t="shared" si="30"/>
        <v>2E-3</v>
      </c>
      <c r="O124" s="322">
        <f t="shared" si="30"/>
        <v>139.21699999999998</v>
      </c>
      <c r="P124" s="166">
        <f t="shared" si="30"/>
        <v>4.0000000000000001E-3</v>
      </c>
      <c r="Q124" s="322">
        <f t="shared" si="30"/>
        <v>208.43</v>
      </c>
      <c r="R124" s="183">
        <f t="shared" si="30"/>
        <v>4.6669999999999998</v>
      </c>
    </row>
    <row r="125" spans="1:18" ht="15.75" x14ac:dyDescent="0.25">
      <c r="A125" s="162"/>
      <c r="B125" s="64" t="s">
        <v>26</v>
      </c>
      <c r="C125" s="128" t="s">
        <v>544</v>
      </c>
      <c r="D125" s="119">
        <v>0</v>
      </c>
      <c r="E125" s="119">
        <v>0</v>
      </c>
      <c r="F125" s="119">
        <v>0</v>
      </c>
      <c r="G125" s="119">
        <v>0</v>
      </c>
      <c r="H125" s="167">
        <v>0</v>
      </c>
      <c r="I125" s="167">
        <v>0</v>
      </c>
      <c r="J125" s="64">
        <v>0</v>
      </c>
      <c r="K125" s="240">
        <v>0</v>
      </c>
      <c r="L125" s="240">
        <v>0</v>
      </c>
      <c r="M125" s="241">
        <v>0</v>
      </c>
      <c r="N125" s="167">
        <v>0</v>
      </c>
      <c r="O125" s="167">
        <v>0</v>
      </c>
      <c r="P125" s="167">
        <v>0</v>
      </c>
      <c r="Q125" s="242">
        <v>0</v>
      </c>
      <c r="R125" s="184">
        <v>0</v>
      </c>
    </row>
    <row r="126" spans="1:18" ht="15.75" x14ac:dyDescent="0.25">
      <c r="A126" s="162"/>
      <c r="B126" s="64" t="s">
        <v>545</v>
      </c>
      <c r="C126" s="128" t="s">
        <v>546</v>
      </c>
      <c r="D126" s="119">
        <v>8.77</v>
      </c>
      <c r="E126" s="119">
        <v>2.2999999999999998</v>
      </c>
      <c r="F126" s="119">
        <v>46.7</v>
      </c>
      <c r="G126" s="119">
        <v>233.2</v>
      </c>
      <c r="H126" s="167">
        <v>0.25700000000000001</v>
      </c>
      <c r="I126" s="167">
        <v>0.13100000000000001</v>
      </c>
      <c r="J126" s="64">
        <v>0</v>
      </c>
      <c r="K126" s="240">
        <v>1E-3</v>
      </c>
      <c r="L126" s="240">
        <v>0.55700000000000005</v>
      </c>
      <c r="M126" s="241">
        <v>13.92</v>
      </c>
      <c r="N126" s="167">
        <v>2E-3</v>
      </c>
      <c r="O126" s="167">
        <v>139.19999999999999</v>
      </c>
      <c r="P126" s="167">
        <v>4.0000000000000001E-3</v>
      </c>
      <c r="Q126" s="242">
        <v>207.41</v>
      </c>
      <c r="R126" s="184">
        <v>4.66</v>
      </c>
    </row>
    <row r="127" spans="1:18" ht="15.75" x14ac:dyDescent="0.25">
      <c r="A127" s="162"/>
      <c r="B127" s="64" t="s">
        <v>85</v>
      </c>
      <c r="C127" s="128" t="s">
        <v>547</v>
      </c>
      <c r="D127" s="119">
        <v>0</v>
      </c>
      <c r="E127" s="119">
        <v>0</v>
      </c>
      <c r="F127" s="119">
        <v>0</v>
      </c>
      <c r="G127" s="119">
        <v>0</v>
      </c>
      <c r="H127" s="167">
        <v>0</v>
      </c>
      <c r="I127" s="167">
        <v>0</v>
      </c>
      <c r="J127" s="64">
        <v>0</v>
      </c>
      <c r="K127" s="240">
        <v>0</v>
      </c>
      <c r="L127" s="240">
        <v>0</v>
      </c>
      <c r="M127" s="241">
        <v>0</v>
      </c>
      <c r="N127" s="167">
        <v>0</v>
      </c>
      <c r="O127" s="167">
        <v>0</v>
      </c>
      <c r="P127" s="167">
        <v>0</v>
      </c>
      <c r="Q127" s="242"/>
      <c r="R127" s="184">
        <v>0</v>
      </c>
    </row>
    <row r="128" spans="1:18" ht="15.75" x14ac:dyDescent="0.25">
      <c r="A128" s="162"/>
      <c r="B128" s="64" t="s">
        <v>17</v>
      </c>
      <c r="C128" s="128" t="s">
        <v>59</v>
      </c>
      <c r="D128" s="163">
        <v>2.7E-2</v>
      </c>
      <c r="E128" s="163">
        <v>2.46</v>
      </c>
      <c r="F128" s="163">
        <v>4.3999999999999997E-2</v>
      </c>
      <c r="G128" s="163">
        <v>22.5</v>
      </c>
      <c r="H128" s="163">
        <v>0</v>
      </c>
      <c r="I128" s="163">
        <v>4.0000000000000001E-3</v>
      </c>
      <c r="J128" s="163">
        <v>0</v>
      </c>
      <c r="K128" s="163">
        <v>1.4999999999999999E-2</v>
      </c>
      <c r="L128" s="163">
        <v>3.4000000000000002E-2</v>
      </c>
      <c r="M128" s="163">
        <v>0.81599999999999995</v>
      </c>
      <c r="N128" s="164">
        <v>0</v>
      </c>
      <c r="O128" s="164">
        <v>1.7000000000000001E-2</v>
      </c>
      <c r="P128" s="164">
        <v>0</v>
      </c>
      <c r="Q128" s="164">
        <v>1.02</v>
      </c>
      <c r="R128" s="165">
        <v>7.0000000000000001E-3</v>
      </c>
    </row>
    <row r="129" spans="1:18" x14ac:dyDescent="0.25">
      <c r="A129" s="125">
        <v>132</v>
      </c>
      <c r="B129" s="33" t="s">
        <v>120</v>
      </c>
      <c r="C129" s="129">
        <v>200</v>
      </c>
      <c r="D129" s="134">
        <f>SUM(D130:D132)</f>
        <v>0.03</v>
      </c>
      <c r="E129" s="134">
        <f t="shared" ref="E129:J129" si="31">SUM(E130:E132)</f>
        <v>0.12</v>
      </c>
      <c r="F129" s="134">
        <f t="shared" si="31"/>
        <v>12.997999999999999</v>
      </c>
      <c r="G129" s="134">
        <f t="shared" si="31"/>
        <v>52.71</v>
      </c>
      <c r="H129" s="135">
        <f t="shared" si="31"/>
        <v>0</v>
      </c>
      <c r="I129" s="135">
        <f t="shared" si="31"/>
        <v>6.0000000000000001E-3</v>
      </c>
      <c r="J129" s="134">
        <f t="shared" si="31"/>
        <v>0.06</v>
      </c>
      <c r="K129" s="134">
        <f>SUM(K130:K132)</f>
        <v>0</v>
      </c>
      <c r="L129" s="134">
        <f>SUM(L130:L132)</f>
        <v>0</v>
      </c>
      <c r="M129" s="135">
        <f t="shared" ref="M129:R129" si="32">SUM(M130:M132)</f>
        <v>3.3600000000000003</v>
      </c>
      <c r="N129" s="135">
        <f t="shared" si="32"/>
        <v>0</v>
      </c>
      <c r="O129" s="135">
        <f t="shared" si="32"/>
        <v>2.64</v>
      </c>
      <c r="P129" s="135">
        <f t="shared" si="32"/>
        <v>0</v>
      </c>
      <c r="Q129" s="135">
        <f t="shared" si="32"/>
        <v>4.9400000000000004</v>
      </c>
      <c r="R129" s="136">
        <f t="shared" si="32"/>
        <v>0.53100000000000003</v>
      </c>
    </row>
    <row r="130" spans="1:18" x14ac:dyDescent="0.25">
      <c r="A130" s="137"/>
      <c r="B130" s="64" t="s">
        <v>79</v>
      </c>
      <c r="C130" s="138" t="s">
        <v>80</v>
      </c>
      <c r="D130" s="64">
        <v>0.03</v>
      </c>
      <c r="E130" s="64">
        <v>0.12</v>
      </c>
      <c r="F130" s="64">
        <v>2.4E-2</v>
      </c>
      <c r="G130" s="64">
        <v>0.84</v>
      </c>
      <c r="H130" s="64">
        <v>0</v>
      </c>
      <c r="I130" s="64">
        <v>6.0000000000000001E-3</v>
      </c>
      <c r="J130" s="64">
        <v>0.06</v>
      </c>
      <c r="K130" s="64">
        <v>0</v>
      </c>
      <c r="L130" s="64">
        <v>0</v>
      </c>
      <c r="M130" s="64">
        <v>2.97</v>
      </c>
      <c r="N130" s="117">
        <v>0</v>
      </c>
      <c r="O130" s="117">
        <v>2.64</v>
      </c>
      <c r="P130" s="117">
        <v>0</v>
      </c>
      <c r="Q130" s="117">
        <v>4.9400000000000004</v>
      </c>
      <c r="R130" s="118">
        <v>0.49199999999999999</v>
      </c>
    </row>
    <row r="131" spans="1:18" x14ac:dyDescent="0.25">
      <c r="A131" s="137"/>
      <c r="B131" s="64" t="s">
        <v>58</v>
      </c>
      <c r="C131" s="138" t="s">
        <v>66</v>
      </c>
      <c r="D131" s="64">
        <v>0</v>
      </c>
      <c r="E131" s="64">
        <v>0</v>
      </c>
      <c r="F131" s="64">
        <v>0</v>
      </c>
      <c r="G131" s="64">
        <v>0</v>
      </c>
      <c r="H131" s="64">
        <v>0</v>
      </c>
      <c r="I131" s="64">
        <v>0</v>
      </c>
      <c r="J131" s="64">
        <v>0</v>
      </c>
      <c r="K131" s="117">
        <v>0</v>
      </c>
      <c r="L131" s="117">
        <v>0</v>
      </c>
      <c r="M131" s="117">
        <v>0</v>
      </c>
      <c r="N131" s="117">
        <v>0</v>
      </c>
      <c r="O131" s="117">
        <v>0</v>
      </c>
      <c r="P131" s="117">
        <v>0</v>
      </c>
      <c r="Q131" s="117">
        <v>0</v>
      </c>
      <c r="R131" s="118">
        <v>0</v>
      </c>
    </row>
    <row r="132" spans="1:18" x14ac:dyDescent="0.25">
      <c r="A132" s="137"/>
      <c r="B132" s="64" t="s">
        <v>22</v>
      </c>
      <c r="C132" s="138" t="s">
        <v>81</v>
      </c>
      <c r="D132" s="64">
        <v>0</v>
      </c>
      <c r="E132" s="64">
        <v>0</v>
      </c>
      <c r="F132" s="64">
        <v>12.974</v>
      </c>
      <c r="G132" s="64">
        <v>51.87</v>
      </c>
      <c r="H132" s="64">
        <v>0</v>
      </c>
      <c r="I132" s="64">
        <v>0</v>
      </c>
      <c r="J132" s="64">
        <v>0</v>
      </c>
      <c r="K132" s="64">
        <v>0</v>
      </c>
      <c r="L132" s="64">
        <v>0</v>
      </c>
      <c r="M132" s="64">
        <v>0.39</v>
      </c>
      <c r="N132" s="117">
        <v>0</v>
      </c>
      <c r="O132" s="117">
        <v>0</v>
      </c>
      <c r="P132" s="117">
        <v>0</v>
      </c>
      <c r="Q132" s="117">
        <v>0</v>
      </c>
      <c r="R132" s="118">
        <v>3.9E-2</v>
      </c>
    </row>
    <row r="133" spans="1:18" x14ac:dyDescent="0.25">
      <c r="A133" s="139">
        <v>11</v>
      </c>
      <c r="B133" s="3" t="s">
        <v>69</v>
      </c>
      <c r="C133" s="5" t="s">
        <v>49</v>
      </c>
      <c r="D133" s="153">
        <f t="shared" ref="D133" si="33">SUM(D134)</f>
        <v>1.44</v>
      </c>
      <c r="E133" s="153">
        <f t="shared" ref="E133:R133" si="34">SUM(E134)</f>
        <v>0.36</v>
      </c>
      <c r="F133" s="153">
        <f t="shared" si="34"/>
        <v>12.48</v>
      </c>
      <c r="G133" s="153">
        <f t="shared" si="34"/>
        <v>59.4</v>
      </c>
      <c r="H133" s="182">
        <f t="shared" si="34"/>
        <v>7.0000000000000001E-3</v>
      </c>
      <c r="I133" s="182">
        <f t="shared" si="34"/>
        <v>3.2000000000000001E-2</v>
      </c>
      <c r="J133" s="153">
        <f t="shared" si="34"/>
        <v>0</v>
      </c>
      <c r="K133" s="153">
        <f t="shared" si="34"/>
        <v>0</v>
      </c>
      <c r="L133" s="153">
        <f t="shared" si="34"/>
        <v>0</v>
      </c>
      <c r="M133" s="153">
        <f t="shared" si="34"/>
        <v>14</v>
      </c>
      <c r="N133" s="153">
        <f t="shared" si="34"/>
        <v>0</v>
      </c>
      <c r="O133" s="153">
        <f t="shared" si="34"/>
        <v>0</v>
      </c>
      <c r="P133" s="153">
        <f t="shared" si="34"/>
        <v>0</v>
      </c>
      <c r="Q133" s="153">
        <f t="shared" si="34"/>
        <v>0</v>
      </c>
      <c r="R133" s="154">
        <f t="shared" si="34"/>
        <v>1.56</v>
      </c>
    </row>
    <row r="134" spans="1:18" ht="15" customHeight="1" thickBot="1" x14ac:dyDescent="0.3">
      <c r="A134" s="35"/>
      <c r="B134" s="20" t="s">
        <v>68</v>
      </c>
      <c r="C134" s="158" t="s">
        <v>51</v>
      </c>
      <c r="D134" s="159">
        <v>1.44</v>
      </c>
      <c r="E134" s="159">
        <v>0.36</v>
      </c>
      <c r="F134" s="159">
        <v>12.48</v>
      </c>
      <c r="G134" s="159">
        <v>59.4</v>
      </c>
      <c r="H134" s="159">
        <v>7.0000000000000001E-3</v>
      </c>
      <c r="I134" s="159">
        <v>3.2000000000000001E-2</v>
      </c>
      <c r="J134" s="159">
        <v>0</v>
      </c>
      <c r="K134" s="159">
        <v>0</v>
      </c>
      <c r="L134" s="159">
        <v>0</v>
      </c>
      <c r="M134" s="159">
        <v>14</v>
      </c>
      <c r="N134" s="160">
        <v>0</v>
      </c>
      <c r="O134" s="160">
        <v>0</v>
      </c>
      <c r="P134" s="160">
        <v>0</v>
      </c>
      <c r="Q134" s="160">
        <v>0</v>
      </c>
      <c r="R134" s="161">
        <v>1.56</v>
      </c>
    </row>
    <row r="135" spans="1:18" ht="15.75" thickBot="1" x14ac:dyDescent="0.3">
      <c r="A135" s="431" t="s">
        <v>52</v>
      </c>
      <c r="B135" s="432"/>
      <c r="C135" s="433"/>
      <c r="D135" s="17">
        <f>SUM(D116,D118,D129,D133,D124)</f>
        <v>41.680999999999997</v>
      </c>
      <c r="E135" s="17">
        <f t="shared" ref="E135:R135" si="35">SUM(E116,E118,E129,E133,E124)</f>
        <v>28.690000000000005</v>
      </c>
      <c r="F135" s="17">
        <f t="shared" si="35"/>
        <v>171.31700000000001</v>
      </c>
      <c r="G135" s="17">
        <f t="shared" si="35"/>
        <v>1084.3999999999999</v>
      </c>
      <c r="H135" s="17">
        <f t="shared" si="35"/>
        <v>0.92</v>
      </c>
      <c r="I135" s="17">
        <f t="shared" si="35"/>
        <v>0.69000000000000006</v>
      </c>
      <c r="J135" s="17">
        <f t="shared" si="35"/>
        <v>16.347999999999999</v>
      </c>
      <c r="K135" s="17">
        <f t="shared" si="35"/>
        <v>0.10500000000000001</v>
      </c>
      <c r="L135" s="17">
        <f t="shared" si="35"/>
        <v>2.2170000000000001</v>
      </c>
      <c r="M135" s="17">
        <f t="shared" si="35"/>
        <v>87.632000000000005</v>
      </c>
      <c r="N135" s="17">
        <f t="shared" si="35"/>
        <v>8.4110000000000014</v>
      </c>
      <c r="O135" s="17">
        <f t="shared" si="35"/>
        <v>435.45099999999996</v>
      </c>
      <c r="P135" s="17">
        <f t="shared" si="35"/>
        <v>2.1000000000000001E-2</v>
      </c>
      <c r="Q135" s="17">
        <f t="shared" si="35"/>
        <v>754.69</v>
      </c>
      <c r="R135" s="18">
        <f t="shared" si="35"/>
        <v>19.045000000000002</v>
      </c>
    </row>
    <row r="136" spans="1:18" x14ac:dyDescent="0.25">
      <c r="A136" s="65"/>
      <c r="B136" s="65"/>
      <c r="C136" s="65">
        <v>590</v>
      </c>
      <c r="D136" s="66"/>
      <c r="E136" s="66"/>
      <c r="F136" s="66"/>
      <c r="G136" s="66"/>
      <c r="H136" s="66"/>
      <c r="I136" s="66"/>
      <c r="J136" s="66"/>
      <c r="K136" s="66"/>
      <c r="L136" s="66"/>
      <c r="M136" s="66"/>
      <c r="N136" s="66"/>
      <c r="O136" s="66"/>
      <c r="P136" s="66"/>
      <c r="Q136" s="66"/>
      <c r="R136" s="66"/>
    </row>
    <row r="137" spans="1:18" x14ac:dyDescent="0.25">
      <c r="A137" s="65"/>
      <c r="B137" s="65"/>
      <c r="C137" s="65"/>
      <c r="D137" s="66"/>
      <c r="E137" s="66"/>
      <c r="F137" s="66"/>
      <c r="G137" s="66"/>
      <c r="H137" s="66"/>
      <c r="I137" s="66"/>
      <c r="J137" s="66"/>
      <c r="K137" s="66"/>
      <c r="L137" s="66"/>
      <c r="M137" s="66"/>
      <c r="N137" s="66"/>
      <c r="O137" s="66"/>
      <c r="P137" s="66"/>
      <c r="Q137" s="66"/>
      <c r="R137" s="66"/>
    </row>
    <row r="138" spans="1:18" ht="15.75" thickBot="1" x14ac:dyDescent="0.3">
      <c r="A138" s="1"/>
      <c r="B138" s="2" t="s">
        <v>119</v>
      </c>
      <c r="C138" s="1"/>
      <c r="D138" s="1"/>
      <c r="E138" s="1"/>
      <c r="F138" s="1"/>
      <c r="G138" s="1"/>
      <c r="H138" s="1"/>
      <c r="I138" s="1"/>
      <c r="J138" s="1"/>
      <c r="K138" s="1"/>
      <c r="L138" s="1"/>
      <c r="M138" s="1"/>
      <c r="N138" s="1"/>
      <c r="O138" s="1"/>
      <c r="P138" s="1"/>
      <c r="Q138" s="1"/>
      <c r="R138" s="1"/>
    </row>
    <row r="139" spans="1:18" x14ac:dyDescent="0.25">
      <c r="A139" s="451" t="s">
        <v>1</v>
      </c>
      <c r="B139" s="453" t="s">
        <v>2</v>
      </c>
      <c r="C139" s="453" t="s">
        <v>3</v>
      </c>
      <c r="D139" s="455" t="s">
        <v>4</v>
      </c>
      <c r="E139" s="455"/>
      <c r="F139" s="455"/>
      <c r="G139" s="453" t="s">
        <v>5</v>
      </c>
      <c r="H139" s="438" t="s">
        <v>6</v>
      </c>
      <c r="I139" s="439"/>
      <c r="J139" s="439"/>
      <c r="K139" s="439"/>
      <c r="L139" s="440"/>
      <c r="M139" s="453" t="s">
        <v>7</v>
      </c>
      <c r="N139" s="445"/>
      <c r="O139" s="445"/>
      <c r="P139" s="445"/>
      <c r="Q139" s="445"/>
      <c r="R139" s="458"/>
    </row>
    <row r="140" spans="1:18" ht="16.5" thickBot="1" x14ac:dyDescent="0.3">
      <c r="A140" s="452"/>
      <c r="B140" s="454"/>
      <c r="C140" s="454"/>
      <c r="D140" s="104" t="s">
        <v>8</v>
      </c>
      <c r="E140" s="104" t="s">
        <v>9</v>
      </c>
      <c r="F140" s="104" t="s">
        <v>10</v>
      </c>
      <c r="G140" s="454"/>
      <c r="H140" s="104" t="s">
        <v>11</v>
      </c>
      <c r="I140" s="104" t="s">
        <v>12</v>
      </c>
      <c r="J140" s="104" t="s">
        <v>13</v>
      </c>
      <c r="K140" s="104" t="s">
        <v>432</v>
      </c>
      <c r="L140" s="104" t="s">
        <v>433</v>
      </c>
      <c r="M140" s="104" t="s">
        <v>14</v>
      </c>
      <c r="N140" s="103" t="s">
        <v>434</v>
      </c>
      <c r="O140" s="103" t="s">
        <v>435</v>
      </c>
      <c r="P140" s="103" t="s">
        <v>436</v>
      </c>
      <c r="Q140" s="103" t="s">
        <v>437</v>
      </c>
      <c r="R140" s="105" t="s">
        <v>15</v>
      </c>
    </row>
    <row r="141" spans="1:18" x14ac:dyDescent="0.25">
      <c r="A141" s="276">
        <v>424</v>
      </c>
      <c r="B141" s="277" t="s">
        <v>512</v>
      </c>
      <c r="C141" s="278" t="s">
        <v>49</v>
      </c>
      <c r="D141" s="279">
        <f t="shared" ref="D141:R141" si="36">SUM(D142)</f>
        <v>5.08</v>
      </c>
      <c r="E141" s="279">
        <f t="shared" si="36"/>
        <v>4.5999999999999996</v>
      </c>
      <c r="F141" s="279">
        <f t="shared" si="36"/>
        <v>0.28000000000000003</v>
      </c>
      <c r="G141" s="279">
        <f t="shared" si="36"/>
        <v>62.8</v>
      </c>
      <c r="H141" s="280">
        <f t="shared" si="36"/>
        <v>2.8000000000000001E-2</v>
      </c>
      <c r="I141" s="280">
        <f t="shared" si="36"/>
        <v>0.17599999999999999</v>
      </c>
      <c r="J141" s="279">
        <f t="shared" si="36"/>
        <v>0</v>
      </c>
      <c r="K141" s="279">
        <f t="shared" si="36"/>
        <v>0.1</v>
      </c>
      <c r="L141" s="279">
        <f t="shared" si="36"/>
        <v>0.24</v>
      </c>
      <c r="M141" s="280">
        <f t="shared" si="36"/>
        <v>22</v>
      </c>
      <c r="N141" s="280">
        <f t="shared" si="36"/>
        <v>8.0000000000000002E-3</v>
      </c>
      <c r="O141" s="280">
        <f t="shared" si="36"/>
        <v>4.8</v>
      </c>
      <c r="P141" s="280">
        <f t="shared" si="36"/>
        <v>1.2E-2</v>
      </c>
      <c r="Q141" s="280">
        <f t="shared" si="36"/>
        <v>76.8</v>
      </c>
      <c r="R141" s="342">
        <f t="shared" si="36"/>
        <v>1</v>
      </c>
    </row>
    <row r="142" spans="1:18" x14ac:dyDescent="0.25">
      <c r="A142" s="281"/>
      <c r="B142" s="282" t="s">
        <v>24</v>
      </c>
      <c r="C142" s="283" t="s">
        <v>51</v>
      </c>
      <c r="D142" s="284">
        <v>5.08</v>
      </c>
      <c r="E142" s="284">
        <v>4.5999999999999996</v>
      </c>
      <c r="F142" s="284">
        <v>0.28000000000000003</v>
      </c>
      <c r="G142" s="284">
        <v>62.8</v>
      </c>
      <c r="H142" s="285">
        <v>2.8000000000000001E-2</v>
      </c>
      <c r="I142" s="285">
        <v>0.17599999999999999</v>
      </c>
      <c r="J142" s="284">
        <v>0</v>
      </c>
      <c r="K142" s="284">
        <v>0.1</v>
      </c>
      <c r="L142" s="284">
        <v>0.24</v>
      </c>
      <c r="M142" s="285">
        <v>22</v>
      </c>
      <c r="N142" s="286">
        <v>8.0000000000000002E-3</v>
      </c>
      <c r="O142" s="286">
        <v>4.8</v>
      </c>
      <c r="P142" s="286">
        <v>1.2E-2</v>
      </c>
      <c r="Q142" s="286">
        <v>76.8</v>
      </c>
      <c r="R142" s="287">
        <v>1</v>
      </c>
    </row>
    <row r="143" spans="1:18" x14ac:dyDescent="0.25">
      <c r="A143" s="155">
        <v>1</v>
      </c>
      <c r="B143" s="3" t="s">
        <v>125</v>
      </c>
      <c r="C143" s="4">
        <v>60</v>
      </c>
      <c r="D143" s="153">
        <f t="shared" ref="D143:J143" si="37">SUM(D144:D146)</f>
        <v>7.0419999999999998</v>
      </c>
      <c r="E143" s="153">
        <f t="shared" si="37"/>
        <v>13.535</v>
      </c>
      <c r="F143" s="153">
        <f t="shared" si="37"/>
        <v>14.623000000000001</v>
      </c>
      <c r="G143" s="153">
        <f t="shared" si="37"/>
        <v>149.08999999999997</v>
      </c>
      <c r="H143" s="153">
        <f t="shared" si="37"/>
        <v>5.7000000000000002E-2</v>
      </c>
      <c r="I143" s="153">
        <f t="shared" si="37"/>
        <v>8.8999999999999996E-2</v>
      </c>
      <c r="J143" s="153">
        <f t="shared" si="37"/>
        <v>0.13900000000000001</v>
      </c>
      <c r="K143" s="153">
        <f>SUM(K144:K146)</f>
        <v>0.10300000000000001</v>
      </c>
      <c r="L143" s="153">
        <f>SUM(L144:L146)</f>
        <v>0.58800000000000008</v>
      </c>
      <c r="M143" s="153">
        <f t="shared" ref="M143:R143" si="38">SUM(M144:M146)</f>
        <v>183.58800000000002</v>
      </c>
      <c r="N143" s="153">
        <f t="shared" si="38"/>
        <v>1E-3</v>
      </c>
      <c r="O143" s="153">
        <f t="shared" si="38"/>
        <v>16.881</v>
      </c>
      <c r="P143" s="153">
        <f t="shared" si="38"/>
        <v>5.0000000000000001E-3</v>
      </c>
      <c r="Q143" s="153">
        <f t="shared" si="38"/>
        <v>128.16900000000001</v>
      </c>
      <c r="R143" s="154">
        <f t="shared" si="38"/>
        <v>0.81799999999999995</v>
      </c>
    </row>
    <row r="144" spans="1:18" x14ac:dyDescent="0.25">
      <c r="A144" s="155"/>
      <c r="B144" s="8" t="s">
        <v>17</v>
      </c>
      <c r="C144" s="6" t="s">
        <v>513</v>
      </c>
      <c r="D144" s="12">
        <v>8.2000000000000003E-2</v>
      </c>
      <c r="E144" s="12">
        <v>7.3949999999999996</v>
      </c>
      <c r="F144" s="12">
        <v>0.13300000000000001</v>
      </c>
      <c r="G144" s="12">
        <v>6.52</v>
      </c>
      <c r="H144" s="12">
        <v>1E-3</v>
      </c>
      <c r="I144" s="12">
        <v>1.2E-2</v>
      </c>
      <c r="J144" s="12">
        <v>0</v>
      </c>
      <c r="K144" s="12">
        <v>4.5999999999999999E-2</v>
      </c>
      <c r="L144" s="12">
        <v>0.10199999999999999</v>
      </c>
      <c r="M144" s="12">
        <v>2.448</v>
      </c>
      <c r="N144" s="101">
        <v>0</v>
      </c>
      <c r="O144" s="101">
        <v>5.0999999999999997E-2</v>
      </c>
      <c r="P144" s="101">
        <v>0</v>
      </c>
      <c r="Q144" s="101">
        <v>3.069</v>
      </c>
      <c r="R144" s="14">
        <v>0.02</v>
      </c>
    </row>
    <row r="145" spans="1:18" x14ac:dyDescent="0.25">
      <c r="A145" s="155"/>
      <c r="B145" s="8" t="s">
        <v>144</v>
      </c>
      <c r="C145" s="6" t="s">
        <v>514</v>
      </c>
      <c r="D145" s="12">
        <v>4.59</v>
      </c>
      <c r="E145" s="12">
        <v>5.84</v>
      </c>
      <c r="F145" s="12">
        <v>0</v>
      </c>
      <c r="G145" s="12">
        <v>72.069999999999993</v>
      </c>
      <c r="H145" s="12">
        <v>8.0000000000000002E-3</v>
      </c>
      <c r="I145" s="12">
        <v>5.8999999999999997E-2</v>
      </c>
      <c r="J145" s="12">
        <v>0.13900000000000001</v>
      </c>
      <c r="K145" s="12">
        <v>5.7000000000000002E-2</v>
      </c>
      <c r="L145" s="12">
        <v>9.6000000000000002E-2</v>
      </c>
      <c r="M145" s="12">
        <v>174.24</v>
      </c>
      <c r="N145" s="101">
        <v>0</v>
      </c>
      <c r="O145" s="101">
        <v>6.93</v>
      </c>
      <c r="P145" s="101">
        <v>3.0000000000000001E-3</v>
      </c>
      <c r="Q145" s="101">
        <v>99</v>
      </c>
      <c r="R145" s="14">
        <v>0.19800000000000001</v>
      </c>
    </row>
    <row r="146" spans="1:18" x14ac:dyDescent="0.25">
      <c r="A146" s="243"/>
      <c r="B146" s="20" t="s">
        <v>92</v>
      </c>
      <c r="C146" s="244" t="s">
        <v>53</v>
      </c>
      <c r="D146" s="198">
        <v>2.37</v>
      </c>
      <c r="E146" s="198">
        <v>0.3</v>
      </c>
      <c r="F146" s="198">
        <v>14.49</v>
      </c>
      <c r="G146" s="198">
        <v>70.5</v>
      </c>
      <c r="H146" s="198">
        <v>4.8000000000000001E-2</v>
      </c>
      <c r="I146" s="198">
        <v>1.7999999999999999E-2</v>
      </c>
      <c r="J146" s="198">
        <v>0</v>
      </c>
      <c r="K146" s="198">
        <v>0</v>
      </c>
      <c r="L146" s="198">
        <v>0.39</v>
      </c>
      <c r="M146" s="198">
        <v>6.9</v>
      </c>
      <c r="N146" s="245">
        <v>1E-3</v>
      </c>
      <c r="O146" s="245">
        <v>9.9</v>
      </c>
      <c r="P146" s="245">
        <v>2E-3</v>
      </c>
      <c r="Q146" s="245">
        <v>26.1</v>
      </c>
      <c r="R146" s="246">
        <v>0.6</v>
      </c>
    </row>
    <row r="147" spans="1:18" ht="16.5" customHeight="1" x14ac:dyDescent="0.25">
      <c r="A147" s="125" t="s">
        <v>552</v>
      </c>
      <c r="B147" s="33" t="s">
        <v>553</v>
      </c>
      <c r="C147" s="129" t="s">
        <v>37</v>
      </c>
      <c r="D147" s="265">
        <f>SUM(D148:D153)</f>
        <v>3.7080000000000002</v>
      </c>
      <c r="E147" s="265">
        <f t="shared" ref="E147:R147" si="39">SUM(E148:E153)</f>
        <v>9.43</v>
      </c>
      <c r="F147" s="265">
        <f t="shared" si="39"/>
        <v>23.788</v>
      </c>
      <c r="G147" s="265">
        <f t="shared" si="39"/>
        <v>189.22</v>
      </c>
      <c r="H147" s="156">
        <f t="shared" si="39"/>
        <v>6.2E-2</v>
      </c>
      <c r="I147" s="156">
        <f t="shared" si="39"/>
        <v>0.18300000000000002</v>
      </c>
      <c r="J147" s="265">
        <f t="shared" si="39"/>
        <v>1.456</v>
      </c>
      <c r="K147" s="265">
        <f t="shared" si="39"/>
        <v>5.2000000000000005E-2</v>
      </c>
      <c r="L147" s="265">
        <f t="shared" si="39"/>
        <v>0.14000000000000001</v>
      </c>
      <c r="M147" s="265">
        <f t="shared" si="39"/>
        <v>137.82</v>
      </c>
      <c r="N147" s="265">
        <f t="shared" si="39"/>
        <v>0.01</v>
      </c>
      <c r="O147" s="265">
        <f t="shared" si="39"/>
        <v>25.71</v>
      </c>
      <c r="P147" s="265">
        <f t="shared" si="39"/>
        <v>5.0000000000000001E-3</v>
      </c>
      <c r="Q147" s="265">
        <f t="shared" si="39"/>
        <v>132.6</v>
      </c>
      <c r="R147" s="266">
        <f t="shared" si="39"/>
        <v>0.29700000000000004</v>
      </c>
    </row>
    <row r="148" spans="1:18" x14ac:dyDescent="0.25">
      <c r="A148" s="152"/>
      <c r="B148" s="64" t="s">
        <v>17</v>
      </c>
      <c r="C148" s="148" t="s">
        <v>25</v>
      </c>
      <c r="D148" s="47">
        <v>4.8000000000000001E-2</v>
      </c>
      <c r="E148" s="47">
        <v>4.3499999999999996</v>
      </c>
      <c r="F148" s="47">
        <v>7.8E-2</v>
      </c>
      <c r="G148" s="47">
        <v>39.72</v>
      </c>
      <c r="H148" s="47">
        <v>1E-3</v>
      </c>
      <c r="I148" s="47">
        <v>7.0000000000000001E-3</v>
      </c>
      <c r="J148" s="47">
        <v>0</v>
      </c>
      <c r="K148" s="47">
        <v>2.7E-2</v>
      </c>
      <c r="L148" s="47">
        <v>0.06</v>
      </c>
      <c r="M148" s="47">
        <v>1.44</v>
      </c>
      <c r="N148" s="58">
        <v>0</v>
      </c>
      <c r="O148" s="58">
        <v>0.03</v>
      </c>
      <c r="P148" s="58">
        <v>0</v>
      </c>
      <c r="Q148" s="58">
        <v>1.8</v>
      </c>
      <c r="R148" s="46">
        <v>1.2E-2</v>
      </c>
    </row>
    <row r="149" spans="1:18" x14ac:dyDescent="0.25">
      <c r="A149" s="127"/>
      <c r="B149" s="64" t="s">
        <v>58</v>
      </c>
      <c r="C149" s="267" t="s">
        <v>155</v>
      </c>
      <c r="D149" s="268">
        <v>0</v>
      </c>
      <c r="E149" s="268">
        <v>0</v>
      </c>
      <c r="F149" s="268">
        <v>0</v>
      </c>
      <c r="G149" s="268">
        <v>0</v>
      </c>
      <c r="H149" s="119">
        <v>0</v>
      </c>
      <c r="I149" s="119">
        <v>0</v>
      </c>
      <c r="J149" s="268">
        <v>0</v>
      </c>
      <c r="K149" s="268">
        <v>0</v>
      </c>
      <c r="L149" s="268">
        <v>0</v>
      </c>
      <c r="M149" s="119">
        <v>0</v>
      </c>
      <c r="N149" s="119">
        <v>0</v>
      </c>
      <c r="O149" s="119">
        <v>0</v>
      </c>
      <c r="P149" s="119">
        <v>0</v>
      </c>
      <c r="Q149" s="119">
        <v>0</v>
      </c>
      <c r="R149" s="247">
        <v>0</v>
      </c>
    </row>
    <row r="150" spans="1:18" x14ac:dyDescent="0.25">
      <c r="A150" s="127"/>
      <c r="B150" s="64" t="s">
        <v>20</v>
      </c>
      <c r="C150" s="267" t="s">
        <v>554</v>
      </c>
      <c r="D150" s="268">
        <v>3.14</v>
      </c>
      <c r="E150" s="268">
        <v>3.58</v>
      </c>
      <c r="F150" s="268">
        <v>5.26</v>
      </c>
      <c r="G150" s="268">
        <v>64.959999999999994</v>
      </c>
      <c r="H150" s="119">
        <v>4.4999999999999998E-2</v>
      </c>
      <c r="I150" s="119">
        <v>0.16800000000000001</v>
      </c>
      <c r="J150" s="268">
        <v>1.456</v>
      </c>
      <c r="K150" s="268">
        <v>2.5000000000000001E-2</v>
      </c>
      <c r="L150" s="268">
        <v>0</v>
      </c>
      <c r="M150" s="119">
        <v>134.6</v>
      </c>
      <c r="N150" s="119">
        <v>0.01</v>
      </c>
      <c r="O150" s="119">
        <v>15.68</v>
      </c>
      <c r="P150" s="119">
        <v>2E-3</v>
      </c>
      <c r="Q150" s="119">
        <v>100.8</v>
      </c>
      <c r="R150" s="247">
        <v>6.7000000000000004E-2</v>
      </c>
    </row>
    <row r="151" spans="1:18" ht="15" customHeight="1" x14ac:dyDescent="0.25">
      <c r="A151" s="127"/>
      <c r="B151" s="64" t="s">
        <v>22</v>
      </c>
      <c r="C151" s="267" t="s">
        <v>25</v>
      </c>
      <c r="D151" s="268">
        <v>0</v>
      </c>
      <c r="E151" s="268">
        <v>0</v>
      </c>
      <c r="F151" s="268">
        <v>5.99</v>
      </c>
      <c r="G151" s="268">
        <v>23.94</v>
      </c>
      <c r="H151" s="119">
        <v>0</v>
      </c>
      <c r="I151" s="119">
        <v>0</v>
      </c>
      <c r="J151" s="268">
        <v>0</v>
      </c>
      <c r="K151" s="268">
        <v>0</v>
      </c>
      <c r="L151" s="268">
        <v>0</v>
      </c>
      <c r="M151" s="119">
        <v>0.18</v>
      </c>
      <c r="N151" s="119">
        <v>0</v>
      </c>
      <c r="O151" s="119">
        <v>0</v>
      </c>
      <c r="P151" s="119">
        <v>0</v>
      </c>
      <c r="Q151" s="119">
        <v>0</v>
      </c>
      <c r="R151" s="247">
        <v>1.7999999999999999E-2</v>
      </c>
    </row>
    <row r="152" spans="1:18" x14ac:dyDescent="0.25">
      <c r="A152" s="127"/>
      <c r="B152" s="64" t="s">
        <v>153</v>
      </c>
      <c r="C152" s="267" t="s">
        <v>112</v>
      </c>
      <c r="D152" s="268">
        <v>0.52</v>
      </c>
      <c r="E152" s="268">
        <v>1.5</v>
      </c>
      <c r="F152" s="268">
        <v>12.46</v>
      </c>
      <c r="G152" s="268">
        <v>60.6</v>
      </c>
      <c r="H152" s="119">
        <v>1.6E-2</v>
      </c>
      <c r="I152" s="119">
        <v>8.0000000000000002E-3</v>
      </c>
      <c r="J152" s="268">
        <v>0</v>
      </c>
      <c r="K152" s="268">
        <v>0</v>
      </c>
      <c r="L152" s="268">
        <v>0.08</v>
      </c>
      <c r="M152" s="119">
        <v>1.6</v>
      </c>
      <c r="N152" s="119">
        <v>0</v>
      </c>
      <c r="O152" s="119">
        <v>10</v>
      </c>
      <c r="P152" s="119">
        <v>3.0000000000000001E-3</v>
      </c>
      <c r="Q152" s="119">
        <v>30</v>
      </c>
      <c r="R152" s="247">
        <v>0.2</v>
      </c>
    </row>
    <row r="153" spans="1:18" x14ac:dyDescent="0.25">
      <c r="A153" s="127"/>
      <c r="B153" s="64" t="s">
        <v>21</v>
      </c>
      <c r="C153" s="267" t="s">
        <v>29</v>
      </c>
      <c r="D153" s="268">
        <v>0</v>
      </c>
      <c r="E153" s="268">
        <v>0</v>
      </c>
      <c r="F153" s="268">
        <v>0</v>
      </c>
      <c r="G153" s="268">
        <v>0</v>
      </c>
      <c r="H153" s="119">
        <v>0</v>
      </c>
      <c r="I153" s="119">
        <v>0</v>
      </c>
      <c r="J153" s="268">
        <v>0</v>
      </c>
      <c r="K153" s="268">
        <v>0</v>
      </c>
      <c r="L153" s="268">
        <v>0</v>
      </c>
      <c r="M153" s="119">
        <v>0</v>
      </c>
      <c r="N153" s="119">
        <v>0</v>
      </c>
      <c r="O153" s="119">
        <v>0</v>
      </c>
      <c r="P153" s="119">
        <v>0</v>
      </c>
      <c r="Q153" s="119">
        <v>0</v>
      </c>
      <c r="R153" s="247">
        <v>0</v>
      </c>
    </row>
    <row r="154" spans="1:18" x14ac:dyDescent="0.25">
      <c r="A154" s="140" t="s">
        <v>35</v>
      </c>
      <c r="B154" s="3" t="s">
        <v>36</v>
      </c>
      <c r="C154" s="5" t="s">
        <v>37</v>
      </c>
      <c r="D154" s="5">
        <f t="shared" ref="D154:R154" si="40">SUM(D155:D158)</f>
        <v>4.21</v>
      </c>
      <c r="E154" s="5">
        <f t="shared" si="40"/>
        <v>4.6100000000000003</v>
      </c>
      <c r="F154" s="5">
        <f t="shared" si="40"/>
        <v>17.07</v>
      </c>
      <c r="G154" s="5">
        <f t="shared" si="40"/>
        <v>125.56</v>
      </c>
      <c r="H154" s="5">
        <f t="shared" si="40"/>
        <v>1.2E-2</v>
      </c>
      <c r="I154" s="5">
        <f t="shared" si="40"/>
        <v>0.151</v>
      </c>
      <c r="J154" s="5">
        <f t="shared" si="40"/>
        <v>0</v>
      </c>
      <c r="K154" s="5">
        <f t="shared" si="40"/>
        <v>2.7E-2</v>
      </c>
      <c r="L154" s="5">
        <f t="shared" si="40"/>
        <v>7.0000000000000001E-3</v>
      </c>
      <c r="M154" s="5">
        <f t="shared" si="40"/>
        <v>32.504000000000005</v>
      </c>
      <c r="N154" s="5">
        <f t="shared" si="40"/>
        <v>1.0999999999999999E-2</v>
      </c>
      <c r="O154" s="5">
        <f t="shared" si="40"/>
        <v>26.545000000000002</v>
      </c>
      <c r="P154" s="5">
        <f t="shared" si="40"/>
        <v>2E-3</v>
      </c>
      <c r="Q154" s="5">
        <f t="shared" si="40"/>
        <v>124.53999999999999</v>
      </c>
      <c r="R154" s="185">
        <f t="shared" si="40"/>
        <v>0.76100000000000001</v>
      </c>
    </row>
    <row r="155" spans="1:18" x14ac:dyDescent="0.25">
      <c r="A155" s="15"/>
      <c r="B155" s="8" t="s">
        <v>26</v>
      </c>
      <c r="C155" s="10" t="s">
        <v>38</v>
      </c>
      <c r="D155" s="64">
        <v>0</v>
      </c>
      <c r="E155" s="64">
        <v>0</v>
      </c>
      <c r="F155" s="64">
        <v>0</v>
      </c>
      <c r="G155" s="64">
        <v>0</v>
      </c>
      <c r="H155" s="64">
        <v>0</v>
      </c>
      <c r="I155" s="64">
        <v>0</v>
      </c>
      <c r="J155" s="64">
        <v>0</v>
      </c>
      <c r="K155" s="64">
        <v>0</v>
      </c>
      <c r="L155" s="64">
        <v>0</v>
      </c>
      <c r="M155" s="64">
        <v>0</v>
      </c>
      <c r="N155" s="117">
        <v>0</v>
      </c>
      <c r="O155" s="117">
        <v>0</v>
      </c>
      <c r="P155" s="117">
        <v>0</v>
      </c>
      <c r="Q155" s="117">
        <v>0</v>
      </c>
      <c r="R155" s="118">
        <v>0</v>
      </c>
    </row>
    <row r="156" spans="1:18" x14ac:dyDescent="0.25">
      <c r="A156" s="15"/>
      <c r="B156" s="8" t="s">
        <v>39</v>
      </c>
      <c r="C156" s="10" t="s">
        <v>40</v>
      </c>
      <c r="D156" s="64">
        <v>0.54</v>
      </c>
      <c r="E156" s="64">
        <v>0.33</v>
      </c>
      <c r="F156" s="64">
        <v>0.23</v>
      </c>
      <c r="G156" s="64">
        <v>6.42</v>
      </c>
      <c r="H156" s="64">
        <v>0</v>
      </c>
      <c r="I156" s="64">
        <v>4.0000000000000001E-3</v>
      </c>
      <c r="J156" s="64">
        <v>0</v>
      </c>
      <c r="K156" s="64">
        <v>0</v>
      </c>
      <c r="L156" s="64">
        <v>7.0000000000000001E-3</v>
      </c>
      <c r="M156" s="64">
        <v>2.84</v>
      </c>
      <c r="N156" s="117">
        <v>0</v>
      </c>
      <c r="O156" s="117">
        <v>9.4350000000000005</v>
      </c>
      <c r="P156" s="117">
        <v>0</v>
      </c>
      <c r="Q156" s="117">
        <v>14.54</v>
      </c>
      <c r="R156" s="118">
        <v>0.48799999999999999</v>
      </c>
    </row>
    <row r="157" spans="1:18" ht="30" x14ac:dyDescent="0.25">
      <c r="A157" s="15"/>
      <c r="B157" s="8" t="s">
        <v>41</v>
      </c>
      <c r="C157" s="10" t="s">
        <v>42</v>
      </c>
      <c r="D157" s="64">
        <v>3.67</v>
      </c>
      <c r="E157" s="64">
        <v>4.28</v>
      </c>
      <c r="F157" s="64">
        <v>5.74</v>
      </c>
      <c r="G157" s="64">
        <v>77</v>
      </c>
      <c r="H157" s="64">
        <v>1.2E-2</v>
      </c>
      <c r="I157" s="64">
        <v>0.14699999999999999</v>
      </c>
      <c r="J157" s="64">
        <v>0</v>
      </c>
      <c r="K157" s="64">
        <v>2.7E-2</v>
      </c>
      <c r="L157" s="64">
        <v>0</v>
      </c>
      <c r="M157" s="64">
        <v>29.33</v>
      </c>
      <c r="N157" s="117">
        <v>1.0999999999999999E-2</v>
      </c>
      <c r="O157" s="117">
        <v>17.11</v>
      </c>
      <c r="P157" s="117">
        <v>2E-3</v>
      </c>
      <c r="Q157" s="117">
        <v>110</v>
      </c>
      <c r="R157" s="118">
        <v>0.24</v>
      </c>
    </row>
    <row r="158" spans="1:18" x14ac:dyDescent="0.25">
      <c r="A158" s="201"/>
      <c r="B158" s="8" t="s">
        <v>43</v>
      </c>
      <c r="C158" s="10" t="s">
        <v>44</v>
      </c>
      <c r="D158" s="64">
        <v>0</v>
      </c>
      <c r="E158" s="64">
        <v>0</v>
      </c>
      <c r="F158" s="64">
        <v>11.1</v>
      </c>
      <c r="G158" s="64">
        <v>42.14</v>
      </c>
      <c r="H158" s="64">
        <v>0</v>
      </c>
      <c r="I158" s="64">
        <v>0</v>
      </c>
      <c r="J158" s="64">
        <v>0</v>
      </c>
      <c r="K158" s="64">
        <v>0</v>
      </c>
      <c r="L158" s="64">
        <v>0</v>
      </c>
      <c r="M158" s="64">
        <v>0.33400000000000002</v>
      </c>
      <c r="N158" s="117">
        <v>0</v>
      </c>
      <c r="O158" s="117">
        <v>0</v>
      </c>
      <c r="P158" s="117">
        <v>0</v>
      </c>
      <c r="Q158" s="117">
        <v>0</v>
      </c>
      <c r="R158" s="118">
        <v>3.3000000000000002E-2</v>
      </c>
    </row>
    <row r="159" spans="1:18" x14ac:dyDescent="0.25">
      <c r="A159" s="140">
        <v>10</v>
      </c>
      <c r="B159" s="3" t="s">
        <v>48</v>
      </c>
      <c r="C159" s="4">
        <v>30</v>
      </c>
      <c r="D159" s="153">
        <f t="shared" ref="D159:R159" si="41">SUM(D160)</f>
        <v>2.37</v>
      </c>
      <c r="E159" s="153">
        <f t="shared" si="41"/>
        <v>0.27</v>
      </c>
      <c r="F159" s="153">
        <f t="shared" si="41"/>
        <v>11.4</v>
      </c>
      <c r="G159" s="153">
        <f t="shared" si="41"/>
        <v>59.7</v>
      </c>
      <c r="H159" s="153">
        <f t="shared" si="41"/>
        <v>4.8000000000000001E-2</v>
      </c>
      <c r="I159" s="153">
        <f t="shared" si="41"/>
        <v>1.7999999999999999E-2</v>
      </c>
      <c r="J159" s="153">
        <f t="shared" si="41"/>
        <v>0</v>
      </c>
      <c r="K159" s="153">
        <f t="shared" si="41"/>
        <v>0</v>
      </c>
      <c r="L159" s="153">
        <f t="shared" si="41"/>
        <v>0.39</v>
      </c>
      <c r="M159" s="153">
        <f t="shared" si="41"/>
        <v>6.9</v>
      </c>
      <c r="N159" s="153">
        <f t="shared" si="41"/>
        <v>1E-3</v>
      </c>
      <c r="O159" s="153">
        <f t="shared" si="41"/>
        <v>9.9</v>
      </c>
      <c r="P159" s="153">
        <f t="shared" si="41"/>
        <v>2E-3</v>
      </c>
      <c r="Q159" s="153">
        <f t="shared" si="41"/>
        <v>26.1</v>
      </c>
      <c r="R159" s="154">
        <f t="shared" si="41"/>
        <v>0.6</v>
      </c>
    </row>
    <row r="160" spans="1:18" ht="30.75" thickBot="1" x14ac:dyDescent="0.3">
      <c r="A160" s="19"/>
      <c r="B160" s="20" t="s">
        <v>50</v>
      </c>
      <c r="C160" s="21" t="s">
        <v>53</v>
      </c>
      <c r="D160" s="114">
        <v>2.37</v>
      </c>
      <c r="E160" s="114">
        <v>0.27</v>
      </c>
      <c r="F160" s="114">
        <v>11.4</v>
      </c>
      <c r="G160" s="114">
        <v>59.7</v>
      </c>
      <c r="H160" s="114">
        <v>4.8000000000000001E-2</v>
      </c>
      <c r="I160" s="114">
        <v>1.7999999999999999E-2</v>
      </c>
      <c r="J160" s="114">
        <v>0</v>
      </c>
      <c r="K160" s="114">
        <v>0</v>
      </c>
      <c r="L160" s="114">
        <v>0.39</v>
      </c>
      <c r="M160" s="114">
        <v>6.9</v>
      </c>
      <c r="N160" s="115">
        <v>1E-3</v>
      </c>
      <c r="O160" s="115">
        <v>9.9</v>
      </c>
      <c r="P160" s="115">
        <v>2E-3</v>
      </c>
      <c r="Q160" s="115">
        <v>26.1</v>
      </c>
      <c r="R160" s="116">
        <v>0.6</v>
      </c>
    </row>
    <row r="161" spans="1:18" ht="15.75" thickBot="1" x14ac:dyDescent="0.3">
      <c r="A161" s="431" t="s">
        <v>52</v>
      </c>
      <c r="B161" s="432"/>
      <c r="C161" s="433"/>
      <c r="D161" s="17">
        <f>SUM(D141,D143,D147,D154,D159,)</f>
        <v>22.41</v>
      </c>
      <c r="E161" s="17">
        <f t="shared" ref="E161:R161" si="42">SUM(E141,E143,E147,E154,E159,)</f>
        <v>32.445</v>
      </c>
      <c r="F161" s="17">
        <f t="shared" si="42"/>
        <v>67.161000000000001</v>
      </c>
      <c r="G161" s="216">
        <f t="shared" si="42"/>
        <v>586.37000000000012</v>
      </c>
      <c r="H161" s="17">
        <f t="shared" si="42"/>
        <v>0.20700000000000002</v>
      </c>
      <c r="I161" s="17">
        <f t="shared" si="42"/>
        <v>0.6170000000000001</v>
      </c>
      <c r="J161" s="17">
        <f t="shared" si="42"/>
        <v>1.595</v>
      </c>
      <c r="K161" s="17">
        <f t="shared" si="42"/>
        <v>0.28200000000000003</v>
      </c>
      <c r="L161" s="17">
        <f t="shared" si="42"/>
        <v>1.3650000000000002</v>
      </c>
      <c r="M161" s="17">
        <f t="shared" si="42"/>
        <v>382.81200000000001</v>
      </c>
      <c r="N161" s="17">
        <f>SUM(N141,N143,N147,N154,N159,)</f>
        <v>3.1000000000000003E-2</v>
      </c>
      <c r="O161" s="17">
        <f t="shared" si="42"/>
        <v>83.836000000000013</v>
      </c>
      <c r="P161" s="17">
        <f t="shared" si="42"/>
        <v>2.6000000000000002E-2</v>
      </c>
      <c r="Q161" s="17">
        <f t="shared" si="42"/>
        <v>488.20899999999995</v>
      </c>
      <c r="R161" s="18">
        <f t="shared" si="42"/>
        <v>3.4760000000000004</v>
      </c>
    </row>
    <row r="162" spans="1:18" x14ac:dyDescent="0.25">
      <c r="A162" s="65"/>
      <c r="B162" s="65"/>
      <c r="C162" s="65">
        <v>530</v>
      </c>
      <c r="D162" s="66"/>
      <c r="E162" s="66"/>
      <c r="F162" s="66"/>
      <c r="G162" s="66"/>
      <c r="H162" s="66"/>
      <c r="I162" s="66"/>
      <c r="J162" s="66"/>
      <c r="K162" s="66"/>
      <c r="L162" s="66"/>
      <c r="M162" s="66"/>
      <c r="N162" s="66"/>
      <c r="O162" s="66"/>
      <c r="P162" s="66"/>
      <c r="Q162" s="66"/>
      <c r="R162" s="66"/>
    </row>
    <row r="163" spans="1:18" x14ac:dyDescent="0.25">
      <c r="A163" s="65"/>
      <c r="B163" s="65"/>
      <c r="C163" s="65"/>
      <c r="D163" s="66"/>
      <c r="E163" s="66"/>
      <c r="F163" s="66"/>
      <c r="G163" s="66"/>
      <c r="H163" s="66"/>
      <c r="I163" s="66"/>
      <c r="J163" s="66"/>
      <c r="K163" s="66"/>
      <c r="L163" s="66"/>
      <c r="M163" s="66"/>
      <c r="N163" s="66"/>
      <c r="O163" s="66"/>
      <c r="P163" s="66"/>
      <c r="Q163" s="66"/>
      <c r="R163" s="66"/>
    </row>
    <row r="165" spans="1:18" ht="15.75" thickBot="1" x14ac:dyDescent="0.3">
      <c r="A165" s="1"/>
      <c r="B165" s="2" t="s">
        <v>133</v>
      </c>
      <c r="C165" s="1"/>
      <c r="D165" s="1"/>
      <c r="E165" s="1"/>
      <c r="F165" s="1"/>
      <c r="G165" s="1"/>
      <c r="H165" s="1"/>
      <c r="I165" s="1"/>
      <c r="J165" s="1"/>
      <c r="K165" s="1"/>
      <c r="L165" s="1"/>
      <c r="M165" s="1"/>
      <c r="N165" s="1"/>
      <c r="O165" s="1"/>
      <c r="P165" s="1"/>
      <c r="Q165" s="1"/>
      <c r="R165" s="1"/>
    </row>
    <row r="166" spans="1:18" x14ac:dyDescent="0.25">
      <c r="A166" s="451" t="s">
        <v>1</v>
      </c>
      <c r="B166" s="453" t="s">
        <v>2</v>
      </c>
      <c r="C166" s="453" t="s">
        <v>3</v>
      </c>
      <c r="D166" s="455" t="s">
        <v>4</v>
      </c>
      <c r="E166" s="455"/>
      <c r="F166" s="455"/>
      <c r="G166" s="453" t="s">
        <v>5</v>
      </c>
      <c r="H166" s="438" t="s">
        <v>6</v>
      </c>
      <c r="I166" s="439"/>
      <c r="J166" s="439"/>
      <c r="K166" s="439"/>
      <c r="L166" s="440"/>
      <c r="M166" s="453" t="s">
        <v>7</v>
      </c>
      <c r="N166" s="445"/>
      <c r="O166" s="445"/>
      <c r="P166" s="445"/>
      <c r="Q166" s="445"/>
      <c r="R166" s="458"/>
    </row>
    <row r="167" spans="1:18" ht="16.5" thickBot="1" x14ac:dyDescent="0.3">
      <c r="A167" s="452"/>
      <c r="B167" s="454"/>
      <c r="C167" s="454"/>
      <c r="D167" s="104" t="s">
        <v>8</v>
      </c>
      <c r="E167" s="104" t="s">
        <v>9</v>
      </c>
      <c r="F167" s="104" t="s">
        <v>10</v>
      </c>
      <c r="G167" s="454"/>
      <c r="H167" s="104" t="s">
        <v>11</v>
      </c>
      <c r="I167" s="104" t="s">
        <v>12</v>
      </c>
      <c r="J167" s="104" t="s">
        <v>13</v>
      </c>
      <c r="K167" s="104" t="s">
        <v>432</v>
      </c>
      <c r="L167" s="104" t="s">
        <v>433</v>
      </c>
      <c r="M167" s="104" t="s">
        <v>14</v>
      </c>
      <c r="N167" s="103" t="s">
        <v>434</v>
      </c>
      <c r="O167" s="103" t="s">
        <v>435</v>
      </c>
      <c r="P167" s="103" t="s">
        <v>436</v>
      </c>
      <c r="Q167" s="103" t="s">
        <v>437</v>
      </c>
      <c r="R167" s="105" t="s">
        <v>15</v>
      </c>
    </row>
    <row r="168" spans="1:18" ht="15.75" x14ac:dyDescent="0.25">
      <c r="A168" s="211">
        <v>14</v>
      </c>
      <c r="B168" s="212" t="s">
        <v>515</v>
      </c>
      <c r="C168" s="213">
        <v>60</v>
      </c>
      <c r="D168" s="214">
        <f t="shared" ref="D168" si="43">SUM(D169)</f>
        <v>0.48</v>
      </c>
      <c r="E168" s="214">
        <f t="shared" ref="E168:R168" si="44">SUM(E169)</f>
        <v>0.06</v>
      </c>
      <c r="F168" s="214">
        <f t="shared" si="44"/>
        <v>1.5</v>
      </c>
      <c r="G168" s="214">
        <f t="shared" si="44"/>
        <v>8.4</v>
      </c>
      <c r="H168" s="214">
        <f t="shared" si="44"/>
        <v>1.7999999999999999E-2</v>
      </c>
      <c r="I168" s="214">
        <f t="shared" si="44"/>
        <v>2.4E-2</v>
      </c>
      <c r="J168" s="214">
        <f t="shared" si="44"/>
        <v>6</v>
      </c>
      <c r="K168" s="214">
        <f t="shared" si="44"/>
        <v>6.0000000000000001E-3</v>
      </c>
      <c r="L168" s="214">
        <f t="shared" si="44"/>
        <v>0.06</v>
      </c>
      <c r="M168" s="214">
        <f t="shared" si="44"/>
        <v>13.8</v>
      </c>
      <c r="N168" s="214">
        <f t="shared" si="44"/>
        <v>2E-3</v>
      </c>
      <c r="O168" s="214">
        <f t="shared" si="44"/>
        <v>8.4</v>
      </c>
      <c r="P168" s="214">
        <f t="shared" si="44"/>
        <v>0</v>
      </c>
      <c r="Q168" s="214">
        <f t="shared" si="44"/>
        <v>25.2</v>
      </c>
      <c r="R168" s="215">
        <f t="shared" si="44"/>
        <v>0.36</v>
      </c>
    </row>
    <row r="169" spans="1:18" ht="15.75" x14ac:dyDescent="0.25">
      <c r="A169" s="162"/>
      <c r="B169" s="128" t="s">
        <v>516</v>
      </c>
      <c r="C169" s="128" t="s">
        <v>517</v>
      </c>
      <c r="D169" s="64">
        <v>0.48</v>
      </c>
      <c r="E169" s="64">
        <v>0.06</v>
      </c>
      <c r="F169" s="64">
        <v>1.5</v>
      </c>
      <c r="G169" s="64">
        <v>8.4</v>
      </c>
      <c r="H169" s="64">
        <v>1.7999999999999999E-2</v>
      </c>
      <c r="I169" s="64">
        <v>2.4E-2</v>
      </c>
      <c r="J169" s="64">
        <v>6</v>
      </c>
      <c r="K169" s="64">
        <v>6.0000000000000001E-3</v>
      </c>
      <c r="L169" s="64">
        <v>0.06</v>
      </c>
      <c r="M169" s="64">
        <v>13.8</v>
      </c>
      <c r="N169" s="117">
        <v>2E-3</v>
      </c>
      <c r="O169" s="117">
        <v>8.4</v>
      </c>
      <c r="P169" s="117">
        <v>0</v>
      </c>
      <c r="Q169" s="117">
        <v>25.2</v>
      </c>
      <c r="R169" s="118">
        <v>0.36</v>
      </c>
    </row>
    <row r="170" spans="1:18" ht="15.75" x14ac:dyDescent="0.25">
      <c r="A170" s="162">
        <v>308</v>
      </c>
      <c r="B170" s="3" t="s">
        <v>582</v>
      </c>
      <c r="C170" s="235">
        <v>100</v>
      </c>
      <c r="D170" s="236">
        <f t="shared" ref="D170:R170" si="45">SUM(D171:D174)</f>
        <v>13.56</v>
      </c>
      <c r="E170" s="236">
        <f t="shared" si="45"/>
        <v>18.27</v>
      </c>
      <c r="F170" s="236">
        <f t="shared" si="45"/>
        <v>0.19</v>
      </c>
      <c r="G170" s="236">
        <f t="shared" si="45"/>
        <v>219.23</v>
      </c>
      <c r="H170" s="236">
        <f t="shared" si="45"/>
        <v>5.1999999999999998E-2</v>
      </c>
      <c r="I170" s="236">
        <f t="shared" si="45"/>
        <v>0.115</v>
      </c>
      <c r="J170" s="236">
        <f t="shared" si="45"/>
        <v>1.329</v>
      </c>
      <c r="K170" s="236">
        <f t="shared" si="45"/>
        <v>5.2999999999999999E-2</v>
      </c>
      <c r="L170" s="236">
        <f t="shared" si="45"/>
        <v>0.97599999999999998</v>
      </c>
      <c r="M170" s="236">
        <f t="shared" si="45"/>
        <v>16.3</v>
      </c>
      <c r="N170" s="236">
        <f t="shared" si="45"/>
        <v>4.0000000000000001E-3</v>
      </c>
      <c r="O170" s="236">
        <f t="shared" si="45"/>
        <v>13.865</v>
      </c>
      <c r="P170" s="236">
        <f t="shared" si="45"/>
        <v>8.9999999999999993E-3</v>
      </c>
      <c r="Q170" s="236">
        <f t="shared" si="45"/>
        <v>45.86</v>
      </c>
      <c r="R170" s="336">
        <f t="shared" si="45"/>
        <v>1.1849999999999998</v>
      </c>
    </row>
    <row r="171" spans="1:18" ht="15.75" x14ac:dyDescent="0.25">
      <c r="A171" s="162"/>
      <c r="B171" s="8" t="s">
        <v>564</v>
      </c>
      <c r="C171" s="22" t="s">
        <v>583</v>
      </c>
      <c r="D171" s="6">
        <v>13.42</v>
      </c>
      <c r="E171" s="6">
        <v>13.57</v>
      </c>
      <c r="F171" s="6">
        <v>0</v>
      </c>
      <c r="G171" s="6">
        <v>175.52</v>
      </c>
      <c r="H171" s="237">
        <v>5.1999999999999998E-2</v>
      </c>
      <c r="I171" s="237">
        <v>0.11</v>
      </c>
      <c r="J171" s="6">
        <v>1.3280000000000001</v>
      </c>
      <c r="K171" s="237">
        <v>5.2999999999999999E-2</v>
      </c>
      <c r="L171" s="237">
        <v>0.36899999999999999</v>
      </c>
      <c r="M171" s="237">
        <v>11.8</v>
      </c>
      <c r="N171" s="238">
        <v>4.0000000000000001E-3</v>
      </c>
      <c r="O171" s="238">
        <v>13.27</v>
      </c>
      <c r="P171" s="238">
        <v>8.9999999999999993E-3</v>
      </c>
      <c r="Q171" s="238">
        <v>42.77</v>
      </c>
      <c r="R171" s="239">
        <v>1.18</v>
      </c>
    </row>
    <row r="172" spans="1:18" ht="15.75" x14ac:dyDescent="0.25">
      <c r="A172" s="162"/>
      <c r="B172" s="8" t="s">
        <v>168</v>
      </c>
      <c r="C172" s="22" t="s">
        <v>93</v>
      </c>
      <c r="D172" s="47">
        <v>0.14000000000000001</v>
      </c>
      <c r="E172" s="47">
        <v>0.5</v>
      </c>
      <c r="F172" s="47">
        <v>0.19</v>
      </c>
      <c r="G172" s="47">
        <v>5.95</v>
      </c>
      <c r="H172" s="237">
        <v>0</v>
      </c>
      <c r="I172" s="237">
        <v>5.0000000000000001E-3</v>
      </c>
      <c r="J172" s="47">
        <v>1E-3</v>
      </c>
      <c r="K172" s="237">
        <v>0</v>
      </c>
      <c r="L172" s="237">
        <v>0.22</v>
      </c>
      <c r="M172" s="237">
        <v>4.5</v>
      </c>
      <c r="N172" s="238">
        <v>0</v>
      </c>
      <c r="O172" s="238">
        <v>0.59499999999999997</v>
      </c>
      <c r="P172" s="238">
        <v>0</v>
      </c>
      <c r="Q172" s="238">
        <v>3.09</v>
      </c>
      <c r="R172" s="239">
        <v>5.0000000000000001E-3</v>
      </c>
    </row>
    <row r="173" spans="1:18" ht="15.75" x14ac:dyDescent="0.25">
      <c r="A173" s="162"/>
      <c r="B173" s="128" t="s">
        <v>85</v>
      </c>
      <c r="C173" s="200" t="s">
        <v>584</v>
      </c>
      <c r="D173" s="64">
        <v>0</v>
      </c>
      <c r="E173" s="64">
        <v>0</v>
      </c>
      <c r="F173" s="64">
        <v>0</v>
      </c>
      <c r="G173" s="64">
        <v>0</v>
      </c>
      <c r="H173" s="237">
        <v>0</v>
      </c>
      <c r="I173" s="237">
        <v>0</v>
      </c>
      <c r="J173" s="237">
        <v>0</v>
      </c>
      <c r="K173" s="237">
        <v>0</v>
      </c>
      <c r="L173" s="237">
        <v>0</v>
      </c>
      <c r="M173" s="237">
        <v>0</v>
      </c>
      <c r="N173" s="238">
        <v>0</v>
      </c>
      <c r="O173" s="238">
        <v>0</v>
      </c>
      <c r="P173" s="238">
        <v>0</v>
      </c>
      <c r="Q173" s="238">
        <v>0</v>
      </c>
      <c r="R173" s="239">
        <v>0</v>
      </c>
    </row>
    <row r="174" spans="1:18" ht="15.75" x14ac:dyDescent="0.25">
      <c r="A174" s="162"/>
      <c r="B174" s="64" t="s">
        <v>18</v>
      </c>
      <c r="C174" s="64" t="s">
        <v>585</v>
      </c>
      <c r="D174" s="64">
        <v>0</v>
      </c>
      <c r="E174" s="64">
        <v>4.2</v>
      </c>
      <c r="F174" s="64">
        <v>0</v>
      </c>
      <c r="G174" s="64">
        <v>37.76</v>
      </c>
      <c r="H174" s="167">
        <v>0</v>
      </c>
      <c r="I174" s="167">
        <v>0</v>
      </c>
      <c r="J174" s="64">
        <v>0</v>
      </c>
      <c r="K174" s="240">
        <v>0</v>
      </c>
      <c r="L174" s="240">
        <v>0.38700000000000001</v>
      </c>
      <c r="M174" s="241">
        <v>0</v>
      </c>
      <c r="N174" s="167">
        <v>0</v>
      </c>
      <c r="O174" s="167">
        <v>0</v>
      </c>
      <c r="P174" s="167">
        <v>0</v>
      </c>
      <c r="Q174" s="242">
        <v>0</v>
      </c>
      <c r="R174" s="184">
        <v>0</v>
      </c>
    </row>
    <row r="175" spans="1:18" ht="15.75" x14ac:dyDescent="0.25">
      <c r="A175" s="162"/>
      <c r="B175" s="64" t="s">
        <v>565</v>
      </c>
      <c r="C175" s="64" t="s">
        <v>586</v>
      </c>
      <c r="D175" s="64">
        <v>0.02</v>
      </c>
      <c r="E175" s="64">
        <v>0</v>
      </c>
      <c r="F175" s="64">
        <v>0.09</v>
      </c>
      <c r="G175" s="64">
        <v>0.45</v>
      </c>
      <c r="H175" s="167">
        <v>2E-3</v>
      </c>
      <c r="I175" s="167">
        <v>0.02</v>
      </c>
      <c r="J175" s="64">
        <v>0.03</v>
      </c>
      <c r="K175" s="240">
        <v>0</v>
      </c>
      <c r="L175" s="240">
        <v>1E-3</v>
      </c>
      <c r="M175" s="241">
        <v>4.59</v>
      </c>
      <c r="N175" s="167">
        <v>0</v>
      </c>
      <c r="O175" s="167">
        <v>0.09</v>
      </c>
      <c r="P175" s="167">
        <v>0</v>
      </c>
      <c r="Q175" s="242">
        <v>0.3</v>
      </c>
      <c r="R175" s="184">
        <v>0.38</v>
      </c>
    </row>
    <row r="176" spans="1:18" ht="15.75" x14ac:dyDescent="0.25">
      <c r="A176" s="162" t="s">
        <v>447</v>
      </c>
      <c r="B176" s="33" t="s">
        <v>175</v>
      </c>
      <c r="C176" s="129">
        <v>150</v>
      </c>
      <c r="D176" s="288">
        <f t="shared" ref="D176:R176" si="46">SUM(D177:D180)</f>
        <v>3.66</v>
      </c>
      <c r="E176" s="289">
        <f t="shared" si="46"/>
        <v>2.9790000000000001</v>
      </c>
      <c r="F176" s="289">
        <f t="shared" si="46"/>
        <v>38.443999999999996</v>
      </c>
      <c r="G176" s="289">
        <f t="shared" si="46"/>
        <v>193.8</v>
      </c>
      <c r="H176" s="289">
        <f t="shared" si="46"/>
        <v>4.1000000000000002E-2</v>
      </c>
      <c r="I176" s="289">
        <f t="shared" si="46"/>
        <v>2.5000000000000001E-2</v>
      </c>
      <c r="J176" s="289">
        <f t="shared" si="46"/>
        <v>0</v>
      </c>
      <c r="K176" s="289">
        <f t="shared" si="46"/>
        <v>1.4999999999999999E-2</v>
      </c>
      <c r="L176" s="289">
        <f t="shared" si="46"/>
        <v>0.24399999999999999</v>
      </c>
      <c r="M176" s="289">
        <f t="shared" si="46"/>
        <v>4.9660000000000002</v>
      </c>
      <c r="N176" s="289">
        <f t="shared" si="46"/>
        <v>0</v>
      </c>
      <c r="O176" s="289">
        <f t="shared" si="46"/>
        <v>25.966999999999999</v>
      </c>
      <c r="P176" s="289">
        <f t="shared" si="46"/>
        <v>8.0000000000000002E-3</v>
      </c>
      <c r="Q176" s="289">
        <f t="shared" si="46"/>
        <v>78.86999999999999</v>
      </c>
      <c r="R176" s="290">
        <f t="shared" si="46"/>
        <v>0.52600000000000002</v>
      </c>
    </row>
    <row r="177" spans="1:18" ht="15.75" x14ac:dyDescent="0.25">
      <c r="A177" s="162"/>
      <c r="B177" s="64" t="s">
        <v>26</v>
      </c>
      <c r="C177" s="128" t="s">
        <v>566</v>
      </c>
      <c r="D177" s="291">
        <v>0</v>
      </c>
      <c r="E177" s="68">
        <v>0</v>
      </c>
      <c r="F177" s="68">
        <v>0</v>
      </c>
      <c r="G177" s="68">
        <v>0</v>
      </c>
      <c r="H177" s="163">
        <v>0</v>
      </c>
      <c r="I177" s="163">
        <v>0</v>
      </c>
      <c r="J177" s="68">
        <v>0</v>
      </c>
      <c r="K177" s="68">
        <v>0</v>
      </c>
      <c r="L177" s="68">
        <v>0</v>
      </c>
      <c r="M177" s="163">
        <v>0</v>
      </c>
      <c r="N177" s="164">
        <v>0</v>
      </c>
      <c r="O177" s="164">
        <v>0</v>
      </c>
      <c r="P177" s="164">
        <v>0</v>
      </c>
      <c r="Q177" s="164">
        <v>0</v>
      </c>
      <c r="R177" s="165">
        <v>0</v>
      </c>
    </row>
    <row r="178" spans="1:18" ht="15.75" x14ac:dyDescent="0.25">
      <c r="A178" s="162"/>
      <c r="B178" s="64" t="s">
        <v>377</v>
      </c>
      <c r="C178" s="128" t="s">
        <v>567</v>
      </c>
      <c r="D178" s="291">
        <v>3.633</v>
      </c>
      <c r="E178" s="68">
        <v>0.51900000000000002</v>
      </c>
      <c r="F178" s="68">
        <v>38.4</v>
      </c>
      <c r="G178" s="68">
        <v>171.3</v>
      </c>
      <c r="H178" s="163">
        <v>4.1000000000000002E-2</v>
      </c>
      <c r="I178" s="163">
        <v>2.1000000000000001E-2</v>
      </c>
      <c r="J178" s="68">
        <v>0</v>
      </c>
      <c r="K178" s="68">
        <v>0</v>
      </c>
      <c r="L178" s="68">
        <v>0.21</v>
      </c>
      <c r="M178" s="163">
        <v>4.1500000000000004</v>
      </c>
      <c r="N178" s="164">
        <v>0</v>
      </c>
      <c r="O178" s="164">
        <v>25.95</v>
      </c>
      <c r="P178" s="164">
        <v>8.0000000000000002E-3</v>
      </c>
      <c r="Q178" s="164">
        <v>77.849999999999994</v>
      </c>
      <c r="R178" s="165">
        <v>0.51900000000000002</v>
      </c>
    </row>
    <row r="179" spans="1:18" ht="15.75" x14ac:dyDescent="0.25">
      <c r="A179" s="162"/>
      <c r="B179" s="64" t="s">
        <v>85</v>
      </c>
      <c r="C179" s="128" t="s">
        <v>87</v>
      </c>
      <c r="D179" s="291">
        <v>0</v>
      </c>
      <c r="E179" s="68">
        <v>0</v>
      </c>
      <c r="F179" s="68">
        <v>0</v>
      </c>
      <c r="G179" s="68">
        <v>0</v>
      </c>
      <c r="H179" s="163">
        <v>0</v>
      </c>
      <c r="I179" s="163">
        <v>0</v>
      </c>
      <c r="J179" s="68">
        <v>0</v>
      </c>
      <c r="K179" s="68">
        <v>0</v>
      </c>
      <c r="L179" s="68">
        <v>0</v>
      </c>
      <c r="M179" s="163">
        <v>0</v>
      </c>
      <c r="N179" s="164">
        <v>0</v>
      </c>
      <c r="O179" s="164">
        <v>0</v>
      </c>
      <c r="P179" s="164">
        <v>0</v>
      </c>
      <c r="Q179" s="164">
        <v>0</v>
      </c>
      <c r="R179" s="165">
        <v>0</v>
      </c>
    </row>
    <row r="180" spans="1:18" ht="15.75" x14ac:dyDescent="0.25">
      <c r="A180" s="162"/>
      <c r="B180" s="64" t="s">
        <v>17</v>
      </c>
      <c r="C180" s="128" t="s">
        <v>59</v>
      </c>
      <c r="D180" s="292">
        <v>2.7E-2</v>
      </c>
      <c r="E180" s="163">
        <v>2.46</v>
      </c>
      <c r="F180" s="163">
        <v>4.3999999999999997E-2</v>
      </c>
      <c r="G180" s="163">
        <v>22.5</v>
      </c>
      <c r="H180" s="163">
        <v>0</v>
      </c>
      <c r="I180" s="163">
        <v>4.0000000000000001E-3</v>
      </c>
      <c r="J180" s="163">
        <v>0</v>
      </c>
      <c r="K180" s="163">
        <v>1.4999999999999999E-2</v>
      </c>
      <c r="L180" s="163">
        <v>3.4000000000000002E-2</v>
      </c>
      <c r="M180" s="163">
        <v>0.81599999999999995</v>
      </c>
      <c r="N180" s="164">
        <v>0</v>
      </c>
      <c r="O180" s="164">
        <v>1.7000000000000001E-2</v>
      </c>
      <c r="P180" s="164">
        <v>0</v>
      </c>
      <c r="Q180" s="164">
        <v>1.02</v>
      </c>
      <c r="R180" s="165">
        <v>7.0000000000000001E-3</v>
      </c>
    </row>
    <row r="181" spans="1:18" x14ac:dyDescent="0.25">
      <c r="A181" s="125">
        <v>132</v>
      </c>
      <c r="B181" s="33" t="s">
        <v>120</v>
      </c>
      <c r="C181" s="129">
        <v>200</v>
      </c>
      <c r="D181" s="134">
        <f>SUM(D182:D184)</f>
        <v>0.03</v>
      </c>
      <c r="E181" s="134">
        <f t="shared" ref="E181:J181" si="47">SUM(E182:E184)</f>
        <v>0.12</v>
      </c>
      <c r="F181" s="134">
        <f t="shared" si="47"/>
        <v>12.997999999999999</v>
      </c>
      <c r="G181" s="134">
        <f t="shared" si="47"/>
        <v>52.71</v>
      </c>
      <c r="H181" s="135">
        <f t="shared" si="47"/>
        <v>0</v>
      </c>
      <c r="I181" s="135">
        <f t="shared" si="47"/>
        <v>6.0000000000000001E-3</v>
      </c>
      <c r="J181" s="134">
        <f t="shared" si="47"/>
        <v>0.06</v>
      </c>
      <c r="K181" s="134">
        <f>SUM(K182:K184)</f>
        <v>0</v>
      </c>
      <c r="L181" s="134">
        <f>SUM(L182:L184)</f>
        <v>0</v>
      </c>
      <c r="M181" s="135">
        <f t="shared" ref="M181:R181" si="48">SUM(M182:M184)</f>
        <v>3.3600000000000003</v>
      </c>
      <c r="N181" s="135">
        <f t="shared" si="48"/>
        <v>0</v>
      </c>
      <c r="O181" s="135">
        <f t="shared" si="48"/>
        <v>2.64</v>
      </c>
      <c r="P181" s="135">
        <f t="shared" si="48"/>
        <v>0</v>
      </c>
      <c r="Q181" s="135">
        <f t="shared" si="48"/>
        <v>4.9400000000000004</v>
      </c>
      <c r="R181" s="136">
        <f t="shared" si="48"/>
        <v>0.53100000000000003</v>
      </c>
    </row>
    <row r="182" spans="1:18" x14ac:dyDescent="0.25">
      <c r="A182" s="137"/>
      <c r="B182" s="64" t="s">
        <v>79</v>
      </c>
      <c r="C182" s="138" t="s">
        <v>80</v>
      </c>
      <c r="D182" s="64">
        <v>0.03</v>
      </c>
      <c r="E182" s="64">
        <v>0.12</v>
      </c>
      <c r="F182" s="64">
        <v>2.4E-2</v>
      </c>
      <c r="G182" s="64">
        <v>0.84</v>
      </c>
      <c r="H182" s="64">
        <v>0</v>
      </c>
      <c r="I182" s="64">
        <v>6.0000000000000001E-3</v>
      </c>
      <c r="J182" s="64">
        <v>0.06</v>
      </c>
      <c r="K182" s="64">
        <v>0</v>
      </c>
      <c r="L182" s="64">
        <v>0</v>
      </c>
      <c r="M182" s="64">
        <v>2.97</v>
      </c>
      <c r="N182" s="117">
        <v>0</v>
      </c>
      <c r="O182" s="117">
        <v>2.64</v>
      </c>
      <c r="P182" s="117">
        <v>0</v>
      </c>
      <c r="Q182" s="117">
        <v>4.9400000000000004</v>
      </c>
      <c r="R182" s="118">
        <v>0.49199999999999999</v>
      </c>
    </row>
    <row r="183" spans="1:18" x14ac:dyDescent="0.25">
      <c r="A183" s="137"/>
      <c r="B183" s="64" t="s">
        <v>58</v>
      </c>
      <c r="C183" s="138" t="s">
        <v>66</v>
      </c>
      <c r="D183" s="64">
        <v>0</v>
      </c>
      <c r="E183" s="64">
        <v>0</v>
      </c>
      <c r="F183" s="64">
        <v>0</v>
      </c>
      <c r="G183" s="64">
        <v>0</v>
      </c>
      <c r="H183" s="64">
        <v>0</v>
      </c>
      <c r="I183" s="64">
        <v>0</v>
      </c>
      <c r="J183" s="64">
        <v>0</v>
      </c>
      <c r="K183" s="117">
        <v>0</v>
      </c>
      <c r="L183" s="117">
        <v>0</v>
      </c>
      <c r="M183" s="117">
        <v>0</v>
      </c>
      <c r="N183" s="117">
        <v>0</v>
      </c>
      <c r="O183" s="117">
        <v>0</v>
      </c>
      <c r="P183" s="117">
        <v>0</v>
      </c>
      <c r="Q183" s="117">
        <v>0</v>
      </c>
      <c r="R183" s="118">
        <v>0</v>
      </c>
    </row>
    <row r="184" spans="1:18" x14ac:dyDescent="0.25">
      <c r="A184" s="137"/>
      <c r="B184" s="64" t="s">
        <v>22</v>
      </c>
      <c r="C184" s="138" t="s">
        <v>81</v>
      </c>
      <c r="D184" s="64">
        <v>0</v>
      </c>
      <c r="E184" s="64">
        <v>0</v>
      </c>
      <c r="F184" s="64">
        <v>12.974</v>
      </c>
      <c r="G184" s="64">
        <v>51.87</v>
      </c>
      <c r="H184" s="64">
        <v>0</v>
      </c>
      <c r="I184" s="64">
        <v>0</v>
      </c>
      <c r="J184" s="64">
        <v>0</v>
      </c>
      <c r="K184" s="64">
        <v>0</v>
      </c>
      <c r="L184" s="64">
        <v>0</v>
      </c>
      <c r="M184" s="64">
        <v>0.39</v>
      </c>
      <c r="N184" s="117">
        <v>0</v>
      </c>
      <c r="O184" s="117">
        <v>0</v>
      </c>
      <c r="P184" s="117">
        <v>0</v>
      </c>
      <c r="Q184" s="117">
        <v>0</v>
      </c>
      <c r="R184" s="118">
        <v>3.9E-2</v>
      </c>
    </row>
    <row r="185" spans="1:18" x14ac:dyDescent="0.25">
      <c r="A185" s="139">
        <v>11</v>
      </c>
      <c r="B185" s="3" t="s">
        <v>69</v>
      </c>
      <c r="C185" s="5" t="s">
        <v>49</v>
      </c>
      <c r="D185" s="153">
        <f t="shared" ref="D185" si="49">SUM(D186)</f>
        <v>1.44</v>
      </c>
      <c r="E185" s="153">
        <f t="shared" ref="E185:R185" si="50">SUM(E186)</f>
        <v>0.36</v>
      </c>
      <c r="F185" s="153">
        <f t="shared" si="50"/>
        <v>12.48</v>
      </c>
      <c r="G185" s="153">
        <f t="shared" si="50"/>
        <v>59.4</v>
      </c>
      <c r="H185" s="182">
        <f t="shared" si="50"/>
        <v>7.0000000000000001E-3</v>
      </c>
      <c r="I185" s="182">
        <f t="shared" si="50"/>
        <v>3.2000000000000001E-2</v>
      </c>
      <c r="J185" s="153">
        <f t="shared" si="50"/>
        <v>0</v>
      </c>
      <c r="K185" s="153">
        <f t="shared" si="50"/>
        <v>0</v>
      </c>
      <c r="L185" s="153">
        <f t="shared" si="50"/>
        <v>0</v>
      </c>
      <c r="M185" s="153">
        <f t="shared" si="50"/>
        <v>14</v>
      </c>
      <c r="N185" s="153">
        <f t="shared" si="50"/>
        <v>0</v>
      </c>
      <c r="O185" s="153">
        <f t="shared" si="50"/>
        <v>0</v>
      </c>
      <c r="P185" s="153">
        <f t="shared" si="50"/>
        <v>0</v>
      </c>
      <c r="Q185" s="153">
        <f t="shared" si="50"/>
        <v>0</v>
      </c>
      <c r="R185" s="154">
        <f t="shared" si="50"/>
        <v>1.56</v>
      </c>
    </row>
    <row r="186" spans="1:18" ht="15.75" thickBot="1" x14ac:dyDescent="0.3">
      <c r="A186" s="35"/>
      <c r="B186" s="20" t="s">
        <v>68</v>
      </c>
      <c r="C186" s="158" t="s">
        <v>51</v>
      </c>
      <c r="D186" s="159">
        <v>1.44</v>
      </c>
      <c r="E186" s="159">
        <v>0.36</v>
      </c>
      <c r="F186" s="159">
        <v>12.48</v>
      </c>
      <c r="G186" s="159">
        <v>59.4</v>
      </c>
      <c r="H186" s="159">
        <v>7.0000000000000001E-3</v>
      </c>
      <c r="I186" s="159">
        <v>3.2000000000000001E-2</v>
      </c>
      <c r="J186" s="159">
        <v>0</v>
      </c>
      <c r="K186" s="159">
        <v>0</v>
      </c>
      <c r="L186" s="159">
        <v>0</v>
      </c>
      <c r="M186" s="159">
        <v>14</v>
      </c>
      <c r="N186" s="160">
        <v>0</v>
      </c>
      <c r="O186" s="160">
        <v>0</v>
      </c>
      <c r="P186" s="160">
        <v>0</v>
      </c>
      <c r="Q186" s="160">
        <v>0</v>
      </c>
      <c r="R186" s="161">
        <v>1.56</v>
      </c>
    </row>
    <row r="187" spans="1:18" ht="15.75" thickBot="1" x14ac:dyDescent="0.3">
      <c r="A187" s="431" t="s">
        <v>52</v>
      </c>
      <c r="B187" s="432"/>
      <c r="C187" s="433"/>
      <c r="D187" s="17">
        <f t="shared" ref="D187:R187" si="51">SUM(D168,D170,D176,D181,D185,)</f>
        <v>19.170000000000005</v>
      </c>
      <c r="E187" s="17">
        <f t="shared" si="51"/>
        <v>21.788999999999998</v>
      </c>
      <c r="F187" s="17">
        <f t="shared" si="51"/>
        <v>65.611999999999995</v>
      </c>
      <c r="G187" s="216">
        <f t="shared" si="51"/>
        <v>533.54</v>
      </c>
      <c r="H187" s="17">
        <f t="shared" si="51"/>
        <v>0.11799999999999999</v>
      </c>
      <c r="I187" s="17">
        <f t="shared" si="51"/>
        <v>0.20200000000000001</v>
      </c>
      <c r="J187" s="17">
        <f t="shared" si="51"/>
        <v>7.3889999999999993</v>
      </c>
      <c r="K187" s="17">
        <f t="shared" si="51"/>
        <v>7.3999999999999996E-2</v>
      </c>
      <c r="L187" s="17">
        <f t="shared" si="51"/>
        <v>1.28</v>
      </c>
      <c r="M187" s="17">
        <f t="shared" si="51"/>
        <v>52.426000000000002</v>
      </c>
      <c r="N187" s="17">
        <f t="shared" si="51"/>
        <v>6.0000000000000001E-3</v>
      </c>
      <c r="O187" s="17">
        <f t="shared" si="51"/>
        <v>50.872</v>
      </c>
      <c r="P187" s="17">
        <f t="shared" si="51"/>
        <v>1.7000000000000001E-2</v>
      </c>
      <c r="Q187" s="17">
        <f t="shared" si="51"/>
        <v>154.87</v>
      </c>
      <c r="R187" s="18">
        <f t="shared" si="51"/>
        <v>4.1619999999999999</v>
      </c>
    </row>
    <row r="188" spans="1:18" x14ac:dyDescent="0.25">
      <c r="A188" s="65"/>
      <c r="B188" s="65"/>
      <c r="C188" s="65">
        <v>540</v>
      </c>
      <c r="D188" s="66"/>
      <c r="E188" s="66"/>
      <c r="F188" s="66"/>
      <c r="G188" s="66"/>
      <c r="H188" s="66"/>
      <c r="I188" s="66"/>
      <c r="J188" s="66"/>
      <c r="K188" s="66"/>
      <c r="L188" s="66"/>
      <c r="M188" s="66"/>
      <c r="N188" s="66"/>
      <c r="O188" s="66"/>
      <c r="P188" s="66"/>
      <c r="Q188" s="66"/>
      <c r="R188" s="66"/>
    </row>
    <row r="189" spans="1:18" x14ac:dyDescent="0.25">
      <c r="A189" s="65"/>
      <c r="B189" s="65"/>
      <c r="C189" s="65"/>
      <c r="D189" s="66"/>
      <c r="E189" s="66"/>
      <c r="F189" s="66"/>
      <c r="G189" s="66"/>
      <c r="H189" s="66"/>
      <c r="I189" s="66"/>
      <c r="J189" s="66"/>
      <c r="K189" s="66"/>
      <c r="L189" s="66"/>
      <c r="M189" s="66"/>
      <c r="N189" s="66"/>
      <c r="O189" s="66"/>
      <c r="P189" s="66"/>
      <c r="Q189" s="66"/>
      <c r="R189" s="66"/>
    </row>
    <row r="190" spans="1:18" ht="15" customHeight="1" x14ac:dyDescent="0.25">
      <c r="A190" s="65"/>
      <c r="B190" s="65"/>
      <c r="C190" s="65"/>
      <c r="D190" s="66"/>
      <c r="E190" s="66"/>
      <c r="F190" s="66"/>
      <c r="G190" s="66"/>
      <c r="H190" s="66"/>
      <c r="I190" s="66"/>
      <c r="J190" s="66"/>
      <c r="K190" s="66"/>
      <c r="L190" s="66"/>
      <c r="M190" s="66"/>
      <c r="N190" s="66"/>
      <c r="O190" s="66"/>
      <c r="P190" s="66"/>
      <c r="Q190" s="66"/>
      <c r="R190" s="66"/>
    </row>
    <row r="191" spans="1:18" ht="15.75" thickBot="1" x14ac:dyDescent="0.3">
      <c r="A191" s="1"/>
      <c r="B191" s="2" t="s">
        <v>134</v>
      </c>
      <c r="C191" s="1"/>
      <c r="D191" s="1"/>
      <c r="E191" s="1"/>
      <c r="F191" s="1"/>
      <c r="G191" s="1"/>
      <c r="H191" s="1"/>
      <c r="I191" s="1"/>
      <c r="J191" s="1"/>
      <c r="K191" s="1"/>
      <c r="L191" s="1"/>
      <c r="M191" s="1"/>
      <c r="N191" s="1"/>
      <c r="O191" s="1"/>
      <c r="P191" s="1"/>
      <c r="Q191" s="1"/>
      <c r="R191" s="1"/>
    </row>
    <row r="192" spans="1:18" x14ac:dyDescent="0.25">
      <c r="A192" s="451" t="s">
        <v>1</v>
      </c>
      <c r="B192" s="453" t="s">
        <v>2</v>
      </c>
      <c r="C192" s="453" t="s">
        <v>3</v>
      </c>
      <c r="D192" s="455" t="s">
        <v>4</v>
      </c>
      <c r="E192" s="455"/>
      <c r="F192" s="455"/>
      <c r="G192" s="453" t="s">
        <v>5</v>
      </c>
      <c r="H192" s="438" t="s">
        <v>6</v>
      </c>
      <c r="I192" s="439"/>
      <c r="J192" s="439"/>
      <c r="K192" s="439"/>
      <c r="L192" s="440"/>
      <c r="M192" s="453" t="s">
        <v>7</v>
      </c>
      <c r="N192" s="445"/>
      <c r="O192" s="445"/>
      <c r="P192" s="445"/>
      <c r="Q192" s="445"/>
      <c r="R192" s="458"/>
    </row>
    <row r="193" spans="1:18" ht="16.5" thickBot="1" x14ac:dyDescent="0.3">
      <c r="A193" s="452"/>
      <c r="B193" s="454"/>
      <c r="C193" s="454"/>
      <c r="D193" s="104" t="s">
        <v>8</v>
      </c>
      <c r="E193" s="104" t="s">
        <v>9</v>
      </c>
      <c r="F193" s="104" t="s">
        <v>10</v>
      </c>
      <c r="G193" s="454"/>
      <c r="H193" s="104" t="s">
        <v>11</v>
      </c>
      <c r="I193" s="104" t="s">
        <v>12</v>
      </c>
      <c r="J193" s="104" t="s">
        <v>13</v>
      </c>
      <c r="K193" s="104" t="s">
        <v>432</v>
      </c>
      <c r="L193" s="104" t="s">
        <v>433</v>
      </c>
      <c r="M193" s="104" t="s">
        <v>14</v>
      </c>
      <c r="N193" s="103" t="s">
        <v>434</v>
      </c>
      <c r="O193" s="103" t="s">
        <v>435</v>
      </c>
      <c r="P193" s="103" t="s">
        <v>436</v>
      </c>
      <c r="Q193" s="103" t="s">
        <v>437</v>
      </c>
      <c r="R193" s="105" t="s">
        <v>15</v>
      </c>
    </row>
    <row r="194" spans="1:18" x14ac:dyDescent="0.25">
      <c r="A194" s="323">
        <v>2</v>
      </c>
      <c r="B194" s="27" t="s">
        <v>574</v>
      </c>
      <c r="C194" s="324">
        <v>60</v>
      </c>
      <c r="D194" s="28">
        <f t="shared" ref="D194:R194" si="52">SUM(D195:D198)</f>
        <v>0.625</v>
      </c>
      <c r="E194" s="28">
        <f t="shared" si="52"/>
        <v>7.0810000000000004</v>
      </c>
      <c r="F194" s="28">
        <f t="shared" si="52"/>
        <v>3.3310000000000004</v>
      </c>
      <c r="G194" s="28">
        <f t="shared" si="52"/>
        <v>80.349999999999994</v>
      </c>
      <c r="H194" s="325">
        <f t="shared" si="52"/>
        <v>1.9999999999999997E-2</v>
      </c>
      <c r="I194" s="325">
        <f t="shared" si="52"/>
        <v>1.9999999999999997E-2</v>
      </c>
      <c r="J194" s="325">
        <f t="shared" si="52"/>
        <v>30.610000000000003</v>
      </c>
      <c r="K194" s="325">
        <f t="shared" si="52"/>
        <v>0.314</v>
      </c>
      <c r="L194" s="325">
        <f t="shared" si="52"/>
        <v>0.755</v>
      </c>
      <c r="M194" s="325">
        <f t="shared" si="52"/>
        <v>21.396000000000001</v>
      </c>
      <c r="N194" s="325">
        <f t="shared" si="52"/>
        <v>2E-3</v>
      </c>
      <c r="O194" s="325">
        <f t="shared" si="52"/>
        <v>10.847999999999999</v>
      </c>
      <c r="P194" s="325">
        <f t="shared" si="52"/>
        <v>0</v>
      </c>
      <c r="Q194" s="325">
        <f t="shared" si="52"/>
        <v>17.34</v>
      </c>
      <c r="R194" s="326">
        <f t="shared" si="52"/>
        <v>0.51700000000000002</v>
      </c>
    </row>
    <row r="195" spans="1:18" x14ac:dyDescent="0.25">
      <c r="A195" s="141"/>
      <c r="B195" s="8" t="s">
        <v>562</v>
      </c>
      <c r="C195" s="6" t="s">
        <v>575</v>
      </c>
      <c r="D195" s="6">
        <v>0.432</v>
      </c>
      <c r="E195" s="6">
        <v>2.4E-2</v>
      </c>
      <c r="F195" s="6">
        <v>1.1279999999999999</v>
      </c>
      <c r="G195" s="6">
        <v>6.72</v>
      </c>
      <c r="H195" s="327">
        <v>7.0000000000000001E-3</v>
      </c>
      <c r="I195" s="327">
        <v>8.9999999999999993E-3</v>
      </c>
      <c r="J195" s="327">
        <v>10.8</v>
      </c>
      <c r="K195" s="327">
        <v>1E-3</v>
      </c>
      <c r="L195" s="327">
        <v>2.4E-2</v>
      </c>
      <c r="M195" s="327">
        <v>11.52</v>
      </c>
      <c r="N195" s="328">
        <v>1E-3</v>
      </c>
      <c r="O195" s="328">
        <v>3.84</v>
      </c>
      <c r="P195" s="328">
        <v>0</v>
      </c>
      <c r="Q195" s="328">
        <v>7.44</v>
      </c>
      <c r="R195" s="329">
        <v>0.14399999999999999</v>
      </c>
    </row>
    <row r="196" spans="1:18" x14ac:dyDescent="0.25">
      <c r="A196" s="141"/>
      <c r="B196" s="6" t="s">
        <v>82</v>
      </c>
      <c r="C196" s="330" t="s">
        <v>576</v>
      </c>
      <c r="D196" s="6">
        <v>4.8000000000000001E-2</v>
      </c>
      <c r="E196" s="6">
        <v>4.8000000000000001E-2</v>
      </c>
      <c r="F196" s="6">
        <v>1.08</v>
      </c>
      <c r="G196" s="6">
        <v>5.4</v>
      </c>
      <c r="H196" s="6">
        <v>4.0000000000000001E-3</v>
      </c>
      <c r="I196" s="6">
        <v>2E-3</v>
      </c>
      <c r="J196" s="6">
        <v>19.8</v>
      </c>
      <c r="K196" s="6">
        <v>1E-3</v>
      </c>
      <c r="L196" s="6">
        <v>2.4E-2</v>
      </c>
      <c r="M196" s="6">
        <v>1.92</v>
      </c>
      <c r="N196" s="331">
        <v>0</v>
      </c>
      <c r="O196" s="331">
        <v>1.08</v>
      </c>
      <c r="P196" s="331">
        <v>0</v>
      </c>
      <c r="Q196" s="331">
        <v>1.32</v>
      </c>
      <c r="R196" s="7">
        <v>0.26400000000000001</v>
      </c>
    </row>
    <row r="197" spans="1:18" x14ac:dyDescent="0.25">
      <c r="A197" s="141"/>
      <c r="B197" s="8" t="s">
        <v>107</v>
      </c>
      <c r="C197" s="6" t="s">
        <v>577</v>
      </c>
      <c r="D197" s="6">
        <v>0.14499999999999999</v>
      </c>
      <c r="E197" s="6">
        <v>1.6E-2</v>
      </c>
      <c r="F197" s="6">
        <v>1.123</v>
      </c>
      <c r="G197" s="6">
        <v>5.3</v>
      </c>
      <c r="H197" s="327">
        <v>8.9999999999999993E-3</v>
      </c>
      <c r="I197" s="327">
        <v>8.9999999999999993E-3</v>
      </c>
      <c r="J197" s="327">
        <v>0.01</v>
      </c>
      <c r="K197" s="327">
        <v>0.312</v>
      </c>
      <c r="L197" s="327">
        <v>6.2E-2</v>
      </c>
      <c r="M197" s="327">
        <v>7.9560000000000004</v>
      </c>
      <c r="N197" s="328">
        <v>1E-3</v>
      </c>
      <c r="O197" s="328">
        <v>5.9279999999999999</v>
      </c>
      <c r="P197" s="328">
        <v>0</v>
      </c>
      <c r="Q197" s="328">
        <v>8.58</v>
      </c>
      <c r="R197" s="329">
        <v>0.109</v>
      </c>
    </row>
    <row r="198" spans="1:18" x14ac:dyDescent="0.25">
      <c r="A198" s="141"/>
      <c r="B198" s="6" t="s">
        <v>18</v>
      </c>
      <c r="C198" s="332" t="s">
        <v>55</v>
      </c>
      <c r="D198" s="6">
        <v>0</v>
      </c>
      <c r="E198" s="6">
        <v>6.9930000000000003</v>
      </c>
      <c r="F198" s="6">
        <v>0</v>
      </c>
      <c r="G198" s="6">
        <v>62.93</v>
      </c>
      <c r="H198" s="6">
        <v>0</v>
      </c>
      <c r="I198" s="6">
        <v>0</v>
      </c>
      <c r="J198" s="6">
        <v>0</v>
      </c>
      <c r="K198" s="6">
        <v>0</v>
      </c>
      <c r="L198" s="6">
        <v>0.64500000000000002</v>
      </c>
      <c r="M198" s="6">
        <v>0</v>
      </c>
      <c r="N198" s="6">
        <v>0</v>
      </c>
      <c r="O198" s="6">
        <v>0</v>
      </c>
      <c r="P198" s="6">
        <v>0</v>
      </c>
      <c r="Q198" s="6">
        <v>0</v>
      </c>
      <c r="R198" s="7">
        <v>0</v>
      </c>
    </row>
    <row r="199" spans="1:18" ht="15.75" x14ac:dyDescent="0.25">
      <c r="A199" s="141"/>
      <c r="B199" s="128" t="s">
        <v>85</v>
      </c>
      <c r="C199" s="200" t="s">
        <v>488</v>
      </c>
      <c r="D199" s="64">
        <v>0</v>
      </c>
      <c r="E199" s="64">
        <v>0</v>
      </c>
      <c r="F199" s="64">
        <v>0</v>
      </c>
      <c r="G199" s="64">
        <v>0</v>
      </c>
      <c r="H199" s="237">
        <v>0</v>
      </c>
      <c r="I199" s="237">
        <v>0</v>
      </c>
      <c r="J199" s="237">
        <v>0</v>
      </c>
      <c r="K199" s="237">
        <v>0</v>
      </c>
      <c r="L199" s="237">
        <v>0</v>
      </c>
      <c r="M199" s="237">
        <v>0</v>
      </c>
      <c r="N199" s="238">
        <v>0</v>
      </c>
      <c r="O199" s="238">
        <v>0</v>
      </c>
      <c r="P199" s="238">
        <v>0</v>
      </c>
      <c r="Q199" s="238">
        <v>0</v>
      </c>
      <c r="R199" s="239">
        <v>0</v>
      </c>
    </row>
    <row r="200" spans="1:18" ht="15.75" x14ac:dyDescent="0.25">
      <c r="A200" s="162">
        <v>308</v>
      </c>
      <c r="B200" s="3" t="s">
        <v>599</v>
      </c>
      <c r="C200" s="235">
        <v>90</v>
      </c>
      <c r="D200" s="236">
        <f t="shared" ref="D200:R200" si="53">SUM(D201:D205)</f>
        <v>13.440999999999999</v>
      </c>
      <c r="E200" s="236">
        <f t="shared" si="53"/>
        <v>14.779000000000002</v>
      </c>
      <c r="F200" s="236">
        <f t="shared" si="53"/>
        <v>8.6669999999999998</v>
      </c>
      <c r="G200" s="236">
        <f t="shared" si="53"/>
        <v>221.49</v>
      </c>
      <c r="H200" s="236">
        <f t="shared" si="53"/>
        <v>7.2999999999999995E-2</v>
      </c>
      <c r="I200" s="236">
        <f t="shared" si="53"/>
        <v>0.114</v>
      </c>
      <c r="J200" s="236">
        <f t="shared" si="53"/>
        <v>1.1950000000000001</v>
      </c>
      <c r="K200" s="236">
        <f t="shared" si="53"/>
        <v>6.3E-2</v>
      </c>
      <c r="L200" s="236">
        <f t="shared" si="53"/>
        <v>0.58500000000000008</v>
      </c>
      <c r="M200" s="236">
        <f t="shared" si="53"/>
        <v>15.297000000000001</v>
      </c>
      <c r="N200" s="236">
        <f t="shared" si="53"/>
        <v>4.0000000000000001E-3</v>
      </c>
      <c r="O200" s="236">
        <f t="shared" si="53"/>
        <v>17.542999999999999</v>
      </c>
      <c r="P200" s="236">
        <f t="shared" si="53"/>
        <v>9.9999999999999985E-3</v>
      </c>
      <c r="Q200" s="236">
        <f t="shared" si="53"/>
        <v>125.247</v>
      </c>
      <c r="R200" s="336">
        <f t="shared" si="53"/>
        <v>1.405</v>
      </c>
    </row>
    <row r="201" spans="1:18" ht="15.75" x14ac:dyDescent="0.25">
      <c r="A201" s="162"/>
      <c r="B201" s="8" t="s">
        <v>26</v>
      </c>
      <c r="C201" s="22" t="s">
        <v>537</v>
      </c>
      <c r="D201" s="237">
        <v>0</v>
      </c>
      <c r="E201" s="237">
        <v>0</v>
      </c>
      <c r="F201" s="237">
        <v>0</v>
      </c>
      <c r="G201" s="237">
        <v>0</v>
      </c>
      <c r="H201" s="237">
        <v>0</v>
      </c>
      <c r="I201" s="237">
        <v>0</v>
      </c>
      <c r="J201" s="237">
        <v>0</v>
      </c>
      <c r="K201" s="237">
        <v>0</v>
      </c>
      <c r="L201" s="237">
        <v>0</v>
      </c>
      <c r="M201" s="237">
        <v>0</v>
      </c>
      <c r="N201" s="237">
        <v>0</v>
      </c>
      <c r="O201" s="237">
        <v>0</v>
      </c>
      <c r="P201" s="237">
        <v>0</v>
      </c>
      <c r="Q201" s="237">
        <v>0</v>
      </c>
      <c r="R201" s="239">
        <v>0</v>
      </c>
    </row>
    <row r="202" spans="1:18" ht="15.75" x14ac:dyDescent="0.25">
      <c r="A202" s="162"/>
      <c r="B202" s="8" t="s">
        <v>534</v>
      </c>
      <c r="C202" s="22" t="s">
        <v>538</v>
      </c>
      <c r="D202" s="6">
        <v>12.08</v>
      </c>
      <c r="E202" s="6">
        <v>12.22</v>
      </c>
      <c r="F202" s="6">
        <v>0.46500000000000002</v>
      </c>
      <c r="G202" s="6">
        <v>160</v>
      </c>
      <c r="H202" s="237">
        <v>4.5999999999999999E-2</v>
      </c>
      <c r="I202" s="237">
        <v>0.1</v>
      </c>
      <c r="J202" s="6">
        <v>1.1950000000000001</v>
      </c>
      <c r="K202" s="237">
        <v>4.8000000000000001E-2</v>
      </c>
      <c r="L202" s="237">
        <v>0.33200000000000002</v>
      </c>
      <c r="M202" s="237">
        <v>10.62</v>
      </c>
      <c r="N202" s="238">
        <v>4.0000000000000001E-3</v>
      </c>
      <c r="O202" s="238">
        <v>11.95</v>
      </c>
      <c r="P202" s="238">
        <v>8.9999999999999993E-3</v>
      </c>
      <c r="Q202" s="238">
        <v>109.56</v>
      </c>
      <c r="R202" s="239">
        <v>1.06</v>
      </c>
    </row>
    <row r="203" spans="1:18" ht="30" x14ac:dyDescent="0.25">
      <c r="A203" s="162"/>
      <c r="B203" s="8" t="s">
        <v>128</v>
      </c>
      <c r="C203" s="22" t="s">
        <v>539</v>
      </c>
      <c r="D203" s="47">
        <v>1.335</v>
      </c>
      <c r="E203" s="47">
        <v>0.16900000000000001</v>
      </c>
      <c r="F203" s="47">
        <v>8.16</v>
      </c>
      <c r="G203" s="47">
        <v>39.71</v>
      </c>
      <c r="H203" s="237">
        <v>2.7E-2</v>
      </c>
      <c r="I203" s="237">
        <v>0.01</v>
      </c>
      <c r="J203" s="47">
        <v>0</v>
      </c>
      <c r="K203" s="237">
        <v>0</v>
      </c>
      <c r="L203" s="237">
        <v>0.22</v>
      </c>
      <c r="M203" s="237">
        <v>3.887</v>
      </c>
      <c r="N203" s="238">
        <v>0</v>
      </c>
      <c r="O203" s="238">
        <v>5.577</v>
      </c>
      <c r="P203" s="238">
        <v>1E-3</v>
      </c>
      <c r="Q203" s="238">
        <v>14.7</v>
      </c>
      <c r="R203" s="239">
        <v>0.33800000000000002</v>
      </c>
    </row>
    <row r="204" spans="1:18" ht="15.75" x14ac:dyDescent="0.25">
      <c r="A204" s="162"/>
      <c r="B204" s="128" t="s">
        <v>85</v>
      </c>
      <c r="C204" s="200" t="s">
        <v>488</v>
      </c>
      <c r="D204" s="64">
        <v>0</v>
      </c>
      <c r="E204" s="64">
        <v>0</v>
      </c>
      <c r="F204" s="64">
        <v>0</v>
      </c>
      <c r="G204" s="64">
        <v>0</v>
      </c>
      <c r="H204" s="237">
        <v>0</v>
      </c>
      <c r="I204" s="237">
        <v>0</v>
      </c>
      <c r="J204" s="237">
        <v>0</v>
      </c>
      <c r="K204" s="237">
        <v>0</v>
      </c>
      <c r="L204" s="237">
        <v>0</v>
      </c>
      <c r="M204" s="237">
        <v>0</v>
      </c>
      <c r="N204" s="238">
        <v>0</v>
      </c>
      <c r="O204" s="238">
        <v>0</v>
      </c>
      <c r="P204" s="238">
        <v>0</v>
      </c>
      <c r="Q204" s="238">
        <v>0</v>
      </c>
      <c r="R204" s="239">
        <v>0</v>
      </c>
    </row>
    <row r="205" spans="1:18" ht="15.75" x14ac:dyDescent="0.25">
      <c r="A205" s="162"/>
      <c r="B205" s="64" t="s">
        <v>17</v>
      </c>
      <c r="C205" s="64" t="s">
        <v>540</v>
      </c>
      <c r="D205" s="64">
        <v>2.5999999999999999E-2</v>
      </c>
      <c r="E205" s="64">
        <v>2.39</v>
      </c>
      <c r="F205" s="64">
        <v>4.2000000000000003E-2</v>
      </c>
      <c r="G205" s="64">
        <v>21.78</v>
      </c>
      <c r="H205" s="167">
        <v>0</v>
      </c>
      <c r="I205" s="167">
        <v>4.0000000000000001E-3</v>
      </c>
      <c r="J205" s="64">
        <v>0</v>
      </c>
      <c r="K205" s="240">
        <v>1.4999999999999999E-2</v>
      </c>
      <c r="L205" s="240">
        <v>3.3000000000000002E-2</v>
      </c>
      <c r="M205" s="241">
        <v>0.79</v>
      </c>
      <c r="N205" s="167">
        <v>0</v>
      </c>
      <c r="O205" s="167">
        <v>1.6E-2</v>
      </c>
      <c r="P205" s="167">
        <v>0</v>
      </c>
      <c r="Q205" s="242">
        <v>0.98699999999999999</v>
      </c>
      <c r="R205" s="184">
        <v>7.0000000000000001E-3</v>
      </c>
    </row>
    <row r="206" spans="1:18" ht="28.5" x14ac:dyDescent="0.25">
      <c r="A206" s="125">
        <v>204</v>
      </c>
      <c r="B206" s="33" t="s">
        <v>95</v>
      </c>
      <c r="C206" s="129">
        <v>150</v>
      </c>
      <c r="D206" s="134">
        <f t="shared" ref="D206:R206" si="54">SUM(D207:D210)</f>
        <v>3.0659999999999998</v>
      </c>
      <c r="E206" s="134">
        <f t="shared" si="54"/>
        <v>4.2530000000000001</v>
      </c>
      <c r="F206" s="134">
        <f t="shared" si="54"/>
        <v>16.168000000000003</v>
      </c>
      <c r="G206" s="134">
        <f t="shared" si="54"/>
        <v>116.80000000000001</v>
      </c>
      <c r="H206" s="134">
        <f t="shared" si="54"/>
        <v>0</v>
      </c>
      <c r="I206" s="134">
        <f t="shared" si="54"/>
        <v>6.0000000000000001E-3</v>
      </c>
      <c r="J206" s="134">
        <f t="shared" si="54"/>
        <v>0</v>
      </c>
      <c r="K206" s="134">
        <f t="shared" si="54"/>
        <v>2.3E-2</v>
      </c>
      <c r="L206" s="134">
        <f t="shared" si="54"/>
        <v>5.1999999999999998E-2</v>
      </c>
      <c r="M206" s="134">
        <f t="shared" si="54"/>
        <v>1.248</v>
      </c>
      <c r="N206" s="134">
        <f t="shared" si="54"/>
        <v>0</v>
      </c>
      <c r="O206" s="134">
        <f t="shared" si="54"/>
        <v>2.5999999999999999E-2</v>
      </c>
      <c r="P206" s="134">
        <f t="shared" si="54"/>
        <v>0</v>
      </c>
      <c r="Q206" s="134">
        <f t="shared" si="54"/>
        <v>1.56</v>
      </c>
      <c r="R206" s="157">
        <f t="shared" si="54"/>
        <v>0.01</v>
      </c>
    </row>
    <row r="207" spans="1:18" ht="18" customHeight="1" x14ac:dyDescent="0.25">
      <c r="A207" s="127"/>
      <c r="B207" s="64" t="s">
        <v>17</v>
      </c>
      <c r="C207" s="128" t="s">
        <v>443</v>
      </c>
      <c r="D207" s="64">
        <v>4.2000000000000003E-2</v>
      </c>
      <c r="E207" s="64">
        <v>3.77</v>
      </c>
      <c r="F207" s="64">
        <v>6.8000000000000005E-2</v>
      </c>
      <c r="G207" s="64">
        <v>34.4</v>
      </c>
      <c r="H207" s="64">
        <v>0</v>
      </c>
      <c r="I207" s="64">
        <v>6.0000000000000001E-3</v>
      </c>
      <c r="J207" s="64">
        <v>0</v>
      </c>
      <c r="K207" s="64">
        <v>2.3E-2</v>
      </c>
      <c r="L207" s="64">
        <v>5.1999999999999998E-2</v>
      </c>
      <c r="M207" s="64">
        <v>1.248</v>
      </c>
      <c r="N207" s="117">
        <v>0</v>
      </c>
      <c r="O207" s="117">
        <v>2.5999999999999999E-2</v>
      </c>
      <c r="P207" s="117">
        <v>0</v>
      </c>
      <c r="Q207" s="117">
        <v>1.56</v>
      </c>
      <c r="R207" s="118">
        <v>0.01</v>
      </c>
    </row>
    <row r="208" spans="1:18" ht="16.5" customHeight="1" x14ac:dyDescent="0.25">
      <c r="A208" s="125"/>
      <c r="B208" s="64" t="s">
        <v>26</v>
      </c>
      <c r="C208" s="128" t="s">
        <v>444</v>
      </c>
      <c r="D208" s="64">
        <v>0</v>
      </c>
      <c r="E208" s="64">
        <v>0</v>
      </c>
      <c r="F208" s="64">
        <v>0</v>
      </c>
      <c r="G208" s="64">
        <v>0</v>
      </c>
      <c r="H208" s="64">
        <v>0</v>
      </c>
      <c r="I208" s="64">
        <v>0</v>
      </c>
      <c r="J208" s="64">
        <v>0</v>
      </c>
      <c r="K208" s="64">
        <v>0</v>
      </c>
      <c r="L208" s="64">
        <v>0</v>
      </c>
      <c r="M208" s="64">
        <v>0</v>
      </c>
      <c r="N208" s="117">
        <v>0</v>
      </c>
      <c r="O208" s="117">
        <v>0</v>
      </c>
      <c r="P208" s="117">
        <v>0</v>
      </c>
      <c r="Q208" s="117">
        <v>0</v>
      </c>
      <c r="R208" s="118">
        <v>0</v>
      </c>
    </row>
    <row r="209" spans="1:18" x14ac:dyDescent="0.25">
      <c r="A209" s="125"/>
      <c r="B209" s="64" t="s">
        <v>85</v>
      </c>
      <c r="C209" s="128" t="s">
        <v>445</v>
      </c>
      <c r="D209" s="64">
        <v>0</v>
      </c>
      <c r="E209" s="64">
        <v>0</v>
      </c>
      <c r="F209" s="64">
        <v>0</v>
      </c>
      <c r="G209" s="64">
        <v>0</v>
      </c>
      <c r="H209" s="64">
        <v>0</v>
      </c>
      <c r="I209" s="64">
        <v>0</v>
      </c>
      <c r="J209" s="64">
        <v>0</v>
      </c>
      <c r="K209" s="64">
        <v>0</v>
      </c>
      <c r="L209" s="64">
        <v>0</v>
      </c>
      <c r="M209" s="64">
        <v>0</v>
      </c>
      <c r="N209" s="117">
        <v>0</v>
      </c>
      <c r="O209" s="117">
        <v>0</v>
      </c>
      <c r="P209" s="117">
        <v>0</v>
      </c>
      <c r="Q209" s="117">
        <v>0</v>
      </c>
      <c r="R209" s="118">
        <v>0</v>
      </c>
    </row>
    <row r="210" spans="1:18" ht="30" x14ac:dyDescent="0.25">
      <c r="A210" s="127"/>
      <c r="B210" s="64" t="s">
        <v>102</v>
      </c>
      <c r="C210" s="128" t="s">
        <v>446</v>
      </c>
      <c r="D210" s="64">
        <v>3.024</v>
      </c>
      <c r="E210" s="64">
        <v>0.48299999999999998</v>
      </c>
      <c r="F210" s="64">
        <v>16.100000000000001</v>
      </c>
      <c r="G210" s="64">
        <v>82.4</v>
      </c>
      <c r="H210" s="64">
        <v>0</v>
      </c>
      <c r="I210" s="64">
        <v>0</v>
      </c>
      <c r="J210" s="64">
        <v>0</v>
      </c>
      <c r="K210" s="64">
        <v>0</v>
      </c>
      <c r="L210" s="64">
        <v>0</v>
      </c>
      <c r="M210" s="64">
        <v>0</v>
      </c>
      <c r="N210" s="117">
        <v>0</v>
      </c>
      <c r="O210" s="117">
        <v>0</v>
      </c>
      <c r="P210" s="117">
        <v>0</v>
      </c>
      <c r="Q210" s="117">
        <v>0</v>
      </c>
      <c r="R210" s="118">
        <v>0</v>
      </c>
    </row>
    <row r="211" spans="1:18" ht="29.25" x14ac:dyDescent="0.25">
      <c r="A211" s="140" t="s">
        <v>62</v>
      </c>
      <c r="B211" s="3" t="s">
        <v>63</v>
      </c>
      <c r="C211" s="5" t="s">
        <v>37</v>
      </c>
      <c r="D211" s="34">
        <f t="shared" ref="D211:R211" si="55">SUM(D212:D214)</f>
        <v>0.56000000000000005</v>
      </c>
      <c r="E211" s="34">
        <f t="shared" si="55"/>
        <v>0</v>
      </c>
      <c r="F211" s="34">
        <f t="shared" si="55"/>
        <v>30.22</v>
      </c>
      <c r="G211" s="34">
        <f t="shared" si="55"/>
        <v>103.11</v>
      </c>
      <c r="H211" s="34">
        <f t="shared" si="55"/>
        <v>6.0000000000000001E-3</v>
      </c>
      <c r="I211" s="34">
        <f t="shared" si="55"/>
        <v>2E-3</v>
      </c>
      <c r="J211" s="34">
        <f t="shared" si="55"/>
        <v>0.04</v>
      </c>
      <c r="K211" s="34">
        <f t="shared" si="55"/>
        <v>0</v>
      </c>
      <c r="L211" s="34">
        <f t="shared" si="55"/>
        <v>0</v>
      </c>
      <c r="M211" s="34">
        <f t="shared" si="55"/>
        <v>3.12</v>
      </c>
      <c r="N211" s="34">
        <f t="shared" si="55"/>
        <v>0</v>
      </c>
      <c r="O211" s="34">
        <f t="shared" si="55"/>
        <v>0</v>
      </c>
      <c r="P211" s="34">
        <f t="shared" si="55"/>
        <v>0</v>
      </c>
      <c r="Q211" s="34">
        <f t="shared" si="55"/>
        <v>0</v>
      </c>
      <c r="R211" s="337">
        <f t="shared" si="55"/>
        <v>0.12</v>
      </c>
    </row>
    <row r="212" spans="1:18" x14ac:dyDescent="0.25">
      <c r="A212" s="141"/>
      <c r="B212" s="8" t="s">
        <v>64</v>
      </c>
      <c r="C212" s="6" t="s">
        <v>65</v>
      </c>
      <c r="D212" s="120">
        <v>0.56000000000000005</v>
      </c>
      <c r="E212" s="120">
        <v>0</v>
      </c>
      <c r="F212" s="120">
        <v>10.26</v>
      </c>
      <c r="G212" s="120">
        <v>43.26</v>
      </c>
      <c r="H212" s="120">
        <v>6.0000000000000001E-3</v>
      </c>
      <c r="I212" s="120">
        <v>2E-3</v>
      </c>
      <c r="J212" s="120">
        <v>0.04</v>
      </c>
      <c r="K212" s="120">
        <v>0</v>
      </c>
      <c r="L212" s="120">
        <v>0</v>
      </c>
      <c r="M212" s="120">
        <v>2.52</v>
      </c>
      <c r="N212" s="121">
        <v>0</v>
      </c>
      <c r="O212" s="121">
        <v>0</v>
      </c>
      <c r="P212" s="121">
        <v>0</v>
      </c>
      <c r="Q212" s="121">
        <v>0</v>
      </c>
      <c r="R212" s="122">
        <v>0.06</v>
      </c>
    </row>
    <row r="213" spans="1:18" x14ac:dyDescent="0.25">
      <c r="A213" s="141"/>
      <c r="B213" s="8" t="s">
        <v>58</v>
      </c>
      <c r="C213" s="6" t="s">
        <v>66</v>
      </c>
      <c r="D213" s="120">
        <v>0</v>
      </c>
      <c r="E213" s="120">
        <v>0</v>
      </c>
      <c r="F213" s="120">
        <v>0</v>
      </c>
      <c r="G213" s="120">
        <v>0</v>
      </c>
      <c r="H213" s="120">
        <v>0</v>
      </c>
      <c r="I213" s="120">
        <v>0</v>
      </c>
      <c r="J213" s="120">
        <v>0</v>
      </c>
      <c r="K213" s="120">
        <v>0</v>
      </c>
      <c r="L213" s="120">
        <v>0</v>
      </c>
      <c r="M213" s="120">
        <v>0</v>
      </c>
      <c r="N213" s="121">
        <v>0</v>
      </c>
      <c r="O213" s="121">
        <v>0</v>
      </c>
      <c r="P213" s="121">
        <v>0</v>
      </c>
      <c r="Q213" s="121">
        <v>0</v>
      </c>
      <c r="R213" s="122">
        <v>0</v>
      </c>
    </row>
    <row r="214" spans="1:18" x14ac:dyDescent="0.25">
      <c r="A214" s="141"/>
      <c r="B214" s="8" t="s">
        <v>22</v>
      </c>
      <c r="C214" s="6" t="s">
        <v>67</v>
      </c>
      <c r="D214" s="120">
        <v>0</v>
      </c>
      <c r="E214" s="120">
        <v>0</v>
      </c>
      <c r="F214" s="120">
        <v>19.96</v>
      </c>
      <c r="G214" s="120">
        <v>59.85</v>
      </c>
      <c r="H214" s="120">
        <v>0</v>
      </c>
      <c r="I214" s="120">
        <v>0</v>
      </c>
      <c r="J214" s="120">
        <v>0</v>
      </c>
      <c r="K214" s="120">
        <v>0</v>
      </c>
      <c r="L214" s="120">
        <v>0</v>
      </c>
      <c r="M214" s="120">
        <v>0.6</v>
      </c>
      <c r="N214" s="121">
        <v>0</v>
      </c>
      <c r="O214" s="121">
        <v>0</v>
      </c>
      <c r="P214" s="121">
        <v>0</v>
      </c>
      <c r="Q214" s="121">
        <v>0</v>
      </c>
      <c r="R214" s="122">
        <v>0.06</v>
      </c>
    </row>
    <row r="215" spans="1:18" x14ac:dyDescent="0.25">
      <c r="A215" s="139">
        <v>11</v>
      </c>
      <c r="B215" s="3" t="s">
        <v>69</v>
      </c>
      <c r="C215" s="5" t="s">
        <v>49</v>
      </c>
      <c r="D215" s="153">
        <f t="shared" ref="D215" si="56">SUM(D216)</f>
        <v>1.44</v>
      </c>
      <c r="E215" s="153">
        <f t="shared" ref="E215:R215" si="57">SUM(E216)</f>
        <v>0.36</v>
      </c>
      <c r="F215" s="153">
        <f t="shared" si="57"/>
        <v>12.48</v>
      </c>
      <c r="G215" s="153">
        <f t="shared" si="57"/>
        <v>59.4</v>
      </c>
      <c r="H215" s="182">
        <f t="shared" si="57"/>
        <v>7.0000000000000001E-3</v>
      </c>
      <c r="I215" s="182">
        <f t="shared" si="57"/>
        <v>3.2000000000000001E-2</v>
      </c>
      <c r="J215" s="153">
        <f t="shared" si="57"/>
        <v>0</v>
      </c>
      <c r="K215" s="153">
        <f t="shared" si="57"/>
        <v>0</v>
      </c>
      <c r="L215" s="153">
        <f t="shared" si="57"/>
        <v>0</v>
      </c>
      <c r="M215" s="153">
        <f t="shared" si="57"/>
        <v>14</v>
      </c>
      <c r="N215" s="153">
        <f t="shared" si="57"/>
        <v>0</v>
      </c>
      <c r="O215" s="153">
        <f t="shared" si="57"/>
        <v>0</v>
      </c>
      <c r="P215" s="153">
        <f t="shared" si="57"/>
        <v>0</v>
      </c>
      <c r="Q215" s="153">
        <f t="shared" si="57"/>
        <v>0</v>
      </c>
      <c r="R215" s="154">
        <f t="shared" si="57"/>
        <v>1.56</v>
      </c>
    </row>
    <row r="216" spans="1:18" ht="15.75" thickBot="1" x14ac:dyDescent="0.3">
      <c r="A216" s="35"/>
      <c r="B216" s="20" t="s">
        <v>68</v>
      </c>
      <c r="C216" s="158" t="s">
        <v>51</v>
      </c>
      <c r="D216" s="159">
        <v>1.44</v>
      </c>
      <c r="E216" s="159">
        <v>0.36</v>
      </c>
      <c r="F216" s="159">
        <v>12.48</v>
      </c>
      <c r="G216" s="159">
        <v>59.4</v>
      </c>
      <c r="H216" s="159">
        <v>7.0000000000000001E-3</v>
      </c>
      <c r="I216" s="159">
        <v>3.2000000000000001E-2</v>
      </c>
      <c r="J216" s="159">
        <v>0</v>
      </c>
      <c r="K216" s="159">
        <v>0</v>
      </c>
      <c r="L216" s="159">
        <v>0</v>
      </c>
      <c r="M216" s="159">
        <v>14</v>
      </c>
      <c r="N216" s="160">
        <v>0</v>
      </c>
      <c r="O216" s="160">
        <v>0</v>
      </c>
      <c r="P216" s="160">
        <v>0</v>
      </c>
      <c r="Q216" s="160">
        <v>0</v>
      </c>
      <c r="R216" s="161">
        <v>1.56</v>
      </c>
    </row>
    <row r="217" spans="1:18" ht="15.75" thickBot="1" x14ac:dyDescent="0.3">
      <c r="A217" s="431" t="s">
        <v>52</v>
      </c>
      <c r="B217" s="432"/>
      <c r="C217" s="433"/>
      <c r="D217" s="63">
        <f t="shared" ref="D217:R217" si="58">SUM(D194,D200,D206,D211,D215,)</f>
        <v>19.131999999999998</v>
      </c>
      <c r="E217" s="63">
        <f t="shared" si="58"/>
        <v>26.473000000000003</v>
      </c>
      <c r="F217" s="63">
        <f t="shared" si="58"/>
        <v>70.866</v>
      </c>
      <c r="G217" s="249">
        <f t="shared" si="58"/>
        <v>581.15</v>
      </c>
      <c r="H217" s="63">
        <f t="shared" si="58"/>
        <v>0.10600000000000001</v>
      </c>
      <c r="I217" s="63">
        <f t="shared" si="58"/>
        <v>0.17400000000000002</v>
      </c>
      <c r="J217" s="63">
        <f t="shared" si="58"/>
        <v>31.845000000000002</v>
      </c>
      <c r="K217" s="63">
        <f t="shared" si="58"/>
        <v>0.4</v>
      </c>
      <c r="L217" s="63">
        <f t="shared" si="58"/>
        <v>1.3920000000000001</v>
      </c>
      <c r="M217" s="63">
        <f t="shared" si="58"/>
        <v>55.060999999999993</v>
      </c>
      <c r="N217" s="63">
        <f t="shared" si="58"/>
        <v>6.0000000000000001E-3</v>
      </c>
      <c r="O217" s="63">
        <f t="shared" si="58"/>
        <v>28.416999999999998</v>
      </c>
      <c r="P217" s="63">
        <f t="shared" si="58"/>
        <v>9.9999999999999985E-3</v>
      </c>
      <c r="Q217" s="63">
        <f t="shared" si="58"/>
        <v>144.14699999999999</v>
      </c>
      <c r="R217" s="343">
        <f t="shared" si="58"/>
        <v>3.6120000000000001</v>
      </c>
    </row>
    <row r="218" spans="1:18" x14ac:dyDescent="0.25">
      <c r="C218">
        <v>540</v>
      </c>
    </row>
    <row r="219" spans="1:18" x14ac:dyDescent="0.25">
      <c r="C219" s="294"/>
    </row>
    <row r="221" spans="1:18" ht="15.75" thickBot="1" x14ac:dyDescent="0.3">
      <c r="A221" s="1"/>
      <c r="B221" s="2" t="s">
        <v>135</v>
      </c>
      <c r="C221" s="1"/>
      <c r="D221" s="1"/>
      <c r="E221" s="1"/>
      <c r="F221" s="1"/>
      <c r="G221" s="1"/>
      <c r="H221" s="1"/>
      <c r="I221" s="1"/>
      <c r="J221" s="1"/>
      <c r="K221" s="1"/>
      <c r="L221" s="1"/>
      <c r="M221" s="1"/>
      <c r="N221" s="1"/>
      <c r="O221" s="1"/>
      <c r="P221" s="1"/>
      <c r="Q221" s="1"/>
      <c r="R221" s="1"/>
    </row>
    <row r="222" spans="1:18" x14ac:dyDescent="0.25">
      <c r="A222" s="451" t="s">
        <v>1</v>
      </c>
      <c r="B222" s="453" t="s">
        <v>2</v>
      </c>
      <c r="C222" s="453" t="s">
        <v>3</v>
      </c>
      <c r="D222" s="455" t="s">
        <v>4</v>
      </c>
      <c r="E222" s="455"/>
      <c r="F222" s="455"/>
      <c r="G222" s="453" t="s">
        <v>5</v>
      </c>
      <c r="H222" s="438" t="s">
        <v>6</v>
      </c>
      <c r="I222" s="439"/>
      <c r="J222" s="439"/>
      <c r="K222" s="439"/>
      <c r="L222" s="440"/>
      <c r="M222" s="453" t="s">
        <v>7</v>
      </c>
      <c r="N222" s="445"/>
      <c r="O222" s="445"/>
      <c r="P222" s="445"/>
      <c r="Q222" s="445"/>
      <c r="R222" s="458"/>
    </row>
    <row r="223" spans="1:18" ht="16.5" thickBot="1" x14ac:dyDescent="0.3">
      <c r="A223" s="452"/>
      <c r="B223" s="454"/>
      <c r="C223" s="454"/>
      <c r="D223" s="104" t="s">
        <v>8</v>
      </c>
      <c r="E223" s="104" t="s">
        <v>9</v>
      </c>
      <c r="F223" s="104" t="s">
        <v>10</v>
      </c>
      <c r="G223" s="454"/>
      <c r="H223" s="104" t="s">
        <v>11</v>
      </c>
      <c r="I223" s="104" t="s">
        <v>12</v>
      </c>
      <c r="J223" s="104" t="s">
        <v>13</v>
      </c>
      <c r="K223" s="104" t="s">
        <v>432</v>
      </c>
      <c r="L223" s="104" t="s">
        <v>433</v>
      </c>
      <c r="M223" s="104" t="s">
        <v>14</v>
      </c>
      <c r="N223" s="103" t="s">
        <v>434</v>
      </c>
      <c r="O223" s="103" t="s">
        <v>435</v>
      </c>
      <c r="P223" s="103" t="s">
        <v>436</v>
      </c>
      <c r="Q223" s="103" t="s">
        <v>437</v>
      </c>
      <c r="R223" s="105" t="s">
        <v>15</v>
      </c>
    </row>
    <row r="224" spans="1:18" ht="15.75" x14ac:dyDescent="0.25">
      <c r="A224" s="211">
        <v>14</v>
      </c>
      <c r="B224" s="212" t="s">
        <v>515</v>
      </c>
      <c r="C224" s="213">
        <v>60</v>
      </c>
      <c r="D224" s="214">
        <f>SUM(D225)</f>
        <v>0.48</v>
      </c>
      <c r="E224" s="214">
        <f t="shared" ref="E224:R224" si="59">SUM(E225)</f>
        <v>0.06</v>
      </c>
      <c r="F224" s="214">
        <f t="shared" si="59"/>
        <v>1.5</v>
      </c>
      <c r="G224" s="214">
        <f t="shared" si="59"/>
        <v>8.4</v>
      </c>
      <c r="H224" s="214">
        <f t="shared" si="59"/>
        <v>1.7999999999999999E-2</v>
      </c>
      <c r="I224" s="214">
        <f t="shared" si="59"/>
        <v>2.4E-2</v>
      </c>
      <c r="J224" s="214">
        <f t="shared" si="59"/>
        <v>6</v>
      </c>
      <c r="K224" s="214">
        <f t="shared" si="59"/>
        <v>6.0000000000000001E-3</v>
      </c>
      <c r="L224" s="214">
        <f t="shared" si="59"/>
        <v>0.06</v>
      </c>
      <c r="M224" s="214">
        <f t="shared" si="59"/>
        <v>13.8</v>
      </c>
      <c r="N224" s="214">
        <f t="shared" si="59"/>
        <v>2E-3</v>
      </c>
      <c r="O224" s="214">
        <f t="shared" si="59"/>
        <v>8.4</v>
      </c>
      <c r="P224" s="214">
        <f t="shared" si="59"/>
        <v>0</v>
      </c>
      <c r="Q224" s="214">
        <f t="shared" si="59"/>
        <v>25.2</v>
      </c>
      <c r="R224" s="215">
        <f t="shared" si="59"/>
        <v>0.36</v>
      </c>
    </row>
    <row r="225" spans="1:19" ht="15.75" x14ac:dyDescent="0.25">
      <c r="A225" s="162"/>
      <c r="B225" s="128" t="s">
        <v>516</v>
      </c>
      <c r="C225" s="128" t="s">
        <v>517</v>
      </c>
      <c r="D225" s="64">
        <v>0.48</v>
      </c>
      <c r="E225" s="64">
        <v>0.06</v>
      </c>
      <c r="F225" s="64">
        <v>1.5</v>
      </c>
      <c r="G225" s="64">
        <v>8.4</v>
      </c>
      <c r="H225" s="64">
        <v>1.7999999999999999E-2</v>
      </c>
      <c r="I225" s="64">
        <v>2.4E-2</v>
      </c>
      <c r="J225" s="64">
        <v>6</v>
      </c>
      <c r="K225" s="64">
        <v>6.0000000000000001E-3</v>
      </c>
      <c r="L225" s="64">
        <v>0.06</v>
      </c>
      <c r="M225" s="64">
        <v>13.8</v>
      </c>
      <c r="N225" s="117">
        <v>2E-3</v>
      </c>
      <c r="O225" s="117">
        <v>8.4</v>
      </c>
      <c r="P225" s="117">
        <v>0</v>
      </c>
      <c r="Q225" s="117">
        <v>25.2</v>
      </c>
      <c r="R225" s="118">
        <v>0.36</v>
      </c>
    </row>
    <row r="226" spans="1:19" x14ac:dyDescent="0.25">
      <c r="A226" s="125">
        <v>77</v>
      </c>
      <c r="B226" s="33" t="s">
        <v>27</v>
      </c>
      <c r="C226" s="129">
        <v>200</v>
      </c>
      <c r="D226" s="199">
        <f t="shared" ref="D226:R226" si="60">SUM(D227:D230)</f>
        <v>14.483000000000001</v>
      </c>
      <c r="E226" s="199">
        <f t="shared" si="60"/>
        <v>18.045000000000002</v>
      </c>
      <c r="F226" s="199">
        <f t="shared" si="60"/>
        <v>5.7700000000000005</v>
      </c>
      <c r="G226" s="199">
        <f t="shared" si="60"/>
        <v>277.82</v>
      </c>
      <c r="H226" s="199">
        <f t="shared" si="60"/>
        <v>0.10400000000000001</v>
      </c>
      <c r="I226" s="199">
        <f t="shared" si="60"/>
        <v>0.56500000000000006</v>
      </c>
      <c r="J226" s="199">
        <f t="shared" si="60"/>
        <v>1.4039999999999999</v>
      </c>
      <c r="K226" s="199">
        <f t="shared" si="60"/>
        <v>0.28200000000000003</v>
      </c>
      <c r="L226" s="199">
        <f t="shared" si="60"/>
        <v>0.59400000000000008</v>
      </c>
      <c r="M226" s="199">
        <f t="shared" si="60"/>
        <v>180.39599999999999</v>
      </c>
      <c r="N226" s="199">
        <f t="shared" si="60"/>
        <v>2.7999999999999997E-2</v>
      </c>
      <c r="O226" s="199">
        <f t="shared" si="60"/>
        <v>25.946999999999999</v>
      </c>
      <c r="P226" s="199">
        <f t="shared" si="60"/>
        <v>0.03</v>
      </c>
      <c r="Q226" s="199">
        <f t="shared" si="60"/>
        <v>271.62</v>
      </c>
      <c r="R226" s="228">
        <f t="shared" si="60"/>
        <v>2.3260000000000001</v>
      </c>
    </row>
    <row r="227" spans="1:19" ht="30" x14ac:dyDescent="0.25">
      <c r="A227" s="125"/>
      <c r="B227" s="64" t="s">
        <v>41</v>
      </c>
      <c r="C227" s="64" t="s">
        <v>33</v>
      </c>
      <c r="D227" s="64">
        <v>3.01</v>
      </c>
      <c r="E227" s="64">
        <v>3.78</v>
      </c>
      <c r="F227" s="64">
        <v>5.07</v>
      </c>
      <c r="G227" s="64">
        <v>77.58</v>
      </c>
      <c r="H227" s="68">
        <v>0.04</v>
      </c>
      <c r="I227" s="68">
        <v>0.16200000000000001</v>
      </c>
      <c r="J227" s="64">
        <v>1.4039999999999999</v>
      </c>
      <c r="K227" s="68">
        <v>2.4E-2</v>
      </c>
      <c r="L227" s="68">
        <v>0</v>
      </c>
      <c r="M227" s="68">
        <v>129.6</v>
      </c>
      <c r="N227" s="112">
        <v>0.01</v>
      </c>
      <c r="O227" s="112">
        <v>15.12</v>
      </c>
      <c r="P227" s="112">
        <v>2E-3</v>
      </c>
      <c r="Q227" s="112">
        <v>97.2</v>
      </c>
      <c r="R227" s="113">
        <v>6.5000000000000002E-2</v>
      </c>
    </row>
    <row r="228" spans="1:19" x14ac:dyDescent="0.25">
      <c r="A228" s="125"/>
      <c r="B228" s="64" t="s">
        <v>17</v>
      </c>
      <c r="C228" s="64" t="s">
        <v>32</v>
      </c>
      <c r="D228" s="64">
        <v>4.2999999999999997E-2</v>
      </c>
      <c r="E228" s="64">
        <v>3.915</v>
      </c>
      <c r="F228" s="64">
        <v>7.0000000000000007E-2</v>
      </c>
      <c r="G228" s="64">
        <v>47.44</v>
      </c>
      <c r="H228" s="68">
        <v>1E-3</v>
      </c>
      <c r="I228" s="68">
        <v>7.0000000000000001E-3</v>
      </c>
      <c r="J228" s="64">
        <v>0</v>
      </c>
      <c r="K228" s="68">
        <v>2.4E-2</v>
      </c>
      <c r="L228" s="68">
        <v>5.3999999999999999E-2</v>
      </c>
      <c r="M228" s="68">
        <v>1.296</v>
      </c>
      <c r="N228" s="112">
        <v>0</v>
      </c>
      <c r="O228" s="112">
        <v>2.7E-2</v>
      </c>
      <c r="P228" s="112">
        <v>0</v>
      </c>
      <c r="Q228" s="112">
        <v>1.62</v>
      </c>
      <c r="R228" s="113">
        <v>1.0999999999999999E-2</v>
      </c>
    </row>
    <row r="229" spans="1:19" x14ac:dyDescent="0.25">
      <c r="A229" s="250"/>
      <c r="B229" s="8" t="s">
        <v>21</v>
      </c>
      <c r="C229" s="10" t="s">
        <v>29</v>
      </c>
      <c r="D229" s="6">
        <v>0</v>
      </c>
      <c r="E229" s="6">
        <v>0</v>
      </c>
      <c r="F229" s="6">
        <v>0</v>
      </c>
      <c r="G229" s="6">
        <v>0</v>
      </c>
      <c r="H229" s="6">
        <v>0</v>
      </c>
      <c r="I229" s="6">
        <v>0</v>
      </c>
      <c r="J229" s="6">
        <v>0</v>
      </c>
      <c r="K229" s="12">
        <v>0</v>
      </c>
      <c r="L229" s="12">
        <v>0</v>
      </c>
      <c r="M229" s="12">
        <v>0</v>
      </c>
      <c r="N229" s="101">
        <v>0</v>
      </c>
      <c r="O229" s="101">
        <v>0</v>
      </c>
      <c r="P229" s="101">
        <v>0</v>
      </c>
      <c r="Q229" s="101">
        <v>0</v>
      </c>
      <c r="R229" s="14">
        <v>0</v>
      </c>
    </row>
    <row r="230" spans="1:19" x14ac:dyDescent="0.25">
      <c r="A230" s="125"/>
      <c r="B230" s="64" t="s">
        <v>548</v>
      </c>
      <c r="C230" s="64" t="s">
        <v>34</v>
      </c>
      <c r="D230" s="64">
        <v>11.43</v>
      </c>
      <c r="E230" s="64">
        <v>10.35</v>
      </c>
      <c r="F230" s="64">
        <v>0.63</v>
      </c>
      <c r="G230" s="64">
        <v>152.80000000000001</v>
      </c>
      <c r="H230" s="68">
        <v>6.3E-2</v>
      </c>
      <c r="I230" s="68">
        <v>0.39600000000000002</v>
      </c>
      <c r="J230" s="64">
        <v>0</v>
      </c>
      <c r="K230" s="68">
        <v>0.23400000000000001</v>
      </c>
      <c r="L230" s="68">
        <v>0.54</v>
      </c>
      <c r="M230" s="68">
        <v>49.5</v>
      </c>
      <c r="N230" s="112">
        <v>1.7999999999999999E-2</v>
      </c>
      <c r="O230" s="112">
        <v>10.8</v>
      </c>
      <c r="P230" s="112">
        <v>2.8000000000000001E-2</v>
      </c>
      <c r="Q230" s="112">
        <v>172.8</v>
      </c>
      <c r="R230" s="113">
        <v>2.25</v>
      </c>
    </row>
    <row r="231" spans="1:19" x14ac:dyDescent="0.25">
      <c r="A231" s="125">
        <v>133</v>
      </c>
      <c r="B231" s="33" t="s">
        <v>600</v>
      </c>
      <c r="C231" s="129">
        <v>200</v>
      </c>
      <c r="D231" s="199">
        <f>SUM(D232:D235)</f>
        <v>0.2</v>
      </c>
      <c r="E231" s="199">
        <f t="shared" ref="E231" si="61">SUM(E232:E235)</f>
        <v>0.04</v>
      </c>
      <c r="F231" s="199">
        <f t="shared" ref="F231" si="62">SUM(F232:F235)</f>
        <v>13.26</v>
      </c>
      <c r="G231" s="199">
        <f t="shared" ref="G231" si="63">SUM(G232:G235)</f>
        <v>67.48</v>
      </c>
      <c r="H231" s="199">
        <f t="shared" ref="H231" si="64">SUM(H232:H235)</f>
        <v>4.0000000000000001E-3</v>
      </c>
      <c r="I231" s="199">
        <f t="shared" ref="I231" si="65">SUM(I232:I235)</f>
        <v>8.0000000000000002E-3</v>
      </c>
      <c r="J231" s="199">
        <f t="shared" ref="J231" si="66">SUM(J232:J235)</f>
        <v>3.66</v>
      </c>
      <c r="K231" s="199">
        <f t="shared" ref="K231" si="67">SUM(K232:K235)</f>
        <v>0</v>
      </c>
      <c r="L231" s="199">
        <f t="shared" ref="L231" si="68">SUM(L232:L235)</f>
        <v>1.7999999999999999E-2</v>
      </c>
      <c r="M231" s="199">
        <f t="shared" ref="M231" si="69">SUM(M232:M235)</f>
        <v>6.9600000000000009</v>
      </c>
      <c r="N231" s="199">
        <f t="shared" ref="N231" si="70">SUM(N232:N235)</f>
        <v>0</v>
      </c>
      <c r="O231" s="199">
        <f t="shared" ref="O231" si="71">SUM(O232:O235)</f>
        <v>3.72</v>
      </c>
      <c r="P231" s="199">
        <f t="shared" ref="P231" si="72">SUM(P232:P235)</f>
        <v>0</v>
      </c>
      <c r="Q231" s="199">
        <f t="shared" ref="Q231" si="73">SUM(Q232:Q235)</f>
        <v>6.92</v>
      </c>
      <c r="R231" s="228">
        <f t="shared" ref="R231" si="74">SUM(R232:R235)</f>
        <v>0.58500000000000008</v>
      </c>
    </row>
    <row r="232" spans="1:19" x14ac:dyDescent="0.25">
      <c r="A232" s="127"/>
      <c r="B232" s="210" t="s">
        <v>79</v>
      </c>
      <c r="C232" s="23" t="s">
        <v>80</v>
      </c>
      <c r="D232" s="22">
        <v>0.12</v>
      </c>
      <c r="E232" s="22">
        <v>0.03</v>
      </c>
      <c r="F232" s="22">
        <v>0.02</v>
      </c>
      <c r="G232" s="22">
        <v>0.85</v>
      </c>
      <c r="H232" s="68">
        <v>0</v>
      </c>
      <c r="I232" s="68">
        <v>6.0000000000000001E-3</v>
      </c>
      <c r="J232" s="68">
        <v>0.06</v>
      </c>
      <c r="K232" s="64">
        <v>0</v>
      </c>
      <c r="L232" s="64">
        <v>0</v>
      </c>
      <c r="M232" s="68">
        <v>2.97</v>
      </c>
      <c r="N232" s="112">
        <v>0</v>
      </c>
      <c r="O232" s="117">
        <v>2.64</v>
      </c>
      <c r="P232" s="112">
        <v>0</v>
      </c>
      <c r="Q232" s="117">
        <v>4.9400000000000004</v>
      </c>
      <c r="R232" s="113">
        <v>0.49199999999999999</v>
      </c>
    </row>
    <row r="233" spans="1:19" x14ac:dyDescent="0.25">
      <c r="A233" s="127"/>
      <c r="B233" s="210" t="s">
        <v>58</v>
      </c>
      <c r="C233" s="23" t="s">
        <v>531</v>
      </c>
      <c r="D233" s="22">
        <v>0</v>
      </c>
      <c r="E233" s="22">
        <v>0</v>
      </c>
      <c r="F233" s="22">
        <v>0</v>
      </c>
      <c r="G233" s="22">
        <v>0</v>
      </c>
      <c r="H233" s="68">
        <v>0</v>
      </c>
      <c r="I233" s="68">
        <v>0</v>
      </c>
      <c r="J233" s="68">
        <v>0</v>
      </c>
      <c r="K233" s="117">
        <v>0</v>
      </c>
      <c r="L233" s="117">
        <v>0</v>
      </c>
      <c r="M233" s="112">
        <v>0</v>
      </c>
      <c r="N233" s="112">
        <v>0</v>
      </c>
      <c r="O233" s="117">
        <v>0</v>
      </c>
      <c r="P233" s="112">
        <v>0</v>
      </c>
      <c r="Q233" s="117">
        <v>0</v>
      </c>
      <c r="R233" s="113">
        <v>0</v>
      </c>
    </row>
    <row r="234" spans="1:19" x14ac:dyDescent="0.25">
      <c r="A234" s="127"/>
      <c r="B234" s="210" t="s">
        <v>22</v>
      </c>
      <c r="C234" s="23" t="s">
        <v>81</v>
      </c>
      <c r="D234" s="22">
        <v>0</v>
      </c>
      <c r="E234" s="22">
        <v>0</v>
      </c>
      <c r="F234" s="22">
        <v>12.97</v>
      </c>
      <c r="G234" s="22">
        <v>51.87</v>
      </c>
      <c r="H234" s="68">
        <v>0</v>
      </c>
      <c r="I234" s="68">
        <v>0</v>
      </c>
      <c r="J234" s="68">
        <v>0</v>
      </c>
      <c r="K234" s="64">
        <v>0</v>
      </c>
      <c r="L234" s="64">
        <v>0</v>
      </c>
      <c r="M234" s="68">
        <v>0.39</v>
      </c>
      <c r="N234" s="112">
        <v>0</v>
      </c>
      <c r="O234" s="117">
        <v>0</v>
      </c>
      <c r="P234" s="112">
        <v>0</v>
      </c>
      <c r="Q234" s="117">
        <v>0</v>
      </c>
      <c r="R234" s="113">
        <v>3.9E-2</v>
      </c>
    </row>
    <row r="235" spans="1:19" x14ac:dyDescent="0.25">
      <c r="A235" s="127"/>
      <c r="B235" s="210" t="s">
        <v>532</v>
      </c>
      <c r="C235" s="23" t="s">
        <v>533</v>
      </c>
      <c r="D235" s="22">
        <v>0.08</v>
      </c>
      <c r="E235" s="22">
        <v>0.01</v>
      </c>
      <c r="F235" s="22">
        <v>0.27</v>
      </c>
      <c r="G235" s="22">
        <v>14.76</v>
      </c>
      <c r="H235" s="68">
        <v>4.0000000000000001E-3</v>
      </c>
      <c r="I235" s="68">
        <v>2E-3</v>
      </c>
      <c r="J235" s="68">
        <v>3.6</v>
      </c>
      <c r="K235" s="64">
        <v>0</v>
      </c>
      <c r="L235" s="64">
        <v>1.7999999999999999E-2</v>
      </c>
      <c r="M235" s="68">
        <v>3.6</v>
      </c>
      <c r="N235" s="112">
        <v>0</v>
      </c>
      <c r="O235" s="117">
        <v>1.08</v>
      </c>
      <c r="P235" s="112">
        <v>0</v>
      </c>
      <c r="Q235" s="117">
        <v>1.98</v>
      </c>
      <c r="R235" s="113">
        <v>5.3999999999999999E-2</v>
      </c>
    </row>
    <row r="236" spans="1:19" x14ac:dyDescent="0.25">
      <c r="A236" s="140">
        <v>10</v>
      </c>
      <c r="B236" s="3" t="s">
        <v>48</v>
      </c>
      <c r="C236" s="4">
        <v>30</v>
      </c>
      <c r="D236" s="9">
        <f t="shared" ref="D236:R236" si="75">SUM(D237)</f>
        <v>2.37</v>
      </c>
      <c r="E236" s="9">
        <f t="shared" si="75"/>
        <v>0.27</v>
      </c>
      <c r="F236" s="9">
        <f t="shared" si="75"/>
        <v>11.4</v>
      </c>
      <c r="G236" s="9">
        <f t="shared" si="75"/>
        <v>59.7</v>
      </c>
      <c r="H236" s="9">
        <f t="shared" si="75"/>
        <v>4.8000000000000001E-2</v>
      </c>
      <c r="I236" s="9">
        <f t="shared" si="75"/>
        <v>1.7999999999999999E-2</v>
      </c>
      <c r="J236" s="9">
        <f t="shared" si="75"/>
        <v>0</v>
      </c>
      <c r="K236" s="9">
        <f t="shared" si="75"/>
        <v>0</v>
      </c>
      <c r="L236" s="9">
        <f t="shared" si="75"/>
        <v>0.39</v>
      </c>
      <c r="M236" s="9">
        <f t="shared" si="75"/>
        <v>6.9</v>
      </c>
      <c r="N236" s="9">
        <f t="shared" si="75"/>
        <v>1E-3</v>
      </c>
      <c r="O236" s="9">
        <f t="shared" si="75"/>
        <v>9.9</v>
      </c>
      <c r="P236" s="9">
        <f t="shared" si="75"/>
        <v>2E-3</v>
      </c>
      <c r="Q236" s="9">
        <f t="shared" si="75"/>
        <v>26.1</v>
      </c>
      <c r="R236" s="16">
        <f t="shared" si="75"/>
        <v>0.6</v>
      </c>
    </row>
    <row r="237" spans="1:19" ht="30" x14ac:dyDescent="0.25">
      <c r="A237" s="19"/>
      <c r="B237" s="20" t="s">
        <v>50</v>
      </c>
      <c r="C237" s="21" t="s">
        <v>53</v>
      </c>
      <c r="D237" s="114">
        <v>2.37</v>
      </c>
      <c r="E237" s="114">
        <v>0.27</v>
      </c>
      <c r="F237" s="114">
        <v>11.4</v>
      </c>
      <c r="G237" s="114">
        <v>59.7</v>
      </c>
      <c r="H237" s="114">
        <v>4.8000000000000001E-2</v>
      </c>
      <c r="I237" s="114">
        <v>1.7999999999999999E-2</v>
      </c>
      <c r="J237" s="114">
        <v>0</v>
      </c>
      <c r="K237" s="114">
        <v>0</v>
      </c>
      <c r="L237" s="114">
        <v>0.39</v>
      </c>
      <c r="M237" s="114">
        <v>6.9</v>
      </c>
      <c r="N237" s="115">
        <v>1E-3</v>
      </c>
      <c r="O237" s="115">
        <v>9.9</v>
      </c>
      <c r="P237" s="115">
        <v>2E-3</v>
      </c>
      <c r="Q237" s="115">
        <v>26.1</v>
      </c>
      <c r="R237" s="116">
        <v>0.6</v>
      </c>
    </row>
    <row r="238" spans="1:19" x14ac:dyDescent="0.25">
      <c r="A238" s="140">
        <v>27</v>
      </c>
      <c r="B238" s="3" t="s">
        <v>529</v>
      </c>
      <c r="C238" s="4">
        <v>20</v>
      </c>
      <c r="D238" s="230">
        <f t="shared" ref="D238:R238" si="76">SUM(D239)</f>
        <v>4.6399999999999997</v>
      </c>
      <c r="E238" s="230">
        <f t="shared" si="76"/>
        <v>5.9</v>
      </c>
      <c r="F238" s="230">
        <f t="shared" si="76"/>
        <v>0</v>
      </c>
      <c r="G238" s="230">
        <f t="shared" si="76"/>
        <v>72.8</v>
      </c>
      <c r="H238" s="230">
        <f t="shared" si="76"/>
        <v>8.0000000000000002E-3</v>
      </c>
      <c r="I238" s="230">
        <f t="shared" si="76"/>
        <v>0.06</v>
      </c>
      <c r="J238" s="230">
        <f t="shared" si="76"/>
        <v>0.14000000000000001</v>
      </c>
      <c r="K238" s="230">
        <f t="shared" si="76"/>
        <v>5.8000000000000003E-2</v>
      </c>
      <c r="L238" s="230">
        <f t="shared" si="76"/>
        <v>0.1</v>
      </c>
      <c r="M238" s="230">
        <f t="shared" si="76"/>
        <v>176</v>
      </c>
      <c r="N238" s="230">
        <f t="shared" si="76"/>
        <v>0</v>
      </c>
      <c r="O238" s="230">
        <f t="shared" si="76"/>
        <v>7</v>
      </c>
      <c r="P238" s="230">
        <f t="shared" si="76"/>
        <v>3.0000000000000001E-3</v>
      </c>
      <c r="Q238" s="230">
        <f t="shared" si="76"/>
        <v>100</v>
      </c>
      <c r="R238" s="231">
        <f t="shared" si="76"/>
        <v>0.2</v>
      </c>
    </row>
    <row r="239" spans="1:19" ht="15.75" thickBot="1" x14ac:dyDescent="0.3">
      <c r="A239" s="141"/>
      <c r="B239" s="210" t="s">
        <v>144</v>
      </c>
      <c r="C239" s="23" t="s">
        <v>530</v>
      </c>
      <c r="D239" s="22">
        <v>4.6399999999999997</v>
      </c>
      <c r="E239" s="22">
        <v>5.9</v>
      </c>
      <c r="F239" s="22">
        <v>0</v>
      </c>
      <c r="G239" s="47">
        <v>72.8</v>
      </c>
      <c r="H239" s="47">
        <v>8.0000000000000002E-3</v>
      </c>
      <c r="I239" s="47">
        <v>0.06</v>
      </c>
      <c r="J239" s="47">
        <v>0.14000000000000001</v>
      </c>
      <c r="K239" s="47">
        <v>5.8000000000000003E-2</v>
      </c>
      <c r="L239" s="47">
        <v>0.1</v>
      </c>
      <c r="M239" s="47">
        <v>176</v>
      </c>
      <c r="N239" s="58">
        <v>0</v>
      </c>
      <c r="O239" s="58">
        <v>7</v>
      </c>
      <c r="P239" s="58">
        <v>3.0000000000000001E-3</v>
      </c>
      <c r="Q239" s="58">
        <v>100</v>
      </c>
      <c r="R239" s="46">
        <v>0.2</v>
      </c>
    </row>
    <row r="240" spans="1:19" ht="15.75" thickBot="1" x14ac:dyDescent="0.3">
      <c r="A240" s="431" t="s">
        <v>52</v>
      </c>
      <c r="B240" s="432"/>
      <c r="C240" s="433"/>
      <c r="D240" s="17">
        <f>SUM(D224,D226,D231,D236,D238,)</f>
        <v>22.173000000000002</v>
      </c>
      <c r="E240" s="17">
        <f t="shared" ref="E240:R240" si="77">SUM(E224,E226,E231,E236,E238,)</f>
        <v>24.314999999999998</v>
      </c>
      <c r="F240" s="17">
        <f t="shared" si="77"/>
        <v>31.93</v>
      </c>
      <c r="G240" s="216">
        <f t="shared" si="77"/>
        <v>486.2</v>
      </c>
      <c r="H240" s="17">
        <f t="shared" si="77"/>
        <v>0.182</v>
      </c>
      <c r="I240" s="17">
        <f>SUM(I224,I226,I231,I236,I238,)</f>
        <v>0.67500000000000004</v>
      </c>
      <c r="J240" s="17">
        <f t="shared" si="77"/>
        <v>11.204000000000001</v>
      </c>
      <c r="K240" s="17">
        <f t="shared" si="77"/>
        <v>0.34600000000000003</v>
      </c>
      <c r="L240" s="17">
        <f>SUM(L224,L226,L231,L236,L238,)</f>
        <v>1.1620000000000004</v>
      </c>
      <c r="M240" s="17">
        <f t="shared" si="77"/>
        <v>384.05600000000004</v>
      </c>
      <c r="N240" s="17">
        <f t="shared" si="77"/>
        <v>3.1E-2</v>
      </c>
      <c r="O240" s="17">
        <f t="shared" si="77"/>
        <v>54.966999999999999</v>
      </c>
      <c r="P240" s="17">
        <f t="shared" si="77"/>
        <v>3.5000000000000003E-2</v>
      </c>
      <c r="Q240" s="17">
        <f t="shared" si="77"/>
        <v>429.84000000000003</v>
      </c>
      <c r="R240" s="344">
        <f t="shared" si="77"/>
        <v>4.0709999999999997</v>
      </c>
      <c r="S240" s="339"/>
    </row>
    <row r="241" spans="1:18" x14ac:dyDescent="0.25">
      <c r="A241" s="65"/>
      <c r="B241" s="65"/>
      <c r="C241" s="65">
        <v>510</v>
      </c>
      <c r="D241" s="66"/>
      <c r="E241" s="66"/>
      <c r="F241" s="66"/>
      <c r="G241" s="66"/>
      <c r="H241" s="66"/>
      <c r="I241" s="66"/>
      <c r="J241" s="66"/>
      <c r="K241" s="66"/>
      <c r="L241" s="66"/>
      <c r="M241" s="66"/>
      <c r="N241" s="66"/>
      <c r="O241" s="66"/>
      <c r="P241" s="66"/>
      <c r="Q241" s="66"/>
      <c r="R241" s="66"/>
    </row>
    <row r="242" spans="1:18" x14ac:dyDescent="0.25">
      <c r="A242" s="65"/>
      <c r="B242" s="65"/>
      <c r="C242" s="65"/>
      <c r="D242" s="66"/>
      <c r="E242" s="66"/>
      <c r="F242" s="66"/>
      <c r="G242" s="66"/>
      <c r="H242" s="66"/>
      <c r="I242" s="66"/>
      <c r="J242" s="66"/>
      <c r="K242" s="66"/>
      <c r="L242" s="66"/>
      <c r="M242" s="66"/>
      <c r="N242" s="66"/>
      <c r="O242" s="66"/>
      <c r="P242" s="66"/>
      <c r="Q242" s="66"/>
      <c r="R242" s="66"/>
    </row>
    <row r="243" spans="1:18" x14ac:dyDescent="0.25">
      <c r="A243" s="65"/>
      <c r="B243" s="65"/>
      <c r="C243" s="65"/>
      <c r="D243" s="66"/>
      <c r="E243" s="66"/>
      <c r="F243" s="66"/>
      <c r="G243" s="66"/>
      <c r="H243" s="66"/>
      <c r="I243" s="66"/>
      <c r="J243" s="66"/>
      <c r="K243" s="66"/>
      <c r="L243" s="66"/>
      <c r="M243" s="66"/>
      <c r="N243" s="66"/>
      <c r="O243" s="66"/>
      <c r="P243" s="66"/>
      <c r="Q243" s="66"/>
      <c r="R243" s="66"/>
    </row>
    <row r="244" spans="1:18" ht="16.5" thickBot="1" x14ac:dyDescent="0.3">
      <c r="B244" s="257" t="s">
        <v>136</v>
      </c>
      <c r="C244" s="257"/>
      <c r="D244" s="257"/>
      <c r="E244" s="257"/>
      <c r="F244" s="257"/>
      <c r="G244" s="257"/>
      <c r="H244" s="257"/>
      <c r="I244" s="257"/>
      <c r="J244" s="257"/>
      <c r="K244" s="257"/>
      <c r="L244" s="257"/>
      <c r="M244" s="257"/>
      <c r="N244" s="257"/>
      <c r="O244" s="257"/>
      <c r="P244" s="257"/>
      <c r="Q244" s="257"/>
      <c r="R244" s="257"/>
    </row>
    <row r="245" spans="1:18" ht="15.75" x14ac:dyDescent="0.25">
      <c r="A245" s="456" t="s">
        <v>1</v>
      </c>
      <c r="B245" s="443" t="s">
        <v>2</v>
      </c>
      <c r="C245" s="441" t="s">
        <v>3</v>
      </c>
      <c r="D245" s="429" t="s">
        <v>4</v>
      </c>
      <c r="E245" s="436"/>
      <c r="F245" s="437"/>
      <c r="G245" s="443" t="s">
        <v>5</v>
      </c>
      <c r="H245" s="429" t="s">
        <v>6</v>
      </c>
      <c r="I245" s="436"/>
      <c r="J245" s="436"/>
      <c r="K245" s="436"/>
      <c r="L245" s="437"/>
      <c r="M245" s="428" t="s">
        <v>7</v>
      </c>
      <c r="N245" s="429"/>
      <c r="O245" s="429"/>
      <c r="P245" s="429"/>
      <c r="Q245" s="429"/>
      <c r="R245" s="430"/>
    </row>
    <row r="246" spans="1:18" ht="32.25" thickBot="1" x14ac:dyDescent="0.3">
      <c r="A246" s="457"/>
      <c r="B246" s="444"/>
      <c r="C246" s="442"/>
      <c r="D246" s="253" t="s">
        <v>438</v>
      </c>
      <c r="E246" s="253" t="s">
        <v>439</v>
      </c>
      <c r="F246" s="253" t="s">
        <v>440</v>
      </c>
      <c r="G246" s="444"/>
      <c r="H246" s="253" t="s">
        <v>11</v>
      </c>
      <c r="I246" s="253" t="s">
        <v>12</v>
      </c>
      <c r="J246" s="253" t="s">
        <v>13</v>
      </c>
      <c r="K246" s="253" t="s">
        <v>432</v>
      </c>
      <c r="L246" s="253" t="s">
        <v>433</v>
      </c>
      <c r="M246" s="253" t="s">
        <v>14</v>
      </c>
      <c r="N246" s="254" t="s">
        <v>434</v>
      </c>
      <c r="O246" s="254" t="s">
        <v>435</v>
      </c>
      <c r="P246" s="254" t="s">
        <v>436</v>
      </c>
      <c r="Q246" s="254" t="s">
        <v>437</v>
      </c>
      <c r="R246" s="255" t="s">
        <v>15</v>
      </c>
    </row>
    <row r="247" spans="1:18" ht="28.5" x14ac:dyDescent="0.25">
      <c r="A247" s="149">
        <v>25</v>
      </c>
      <c r="B247" s="123" t="s">
        <v>541</v>
      </c>
      <c r="C247" s="124" t="s">
        <v>16</v>
      </c>
      <c r="D247" s="150">
        <f t="shared" ref="D247:R247" si="78">SUM(D248:D248)</f>
        <v>0.66</v>
      </c>
      <c r="E247" s="150">
        <f t="shared" si="78"/>
        <v>0.12</v>
      </c>
      <c r="F247" s="150">
        <f t="shared" si="78"/>
        <v>2.1</v>
      </c>
      <c r="G247" s="150">
        <f t="shared" si="78"/>
        <v>13.8</v>
      </c>
      <c r="H247" s="150">
        <f t="shared" si="78"/>
        <v>3.5999999999999997E-2</v>
      </c>
      <c r="I247" s="150">
        <f t="shared" si="78"/>
        <v>2.4E-2</v>
      </c>
      <c r="J247" s="150">
        <f t="shared" si="78"/>
        <v>15</v>
      </c>
      <c r="K247" s="150">
        <f t="shared" si="78"/>
        <v>0</v>
      </c>
      <c r="L247" s="150">
        <f t="shared" si="78"/>
        <v>0</v>
      </c>
      <c r="M247" s="150">
        <f t="shared" si="78"/>
        <v>0</v>
      </c>
      <c r="N247" s="150">
        <f t="shared" si="78"/>
        <v>8.4</v>
      </c>
      <c r="O247" s="150">
        <f t="shared" si="78"/>
        <v>0</v>
      </c>
      <c r="P247" s="150">
        <f t="shared" si="78"/>
        <v>0</v>
      </c>
      <c r="Q247" s="150">
        <f t="shared" si="78"/>
        <v>0</v>
      </c>
      <c r="R247" s="151">
        <f t="shared" si="78"/>
        <v>0.54</v>
      </c>
    </row>
    <row r="248" spans="1:18" x14ac:dyDescent="0.25">
      <c r="A248" s="152"/>
      <c r="B248" s="64" t="s">
        <v>105</v>
      </c>
      <c r="C248" s="47" t="s">
        <v>542</v>
      </c>
      <c r="D248" s="131">
        <v>0.66</v>
      </c>
      <c r="E248" s="131">
        <v>0.12</v>
      </c>
      <c r="F248" s="131">
        <v>2.1</v>
      </c>
      <c r="G248" s="131">
        <v>13.8</v>
      </c>
      <c r="H248" s="131">
        <v>3.5999999999999997E-2</v>
      </c>
      <c r="I248" s="131">
        <v>2.4E-2</v>
      </c>
      <c r="J248" s="131">
        <v>15</v>
      </c>
      <c r="K248" s="131">
        <v>0</v>
      </c>
      <c r="L248" s="131">
        <v>0</v>
      </c>
      <c r="M248" s="131">
        <v>0</v>
      </c>
      <c r="N248" s="132">
        <v>8.4</v>
      </c>
      <c r="O248" s="132">
        <v>0</v>
      </c>
      <c r="P248" s="132">
        <v>0</v>
      </c>
      <c r="Q248" s="132">
        <v>0</v>
      </c>
      <c r="R248" s="133">
        <v>0.54</v>
      </c>
    </row>
    <row r="249" spans="1:18" ht="15.75" x14ac:dyDescent="0.25">
      <c r="A249" s="333">
        <v>107</v>
      </c>
      <c r="B249" s="277" t="s">
        <v>578</v>
      </c>
      <c r="C249" s="278" t="s">
        <v>549</v>
      </c>
      <c r="D249" s="278">
        <f>SUM(D250:D253)</f>
        <v>15.06</v>
      </c>
      <c r="E249" s="278">
        <f t="shared" ref="E249:R249" si="79">SUM(E250:E253)</f>
        <v>12.35</v>
      </c>
      <c r="F249" s="278">
        <f t="shared" si="79"/>
        <v>4.79</v>
      </c>
      <c r="G249" s="278">
        <f t="shared" si="79"/>
        <v>191.84</v>
      </c>
      <c r="H249" s="278">
        <f t="shared" si="79"/>
        <v>6.6000000000000003E-2</v>
      </c>
      <c r="I249" s="278">
        <f t="shared" si="79"/>
        <v>0.123</v>
      </c>
      <c r="J249" s="278">
        <f t="shared" si="79"/>
        <v>0</v>
      </c>
      <c r="K249" s="278">
        <f t="shared" si="79"/>
        <v>0</v>
      </c>
      <c r="L249" s="278">
        <f t="shared" si="79"/>
        <v>0.46399999999999997</v>
      </c>
      <c r="M249" s="278">
        <f t="shared" si="79"/>
        <v>9.7829999999999995</v>
      </c>
      <c r="N249" s="278">
        <f t="shared" si="79"/>
        <v>5.0000000000000001E-3</v>
      </c>
      <c r="O249" s="278">
        <f t="shared" si="79"/>
        <v>20.788</v>
      </c>
      <c r="P249" s="278">
        <f t="shared" si="79"/>
        <v>1E-3</v>
      </c>
      <c r="Q249" s="278">
        <f t="shared" si="79"/>
        <v>153.06</v>
      </c>
      <c r="R249" s="345">
        <f t="shared" si="79"/>
        <v>2.2519999999999998</v>
      </c>
    </row>
    <row r="250" spans="1:18" ht="15.75" x14ac:dyDescent="0.25">
      <c r="A250" s="334"/>
      <c r="B250" s="314" t="s">
        <v>568</v>
      </c>
      <c r="C250" s="335" t="s">
        <v>579</v>
      </c>
      <c r="D250" s="315">
        <v>14.23</v>
      </c>
      <c r="E250" s="315">
        <v>12.24</v>
      </c>
      <c r="F250" s="315">
        <v>0</v>
      </c>
      <c r="G250" s="315">
        <v>166.77</v>
      </c>
      <c r="H250" s="311">
        <v>4.5999999999999999E-2</v>
      </c>
      <c r="I250" s="311">
        <v>0.115</v>
      </c>
      <c r="J250" s="311">
        <v>0</v>
      </c>
      <c r="K250" s="311">
        <v>0</v>
      </c>
      <c r="L250" s="311">
        <v>0.3</v>
      </c>
      <c r="M250" s="311">
        <v>6.8849999999999998</v>
      </c>
      <c r="N250" s="313">
        <v>5.0000000000000001E-3</v>
      </c>
      <c r="O250" s="313">
        <v>16.63</v>
      </c>
      <c r="P250" s="313">
        <v>0</v>
      </c>
      <c r="Q250" s="313">
        <v>142.1</v>
      </c>
      <c r="R250" s="312">
        <v>2</v>
      </c>
    </row>
    <row r="251" spans="1:18" ht="15.75" x14ac:dyDescent="0.25">
      <c r="A251" s="334"/>
      <c r="B251" s="314" t="s">
        <v>58</v>
      </c>
      <c r="C251" s="335" t="s">
        <v>580</v>
      </c>
      <c r="D251" s="315">
        <v>0</v>
      </c>
      <c r="E251" s="315">
        <v>0</v>
      </c>
      <c r="F251" s="315">
        <v>0</v>
      </c>
      <c r="G251" s="315">
        <v>0</v>
      </c>
      <c r="H251" s="315">
        <v>0</v>
      </c>
      <c r="I251" s="315">
        <v>0</v>
      </c>
      <c r="J251" s="315">
        <v>0</v>
      </c>
      <c r="K251" s="315">
        <v>0</v>
      </c>
      <c r="L251" s="315">
        <v>0</v>
      </c>
      <c r="M251" s="315">
        <v>0</v>
      </c>
      <c r="N251" s="315">
        <v>0</v>
      </c>
      <c r="O251" s="315">
        <v>0</v>
      </c>
      <c r="P251" s="315">
        <v>0</v>
      </c>
      <c r="Q251" s="315">
        <v>0</v>
      </c>
      <c r="R251" s="346">
        <v>0</v>
      </c>
    </row>
    <row r="252" spans="1:18" ht="15.75" x14ac:dyDescent="0.25">
      <c r="A252" s="334"/>
      <c r="B252" s="314" t="s">
        <v>21</v>
      </c>
      <c r="C252" s="335" t="s">
        <v>581</v>
      </c>
      <c r="D252" s="315">
        <v>0</v>
      </c>
      <c r="E252" s="315">
        <v>0</v>
      </c>
      <c r="F252" s="315">
        <v>0</v>
      </c>
      <c r="G252" s="315">
        <v>0</v>
      </c>
      <c r="H252" s="315">
        <v>0</v>
      </c>
      <c r="I252" s="315">
        <v>0</v>
      </c>
      <c r="J252" s="315">
        <v>0</v>
      </c>
      <c r="K252" s="315">
        <v>0</v>
      </c>
      <c r="L252" s="315">
        <v>0</v>
      </c>
      <c r="M252" s="315">
        <v>0</v>
      </c>
      <c r="N252" s="315">
        <v>0</v>
      </c>
      <c r="O252" s="315">
        <v>0</v>
      </c>
      <c r="P252" s="315">
        <v>0</v>
      </c>
      <c r="Q252" s="315">
        <v>0</v>
      </c>
      <c r="R252" s="346">
        <v>0</v>
      </c>
    </row>
    <row r="253" spans="1:18" ht="15.75" x14ac:dyDescent="0.25">
      <c r="A253" s="334"/>
      <c r="B253" s="314" t="s">
        <v>92</v>
      </c>
      <c r="C253" s="335" t="s">
        <v>521</v>
      </c>
      <c r="D253" s="315">
        <v>0.83</v>
      </c>
      <c r="E253" s="315">
        <v>0.11</v>
      </c>
      <c r="F253" s="315">
        <v>4.79</v>
      </c>
      <c r="G253" s="315">
        <v>25.07</v>
      </c>
      <c r="H253" s="311">
        <v>0.02</v>
      </c>
      <c r="I253" s="311">
        <v>8.0000000000000002E-3</v>
      </c>
      <c r="J253" s="311">
        <v>0</v>
      </c>
      <c r="K253" s="311">
        <v>0</v>
      </c>
      <c r="L253" s="311">
        <v>0.16400000000000001</v>
      </c>
      <c r="M253" s="311">
        <v>2.8980000000000001</v>
      </c>
      <c r="N253" s="313">
        <v>0</v>
      </c>
      <c r="O253" s="313">
        <v>4.1580000000000004</v>
      </c>
      <c r="P253" s="313">
        <v>1E-3</v>
      </c>
      <c r="Q253" s="313">
        <v>10.96</v>
      </c>
      <c r="R253" s="312">
        <v>0.252</v>
      </c>
    </row>
    <row r="254" spans="1:18" ht="28.5" x14ac:dyDescent="0.25">
      <c r="A254" s="162">
        <v>165</v>
      </c>
      <c r="B254" s="248" t="s">
        <v>543</v>
      </c>
      <c r="C254" s="129">
        <v>150</v>
      </c>
      <c r="D254" s="166">
        <f t="shared" ref="D254:R254" si="80">SUM(D255:D258)</f>
        <v>8.7969999999999988</v>
      </c>
      <c r="E254" s="166">
        <f t="shared" si="80"/>
        <v>4.76</v>
      </c>
      <c r="F254" s="166">
        <f t="shared" si="80"/>
        <v>46.744</v>
      </c>
      <c r="G254" s="166">
        <f t="shared" si="80"/>
        <v>255.7</v>
      </c>
      <c r="H254" s="166">
        <f t="shared" si="80"/>
        <v>0.25700000000000001</v>
      </c>
      <c r="I254" s="166">
        <f t="shared" si="80"/>
        <v>0.13500000000000001</v>
      </c>
      <c r="J254" s="166">
        <f t="shared" si="80"/>
        <v>0</v>
      </c>
      <c r="K254" s="166">
        <f t="shared" si="80"/>
        <v>1.6E-2</v>
      </c>
      <c r="L254" s="166">
        <f t="shared" si="80"/>
        <v>0.59100000000000008</v>
      </c>
      <c r="M254" s="166">
        <f t="shared" si="80"/>
        <v>14.736000000000001</v>
      </c>
      <c r="N254" s="166">
        <f t="shared" si="80"/>
        <v>2E-3</v>
      </c>
      <c r="O254" s="293">
        <f t="shared" si="80"/>
        <v>139.21699999999998</v>
      </c>
      <c r="P254" s="166">
        <f t="shared" si="80"/>
        <v>4.0000000000000001E-3</v>
      </c>
      <c r="Q254" s="293">
        <f t="shared" si="80"/>
        <v>208.43</v>
      </c>
      <c r="R254" s="183">
        <f t="shared" si="80"/>
        <v>4.6669999999999998</v>
      </c>
    </row>
    <row r="255" spans="1:18" ht="15.75" x14ac:dyDescent="0.25">
      <c r="A255" s="162"/>
      <c r="B255" s="64" t="s">
        <v>26</v>
      </c>
      <c r="C255" s="128" t="s">
        <v>544</v>
      </c>
      <c r="D255" s="119">
        <v>0</v>
      </c>
      <c r="E255" s="119">
        <v>0</v>
      </c>
      <c r="F255" s="119">
        <v>0</v>
      </c>
      <c r="G255" s="119">
        <v>0</v>
      </c>
      <c r="H255" s="167">
        <v>0</v>
      </c>
      <c r="I255" s="167">
        <v>0</v>
      </c>
      <c r="J255" s="64">
        <v>0</v>
      </c>
      <c r="K255" s="240">
        <v>0</v>
      </c>
      <c r="L255" s="240">
        <v>0</v>
      </c>
      <c r="M255" s="241">
        <v>0</v>
      </c>
      <c r="N255" s="167">
        <v>0</v>
      </c>
      <c r="O255" s="167">
        <v>0</v>
      </c>
      <c r="P255" s="167">
        <v>0</v>
      </c>
      <c r="Q255" s="242">
        <v>0</v>
      </c>
      <c r="R255" s="184">
        <v>0</v>
      </c>
    </row>
    <row r="256" spans="1:18" ht="15.75" x14ac:dyDescent="0.25">
      <c r="A256" s="162"/>
      <c r="B256" s="64" t="s">
        <v>545</v>
      </c>
      <c r="C256" s="128" t="s">
        <v>546</v>
      </c>
      <c r="D256" s="119">
        <v>8.77</v>
      </c>
      <c r="E256" s="119">
        <v>2.2999999999999998</v>
      </c>
      <c r="F256" s="119">
        <v>46.7</v>
      </c>
      <c r="G256" s="119">
        <v>233.2</v>
      </c>
      <c r="H256" s="167">
        <v>0.25700000000000001</v>
      </c>
      <c r="I256" s="167">
        <v>0.13100000000000001</v>
      </c>
      <c r="J256" s="64">
        <v>0</v>
      </c>
      <c r="K256" s="240">
        <v>1E-3</v>
      </c>
      <c r="L256" s="240">
        <v>0.55700000000000005</v>
      </c>
      <c r="M256" s="241">
        <v>13.92</v>
      </c>
      <c r="N256" s="167">
        <v>2E-3</v>
      </c>
      <c r="O256" s="167">
        <v>139.19999999999999</v>
      </c>
      <c r="P256" s="167">
        <v>4.0000000000000001E-3</v>
      </c>
      <c r="Q256" s="242">
        <v>207.41</v>
      </c>
      <c r="R256" s="184">
        <v>4.66</v>
      </c>
    </row>
    <row r="257" spans="1:18" ht="15.75" x14ac:dyDescent="0.25">
      <c r="A257" s="162"/>
      <c r="B257" s="64" t="s">
        <v>85</v>
      </c>
      <c r="C257" s="128" t="s">
        <v>547</v>
      </c>
      <c r="D257" s="119">
        <v>0</v>
      </c>
      <c r="E257" s="119">
        <v>0</v>
      </c>
      <c r="F257" s="119">
        <v>0</v>
      </c>
      <c r="G257" s="119">
        <v>0</v>
      </c>
      <c r="H257" s="167">
        <v>0</v>
      </c>
      <c r="I257" s="167">
        <v>0</v>
      </c>
      <c r="J257" s="64">
        <v>0</v>
      </c>
      <c r="K257" s="240">
        <v>0</v>
      </c>
      <c r="L257" s="240">
        <v>0</v>
      </c>
      <c r="M257" s="241">
        <v>0</v>
      </c>
      <c r="N257" s="167">
        <v>0</v>
      </c>
      <c r="O257" s="167">
        <v>0</v>
      </c>
      <c r="P257" s="167">
        <v>0</v>
      </c>
      <c r="Q257" s="242"/>
      <c r="R257" s="184">
        <v>0</v>
      </c>
    </row>
    <row r="258" spans="1:18" ht="15.75" x14ac:dyDescent="0.25">
      <c r="A258" s="162"/>
      <c r="B258" s="64" t="s">
        <v>17</v>
      </c>
      <c r="C258" s="128" t="s">
        <v>59</v>
      </c>
      <c r="D258" s="163">
        <v>2.7E-2</v>
      </c>
      <c r="E258" s="163">
        <v>2.46</v>
      </c>
      <c r="F258" s="163">
        <v>4.3999999999999997E-2</v>
      </c>
      <c r="G258" s="163">
        <v>22.5</v>
      </c>
      <c r="H258" s="163">
        <v>0</v>
      </c>
      <c r="I258" s="163">
        <v>4.0000000000000001E-3</v>
      </c>
      <c r="J258" s="163">
        <v>0</v>
      </c>
      <c r="K258" s="163">
        <v>1.4999999999999999E-2</v>
      </c>
      <c r="L258" s="163">
        <v>3.4000000000000002E-2</v>
      </c>
      <c r="M258" s="163">
        <v>0.81599999999999995</v>
      </c>
      <c r="N258" s="164">
        <v>0</v>
      </c>
      <c r="O258" s="164">
        <v>1.7000000000000001E-2</v>
      </c>
      <c r="P258" s="164">
        <v>0</v>
      </c>
      <c r="Q258" s="164">
        <v>1.02</v>
      </c>
      <c r="R258" s="165">
        <v>7.0000000000000001E-3</v>
      </c>
    </row>
    <row r="259" spans="1:18" ht="29.25" x14ac:dyDescent="0.25">
      <c r="A259" s="140" t="s">
        <v>62</v>
      </c>
      <c r="B259" s="3" t="s">
        <v>63</v>
      </c>
      <c r="C259" s="5" t="s">
        <v>37</v>
      </c>
      <c r="D259" s="34">
        <f t="shared" ref="D259:R259" si="81">SUM(D260:D262)</f>
        <v>0.56000000000000005</v>
      </c>
      <c r="E259" s="34">
        <f t="shared" si="81"/>
        <v>0</v>
      </c>
      <c r="F259" s="34">
        <f t="shared" si="81"/>
        <v>30.22</v>
      </c>
      <c r="G259" s="34">
        <f t="shared" si="81"/>
        <v>103.11</v>
      </c>
      <c r="H259" s="34">
        <f t="shared" si="81"/>
        <v>6.0000000000000001E-3</v>
      </c>
      <c r="I259" s="34">
        <f t="shared" si="81"/>
        <v>2E-3</v>
      </c>
      <c r="J259" s="34">
        <f t="shared" si="81"/>
        <v>0.04</v>
      </c>
      <c r="K259" s="34">
        <f t="shared" si="81"/>
        <v>0</v>
      </c>
      <c r="L259" s="34">
        <f t="shared" si="81"/>
        <v>0</v>
      </c>
      <c r="M259" s="34">
        <f t="shared" si="81"/>
        <v>3.12</v>
      </c>
      <c r="N259" s="34">
        <f t="shared" si="81"/>
        <v>0</v>
      </c>
      <c r="O259" s="34">
        <f t="shared" si="81"/>
        <v>0</v>
      </c>
      <c r="P259" s="34">
        <f t="shared" si="81"/>
        <v>0</v>
      </c>
      <c r="Q259" s="34">
        <f t="shared" si="81"/>
        <v>0</v>
      </c>
      <c r="R259" s="337">
        <f t="shared" si="81"/>
        <v>0.12</v>
      </c>
    </row>
    <row r="260" spans="1:18" x14ac:dyDescent="0.25">
      <c r="A260" s="141"/>
      <c r="B260" s="8" t="s">
        <v>64</v>
      </c>
      <c r="C260" s="6" t="s">
        <v>65</v>
      </c>
      <c r="D260" s="120">
        <v>0.56000000000000005</v>
      </c>
      <c r="E260" s="120">
        <v>0</v>
      </c>
      <c r="F260" s="120">
        <v>10.26</v>
      </c>
      <c r="G260" s="120">
        <v>43.26</v>
      </c>
      <c r="H260" s="120">
        <v>6.0000000000000001E-3</v>
      </c>
      <c r="I260" s="120">
        <v>2E-3</v>
      </c>
      <c r="J260" s="120">
        <v>0.04</v>
      </c>
      <c r="K260" s="120">
        <v>0</v>
      </c>
      <c r="L260" s="120">
        <v>0</v>
      </c>
      <c r="M260" s="120">
        <v>2.52</v>
      </c>
      <c r="N260" s="121">
        <v>0</v>
      </c>
      <c r="O260" s="121">
        <v>0</v>
      </c>
      <c r="P260" s="121">
        <v>0</v>
      </c>
      <c r="Q260" s="121">
        <v>0</v>
      </c>
      <c r="R260" s="122">
        <v>0.06</v>
      </c>
    </row>
    <row r="261" spans="1:18" x14ac:dyDescent="0.25">
      <c r="A261" s="141"/>
      <c r="B261" s="8" t="s">
        <v>58</v>
      </c>
      <c r="C261" s="6" t="s">
        <v>66</v>
      </c>
      <c r="D261" s="120">
        <v>0</v>
      </c>
      <c r="E261" s="120">
        <v>0</v>
      </c>
      <c r="F261" s="120">
        <v>0</v>
      </c>
      <c r="G261" s="120">
        <v>0</v>
      </c>
      <c r="H261" s="120">
        <v>0</v>
      </c>
      <c r="I261" s="120">
        <v>0</v>
      </c>
      <c r="J261" s="120">
        <v>0</v>
      </c>
      <c r="K261" s="120">
        <v>0</v>
      </c>
      <c r="L261" s="120">
        <v>0</v>
      </c>
      <c r="M261" s="120">
        <v>0</v>
      </c>
      <c r="N261" s="121">
        <v>0</v>
      </c>
      <c r="O261" s="121">
        <v>0</v>
      </c>
      <c r="P261" s="121">
        <v>0</v>
      </c>
      <c r="Q261" s="121">
        <v>0</v>
      </c>
      <c r="R261" s="122">
        <v>0</v>
      </c>
    </row>
    <row r="262" spans="1:18" x14ac:dyDescent="0.25">
      <c r="A262" s="141"/>
      <c r="B262" s="8" t="s">
        <v>22</v>
      </c>
      <c r="C262" s="6" t="s">
        <v>67</v>
      </c>
      <c r="D262" s="120">
        <v>0</v>
      </c>
      <c r="E262" s="120">
        <v>0</v>
      </c>
      <c r="F262" s="120">
        <v>19.96</v>
      </c>
      <c r="G262" s="120">
        <v>59.85</v>
      </c>
      <c r="H262" s="120">
        <v>0</v>
      </c>
      <c r="I262" s="120">
        <v>0</v>
      </c>
      <c r="J262" s="120">
        <v>0</v>
      </c>
      <c r="K262" s="120">
        <v>0</v>
      </c>
      <c r="L262" s="120">
        <v>0</v>
      </c>
      <c r="M262" s="120">
        <v>0.6</v>
      </c>
      <c r="N262" s="121">
        <v>0</v>
      </c>
      <c r="O262" s="121">
        <v>0</v>
      </c>
      <c r="P262" s="121">
        <v>0</v>
      </c>
      <c r="Q262" s="121">
        <v>0</v>
      </c>
      <c r="R262" s="122">
        <v>0.06</v>
      </c>
    </row>
    <row r="263" spans="1:18" x14ac:dyDescent="0.25">
      <c r="A263" s="125">
        <v>11</v>
      </c>
      <c r="B263" s="33" t="s">
        <v>69</v>
      </c>
      <c r="C263" s="129">
        <v>40</v>
      </c>
      <c r="D263" s="156">
        <f t="shared" ref="D263" si="82">SUM(D264)</f>
        <v>2.64</v>
      </c>
      <c r="E263" s="156">
        <f t="shared" ref="E263:R263" si="83">SUM(E264)</f>
        <v>0.48</v>
      </c>
      <c r="F263" s="156">
        <f t="shared" si="83"/>
        <v>14.4</v>
      </c>
      <c r="G263" s="156">
        <f t="shared" si="83"/>
        <v>72.400000000000006</v>
      </c>
      <c r="H263" s="156">
        <f t="shared" si="83"/>
        <v>7.1999999999999995E-2</v>
      </c>
      <c r="I263" s="156">
        <f t="shared" si="83"/>
        <v>3.2000000000000001E-2</v>
      </c>
      <c r="J263" s="156">
        <f t="shared" si="83"/>
        <v>0</v>
      </c>
      <c r="K263" s="251">
        <f t="shared" si="83"/>
        <v>0</v>
      </c>
      <c r="L263" s="251">
        <f t="shared" si="83"/>
        <v>0</v>
      </c>
      <c r="M263" s="251">
        <f t="shared" si="83"/>
        <v>14</v>
      </c>
      <c r="N263" s="251">
        <f t="shared" si="83"/>
        <v>0</v>
      </c>
      <c r="O263" s="251">
        <f t="shared" si="83"/>
        <v>0</v>
      </c>
      <c r="P263" s="251">
        <f t="shared" si="83"/>
        <v>0</v>
      </c>
      <c r="Q263" s="251">
        <f t="shared" si="83"/>
        <v>0</v>
      </c>
      <c r="R263" s="252">
        <f t="shared" si="83"/>
        <v>1.56</v>
      </c>
    </row>
    <row r="264" spans="1:18" ht="15.75" thickBot="1" x14ac:dyDescent="0.3">
      <c r="A264" s="125"/>
      <c r="B264" s="64" t="s">
        <v>68</v>
      </c>
      <c r="C264" s="128" t="s">
        <v>51</v>
      </c>
      <c r="D264" s="119">
        <v>2.64</v>
      </c>
      <c r="E264" s="119">
        <v>0.48</v>
      </c>
      <c r="F264" s="119">
        <v>14.4</v>
      </c>
      <c r="G264" s="119">
        <v>72.400000000000006</v>
      </c>
      <c r="H264" s="119">
        <v>7.1999999999999995E-2</v>
      </c>
      <c r="I264" s="119">
        <v>3.2000000000000001E-2</v>
      </c>
      <c r="J264" s="119">
        <v>0</v>
      </c>
      <c r="K264" s="68">
        <v>0</v>
      </c>
      <c r="L264" s="68">
        <v>0</v>
      </c>
      <c r="M264" s="68">
        <v>14</v>
      </c>
      <c r="N264" s="68">
        <v>0</v>
      </c>
      <c r="O264" s="68">
        <v>0</v>
      </c>
      <c r="P264" s="68">
        <v>0</v>
      </c>
      <c r="Q264" s="68">
        <v>0</v>
      </c>
      <c r="R264" s="113">
        <v>1.56</v>
      </c>
    </row>
    <row r="265" spans="1:18" ht="15.75" thickBot="1" x14ac:dyDescent="0.3">
      <c r="A265" s="431" t="s">
        <v>52</v>
      </c>
      <c r="B265" s="432"/>
      <c r="C265" s="433"/>
      <c r="D265" s="256">
        <f t="shared" ref="D265:R265" si="84">SUM(D247,D249,D254,D259,D263)</f>
        <v>27.716999999999999</v>
      </c>
      <c r="E265" s="256">
        <f t="shared" si="84"/>
        <v>17.709999999999997</v>
      </c>
      <c r="F265" s="256">
        <f t="shared" si="84"/>
        <v>98.254000000000005</v>
      </c>
      <c r="G265" s="256">
        <f t="shared" si="84"/>
        <v>636.85</v>
      </c>
      <c r="H265" s="256">
        <f t="shared" si="84"/>
        <v>0.437</v>
      </c>
      <c r="I265" s="256">
        <f t="shared" si="84"/>
        <v>0.31600000000000006</v>
      </c>
      <c r="J265" s="256">
        <f t="shared" si="84"/>
        <v>15.04</v>
      </c>
      <c r="K265" s="256">
        <f t="shared" si="84"/>
        <v>1.6E-2</v>
      </c>
      <c r="L265" s="256">
        <f t="shared" si="84"/>
        <v>1.0550000000000002</v>
      </c>
      <c r="M265" s="256">
        <f t="shared" si="84"/>
        <v>41.638999999999996</v>
      </c>
      <c r="N265" s="256">
        <f t="shared" si="84"/>
        <v>8.4070000000000018</v>
      </c>
      <c r="O265" s="256">
        <f t="shared" si="84"/>
        <v>160.005</v>
      </c>
      <c r="P265" s="256">
        <f t="shared" si="84"/>
        <v>5.0000000000000001E-3</v>
      </c>
      <c r="Q265" s="256">
        <f t="shared" si="84"/>
        <v>361.49</v>
      </c>
      <c r="R265" s="347">
        <f t="shared" si="84"/>
        <v>9.1389999999999993</v>
      </c>
    </row>
    <row r="266" spans="1:18" x14ac:dyDescent="0.25">
      <c r="C266">
        <v>540</v>
      </c>
    </row>
    <row r="276" spans="1:18" ht="15.75" thickBot="1" x14ac:dyDescent="0.3"/>
    <row r="277" spans="1:18" ht="15.75" thickBot="1" x14ac:dyDescent="0.3">
      <c r="A277" s="479" t="s">
        <v>180</v>
      </c>
      <c r="B277" s="480"/>
      <c r="C277" s="480"/>
      <c r="D277" s="480"/>
      <c r="E277" s="480"/>
      <c r="F277" s="480"/>
      <c r="G277" s="480"/>
      <c r="H277" s="480"/>
      <c r="I277" s="480"/>
      <c r="J277" s="480"/>
      <c r="K277" s="480"/>
      <c r="L277" s="480"/>
      <c r="M277" s="480"/>
      <c r="N277" s="480"/>
      <c r="O277" s="480"/>
      <c r="P277" s="480"/>
      <c r="Q277" s="480"/>
      <c r="R277" s="481"/>
    </row>
    <row r="278" spans="1:18" ht="15.75" x14ac:dyDescent="0.25">
      <c r="A278" s="476" t="s">
        <v>158</v>
      </c>
      <c r="B278" s="474" t="s">
        <v>181</v>
      </c>
      <c r="C278" s="475"/>
      <c r="D278" s="428" t="s">
        <v>4</v>
      </c>
      <c r="E278" s="428"/>
      <c r="F278" s="428"/>
      <c r="G278" s="428" t="s">
        <v>5</v>
      </c>
      <c r="H278" s="467" t="s">
        <v>6</v>
      </c>
      <c r="I278" s="468"/>
      <c r="J278" s="468"/>
      <c r="K278" s="468"/>
      <c r="L278" s="468"/>
      <c r="M278" s="429" t="s">
        <v>7</v>
      </c>
      <c r="N278" s="436"/>
      <c r="O278" s="436"/>
      <c r="P278" s="436"/>
      <c r="Q278" s="436"/>
      <c r="R278" s="469"/>
    </row>
    <row r="279" spans="1:18" ht="31.5" x14ac:dyDescent="0.25">
      <c r="A279" s="477"/>
      <c r="B279" s="472"/>
      <c r="C279" s="473"/>
      <c r="D279" s="106" t="s">
        <v>438</v>
      </c>
      <c r="E279" s="106" t="s">
        <v>439</v>
      </c>
      <c r="F279" s="106" t="s">
        <v>440</v>
      </c>
      <c r="G279" s="466"/>
      <c r="H279" s="106" t="s">
        <v>11</v>
      </c>
      <c r="I279" s="106" t="s">
        <v>12</v>
      </c>
      <c r="J279" s="106" t="s">
        <v>13</v>
      </c>
      <c r="K279" s="106" t="s">
        <v>441</v>
      </c>
      <c r="L279" s="106" t="s">
        <v>433</v>
      </c>
      <c r="M279" s="106" t="s">
        <v>14</v>
      </c>
      <c r="N279" s="106" t="s">
        <v>434</v>
      </c>
      <c r="O279" s="106" t="s">
        <v>435</v>
      </c>
      <c r="P279" s="106" t="s">
        <v>436</v>
      </c>
      <c r="Q279" s="106" t="s">
        <v>437</v>
      </c>
      <c r="R279" s="107" t="s">
        <v>15</v>
      </c>
    </row>
    <row r="280" spans="1:18" ht="15.75" x14ac:dyDescent="0.25">
      <c r="A280" s="109"/>
      <c r="B280" s="434" t="s">
        <v>442</v>
      </c>
      <c r="C280" s="435"/>
      <c r="D280" s="110">
        <f t="shared" ref="D280:R280" si="85">SUM(D25,D51,D78,D109,D135,D161,D187,D217,D240,D265,)</f>
        <v>250.512</v>
      </c>
      <c r="E280" s="110">
        <f t="shared" si="85"/>
        <v>257.77199999999999</v>
      </c>
      <c r="F280" s="110">
        <f t="shared" si="85"/>
        <v>762.59099999999989</v>
      </c>
      <c r="G280" s="110">
        <f t="shared" si="85"/>
        <v>6237.3099999999995</v>
      </c>
      <c r="H280" s="110">
        <f t="shared" si="85"/>
        <v>2.831</v>
      </c>
      <c r="I280" s="110">
        <f t="shared" si="85"/>
        <v>5.362000000000001</v>
      </c>
      <c r="J280" s="110">
        <f t="shared" si="85"/>
        <v>167.35799999999998</v>
      </c>
      <c r="K280" s="110">
        <f t="shared" si="85"/>
        <v>3.0459999999999998</v>
      </c>
      <c r="L280" s="110">
        <f t="shared" si="85"/>
        <v>13.657999999999999</v>
      </c>
      <c r="M280" s="110">
        <f t="shared" si="85"/>
        <v>2163.835</v>
      </c>
      <c r="N280" s="110">
        <f t="shared" si="85"/>
        <v>16.967000000000006</v>
      </c>
      <c r="O280" s="110">
        <f t="shared" si="85"/>
        <v>1049.184</v>
      </c>
      <c r="P280" s="110">
        <f t="shared" si="85"/>
        <v>0.20300000000000004</v>
      </c>
      <c r="Q280" s="110">
        <f t="shared" si="85"/>
        <v>3611.3310000000001</v>
      </c>
      <c r="R280" s="110">
        <f t="shared" si="85"/>
        <v>58.507999999999996</v>
      </c>
    </row>
    <row r="281" spans="1:18" ht="15.75" thickBot="1" x14ac:dyDescent="0.3">
      <c r="A281" s="73"/>
      <c r="B281" s="461" t="s">
        <v>185</v>
      </c>
      <c r="C281" s="462"/>
      <c r="D281" s="74">
        <f>SUM(D280)</f>
        <v>250.512</v>
      </c>
      <c r="E281" s="74">
        <f t="shared" ref="E281:R281" si="86">SUM(E280)</f>
        <v>257.77199999999999</v>
      </c>
      <c r="F281" s="74">
        <f t="shared" si="86"/>
        <v>762.59099999999989</v>
      </c>
      <c r="G281" s="74">
        <f t="shared" si="86"/>
        <v>6237.3099999999995</v>
      </c>
      <c r="H281" s="74">
        <f t="shared" si="86"/>
        <v>2.831</v>
      </c>
      <c r="I281" s="74">
        <f t="shared" si="86"/>
        <v>5.362000000000001</v>
      </c>
      <c r="J281" s="74">
        <f t="shared" si="86"/>
        <v>167.35799999999998</v>
      </c>
      <c r="K281" s="74">
        <f t="shared" si="86"/>
        <v>3.0459999999999998</v>
      </c>
      <c r="L281" s="74">
        <f t="shared" si="86"/>
        <v>13.657999999999999</v>
      </c>
      <c r="M281" s="74">
        <f t="shared" si="86"/>
        <v>2163.835</v>
      </c>
      <c r="N281" s="74">
        <f t="shared" si="86"/>
        <v>16.967000000000006</v>
      </c>
      <c r="O281" s="74">
        <f t="shared" si="86"/>
        <v>1049.184</v>
      </c>
      <c r="P281" s="74">
        <f t="shared" si="86"/>
        <v>0.20300000000000004</v>
      </c>
      <c r="Q281" s="74">
        <f t="shared" si="86"/>
        <v>3611.3310000000001</v>
      </c>
      <c r="R281" s="74">
        <f t="shared" si="86"/>
        <v>58.507999999999996</v>
      </c>
    </row>
    <row r="282" spans="1:18" ht="15.75" thickBot="1" x14ac:dyDescent="0.3">
      <c r="A282" s="1"/>
      <c r="B282" s="75"/>
      <c r="C282" s="76"/>
      <c r="D282" s="76"/>
      <c r="E282" s="76"/>
      <c r="F282" s="76"/>
      <c r="G282" s="76"/>
      <c r="H282" s="76"/>
      <c r="I282" s="76"/>
      <c r="J282" s="76"/>
      <c r="K282" s="76"/>
      <c r="L282" s="76"/>
      <c r="M282" s="76"/>
      <c r="N282" s="76"/>
      <c r="O282" s="76"/>
      <c r="P282" s="76"/>
      <c r="Q282" s="76"/>
      <c r="R282" s="77"/>
    </row>
    <row r="283" spans="1:18" ht="15.75" thickBot="1" x14ac:dyDescent="0.3">
      <c r="A283" s="463" t="s">
        <v>186</v>
      </c>
      <c r="B283" s="464"/>
      <c r="C283" s="464"/>
      <c r="D283" s="464"/>
      <c r="E283" s="464"/>
      <c r="F283" s="464"/>
      <c r="G283" s="464"/>
      <c r="H283" s="464"/>
      <c r="I283" s="464"/>
      <c r="J283" s="464"/>
      <c r="K283" s="464"/>
      <c r="L283" s="464"/>
      <c r="M283" s="464"/>
      <c r="N283" s="464"/>
      <c r="O283" s="464"/>
      <c r="P283" s="464"/>
      <c r="Q283" s="464"/>
      <c r="R283" s="465"/>
    </row>
    <row r="284" spans="1:18" ht="15.75" x14ac:dyDescent="0.25">
      <c r="A284" s="478" t="s">
        <v>158</v>
      </c>
      <c r="B284" s="470" t="s">
        <v>181</v>
      </c>
      <c r="C284" s="471"/>
      <c r="D284" s="428" t="s">
        <v>4</v>
      </c>
      <c r="E284" s="428"/>
      <c r="F284" s="428"/>
      <c r="G284" s="428" t="s">
        <v>5</v>
      </c>
      <c r="H284" s="467" t="s">
        <v>6</v>
      </c>
      <c r="I284" s="468"/>
      <c r="J284" s="468"/>
      <c r="K284" s="468"/>
      <c r="L284" s="468"/>
      <c r="M284" s="429" t="s">
        <v>7</v>
      </c>
      <c r="N284" s="436"/>
      <c r="O284" s="436"/>
      <c r="P284" s="436"/>
      <c r="Q284" s="436"/>
      <c r="R284" s="469"/>
    </row>
    <row r="285" spans="1:18" ht="31.5" x14ac:dyDescent="0.25">
      <c r="A285" s="477"/>
      <c r="B285" s="472"/>
      <c r="C285" s="473"/>
      <c r="D285" s="106" t="s">
        <v>438</v>
      </c>
      <c r="E285" s="106" t="s">
        <v>439</v>
      </c>
      <c r="F285" s="106" t="s">
        <v>440</v>
      </c>
      <c r="G285" s="466"/>
      <c r="H285" s="106" t="s">
        <v>11</v>
      </c>
      <c r="I285" s="106" t="s">
        <v>12</v>
      </c>
      <c r="J285" s="106" t="s">
        <v>13</v>
      </c>
      <c r="K285" s="106" t="s">
        <v>441</v>
      </c>
      <c r="L285" s="106" t="s">
        <v>433</v>
      </c>
      <c r="M285" s="106" t="s">
        <v>14</v>
      </c>
      <c r="N285" s="106" t="s">
        <v>434</v>
      </c>
      <c r="O285" s="106" t="s">
        <v>435</v>
      </c>
      <c r="P285" s="106" t="s">
        <v>436</v>
      </c>
      <c r="Q285" s="106" t="s">
        <v>437</v>
      </c>
      <c r="R285" s="107" t="s">
        <v>15</v>
      </c>
    </row>
    <row r="286" spans="1:18" ht="15.75" x14ac:dyDescent="0.25">
      <c r="A286" s="109"/>
      <c r="B286" s="434" t="s">
        <v>442</v>
      </c>
      <c r="C286" s="435"/>
      <c r="D286" s="111">
        <f>D280/10</f>
        <v>25.051200000000001</v>
      </c>
      <c r="E286" s="111">
        <f t="shared" ref="E286:R286" si="87">E280/10</f>
        <v>25.777200000000001</v>
      </c>
      <c r="F286" s="111">
        <f t="shared" si="87"/>
        <v>76.259099999999989</v>
      </c>
      <c r="G286" s="111">
        <f t="shared" si="87"/>
        <v>623.73099999999999</v>
      </c>
      <c r="H286" s="111">
        <f t="shared" si="87"/>
        <v>0.28310000000000002</v>
      </c>
      <c r="I286" s="111">
        <f t="shared" si="87"/>
        <v>0.53620000000000012</v>
      </c>
      <c r="J286" s="111">
        <f t="shared" si="87"/>
        <v>16.735799999999998</v>
      </c>
      <c r="K286" s="111">
        <f t="shared" si="87"/>
        <v>0.30459999999999998</v>
      </c>
      <c r="L286" s="111">
        <f t="shared" si="87"/>
        <v>1.3657999999999999</v>
      </c>
      <c r="M286" s="111">
        <f t="shared" si="87"/>
        <v>216.3835</v>
      </c>
      <c r="N286" s="111">
        <f t="shared" si="87"/>
        <v>1.6967000000000005</v>
      </c>
      <c r="O286" s="111">
        <f t="shared" si="87"/>
        <v>104.91839999999999</v>
      </c>
      <c r="P286" s="111">
        <f t="shared" si="87"/>
        <v>2.0300000000000006E-2</v>
      </c>
      <c r="Q286" s="111">
        <f t="shared" si="87"/>
        <v>361.13310000000001</v>
      </c>
      <c r="R286" s="111">
        <f t="shared" si="87"/>
        <v>5.8507999999999996</v>
      </c>
    </row>
    <row r="287" spans="1:18" ht="15.75" thickBot="1" x14ac:dyDescent="0.3">
      <c r="A287" s="73"/>
      <c r="B287" s="461" t="s">
        <v>187</v>
      </c>
      <c r="C287" s="462"/>
      <c r="D287" s="74">
        <f>SUM(D286)</f>
        <v>25.051200000000001</v>
      </c>
      <c r="E287" s="74">
        <f t="shared" ref="E287:R287" si="88">SUM(E286)</f>
        <v>25.777200000000001</v>
      </c>
      <c r="F287" s="74">
        <f t="shared" si="88"/>
        <v>76.259099999999989</v>
      </c>
      <c r="G287" s="74">
        <f t="shared" si="88"/>
        <v>623.73099999999999</v>
      </c>
      <c r="H287" s="74">
        <f t="shared" si="88"/>
        <v>0.28310000000000002</v>
      </c>
      <c r="I287" s="74">
        <f t="shared" si="88"/>
        <v>0.53620000000000012</v>
      </c>
      <c r="J287" s="74">
        <f t="shared" si="88"/>
        <v>16.735799999999998</v>
      </c>
      <c r="K287" s="74">
        <f t="shared" si="88"/>
        <v>0.30459999999999998</v>
      </c>
      <c r="L287" s="74">
        <f t="shared" si="88"/>
        <v>1.3657999999999999</v>
      </c>
      <c r="M287" s="74">
        <f t="shared" si="88"/>
        <v>216.3835</v>
      </c>
      <c r="N287" s="74">
        <f t="shared" si="88"/>
        <v>1.6967000000000005</v>
      </c>
      <c r="O287" s="74">
        <f t="shared" si="88"/>
        <v>104.91839999999999</v>
      </c>
      <c r="P287" s="74">
        <f t="shared" si="88"/>
        <v>2.0300000000000006E-2</v>
      </c>
      <c r="Q287" s="74">
        <f t="shared" si="88"/>
        <v>361.13310000000001</v>
      </c>
      <c r="R287" s="74">
        <f t="shared" si="88"/>
        <v>5.8507999999999996</v>
      </c>
    </row>
  </sheetData>
  <mergeCells count="98">
    <mergeCell ref="M83:R83"/>
    <mergeCell ref="A109:C109"/>
    <mergeCell ref="A114:A115"/>
    <mergeCell ref="B114:B115"/>
    <mergeCell ref="C114:C115"/>
    <mergeCell ref="D114:F114"/>
    <mergeCell ref="G114:G115"/>
    <mergeCell ref="M114:R114"/>
    <mergeCell ref="A83:A84"/>
    <mergeCell ref="B83:B84"/>
    <mergeCell ref="C83:C84"/>
    <mergeCell ref="D83:F83"/>
    <mergeCell ref="G83:G84"/>
    <mergeCell ref="H114:L114"/>
    <mergeCell ref="H83:L83"/>
    <mergeCell ref="M139:R139"/>
    <mergeCell ref="A161:C161"/>
    <mergeCell ref="A139:A140"/>
    <mergeCell ref="B139:B140"/>
    <mergeCell ref="C139:C140"/>
    <mergeCell ref="D139:F139"/>
    <mergeCell ref="G139:G140"/>
    <mergeCell ref="A166:A167"/>
    <mergeCell ref="B166:B167"/>
    <mergeCell ref="C166:C167"/>
    <mergeCell ref="D166:F166"/>
    <mergeCell ref="G166:G167"/>
    <mergeCell ref="M2:R2"/>
    <mergeCell ref="A25:C25"/>
    <mergeCell ref="A277:R277"/>
    <mergeCell ref="A2:A3"/>
    <mergeCell ref="B2:B3"/>
    <mergeCell ref="C2:C3"/>
    <mergeCell ref="D2:F2"/>
    <mergeCell ref="G2:G3"/>
    <mergeCell ref="H222:L222"/>
    <mergeCell ref="A135:C135"/>
    <mergeCell ref="H139:L139"/>
    <mergeCell ref="H30:L30"/>
    <mergeCell ref="H166:L166"/>
    <mergeCell ref="M222:R222"/>
    <mergeCell ref="A240:C240"/>
    <mergeCell ref="M192:R192"/>
    <mergeCell ref="B287:C287"/>
    <mergeCell ref="B281:C281"/>
    <mergeCell ref="A283:R283"/>
    <mergeCell ref="G278:G279"/>
    <mergeCell ref="H278:L278"/>
    <mergeCell ref="M278:R278"/>
    <mergeCell ref="D284:F284"/>
    <mergeCell ref="G284:G285"/>
    <mergeCell ref="H284:L284"/>
    <mergeCell ref="M284:R284"/>
    <mergeCell ref="B284:C285"/>
    <mergeCell ref="B278:C279"/>
    <mergeCell ref="A278:A279"/>
    <mergeCell ref="D278:F278"/>
    <mergeCell ref="A284:A285"/>
    <mergeCell ref="B280:C280"/>
    <mergeCell ref="C30:C31"/>
    <mergeCell ref="D30:F30"/>
    <mergeCell ref="G30:G31"/>
    <mergeCell ref="A51:C51"/>
    <mergeCell ref="M30:R30"/>
    <mergeCell ref="A30:A31"/>
    <mergeCell ref="B30:B31"/>
    <mergeCell ref="G222:G223"/>
    <mergeCell ref="A245:A246"/>
    <mergeCell ref="D192:F192"/>
    <mergeCell ref="B245:B246"/>
    <mergeCell ref="M56:R56"/>
    <mergeCell ref="A56:A57"/>
    <mergeCell ref="B56:B57"/>
    <mergeCell ref="C56:C57"/>
    <mergeCell ref="D56:F56"/>
    <mergeCell ref="G56:G57"/>
    <mergeCell ref="G192:G193"/>
    <mergeCell ref="H192:L192"/>
    <mergeCell ref="B222:B223"/>
    <mergeCell ref="A222:A223"/>
    <mergeCell ref="M166:R166"/>
    <mergeCell ref="A187:C187"/>
    <mergeCell ref="M245:R245"/>
    <mergeCell ref="A265:C265"/>
    <mergeCell ref="B286:C286"/>
    <mergeCell ref="H245:L245"/>
    <mergeCell ref="H2:L2"/>
    <mergeCell ref="C245:C246"/>
    <mergeCell ref="D245:F245"/>
    <mergeCell ref="G245:G246"/>
    <mergeCell ref="H56:L56"/>
    <mergeCell ref="A78:C78"/>
    <mergeCell ref="A217:C217"/>
    <mergeCell ref="A192:A193"/>
    <mergeCell ref="B192:B193"/>
    <mergeCell ref="C192:C193"/>
    <mergeCell ref="C222:C223"/>
    <mergeCell ref="D222:F222"/>
  </mergeCells>
  <pageMargins left="0.7" right="0.7" top="0.75" bottom="0.75" header="0.3" footer="0.3"/>
  <pageSetup paperSize="9" scale="7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topLeftCell="A4" workbookViewId="0">
      <selection activeCell="A13" sqref="A13:F13"/>
    </sheetView>
  </sheetViews>
  <sheetFormatPr defaultRowHeight="15" x14ac:dyDescent="0.25"/>
  <cols>
    <col min="2" max="2" width="34.85546875" customWidth="1"/>
    <col min="4" max="5" width="9.140625" style="32"/>
  </cols>
  <sheetData>
    <row r="1" spans="1:6" x14ac:dyDescent="0.25">
      <c r="A1" s="488" t="s">
        <v>500</v>
      </c>
      <c r="B1" s="488"/>
      <c r="C1" s="488"/>
      <c r="D1" s="488"/>
      <c r="E1" s="488"/>
      <c r="F1" s="488"/>
    </row>
    <row r="2" spans="1:6" ht="15.75" thickBot="1" x14ac:dyDescent="0.3">
      <c r="A2" s="489"/>
      <c r="B2" s="489"/>
      <c r="C2" s="489"/>
      <c r="D2" s="489"/>
      <c r="E2" s="489"/>
      <c r="F2" s="489"/>
    </row>
    <row r="3" spans="1:6" x14ac:dyDescent="0.25">
      <c r="A3" s="490" t="s">
        <v>158</v>
      </c>
      <c r="B3" s="492" t="s">
        <v>159</v>
      </c>
      <c r="C3" s="494" t="s">
        <v>160</v>
      </c>
      <c r="D3" s="492" t="s">
        <v>161</v>
      </c>
      <c r="E3" s="492" t="s">
        <v>162</v>
      </c>
      <c r="F3" s="496" t="s">
        <v>163</v>
      </c>
    </row>
    <row r="4" spans="1:6" x14ac:dyDescent="0.25">
      <c r="A4" s="491"/>
      <c r="B4" s="493"/>
      <c r="C4" s="495"/>
      <c r="D4" s="493"/>
      <c r="E4" s="493"/>
      <c r="F4" s="497"/>
    </row>
    <row r="5" spans="1:6" ht="15.75" x14ac:dyDescent="0.25">
      <c r="A5" s="67">
        <v>1</v>
      </c>
      <c r="B5" s="208" t="s">
        <v>61</v>
      </c>
      <c r="C5" s="69" t="s">
        <v>164</v>
      </c>
      <c r="D5" s="6">
        <v>8.4000000000000005E-2</v>
      </c>
      <c r="E5" s="6">
        <v>7.6999999999999999E-2</v>
      </c>
      <c r="F5" s="70">
        <f>D5*571.5</f>
        <v>48.006</v>
      </c>
    </row>
    <row r="6" spans="1:6" ht="15.75" x14ac:dyDescent="0.25">
      <c r="A6" s="67">
        <v>2</v>
      </c>
      <c r="B6" s="208" t="s">
        <v>557</v>
      </c>
      <c r="C6" s="69" t="s">
        <v>164</v>
      </c>
      <c r="D6" s="6">
        <v>7.0000000000000007E-2</v>
      </c>
      <c r="E6" s="6">
        <v>7.0000000000000007E-2</v>
      </c>
      <c r="F6" s="70">
        <f>D6*82.6</f>
        <v>5.782</v>
      </c>
    </row>
    <row r="7" spans="1:6" ht="15.75" x14ac:dyDescent="0.25">
      <c r="A7" s="67">
        <v>3</v>
      </c>
      <c r="B7" s="208" t="s">
        <v>123</v>
      </c>
      <c r="C7" s="69" t="s">
        <v>164</v>
      </c>
      <c r="D7" s="6">
        <v>5.0000000000000001E-3</v>
      </c>
      <c r="E7" s="6">
        <v>5.0000000000000001E-3</v>
      </c>
      <c r="F7" s="70">
        <f>D7*161.5</f>
        <v>0.8075</v>
      </c>
    </row>
    <row r="8" spans="1:6" ht="15.75" x14ac:dyDescent="0.25">
      <c r="A8" s="67">
        <v>4</v>
      </c>
      <c r="B8" s="208" t="s">
        <v>39</v>
      </c>
      <c r="C8" s="69" t="s">
        <v>164</v>
      </c>
      <c r="D8" s="6">
        <v>2E-3</v>
      </c>
      <c r="E8" s="6">
        <v>2E-3</v>
      </c>
      <c r="F8" s="7">
        <f>D8*466</f>
        <v>0.93200000000000005</v>
      </c>
    </row>
    <row r="9" spans="1:6" ht="15.75" x14ac:dyDescent="0.25">
      <c r="A9" s="67">
        <v>5</v>
      </c>
      <c r="B9" s="208" t="s">
        <v>157</v>
      </c>
      <c r="C9" s="69" t="s">
        <v>164</v>
      </c>
      <c r="D9" s="6">
        <v>3.0000000000000001E-3</v>
      </c>
      <c r="E9" s="6">
        <v>3.0000000000000001E-3</v>
      </c>
      <c r="F9" s="7">
        <f>D9*369</f>
        <v>1.107</v>
      </c>
    </row>
    <row r="10" spans="1:6" ht="15.75" x14ac:dyDescent="0.25">
      <c r="A10" s="67">
        <v>6</v>
      </c>
      <c r="B10" s="209" t="s">
        <v>78</v>
      </c>
      <c r="C10" s="69" t="s">
        <v>164</v>
      </c>
      <c r="D10" s="6">
        <v>0.17599999999999999</v>
      </c>
      <c r="E10" s="6">
        <v>0.11</v>
      </c>
      <c r="F10" s="70">
        <f>D10*19.5</f>
        <v>3.4319999999999999</v>
      </c>
    </row>
    <row r="11" spans="1:6" ht="15.75" x14ac:dyDescent="0.25">
      <c r="A11" s="67">
        <v>7</v>
      </c>
      <c r="B11" s="209" t="s">
        <v>122</v>
      </c>
      <c r="C11" s="69" t="s">
        <v>164</v>
      </c>
      <c r="D11" s="6">
        <v>1.2999999999999999E-2</v>
      </c>
      <c r="E11" s="6">
        <v>1.2999999999999999E-2</v>
      </c>
      <c r="F11" s="70">
        <f>D11*39.8</f>
        <v>0.51739999999999997</v>
      </c>
    </row>
    <row r="12" spans="1:6" ht="15.75" x14ac:dyDescent="0.25">
      <c r="A12" s="67">
        <v>8</v>
      </c>
      <c r="B12" s="209" t="s">
        <v>109</v>
      </c>
      <c r="C12" s="69" t="s">
        <v>164</v>
      </c>
      <c r="D12" s="6">
        <v>0.22600000000000001</v>
      </c>
      <c r="E12" s="6">
        <v>0.20100000000000001</v>
      </c>
      <c r="F12" s="7">
        <f>D12*294</f>
        <v>66.444000000000003</v>
      </c>
    </row>
    <row r="13" spans="1:6" ht="15.75" x14ac:dyDescent="0.25">
      <c r="A13" s="67">
        <v>9</v>
      </c>
      <c r="B13" s="209" t="s">
        <v>558</v>
      </c>
      <c r="C13" s="69" t="s">
        <v>164</v>
      </c>
      <c r="D13" s="6">
        <v>0.03</v>
      </c>
      <c r="E13" s="6">
        <v>2.7E-2</v>
      </c>
      <c r="F13" s="7">
        <f>D13*120</f>
        <v>3.5999999999999996</v>
      </c>
    </row>
    <row r="14" spans="1:6" ht="15.75" x14ac:dyDescent="0.25">
      <c r="A14" s="67">
        <v>10</v>
      </c>
      <c r="B14" s="209" t="s">
        <v>60</v>
      </c>
      <c r="C14" s="69" t="s">
        <v>164</v>
      </c>
      <c r="D14" s="6">
        <v>2.1000000000000001E-2</v>
      </c>
      <c r="E14" s="6">
        <v>1.7999999999999999E-2</v>
      </c>
      <c r="F14" s="70">
        <f>D14*50</f>
        <v>1.05</v>
      </c>
    </row>
    <row r="15" spans="1:6" ht="15.75" x14ac:dyDescent="0.25">
      <c r="A15" s="67">
        <v>11</v>
      </c>
      <c r="B15" s="209" t="s">
        <v>147</v>
      </c>
      <c r="C15" s="69" t="s">
        <v>164</v>
      </c>
      <c r="D15" s="6">
        <v>0.17799999999999999</v>
      </c>
      <c r="E15" s="6">
        <v>0.17799999999999999</v>
      </c>
      <c r="F15" s="70">
        <f>D15*44</f>
        <v>7.8319999999999999</v>
      </c>
    </row>
    <row r="16" spans="1:6" ht="15.75" x14ac:dyDescent="0.25">
      <c r="A16" s="67">
        <v>12</v>
      </c>
      <c r="B16" s="209" t="s">
        <v>18</v>
      </c>
      <c r="C16" s="69" t="s">
        <v>166</v>
      </c>
      <c r="D16" s="6">
        <v>1.4E-2</v>
      </c>
      <c r="E16" s="6">
        <v>1.4E-2</v>
      </c>
      <c r="F16" s="70">
        <f>D16*119.3</f>
        <v>1.6701999999999999</v>
      </c>
    </row>
    <row r="17" spans="1:6" ht="15.75" x14ac:dyDescent="0.25">
      <c r="A17" s="67">
        <v>13</v>
      </c>
      <c r="B17" s="209" t="s">
        <v>17</v>
      </c>
      <c r="C17" s="69" t="s">
        <v>164</v>
      </c>
      <c r="D17" s="6">
        <v>9.9000000000000005E-2</v>
      </c>
      <c r="E17" s="6">
        <v>9.9000000000000005E-2</v>
      </c>
      <c r="F17" s="7">
        <f>D17*792</f>
        <v>78.408000000000001</v>
      </c>
    </row>
    <row r="18" spans="1:6" ht="15.75" x14ac:dyDescent="0.25">
      <c r="A18" s="67">
        <v>14</v>
      </c>
      <c r="B18" s="209" t="s">
        <v>20</v>
      </c>
      <c r="C18" s="69" t="s">
        <v>166</v>
      </c>
      <c r="D18" s="6">
        <v>0.72499999999999998</v>
      </c>
      <c r="E18" s="6">
        <v>0.72499999999999998</v>
      </c>
      <c r="F18" s="70">
        <f>D18*71.3</f>
        <v>51.692499999999995</v>
      </c>
    </row>
    <row r="19" spans="1:6" ht="15.75" x14ac:dyDescent="0.25">
      <c r="A19" s="67">
        <v>15</v>
      </c>
      <c r="B19" s="209" t="s">
        <v>556</v>
      </c>
      <c r="C19" s="69" t="s">
        <v>164</v>
      </c>
      <c r="D19" s="6">
        <v>1.4999999999999999E-2</v>
      </c>
      <c r="E19" s="6">
        <v>1.4999999999999999E-2</v>
      </c>
      <c r="F19" s="70">
        <f>D19*257.2</f>
        <v>3.8579999999999997</v>
      </c>
    </row>
    <row r="20" spans="1:6" ht="15.75" x14ac:dyDescent="0.25">
      <c r="A20" s="67">
        <v>16</v>
      </c>
      <c r="B20" s="209" t="s">
        <v>107</v>
      </c>
      <c r="C20" s="69" t="s">
        <v>164</v>
      </c>
      <c r="D20" s="6">
        <v>9.1999999999999998E-2</v>
      </c>
      <c r="E20" s="6">
        <v>7.3999999999999996E-2</v>
      </c>
      <c r="F20" s="70">
        <f>D20*24</f>
        <v>2.2080000000000002</v>
      </c>
    </row>
    <row r="21" spans="1:6" ht="15.75" x14ac:dyDescent="0.25">
      <c r="A21" s="67">
        <v>17</v>
      </c>
      <c r="B21" s="209" t="s">
        <v>108</v>
      </c>
      <c r="C21" s="69" t="s">
        <v>164</v>
      </c>
      <c r="D21" s="6">
        <v>4.0000000000000001E-3</v>
      </c>
      <c r="E21" s="6">
        <v>4.0000000000000001E-3</v>
      </c>
      <c r="F21" s="70">
        <f>D21*32</f>
        <v>0.128</v>
      </c>
    </row>
    <row r="22" spans="1:6" ht="15.75" x14ac:dyDescent="0.25">
      <c r="A22" s="67">
        <v>18</v>
      </c>
      <c r="B22" s="208" t="s">
        <v>76</v>
      </c>
      <c r="C22" s="69" t="s">
        <v>164</v>
      </c>
      <c r="D22" s="6">
        <v>0.17899999999999999</v>
      </c>
      <c r="E22" s="6">
        <v>0.17399999999999999</v>
      </c>
      <c r="F22" s="70">
        <f>D22*220</f>
        <v>39.379999999999995</v>
      </c>
    </row>
    <row r="23" spans="1:6" ht="15.75" x14ac:dyDescent="0.25">
      <c r="A23" s="67">
        <v>19</v>
      </c>
      <c r="B23" s="208" t="s">
        <v>167</v>
      </c>
      <c r="C23" s="69" t="s">
        <v>164</v>
      </c>
      <c r="D23" s="6">
        <v>0.127</v>
      </c>
      <c r="E23" s="6">
        <v>0.108</v>
      </c>
      <c r="F23" s="70">
        <f>D23*240</f>
        <v>30.48</v>
      </c>
    </row>
    <row r="24" spans="1:6" ht="15.75" x14ac:dyDescent="0.25">
      <c r="A24" s="67">
        <v>20</v>
      </c>
      <c r="B24" s="208" t="s">
        <v>154</v>
      </c>
      <c r="C24" s="69" t="s">
        <v>164</v>
      </c>
      <c r="D24" s="6">
        <v>0.01</v>
      </c>
      <c r="E24" s="6">
        <v>0.01</v>
      </c>
      <c r="F24" s="70">
        <f>D24*47.4</f>
        <v>0.47399999999999998</v>
      </c>
    </row>
    <row r="25" spans="1:6" ht="15.75" x14ac:dyDescent="0.25">
      <c r="A25" s="67">
        <v>21</v>
      </c>
      <c r="B25" s="209" t="s">
        <v>68</v>
      </c>
      <c r="C25" s="69" t="s">
        <v>164</v>
      </c>
      <c r="D25" s="6">
        <v>0.2</v>
      </c>
      <c r="E25" s="6">
        <v>0.2</v>
      </c>
      <c r="F25" s="70">
        <f>D25*48.4</f>
        <v>9.68</v>
      </c>
    </row>
    <row r="26" spans="1:6" ht="15.75" x14ac:dyDescent="0.25">
      <c r="A26" s="67">
        <v>22</v>
      </c>
      <c r="B26" s="209" t="s">
        <v>153</v>
      </c>
      <c r="C26" s="69" t="s">
        <v>164</v>
      </c>
      <c r="D26" s="6">
        <v>0.03</v>
      </c>
      <c r="E26" s="6">
        <v>0.03</v>
      </c>
      <c r="F26" s="7">
        <f>D26*96.5</f>
        <v>2.895</v>
      </c>
    </row>
    <row r="27" spans="1:6" ht="15.75" x14ac:dyDescent="0.25">
      <c r="A27" s="67">
        <v>23</v>
      </c>
      <c r="B27" s="209" t="s">
        <v>22</v>
      </c>
      <c r="C27" s="69" t="s">
        <v>164</v>
      </c>
      <c r="D27" s="6">
        <v>0.158</v>
      </c>
      <c r="E27" s="6">
        <v>0.158</v>
      </c>
      <c r="F27" s="70">
        <f>D27*71.8</f>
        <v>11.3444</v>
      </c>
    </row>
    <row r="28" spans="1:6" ht="15.75" x14ac:dyDescent="0.25">
      <c r="A28" s="67">
        <v>24</v>
      </c>
      <c r="B28" s="209" t="s">
        <v>168</v>
      </c>
      <c r="C28" s="69" t="s">
        <v>164</v>
      </c>
      <c r="D28" s="6">
        <v>1.2999999999999999E-2</v>
      </c>
      <c r="E28" s="6">
        <v>1.2999999999999999E-2</v>
      </c>
      <c r="F28" s="7">
        <f>D28*259</f>
        <v>3.367</v>
      </c>
    </row>
    <row r="29" spans="1:6" ht="15.75" x14ac:dyDescent="0.25">
      <c r="A29" s="67">
        <v>25</v>
      </c>
      <c r="B29" s="209" t="s">
        <v>21</v>
      </c>
      <c r="C29" s="69" t="s">
        <v>164</v>
      </c>
      <c r="D29" s="6">
        <v>8.9999999999999993E-3</v>
      </c>
      <c r="E29" s="6">
        <v>8.9999999999999993E-3</v>
      </c>
      <c r="F29" s="70">
        <f>D29*17</f>
        <v>0.153</v>
      </c>
    </row>
    <row r="30" spans="1:6" ht="15.75" x14ac:dyDescent="0.25">
      <c r="A30" s="67">
        <v>26</v>
      </c>
      <c r="B30" s="209" t="s">
        <v>170</v>
      </c>
      <c r="C30" s="69" t="s">
        <v>164</v>
      </c>
      <c r="D30" s="6">
        <v>0.05</v>
      </c>
      <c r="E30" s="6">
        <v>6.0999999999999999E-2</v>
      </c>
      <c r="F30" s="70">
        <f>D30*131</f>
        <v>6.5500000000000007</v>
      </c>
    </row>
    <row r="31" spans="1:6" ht="15.75" x14ac:dyDescent="0.25">
      <c r="A31" s="67">
        <v>27</v>
      </c>
      <c r="B31" s="208" t="s">
        <v>148</v>
      </c>
      <c r="C31" s="69" t="s">
        <v>164</v>
      </c>
      <c r="D31" s="6">
        <v>8.4000000000000005E-2</v>
      </c>
      <c r="E31" s="6">
        <v>7.9000000000000001E-2</v>
      </c>
      <c r="F31" s="70">
        <f>D31*565</f>
        <v>47.46</v>
      </c>
    </row>
    <row r="32" spans="1:6" ht="15.75" x14ac:dyDescent="0.25">
      <c r="A32" s="67">
        <v>28</v>
      </c>
      <c r="B32" s="208" t="s">
        <v>121</v>
      </c>
      <c r="C32" s="69" t="s">
        <v>164</v>
      </c>
      <c r="D32" s="6">
        <v>0.126</v>
      </c>
      <c r="E32" s="6">
        <v>0.124</v>
      </c>
      <c r="F32" s="70">
        <f>D32*355.6</f>
        <v>44.805600000000005</v>
      </c>
    </row>
    <row r="33" spans="1:6" ht="15.75" x14ac:dyDescent="0.25">
      <c r="A33" s="67">
        <v>29</v>
      </c>
      <c r="B33" s="209" t="s">
        <v>127</v>
      </c>
      <c r="C33" s="69" t="s">
        <v>164</v>
      </c>
      <c r="D33" s="6">
        <v>6.4000000000000001E-2</v>
      </c>
      <c r="E33" s="6">
        <v>0.06</v>
      </c>
      <c r="F33" s="70">
        <f>D33*288</f>
        <v>18.432000000000002</v>
      </c>
    </row>
    <row r="34" spans="1:6" ht="15.75" x14ac:dyDescent="0.25">
      <c r="A34" s="67">
        <v>30</v>
      </c>
      <c r="B34" s="209" t="s">
        <v>48</v>
      </c>
      <c r="C34" s="69" t="s">
        <v>164</v>
      </c>
      <c r="D34" s="6">
        <v>0.26400000000000001</v>
      </c>
      <c r="E34" s="6">
        <v>0.26400000000000001</v>
      </c>
      <c r="F34" s="70">
        <f>D34*89.25</f>
        <v>23.562000000000001</v>
      </c>
    </row>
    <row r="35" spans="1:6" ht="15.75" x14ac:dyDescent="0.25">
      <c r="A35" s="67">
        <v>31</v>
      </c>
      <c r="B35" s="209" t="s">
        <v>79</v>
      </c>
      <c r="C35" s="69" t="s">
        <v>164</v>
      </c>
      <c r="D35" s="6">
        <v>2E-3</v>
      </c>
      <c r="E35" s="6">
        <v>2E-3</v>
      </c>
      <c r="F35" s="70">
        <f>D35*467.4</f>
        <v>0.93479999999999996</v>
      </c>
    </row>
    <row r="36" spans="1:6" ht="15.75" x14ac:dyDescent="0.25">
      <c r="A36" s="67">
        <v>32</v>
      </c>
      <c r="B36" s="209" t="s">
        <v>57</v>
      </c>
      <c r="C36" s="69" t="s">
        <v>164</v>
      </c>
      <c r="D36" s="6">
        <v>4.3999999999999997E-2</v>
      </c>
      <c r="E36" s="6">
        <v>3.9E-2</v>
      </c>
      <c r="F36" s="70">
        <f>D36*88</f>
        <v>3.8719999999999999</v>
      </c>
    </row>
    <row r="37" spans="1:6" ht="30.75" x14ac:dyDescent="0.3">
      <c r="A37" s="67">
        <v>33</v>
      </c>
      <c r="B37" s="209" t="s">
        <v>24</v>
      </c>
      <c r="C37" s="69" t="s">
        <v>171</v>
      </c>
      <c r="D37" s="71" t="s">
        <v>555</v>
      </c>
      <c r="E37" s="6">
        <v>0.188</v>
      </c>
      <c r="F37" s="70">
        <f>E37*217.5</f>
        <v>40.89</v>
      </c>
    </row>
    <row r="38" spans="1:6" ht="16.5" thickBot="1" x14ac:dyDescent="0.3">
      <c r="A38" s="485" t="s">
        <v>172</v>
      </c>
      <c r="B38" s="486"/>
      <c r="C38" s="486"/>
      <c r="D38" s="486"/>
      <c r="E38" s="487"/>
      <c r="F38" s="72">
        <f>SUM(F5:F37)</f>
        <v>561.75440000000003</v>
      </c>
    </row>
    <row r="39" spans="1:6" ht="16.5" thickBot="1" x14ac:dyDescent="0.3">
      <c r="A39" s="482" t="s">
        <v>173</v>
      </c>
      <c r="B39" s="483"/>
      <c r="C39" s="483"/>
      <c r="D39" s="483"/>
      <c r="E39" s="484"/>
      <c r="F39" s="205">
        <f>F38/10</f>
        <v>56.175440000000002</v>
      </c>
    </row>
  </sheetData>
  <mergeCells count="9">
    <mergeCell ref="A39:E39"/>
    <mergeCell ref="A38:E38"/>
    <mergeCell ref="A1:F2"/>
    <mergeCell ref="A3:A4"/>
    <mergeCell ref="B3:B4"/>
    <mergeCell ref="C3:C4"/>
    <mergeCell ref="D3:D4"/>
    <mergeCell ref="E3:E4"/>
    <mergeCell ref="F3:F4"/>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heetViews>
  <sheetFormatPr defaultRowHeight="15" x14ac:dyDescent="0.2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88"/>
  <sheetViews>
    <sheetView topLeftCell="A145" zoomScaleNormal="100" workbookViewId="0">
      <selection activeCell="E256" sqref="E256"/>
    </sheetView>
  </sheetViews>
  <sheetFormatPr defaultRowHeight="15" x14ac:dyDescent="0.25"/>
  <cols>
    <col min="2" max="2" width="27.28515625" style="32" customWidth="1"/>
    <col min="3" max="3" width="12" customWidth="1"/>
  </cols>
  <sheetData>
    <row r="1" spans="1:18" ht="15.75" thickBot="1" x14ac:dyDescent="0.3">
      <c r="A1" s="1"/>
      <c r="B1" s="2" t="s">
        <v>0</v>
      </c>
      <c r="C1" s="1"/>
      <c r="D1" s="1"/>
      <c r="E1" s="1"/>
      <c r="F1" s="1"/>
      <c r="G1" s="1"/>
      <c r="H1" s="1"/>
      <c r="I1" s="1"/>
      <c r="J1" s="1"/>
      <c r="K1" s="1"/>
      <c r="L1" s="1"/>
      <c r="M1" s="1"/>
      <c r="N1" s="1"/>
      <c r="O1" s="1"/>
      <c r="P1" s="1"/>
      <c r="Q1" s="1"/>
      <c r="R1" s="1"/>
    </row>
    <row r="2" spans="1:18" ht="15" customHeight="1" x14ac:dyDescent="0.25">
      <c r="A2" s="499" t="s">
        <v>1</v>
      </c>
      <c r="B2" s="443" t="s">
        <v>2</v>
      </c>
      <c r="C2" s="443" t="s">
        <v>3</v>
      </c>
      <c r="D2" s="438" t="s">
        <v>4</v>
      </c>
      <c r="E2" s="439"/>
      <c r="F2" s="440"/>
      <c r="G2" s="443" t="s">
        <v>5</v>
      </c>
      <c r="H2" s="438" t="s">
        <v>6</v>
      </c>
      <c r="I2" s="439"/>
      <c r="J2" s="439"/>
      <c r="K2" s="439"/>
      <c r="L2" s="440"/>
      <c r="M2" s="445" t="s">
        <v>7</v>
      </c>
      <c r="N2" s="446"/>
      <c r="O2" s="446"/>
      <c r="P2" s="446"/>
      <c r="Q2" s="446"/>
      <c r="R2" s="498"/>
    </row>
    <row r="3" spans="1:18" ht="16.5" thickBot="1" x14ac:dyDescent="0.3">
      <c r="A3" s="500"/>
      <c r="B3" s="444"/>
      <c r="C3" s="444"/>
      <c r="D3" s="104" t="s">
        <v>8</v>
      </c>
      <c r="E3" s="104" t="s">
        <v>9</v>
      </c>
      <c r="F3" s="104" t="s">
        <v>10</v>
      </c>
      <c r="G3" s="444"/>
      <c r="H3" s="104" t="s">
        <v>11</v>
      </c>
      <c r="I3" s="104" t="s">
        <v>12</v>
      </c>
      <c r="J3" s="104" t="s">
        <v>13</v>
      </c>
      <c r="K3" s="104" t="s">
        <v>432</v>
      </c>
      <c r="L3" s="104" t="s">
        <v>433</v>
      </c>
      <c r="M3" s="104" t="s">
        <v>14</v>
      </c>
      <c r="N3" s="103" t="s">
        <v>434</v>
      </c>
      <c r="O3" s="103" t="s">
        <v>435</v>
      </c>
      <c r="P3" s="103" t="s">
        <v>436</v>
      </c>
      <c r="Q3" s="103" t="s">
        <v>437</v>
      </c>
      <c r="R3" s="105" t="s">
        <v>15</v>
      </c>
    </row>
    <row r="4" spans="1:18" x14ac:dyDescent="0.25">
      <c r="A4" s="276">
        <v>424</v>
      </c>
      <c r="B4" s="277" t="s">
        <v>512</v>
      </c>
      <c r="C4" s="278" t="s">
        <v>49</v>
      </c>
      <c r="D4" s="279">
        <f t="shared" ref="D4:R4" si="0">SUM(D5)</f>
        <v>5.08</v>
      </c>
      <c r="E4" s="279">
        <f t="shared" si="0"/>
        <v>4.5999999999999996</v>
      </c>
      <c r="F4" s="279">
        <f t="shared" si="0"/>
        <v>0.28000000000000003</v>
      </c>
      <c r="G4" s="279">
        <f t="shared" si="0"/>
        <v>62.8</v>
      </c>
      <c r="H4" s="280">
        <f t="shared" si="0"/>
        <v>2.8000000000000001E-2</v>
      </c>
      <c r="I4" s="280">
        <f t="shared" si="0"/>
        <v>0.17599999999999999</v>
      </c>
      <c r="J4" s="279">
        <f t="shared" si="0"/>
        <v>0</v>
      </c>
      <c r="K4" s="279">
        <f t="shared" si="0"/>
        <v>0.1</v>
      </c>
      <c r="L4" s="279">
        <f t="shared" si="0"/>
        <v>0.24</v>
      </c>
      <c r="M4" s="280">
        <f t="shared" si="0"/>
        <v>22</v>
      </c>
      <c r="N4" s="280">
        <f t="shared" si="0"/>
        <v>8.0000000000000002E-3</v>
      </c>
      <c r="O4" s="280">
        <f t="shared" si="0"/>
        <v>4.8</v>
      </c>
      <c r="P4" s="280">
        <f t="shared" si="0"/>
        <v>1.2E-2</v>
      </c>
      <c r="Q4" s="280">
        <f t="shared" si="0"/>
        <v>76.8</v>
      </c>
      <c r="R4" s="280">
        <f t="shared" si="0"/>
        <v>1</v>
      </c>
    </row>
    <row r="5" spans="1:18" x14ac:dyDescent="0.25">
      <c r="A5" s="281"/>
      <c r="B5" s="282" t="s">
        <v>24</v>
      </c>
      <c r="C5" s="283" t="s">
        <v>51</v>
      </c>
      <c r="D5" s="284">
        <v>5.08</v>
      </c>
      <c r="E5" s="284">
        <v>4.5999999999999996</v>
      </c>
      <c r="F5" s="284">
        <v>0.28000000000000003</v>
      </c>
      <c r="G5" s="284">
        <v>62.8</v>
      </c>
      <c r="H5" s="285">
        <v>2.8000000000000001E-2</v>
      </c>
      <c r="I5" s="285">
        <v>0.17599999999999999</v>
      </c>
      <c r="J5" s="284">
        <v>0</v>
      </c>
      <c r="K5" s="284">
        <v>0.1</v>
      </c>
      <c r="L5" s="284">
        <v>0.24</v>
      </c>
      <c r="M5" s="285">
        <v>22</v>
      </c>
      <c r="N5" s="286">
        <v>8.0000000000000002E-3</v>
      </c>
      <c r="O5" s="286">
        <v>4.8</v>
      </c>
      <c r="P5" s="286">
        <v>1.2E-2</v>
      </c>
      <c r="Q5" s="286">
        <v>76.8</v>
      </c>
      <c r="R5" s="287">
        <v>1</v>
      </c>
    </row>
    <row r="6" spans="1:18" x14ac:dyDescent="0.25">
      <c r="A6" s="416">
        <v>1</v>
      </c>
      <c r="B6" s="277" t="s">
        <v>125</v>
      </c>
      <c r="C6" s="417">
        <v>60</v>
      </c>
      <c r="D6" s="279">
        <f t="shared" ref="D6:J6" si="1">SUM(D7:D9)</f>
        <v>7.0419999999999998</v>
      </c>
      <c r="E6" s="279">
        <f t="shared" si="1"/>
        <v>13.535</v>
      </c>
      <c r="F6" s="279">
        <f t="shared" si="1"/>
        <v>14.623000000000001</v>
      </c>
      <c r="G6" s="279">
        <f t="shared" si="1"/>
        <v>149.08999999999997</v>
      </c>
      <c r="H6" s="279">
        <f t="shared" si="1"/>
        <v>5.7000000000000002E-2</v>
      </c>
      <c r="I6" s="279">
        <f t="shared" si="1"/>
        <v>8.8999999999999996E-2</v>
      </c>
      <c r="J6" s="279">
        <f t="shared" si="1"/>
        <v>0.13900000000000001</v>
      </c>
      <c r="K6" s="279">
        <f>SUM(K7:K9)</f>
        <v>0.10300000000000001</v>
      </c>
      <c r="L6" s="279">
        <f>SUM(L7:L9)</f>
        <v>0.58800000000000008</v>
      </c>
      <c r="M6" s="279">
        <f t="shared" ref="M6:R6" si="2">SUM(M7:M9)</f>
        <v>183.58800000000002</v>
      </c>
      <c r="N6" s="279">
        <f t="shared" si="2"/>
        <v>1E-3</v>
      </c>
      <c r="O6" s="279">
        <f t="shared" si="2"/>
        <v>16.881</v>
      </c>
      <c r="P6" s="279">
        <f t="shared" si="2"/>
        <v>5.0000000000000001E-3</v>
      </c>
      <c r="Q6" s="279">
        <f t="shared" si="2"/>
        <v>128.16900000000001</v>
      </c>
      <c r="R6" s="414">
        <f t="shared" si="2"/>
        <v>0.81799999999999995</v>
      </c>
    </row>
    <row r="7" spans="1:18" x14ac:dyDescent="0.25">
      <c r="A7" s="155"/>
      <c r="B7" s="8" t="s">
        <v>17</v>
      </c>
      <c r="C7" s="6" t="s">
        <v>513</v>
      </c>
      <c r="D7" s="12">
        <v>8.2000000000000003E-2</v>
      </c>
      <c r="E7" s="12">
        <v>7.3949999999999996</v>
      </c>
      <c r="F7" s="12">
        <v>0.13300000000000001</v>
      </c>
      <c r="G7" s="12">
        <v>6.52</v>
      </c>
      <c r="H7" s="12">
        <v>1E-3</v>
      </c>
      <c r="I7" s="12">
        <v>1.2E-2</v>
      </c>
      <c r="J7" s="12">
        <v>0</v>
      </c>
      <c r="K7" s="12">
        <v>4.5999999999999999E-2</v>
      </c>
      <c r="L7" s="12">
        <v>0.10199999999999999</v>
      </c>
      <c r="M7" s="12">
        <v>2.448</v>
      </c>
      <c r="N7" s="101">
        <v>0</v>
      </c>
      <c r="O7" s="101">
        <v>5.0999999999999997E-2</v>
      </c>
      <c r="P7" s="101">
        <v>0</v>
      </c>
      <c r="Q7" s="101">
        <v>3.069</v>
      </c>
      <c r="R7" s="14">
        <v>0.02</v>
      </c>
    </row>
    <row r="8" spans="1:18" x14ac:dyDescent="0.25">
      <c r="A8" s="155"/>
      <c r="B8" s="8" t="s">
        <v>144</v>
      </c>
      <c r="C8" s="6" t="s">
        <v>514</v>
      </c>
      <c r="D8" s="12">
        <v>4.59</v>
      </c>
      <c r="E8" s="12">
        <v>5.84</v>
      </c>
      <c r="F8" s="12">
        <v>0</v>
      </c>
      <c r="G8" s="12">
        <v>72.069999999999993</v>
      </c>
      <c r="H8" s="12">
        <v>8.0000000000000002E-3</v>
      </c>
      <c r="I8" s="12">
        <v>5.8999999999999997E-2</v>
      </c>
      <c r="J8" s="12">
        <v>0.13900000000000001</v>
      </c>
      <c r="K8" s="12">
        <v>5.7000000000000002E-2</v>
      </c>
      <c r="L8" s="12">
        <v>9.6000000000000002E-2</v>
      </c>
      <c r="M8" s="12">
        <v>174.24</v>
      </c>
      <c r="N8" s="101">
        <v>0</v>
      </c>
      <c r="O8" s="101">
        <v>6.93</v>
      </c>
      <c r="P8" s="101">
        <v>3.0000000000000001E-3</v>
      </c>
      <c r="Q8" s="101">
        <v>99</v>
      </c>
      <c r="R8" s="14">
        <v>0.19800000000000001</v>
      </c>
    </row>
    <row r="9" spans="1:18" x14ac:dyDescent="0.25">
      <c r="A9" s="155"/>
      <c r="B9" s="8" t="s">
        <v>92</v>
      </c>
      <c r="C9" s="6" t="s">
        <v>53</v>
      </c>
      <c r="D9" s="198">
        <v>2.37</v>
      </c>
      <c r="E9" s="198">
        <v>0.3</v>
      </c>
      <c r="F9" s="198">
        <v>14.49</v>
      </c>
      <c r="G9" s="198">
        <v>70.5</v>
      </c>
      <c r="H9" s="198">
        <v>4.8000000000000001E-2</v>
      </c>
      <c r="I9" s="198">
        <v>1.7999999999999999E-2</v>
      </c>
      <c r="J9" s="198">
        <v>0</v>
      </c>
      <c r="K9" s="12">
        <v>0</v>
      </c>
      <c r="L9" s="12">
        <v>0.39</v>
      </c>
      <c r="M9" s="12">
        <v>6.9</v>
      </c>
      <c r="N9" s="101">
        <v>1E-3</v>
      </c>
      <c r="O9" s="101">
        <v>9.9</v>
      </c>
      <c r="P9" s="101">
        <v>2E-3</v>
      </c>
      <c r="Q9" s="101">
        <v>26.1</v>
      </c>
      <c r="R9" s="14">
        <v>0.6</v>
      </c>
    </row>
    <row r="10" spans="1:18" ht="42.75" x14ac:dyDescent="0.25">
      <c r="A10" s="186">
        <v>66</v>
      </c>
      <c r="B10" s="143" t="s">
        <v>152</v>
      </c>
      <c r="C10" s="187" t="s">
        <v>37</v>
      </c>
      <c r="D10" s="199">
        <f t="shared" ref="D10:R10" si="3">SUM(D11:D17)</f>
        <v>6.33</v>
      </c>
      <c r="E10" s="199">
        <f t="shared" si="3"/>
        <v>9.08</v>
      </c>
      <c r="F10" s="199">
        <f t="shared" si="3"/>
        <v>26.020000000000003</v>
      </c>
      <c r="G10" s="199">
        <f t="shared" si="3"/>
        <v>212.40000000000003</v>
      </c>
      <c r="H10" s="199">
        <f t="shared" si="3"/>
        <v>0.15900000000000003</v>
      </c>
      <c r="I10" s="199">
        <f t="shared" si="3"/>
        <v>0.24700000000000003</v>
      </c>
      <c r="J10" s="199">
        <f t="shared" si="3"/>
        <v>1.95</v>
      </c>
      <c r="K10" s="145">
        <f t="shared" si="3"/>
        <v>0.06</v>
      </c>
      <c r="L10" s="145">
        <f t="shared" si="3"/>
        <v>0.13</v>
      </c>
      <c r="M10" s="145">
        <f t="shared" si="3"/>
        <v>185.12</v>
      </c>
      <c r="N10" s="145">
        <f t="shared" si="3"/>
        <v>1.2999999999999999E-2</v>
      </c>
      <c r="O10" s="145">
        <f t="shared" si="3"/>
        <v>34.33</v>
      </c>
      <c r="P10" s="145">
        <f t="shared" si="3"/>
        <v>4.0000000000000001E-3</v>
      </c>
      <c r="Q10" s="145">
        <f t="shared" si="3"/>
        <v>175.10000000000002</v>
      </c>
      <c r="R10" s="146">
        <f t="shared" si="3"/>
        <v>0.49</v>
      </c>
    </row>
    <row r="11" spans="1:18" x14ac:dyDescent="0.25">
      <c r="A11" s="188"/>
      <c r="B11" s="130" t="s">
        <v>17</v>
      </c>
      <c r="C11" s="189" t="s">
        <v>25</v>
      </c>
      <c r="D11" s="68">
        <v>0.08</v>
      </c>
      <c r="E11" s="68">
        <v>3.69</v>
      </c>
      <c r="F11" s="68">
        <v>0.1</v>
      </c>
      <c r="G11" s="68">
        <v>33.96</v>
      </c>
      <c r="H11" s="68">
        <v>1E-3</v>
      </c>
      <c r="I11" s="68">
        <v>7.0000000000000001E-3</v>
      </c>
      <c r="J11" s="68">
        <v>0</v>
      </c>
      <c r="K11" s="131">
        <v>2.7E-2</v>
      </c>
      <c r="L11" s="131">
        <v>0.06</v>
      </c>
      <c r="M11" s="131">
        <v>1.44</v>
      </c>
      <c r="N11" s="132">
        <v>0</v>
      </c>
      <c r="O11" s="132">
        <v>0.03</v>
      </c>
      <c r="P11" s="132">
        <v>0</v>
      </c>
      <c r="Q11" s="132">
        <v>1.8</v>
      </c>
      <c r="R11" s="133">
        <v>1.2E-2</v>
      </c>
    </row>
    <row r="12" spans="1:18" x14ac:dyDescent="0.25">
      <c r="A12" s="188"/>
      <c r="B12" s="130" t="s">
        <v>20</v>
      </c>
      <c r="C12" s="189" t="s">
        <v>146</v>
      </c>
      <c r="D12" s="68">
        <v>4.3499999999999996</v>
      </c>
      <c r="E12" s="68">
        <v>4.8</v>
      </c>
      <c r="F12" s="68">
        <v>7.05</v>
      </c>
      <c r="G12" s="68">
        <v>90</v>
      </c>
      <c r="H12" s="68">
        <v>0.06</v>
      </c>
      <c r="I12" s="68">
        <v>0.22500000000000001</v>
      </c>
      <c r="J12" s="68">
        <v>1.95</v>
      </c>
      <c r="K12" s="131">
        <v>3.3000000000000002E-2</v>
      </c>
      <c r="L12" s="131">
        <v>0</v>
      </c>
      <c r="M12" s="131">
        <v>180</v>
      </c>
      <c r="N12" s="132">
        <v>1.2999999999999999E-2</v>
      </c>
      <c r="O12" s="132">
        <v>21</v>
      </c>
      <c r="P12" s="132">
        <v>3.0000000000000001E-3</v>
      </c>
      <c r="Q12" s="132">
        <v>135</v>
      </c>
      <c r="R12" s="133">
        <v>0.09</v>
      </c>
    </row>
    <row r="13" spans="1:18" x14ac:dyDescent="0.25">
      <c r="A13" s="188"/>
      <c r="B13" s="130" t="s">
        <v>58</v>
      </c>
      <c r="C13" s="189" t="s">
        <v>155</v>
      </c>
      <c r="D13" s="68">
        <v>0</v>
      </c>
      <c r="E13" s="68">
        <v>0</v>
      </c>
      <c r="F13" s="68">
        <v>0</v>
      </c>
      <c r="G13" s="68">
        <v>0</v>
      </c>
      <c r="H13" s="68">
        <v>1E-3</v>
      </c>
      <c r="I13" s="68">
        <v>1E-3</v>
      </c>
      <c r="J13" s="68">
        <v>0</v>
      </c>
      <c r="K13" s="131">
        <v>0</v>
      </c>
      <c r="L13" s="131">
        <v>0</v>
      </c>
      <c r="M13" s="131">
        <v>0</v>
      </c>
      <c r="N13" s="132">
        <v>0</v>
      </c>
      <c r="O13" s="132">
        <v>0</v>
      </c>
      <c r="P13" s="132">
        <v>0</v>
      </c>
      <c r="Q13" s="132">
        <v>0</v>
      </c>
      <c r="R13" s="133">
        <v>0</v>
      </c>
    </row>
    <row r="14" spans="1:18" x14ac:dyDescent="0.25">
      <c r="A14" s="188"/>
      <c r="B14" s="130" t="s">
        <v>21</v>
      </c>
      <c r="C14" s="189" t="s">
        <v>29</v>
      </c>
      <c r="D14" s="68">
        <v>0</v>
      </c>
      <c r="E14" s="68">
        <v>0</v>
      </c>
      <c r="F14" s="68">
        <v>0</v>
      </c>
      <c r="G14" s="68">
        <v>0</v>
      </c>
      <c r="H14" s="68">
        <v>0</v>
      </c>
      <c r="I14" s="68">
        <v>0</v>
      </c>
      <c r="J14" s="68">
        <v>0</v>
      </c>
      <c r="K14" s="131">
        <v>0</v>
      </c>
      <c r="L14" s="131">
        <v>0</v>
      </c>
      <c r="M14" s="131">
        <v>0</v>
      </c>
      <c r="N14" s="132">
        <v>0</v>
      </c>
      <c r="O14" s="132">
        <v>0</v>
      </c>
      <c r="P14" s="132">
        <v>0</v>
      </c>
      <c r="Q14" s="132">
        <v>0</v>
      </c>
      <c r="R14" s="133">
        <v>0</v>
      </c>
    </row>
    <row r="15" spans="1:18" x14ac:dyDescent="0.25">
      <c r="A15" s="188"/>
      <c r="B15" s="130" t="s">
        <v>22</v>
      </c>
      <c r="C15" s="189" t="s">
        <v>25</v>
      </c>
      <c r="D15" s="68">
        <v>0</v>
      </c>
      <c r="E15" s="68">
        <v>0</v>
      </c>
      <c r="F15" s="68">
        <v>5.99</v>
      </c>
      <c r="G15" s="68">
        <v>23.94</v>
      </c>
      <c r="H15" s="68">
        <v>0</v>
      </c>
      <c r="I15" s="68">
        <v>0</v>
      </c>
      <c r="J15" s="68">
        <v>0</v>
      </c>
      <c r="K15" s="131">
        <v>0</v>
      </c>
      <c r="L15" s="131">
        <v>0</v>
      </c>
      <c r="M15" s="131">
        <v>0.18</v>
      </c>
      <c r="N15" s="132">
        <v>0</v>
      </c>
      <c r="O15" s="132">
        <v>0</v>
      </c>
      <c r="P15" s="132">
        <v>0</v>
      </c>
      <c r="Q15" s="132">
        <v>0</v>
      </c>
      <c r="R15" s="133">
        <v>1.7999999999999999E-2</v>
      </c>
    </row>
    <row r="16" spans="1:18" x14ac:dyDescent="0.25">
      <c r="A16" s="188"/>
      <c r="B16" s="130" t="s">
        <v>153</v>
      </c>
      <c r="C16" s="189" t="s">
        <v>71</v>
      </c>
      <c r="D16" s="68">
        <v>0.75</v>
      </c>
      <c r="E16" s="68">
        <v>0.26</v>
      </c>
      <c r="F16" s="68">
        <v>6.23</v>
      </c>
      <c r="G16" s="68">
        <v>30.3</v>
      </c>
      <c r="H16" s="68">
        <v>8.4000000000000005E-2</v>
      </c>
      <c r="I16" s="68">
        <v>8.0000000000000002E-3</v>
      </c>
      <c r="J16" s="68">
        <v>0</v>
      </c>
      <c r="K16" s="131">
        <v>0</v>
      </c>
      <c r="L16" s="131">
        <v>0.04</v>
      </c>
      <c r="M16" s="131">
        <v>0.8</v>
      </c>
      <c r="N16" s="132">
        <v>0</v>
      </c>
      <c r="O16" s="132">
        <v>5</v>
      </c>
      <c r="P16" s="132">
        <v>1E-3</v>
      </c>
      <c r="Q16" s="132">
        <v>15</v>
      </c>
      <c r="R16" s="133">
        <v>0.1</v>
      </c>
    </row>
    <row r="17" spans="1:21" x14ac:dyDescent="0.25">
      <c r="A17" s="188"/>
      <c r="B17" s="130" t="s">
        <v>154</v>
      </c>
      <c r="C17" s="189" t="s">
        <v>71</v>
      </c>
      <c r="D17" s="68">
        <v>1.1499999999999999</v>
      </c>
      <c r="E17" s="68">
        <v>0.33</v>
      </c>
      <c r="F17" s="68">
        <v>6.65</v>
      </c>
      <c r="G17" s="68">
        <v>34.200000000000003</v>
      </c>
      <c r="H17" s="68">
        <v>1.2999999999999999E-2</v>
      </c>
      <c r="I17" s="68">
        <v>6.0000000000000001E-3</v>
      </c>
      <c r="J17" s="68">
        <v>0</v>
      </c>
      <c r="K17" s="131">
        <v>0</v>
      </c>
      <c r="L17" s="131">
        <v>0.03</v>
      </c>
      <c r="M17" s="131">
        <v>2.7</v>
      </c>
      <c r="N17" s="132">
        <v>0</v>
      </c>
      <c r="O17" s="132">
        <v>8.3000000000000007</v>
      </c>
      <c r="P17" s="132">
        <v>0</v>
      </c>
      <c r="Q17" s="132">
        <v>23.3</v>
      </c>
      <c r="R17" s="133">
        <v>0.27</v>
      </c>
    </row>
    <row r="18" spans="1:21" ht="28.5" x14ac:dyDescent="0.25">
      <c r="A18" s="190">
        <v>395</v>
      </c>
      <c r="B18" s="143" t="s">
        <v>456</v>
      </c>
      <c r="C18" s="191" t="s">
        <v>37</v>
      </c>
      <c r="D18" s="192">
        <f t="shared" ref="D18:R18" si="4">SUM(D19:D22)</f>
        <v>3.59</v>
      </c>
      <c r="E18" s="192">
        <f t="shared" si="4"/>
        <v>3.43</v>
      </c>
      <c r="F18" s="192">
        <f t="shared" si="4"/>
        <v>16.830000000000002</v>
      </c>
      <c r="G18" s="192">
        <f t="shared" si="4"/>
        <v>111.79</v>
      </c>
      <c r="H18" s="192">
        <f t="shared" si="4"/>
        <v>0.02</v>
      </c>
      <c r="I18" s="192">
        <f t="shared" si="4"/>
        <v>7.4999999999999997E-2</v>
      </c>
      <c r="J18" s="192">
        <f t="shared" si="4"/>
        <v>0.6</v>
      </c>
      <c r="K18" s="192">
        <f t="shared" si="4"/>
        <v>2.1999999999999999E-2</v>
      </c>
      <c r="L18" s="192">
        <f t="shared" si="4"/>
        <v>0</v>
      </c>
      <c r="M18" s="192">
        <f t="shared" si="4"/>
        <v>60.6</v>
      </c>
      <c r="N18" s="192">
        <f t="shared" si="4"/>
        <v>8.9999999999999993E-3</v>
      </c>
      <c r="O18" s="192">
        <f t="shared" si="4"/>
        <v>14</v>
      </c>
      <c r="P18" s="192">
        <f t="shared" si="4"/>
        <v>0</v>
      </c>
      <c r="Q18" s="192">
        <f t="shared" si="4"/>
        <v>30</v>
      </c>
      <c r="R18" s="193">
        <f t="shared" si="4"/>
        <v>0.09</v>
      </c>
    </row>
    <row r="19" spans="1:21" ht="15.75" x14ac:dyDescent="0.25">
      <c r="A19" s="190"/>
      <c r="B19" s="130" t="s">
        <v>26</v>
      </c>
      <c r="C19" s="194" t="s">
        <v>28</v>
      </c>
      <c r="D19" s="68">
        <v>0</v>
      </c>
      <c r="E19" s="68">
        <v>0</v>
      </c>
      <c r="F19" s="68">
        <v>0</v>
      </c>
      <c r="G19" s="68">
        <v>0</v>
      </c>
      <c r="H19" s="195">
        <v>0</v>
      </c>
      <c r="I19" s="195">
        <v>0</v>
      </c>
      <c r="J19" s="68">
        <v>0</v>
      </c>
      <c r="K19" s="68">
        <v>0</v>
      </c>
      <c r="L19" s="68">
        <v>0</v>
      </c>
      <c r="M19" s="195">
        <v>0</v>
      </c>
      <c r="N19" s="196">
        <v>0</v>
      </c>
      <c r="O19" s="196">
        <v>0</v>
      </c>
      <c r="P19" s="196">
        <v>0</v>
      </c>
      <c r="Q19" s="196">
        <v>0</v>
      </c>
      <c r="R19" s="197">
        <v>0</v>
      </c>
    </row>
    <row r="20" spans="1:21" ht="30" x14ac:dyDescent="0.25">
      <c r="A20" s="190"/>
      <c r="B20" s="130" t="s">
        <v>41</v>
      </c>
      <c r="C20" s="194" t="s">
        <v>30</v>
      </c>
      <c r="D20" s="68">
        <v>3.5</v>
      </c>
      <c r="E20" s="68">
        <v>3</v>
      </c>
      <c r="F20" s="68">
        <v>4.7</v>
      </c>
      <c r="G20" s="68">
        <v>63</v>
      </c>
      <c r="H20" s="195">
        <v>0</v>
      </c>
      <c r="I20" s="195">
        <v>0</v>
      </c>
      <c r="J20" s="68">
        <v>0.6</v>
      </c>
      <c r="K20" s="68">
        <v>2.1999999999999999E-2</v>
      </c>
      <c r="L20" s="68">
        <v>0</v>
      </c>
      <c r="M20" s="195">
        <v>0</v>
      </c>
      <c r="N20" s="196">
        <v>8.9999999999999993E-3</v>
      </c>
      <c r="O20" s="196">
        <v>14</v>
      </c>
      <c r="P20" s="196">
        <v>0</v>
      </c>
      <c r="Q20" s="196">
        <v>30</v>
      </c>
      <c r="R20" s="197">
        <v>0</v>
      </c>
    </row>
    <row r="21" spans="1:21" ht="15.75" x14ac:dyDescent="0.25">
      <c r="A21" s="190"/>
      <c r="B21" s="130" t="s">
        <v>43</v>
      </c>
      <c r="C21" s="194" t="s">
        <v>44</v>
      </c>
      <c r="D21" s="68">
        <v>0</v>
      </c>
      <c r="E21" s="68">
        <v>0</v>
      </c>
      <c r="F21" s="68">
        <v>11.1</v>
      </c>
      <c r="G21" s="68">
        <v>42.14</v>
      </c>
      <c r="H21" s="195">
        <v>0</v>
      </c>
      <c r="I21" s="195">
        <v>0</v>
      </c>
      <c r="J21" s="68">
        <v>0</v>
      </c>
      <c r="K21" s="68">
        <v>0</v>
      </c>
      <c r="L21" s="68">
        <v>0</v>
      </c>
      <c r="M21" s="195">
        <v>0.6</v>
      </c>
      <c r="N21" s="196">
        <v>0</v>
      </c>
      <c r="O21" s="196">
        <v>0</v>
      </c>
      <c r="P21" s="196">
        <v>0</v>
      </c>
      <c r="Q21" s="196">
        <v>0</v>
      </c>
      <c r="R21" s="197">
        <v>0.06</v>
      </c>
    </row>
    <row r="22" spans="1:21" ht="15.75" x14ac:dyDescent="0.25">
      <c r="A22" s="190"/>
      <c r="B22" s="130" t="s">
        <v>157</v>
      </c>
      <c r="C22" s="194" t="s">
        <v>457</v>
      </c>
      <c r="D22" s="68">
        <v>0.09</v>
      </c>
      <c r="E22" s="68">
        <v>0.43</v>
      </c>
      <c r="F22" s="68">
        <v>1.03</v>
      </c>
      <c r="G22" s="68">
        <v>6.65</v>
      </c>
      <c r="H22" s="195">
        <v>0.02</v>
      </c>
      <c r="I22" s="195">
        <v>7.4999999999999997E-2</v>
      </c>
      <c r="J22" s="68">
        <v>0</v>
      </c>
      <c r="K22" s="68">
        <v>0</v>
      </c>
      <c r="L22" s="68">
        <v>0</v>
      </c>
      <c r="M22" s="195">
        <v>60</v>
      </c>
      <c r="N22" s="196">
        <v>0</v>
      </c>
      <c r="O22" s="196">
        <v>0</v>
      </c>
      <c r="P22" s="196">
        <v>0</v>
      </c>
      <c r="Q22" s="196">
        <v>0</v>
      </c>
      <c r="R22" s="197">
        <v>0.03</v>
      </c>
    </row>
    <row r="23" spans="1:21" ht="15" customHeight="1" x14ac:dyDescent="0.25">
      <c r="A23" s="140">
        <v>10</v>
      </c>
      <c r="B23" s="3" t="s">
        <v>48</v>
      </c>
      <c r="C23" s="4">
        <v>30</v>
      </c>
      <c r="D23" s="153">
        <f t="shared" ref="D23:R23" si="5">SUM(D24)</f>
        <v>2.37</v>
      </c>
      <c r="E23" s="153">
        <f t="shared" si="5"/>
        <v>0.3</v>
      </c>
      <c r="F23" s="153">
        <f t="shared" si="5"/>
        <v>14.49</v>
      </c>
      <c r="G23" s="153">
        <f t="shared" si="5"/>
        <v>70.5</v>
      </c>
      <c r="H23" s="153">
        <f t="shared" si="5"/>
        <v>4.8000000000000001E-2</v>
      </c>
      <c r="I23" s="153">
        <f t="shared" si="5"/>
        <v>1.7999999999999999E-2</v>
      </c>
      <c r="J23" s="153">
        <f t="shared" si="5"/>
        <v>0</v>
      </c>
      <c r="K23" s="153">
        <f t="shared" si="5"/>
        <v>0</v>
      </c>
      <c r="L23" s="153">
        <f t="shared" si="5"/>
        <v>0.39</v>
      </c>
      <c r="M23" s="153">
        <f t="shared" si="5"/>
        <v>6.9</v>
      </c>
      <c r="N23" s="153">
        <f t="shared" si="5"/>
        <v>1E-3</v>
      </c>
      <c r="O23" s="153">
        <f t="shared" si="5"/>
        <v>9.9</v>
      </c>
      <c r="P23" s="153">
        <f t="shared" si="5"/>
        <v>2E-3</v>
      </c>
      <c r="Q23" s="153">
        <f t="shared" si="5"/>
        <v>26.1</v>
      </c>
      <c r="R23" s="154">
        <f t="shared" si="5"/>
        <v>0.6</v>
      </c>
    </row>
    <row r="24" spans="1:21" ht="30.75" thickBot="1" x14ac:dyDescent="0.3">
      <c r="A24" s="203"/>
      <c r="B24" s="20" t="s">
        <v>50</v>
      </c>
      <c r="C24" s="21" t="s">
        <v>53</v>
      </c>
      <c r="D24" s="198">
        <v>2.37</v>
      </c>
      <c r="E24" s="198">
        <v>0.3</v>
      </c>
      <c r="F24" s="198">
        <v>14.49</v>
      </c>
      <c r="G24" s="198">
        <v>70.5</v>
      </c>
      <c r="H24" s="198">
        <v>4.8000000000000001E-2</v>
      </c>
      <c r="I24" s="198">
        <v>1.7999999999999999E-2</v>
      </c>
      <c r="J24" s="198">
        <v>0</v>
      </c>
      <c r="K24" s="12">
        <v>0</v>
      </c>
      <c r="L24" s="12">
        <v>0.39</v>
      </c>
      <c r="M24" s="12">
        <v>6.9</v>
      </c>
      <c r="N24" s="101">
        <v>1E-3</v>
      </c>
      <c r="O24" s="101">
        <v>9.9</v>
      </c>
      <c r="P24" s="101">
        <v>2E-3</v>
      </c>
      <c r="Q24" s="101">
        <v>26.1</v>
      </c>
      <c r="R24" s="14">
        <v>0.6</v>
      </c>
    </row>
    <row r="25" spans="1:21" ht="15.75" thickBot="1" x14ac:dyDescent="0.3">
      <c r="A25" s="431" t="s">
        <v>52</v>
      </c>
      <c r="B25" s="432"/>
      <c r="C25" s="433"/>
      <c r="D25" s="17">
        <f>SUM(D4,D6,D10,D18,D23)</f>
        <v>24.411999999999999</v>
      </c>
      <c r="E25" s="17">
        <f t="shared" ref="E25:R25" si="6">SUM(E4,E6,E10,E18,E23)</f>
        <v>30.944999999999997</v>
      </c>
      <c r="F25" s="17">
        <f t="shared" si="6"/>
        <v>72.242999999999995</v>
      </c>
      <c r="G25" s="418">
        <f t="shared" si="6"/>
        <v>606.58000000000004</v>
      </c>
      <c r="H25" s="17">
        <f t="shared" si="6"/>
        <v>0.31200000000000006</v>
      </c>
      <c r="I25" s="17">
        <f t="shared" si="6"/>
        <v>0.60499999999999998</v>
      </c>
      <c r="J25" s="17">
        <f t="shared" si="6"/>
        <v>2.6890000000000001</v>
      </c>
      <c r="K25" s="17">
        <f t="shared" si="6"/>
        <v>0.28500000000000003</v>
      </c>
      <c r="L25" s="17">
        <f t="shared" si="6"/>
        <v>1.3480000000000001</v>
      </c>
      <c r="M25" s="17">
        <f t="shared" si="6"/>
        <v>458.20800000000003</v>
      </c>
      <c r="N25" s="17">
        <f t="shared" si="6"/>
        <v>3.2000000000000001E-2</v>
      </c>
      <c r="O25" s="17">
        <f t="shared" si="6"/>
        <v>79.911000000000001</v>
      </c>
      <c r="P25" s="17">
        <f t="shared" si="6"/>
        <v>2.3E-2</v>
      </c>
      <c r="Q25" s="17">
        <f t="shared" si="6"/>
        <v>436.16900000000004</v>
      </c>
      <c r="R25" s="18">
        <f t="shared" si="6"/>
        <v>2.9979999999999998</v>
      </c>
    </row>
    <row r="26" spans="1:21" x14ac:dyDescent="0.25">
      <c r="A26" s="65"/>
      <c r="B26" s="65"/>
      <c r="C26" s="65">
        <v>530</v>
      </c>
      <c r="D26" s="66"/>
      <c r="E26" s="66"/>
      <c r="F26" s="66"/>
      <c r="G26" s="66"/>
      <c r="H26" s="66"/>
      <c r="I26" s="66"/>
      <c r="J26" s="66"/>
      <c r="K26" s="66"/>
      <c r="L26" s="66"/>
      <c r="M26" s="66"/>
      <c r="N26" s="66"/>
      <c r="O26" s="66"/>
      <c r="P26" s="66"/>
      <c r="Q26" s="66"/>
      <c r="R26" s="66"/>
    </row>
    <row r="27" spans="1:21" x14ac:dyDescent="0.25">
      <c r="A27" s="65"/>
      <c r="B27" s="65"/>
      <c r="C27" s="65"/>
      <c r="D27" s="66"/>
      <c r="E27" s="66"/>
      <c r="F27" s="66"/>
      <c r="G27" s="66"/>
      <c r="H27" s="66"/>
      <c r="I27" s="66"/>
      <c r="J27" s="66"/>
      <c r="K27" s="66"/>
      <c r="L27" s="66"/>
      <c r="M27" s="66"/>
      <c r="N27" s="66"/>
      <c r="O27" s="66"/>
      <c r="P27" s="66"/>
      <c r="Q27" s="66"/>
      <c r="R27" s="66"/>
    </row>
    <row r="28" spans="1:21" x14ac:dyDescent="0.25">
      <c r="A28" s="65"/>
      <c r="B28" s="65"/>
      <c r="C28" s="65"/>
      <c r="D28" s="66"/>
      <c r="E28" s="66"/>
      <c r="F28" s="66"/>
      <c r="G28" s="66"/>
      <c r="H28" s="66"/>
      <c r="I28" s="66"/>
      <c r="J28" s="66"/>
      <c r="K28" s="66"/>
      <c r="L28" s="66"/>
      <c r="M28" s="66"/>
      <c r="N28" s="66"/>
      <c r="O28" s="66"/>
      <c r="P28" s="66"/>
      <c r="Q28" s="66"/>
      <c r="R28" s="66"/>
    </row>
    <row r="29" spans="1:21" ht="15.75" thickBot="1" x14ac:dyDescent="0.3">
      <c r="A29" s="1"/>
      <c r="B29" s="2" t="s">
        <v>54</v>
      </c>
      <c r="C29" s="1"/>
      <c r="D29" s="1"/>
      <c r="E29" s="1"/>
      <c r="F29" s="1"/>
      <c r="G29" s="1"/>
      <c r="H29" s="1"/>
      <c r="I29" s="1"/>
      <c r="J29" s="1"/>
      <c r="K29" s="1"/>
      <c r="L29" s="1"/>
      <c r="M29" s="1"/>
      <c r="N29" s="1"/>
      <c r="O29" s="1"/>
      <c r="P29" s="1"/>
      <c r="Q29" s="1"/>
      <c r="R29" s="1"/>
    </row>
    <row r="30" spans="1:21" x14ac:dyDescent="0.25">
      <c r="A30" s="451" t="s">
        <v>1</v>
      </c>
      <c r="B30" s="453" t="s">
        <v>2</v>
      </c>
      <c r="C30" s="453" t="s">
        <v>3</v>
      </c>
      <c r="D30" s="455" t="s">
        <v>4</v>
      </c>
      <c r="E30" s="455"/>
      <c r="F30" s="455"/>
      <c r="G30" s="453" t="s">
        <v>5</v>
      </c>
      <c r="H30" s="438" t="s">
        <v>6</v>
      </c>
      <c r="I30" s="439"/>
      <c r="J30" s="439"/>
      <c r="K30" s="439"/>
      <c r="L30" s="440"/>
      <c r="M30" s="453" t="s">
        <v>7</v>
      </c>
      <c r="N30" s="445"/>
      <c r="O30" s="445"/>
      <c r="P30" s="445"/>
      <c r="Q30" s="445"/>
      <c r="R30" s="458"/>
      <c r="U30" s="233"/>
    </row>
    <row r="31" spans="1:21" ht="16.5" thickBot="1" x14ac:dyDescent="0.3">
      <c r="A31" s="452"/>
      <c r="B31" s="454"/>
      <c r="C31" s="454"/>
      <c r="D31" s="104" t="s">
        <v>8</v>
      </c>
      <c r="E31" s="104" t="s">
        <v>9</v>
      </c>
      <c r="F31" s="104" t="s">
        <v>10</v>
      </c>
      <c r="G31" s="454"/>
      <c r="H31" s="104" t="s">
        <v>11</v>
      </c>
      <c r="I31" s="104" t="s">
        <v>12</v>
      </c>
      <c r="J31" s="104" t="s">
        <v>13</v>
      </c>
      <c r="K31" s="104" t="s">
        <v>432</v>
      </c>
      <c r="L31" s="104" t="s">
        <v>433</v>
      </c>
      <c r="M31" s="104" t="s">
        <v>14</v>
      </c>
      <c r="N31" s="103" t="s">
        <v>434</v>
      </c>
      <c r="O31" s="103" t="s">
        <v>435</v>
      </c>
      <c r="P31" s="103" t="s">
        <v>436</v>
      </c>
      <c r="Q31" s="103" t="s">
        <v>437</v>
      </c>
      <c r="R31" s="105" t="s">
        <v>15</v>
      </c>
    </row>
    <row r="32" spans="1:21" ht="15.75" x14ac:dyDescent="0.25">
      <c r="A32" s="211">
        <v>14</v>
      </c>
      <c r="B32" s="212" t="s">
        <v>515</v>
      </c>
      <c r="C32" s="213">
        <v>100</v>
      </c>
      <c r="D32" s="214">
        <f>SUM(D33)</f>
        <v>0.8</v>
      </c>
      <c r="E32" s="214">
        <f t="shared" ref="E32:R32" si="7">SUM(E33)</f>
        <v>0.1</v>
      </c>
      <c r="F32" s="214">
        <f t="shared" si="7"/>
        <v>2.5</v>
      </c>
      <c r="G32" s="214">
        <f t="shared" si="7"/>
        <v>14</v>
      </c>
      <c r="H32" s="214">
        <f t="shared" si="7"/>
        <v>0.03</v>
      </c>
      <c r="I32" s="214">
        <f t="shared" si="7"/>
        <v>0.04</v>
      </c>
      <c r="J32" s="214">
        <f t="shared" si="7"/>
        <v>10</v>
      </c>
      <c r="K32" s="214">
        <f t="shared" si="7"/>
        <v>0.01</v>
      </c>
      <c r="L32" s="214">
        <f t="shared" si="7"/>
        <v>0.1</v>
      </c>
      <c r="M32" s="214">
        <f t="shared" si="7"/>
        <v>23</v>
      </c>
      <c r="N32" s="214">
        <f t="shared" si="7"/>
        <v>3.0000000000000001E-3</v>
      </c>
      <c r="O32" s="214">
        <f t="shared" si="7"/>
        <v>14</v>
      </c>
      <c r="P32" s="214">
        <f t="shared" si="7"/>
        <v>0</v>
      </c>
      <c r="Q32" s="214">
        <f t="shared" si="7"/>
        <v>42</v>
      </c>
      <c r="R32" s="215">
        <f t="shared" si="7"/>
        <v>0.6</v>
      </c>
    </row>
    <row r="33" spans="1:18" ht="15.75" x14ac:dyDescent="0.25">
      <c r="A33" s="162"/>
      <c r="B33" s="128" t="s">
        <v>516</v>
      </c>
      <c r="C33" s="128" t="s">
        <v>550</v>
      </c>
      <c r="D33" s="64">
        <v>0.8</v>
      </c>
      <c r="E33" s="64">
        <v>0.1</v>
      </c>
      <c r="F33" s="64">
        <v>2.5</v>
      </c>
      <c r="G33" s="64">
        <v>14</v>
      </c>
      <c r="H33" s="64">
        <v>0.03</v>
      </c>
      <c r="I33" s="64">
        <v>0.04</v>
      </c>
      <c r="J33" s="64">
        <v>10</v>
      </c>
      <c r="K33" s="64">
        <v>0.01</v>
      </c>
      <c r="L33" s="64">
        <v>0.1</v>
      </c>
      <c r="M33" s="64">
        <v>23</v>
      </c>
      <c r="N33" s="117">
        <v>3.0000000000000001E-3</v>
      </c>
      <c r="O33" s="117">
        <v>14</v>
      </c>
      <c r="P33" s="117">
        <v>0</v>
      </c>
      <c r="Q33" s="117">
        <v>42</v>
      </c>
      <c r="R33" s="118">
        <v>0.6</v>
      </c>
    </row>
    <row r="34" spans="1:18" ht="15.75" x14ac:dyDescent="0.25">
      <c r="A34" s="162">
        <v>308</v>
      </c>
      <c r="B34" s="3" t="s">
        <v>598</v>
      </c>
      <c r="C34" s="235">
        <v>100</v>
      </c>
      <c r="D34" s="236">
        <f>SUM(D35:D39)</f>
        <v>14.950000000000001</v>
      </c>
      <c r="E34" s="236">
        <f t="shared" ref="E34:R34" si="8">SUM(E35:E39)</f>
        <v>16.009999999999998</v>
      </c>
      <c r="F34" s="236">
        <f t="shared" si="8"/>
        <v>9.120000000000001</v>
      </c>
      <c r="G34" s="236">
        <f t="shared" si="8"/>
        <v>240.3</v>
      </c>
      <c r="H34" s="236">
        <f t="shared" si="8"/>
        <v>8.199999999999999E-2</v>
      </c>
      <c r="I34" s="236">
        <f t="shared" si="8"/>
        <v>0.125</v>
      </c>
      <c r="J34" s="236">
        <f t="shared" si="8"/>
        <v>1.3280000000000001</v>
      </c>
      <c r="K34" s="236">
        <f t="shared" si="8"/>
        <v>6.9000000000000006E-2</v>
      </c>
      <c r="L34" s="236">
        <f t="shared" si="8"/>
        <v>0.65</v>
      </c>
      <c r="M34" s="236">
        <f t="shared" si="8"/>
        <v>16.978000000000002</v>
      </c>
      <c r="N34" s="236">
        <f t="shared" si="8"/>
        <v>4.0000000000000001E-3</v>
      </c>
      <c r="O34" s="236">
        <f t="shared" si="8"/>
        <v>19.478000000000002</v>
      </c>
      <c r="P34" s="236">
        <f t="shared" si="8"/>
        <v>9.9999999999999985E-3</v>
      </c>
      <c r="Q34" s="236">
        <f t="shared" si="8"/>
        <v>60.177999999999997</v>
      </c>
      <c r="R34" s="336">
        <f t="shared" si="8"/>
        <v>1.5619999999999998</v>
      </c>
    </row>
    <row r="35" spans="1:18" ht="15.75" x14ac:dyDescent="0.25">
      <c r="A35" s="162"/>
      <c r="B35" s="8" t="s">
        <v>26</v>
      </c>
      <c r="C35" s="23" t="s">
        <v>489</v>
      </c>
      <c r="D35" s="237">
        <v>0</v>
      </c>
      <c r="E35" s="237">
        <v>0</v>
      </c>
      <c r="F35" s="237">
        <v>0</v>
      </c>
      <c r="G35" s="237">
        <v>0</v>
      </c>
      <c r="H35" s="237">
        <v>0</v>
      </c>
      <c r="I35" s="237">
        <v>0</v>
      </c>
      <c r="J35" s="237">
        <v>0</v>
      </c>
      <c r="K35" s="237">
        <v>0</v>
      </c>
      <c r="L35" s="237">
        <v>0</v>
      </c>
      <c r="M35" s="237">
        <v>0</v>
      </c>
      <c r="N35" s="237">
        <v>0</v>
      </c>
      <c r="O35" s="237">
        <v>0</v>
      </c>
      <c r="P35" s="237">
        <v>0</v>
      </c>
      <c r="Q35" s="237">
        <v>0</v>
      </c>
      <c r="R35" s="239">
        <v>0</v>
      </c>
    </row>
    <row r="36" spans="1:18" ht="15.75" x14ac:dyDescent="0.25">
      <c r="A36" s="162"/>
      <c r="B36" s="8" t="s">
        <v>534</v>
      </c>
      <c r="C36" s="22" t="s">
        <v>535</v>
      </c>
      <c r="D36" s="6">
        <v>13.42</v>
      </c>
      <c r="E36" s="6">
        <v>13.57</v>
      </c>
      <c r="F36" s="6">
        <v>0</v>
      </c>
      <c r="G36" s="6">
        <v>175.52</v>
      </c>
      <c r="H36" s="237">
        <v>5.1999999999999998E-2</v>
      </c>
      <c r="I36" s="237">
        <v>0.11</v>
      </c>
      <c r="J36" s="6">
        <v>1.3280000000000001</v>
      </c>
      <c r="K36" s="237">
        <v>5.2999999999999999E-2</v>
      </c>
      <c r="L36" s="237">
        <v>0.36899999999999999</v>
      </c>
      <c r="M36" s="237">
        <v>11.8</v>
      </c>
      <c r="N36" s="238">
        <v>4.0000000000000001E-3</v>
      </c>
      <c r="O36" s="238">
        <v>13.27</v>
      </c>
      <c r="P36" s="238">
        <v>8.9999999999999993E-3</v>
      </c>
      <c r="Q36" s="238">
        <v>42.77</v>
      </c>
      <c r="R36" s="239">
        <v>1.18</v>
      </c>
    </row>
    <row r="37" spans="1:18" ht="30" x14ac:dyDescent="0.25">
      <c r="A37" s="162"/>
      <c r="B37" s="8" t="s">
        <v>128</v>
      </c>
      <c r="C37" s="23" t="s">
        <v>490</v>
      </c>
      <c r="D37" s="47">
        <v>1.48</v>
      </c>
      <c r="E37" s="47">
        <v>0.19</v>
      </c>
      <c r="F37" s="47">
        <v>9.06</v>
      </c>
      <c r="G37" s="47">
        <v>44.06</v>
      </c>
      <c r="H37" s="237">
        <v>0.03</v>
      </c>
      <c r="I37" s="237">
        <v>1.0999999999999999E-2</v>
      </c>
      <c r="J37" s="47">
        <v>0</v>
      </c>
      <c r="K37" s="237">
        <v>0</v>
      </c>
      <c r="L37" s="237">
        <v>0.24399999999999999</v>
      </c>
      <c r="M37" s="237">
        <v>4.3</v>
      </c>
      <c r="N37" s="238">
        <v>0</v>
      </c>
      <c r="O37" s="238">
        <v>6.19</v>
      </c>
      <c r="P37" s="238">
        <v>1E-3</v>
      </c>
      <c r="Q37" s="238">
        <v>16.309999999999999</v>
      </c>
      <c r="R37" s="239">
        <v>0.375</v>
      </c>
    </row>
    <row r="38" spans="1:18" ht="15.75" x14ac:dyDescent="0.25">
      <c r="A38" s="162"/>
      <c r="B38" s="128" t="s">
        <v>85</v>
      </c>
      <c r="C38" s="200" t="s">
        <v>488</v>
      </c>
      <c r="D38" s="64">
        <v>0</v>
      </c>
      <c r="E38" s="64">
        <v>0</v>
      </c>
      <c r="F38" s="64">
        <v>0</v>
      </c>
      <c r="G38" s="64">
        <v>0</v>
      </c>
      <c r="H38" s="237">
        <v>0</v>
      </c>
      <c r="I38" s="237">
        <v>0</v>
      </c>
      <c r="J38" s="237">
        <v>0</v>
      </c>
      <c r="K38" s="237">
        <v>0</v>
      </c>
      <c r="L38" s="237">
        <v>0</v>
      </c>
      <c r="M38" s="237">
        <v>0</v>
      </c>
      <c r="N38" s="238">
        <v>0</v>
      </c>
      <c r="O38" s="238">
        <v>0</v>
      </c>
      <c r="P38" s="238">
        <v>0</v>
      </c>
      <c r="Q38" s="238">
        <v>0</v>
      </c>
      <c r="R38" s="239">
        <v>0</v>
      </c>
    </row>
    <row r="39" spans="1:18" ht="15.75" x14ac:dyDescent="0.25">
      <c r="A39" s="162"/>
      <c r="B39" s="64" t="s">
        <v>17</v>
      </c>
      <c r="C39" s="200" t="s">
        <v>536</v>
      </c>
      <c r="D39" s="64">
        <v>0.05</v>
      </c>
      <c r="E39" s="64">
        <v>2.25</v>
      </c>
      <c r="F39" s="64">
        <v>0.06</v>
      </c>
      <c r="G39" s="64">
        <v>20.72</v>
      </c>
      <c r="H39" s="167">
        <v>0</v>
      </c>
      <c r="I39" s="167">
        <v>4.0000000000000001E-3</v>
      </c>
      <c r="J39" s="64">
        <v>0</v>
      </c>
      <c r="K39" s="240">
        <v>1.6E-2</v>
      </c>
      <c r="L39" s="240">
        <v>3.6999999999999998E-2</v>
      </c>
      <c r="M39" s="241">
        <v>0.878</v>
      </c>
      <c r="N39" s="167">
        <v>0</v>
      </c>
      <c r="O39" s="167">
        <v>1.7999999999999999E-2</v>
      </c>
      <c r="P39" s="167">
        <v>0</v>
      </c>
      <c r="Q39" s="242">
        <v>1.0980000000000001</v>
      </c>
      <c r="R39" s="184">
        <v>7.0000000000000001E-3</v>
      </c>
    </row>
    <row r="40" spans="1:18" ht="28.5" x14ac:dyDescent="0.25">
      <c r="A40" s="125">
        <v>204</v>
      </c>
      <c r="B40" s="33" t="s">
        <v>95</v>
      </c>
      <c r="C40" s="129">
        <v>180</v>
      </c>
      <c r="D40" s="134">
        <f t="shared" ref="D40:R40" si="9">SUM(D41:D44)</f>
        <v>6.04</v>
      </c>
      <c r="E40" s="134">
        <f t="shared" si="9"/>
        <v>7.915</v>
      </c>
      <c r="F40" s="134">
        <f t="shared" si="9"/>
        <v>48.802</v>
      </c>
      <c r="G40" s="134">
        <f t="shared" si="9"/>
        <v>281.10000000000002</v>
      </c>
      <c r="H40" s="134">
        <f t="shared" si="9"/>
        <v>1E-3</v>
      </c>
      <c r="I40" s="134">
        <f t="shared" si="9"/>
        <v>0.01</v>
      </c>
      <c r="J40" s="134">
        <f t="shared" si="9"/>
        <v>0</v>
      </c>
      <c r="K40" s="134">
        <f t="shared" si="9"/>
        <v>2.8000000000000001E-2</v>
      </c>
      <c r="L40" s="134">
        <f t="shared" si="9"/>
        <v>6.3E-2</v>
      </c>
      <c r="M40" s="134">
        <f t="shared" si="9"/>
        <v>1.512</v>
      </c>
      <c r="N40" s="134">
        <f t="shared" si="9"/>
        <v>0</v>
      </c>
      <c r="O40" s="134">
        <f t="shared" si="9"/>
        <v>3.1E-2</v>
      </c>
      <c r="P40" s="134">
        <f t="shared" si="9"/>
        <v>0</v>
      </c>
      <c r="Q40" s="134">
        <f t="shared" si="9"/>
        <v>1.89</v>
      </c>
      <c r="R40" s="157">
        <f t="shared" si="9"/>
        <v>1.2999999999999999E-2</v>
      </c>
    </row>
    <row r="41" spans="1:18" x14ac:dyDescent="0.25">
      <c r="A41" s="127"/>
      <c r="B41" s="64" t="s">
        <v>17</v>
      </c>
      <c r="C41" s="128" t="s">
        <v>587</v>
      </c>
      <c r="D41" s="64">
        <v>4.57</v>
      </c>
      <c r="E41" s="64">
        <v>5.0000000000000001E-3</v>
      </c>
      <c r="F41" s="64">
        <v>8.2000000000000003E-2</v>
      </c>
      <c r="G41" s="64">
        <v>41.7</v>
      </c>
      <c r="H41" s="64">
        <v>1E-3</v>
      </c>
      <c r="I41" s="64">
        <v>0.01</v>
      </c>
      <c r="J41" s="64">
        <v>0</v>
      </c>
      <c r="K41" s="64">
        <v>2.8000000000000001E-2</v>
      </c>
      <c r="L41" s="64">
        <v>6.3E-2</v>
      </c>
      <c r="M41" s="64">
        <v>1.512</v>
      </c>
      <c r="N41" s="117">
        <v>0</v>
      </c>
      <c r="O41" s="117">
        <v>3.1E-2</v>
      </c>
      <c r="P41" s="117">
        <v>0</v>
      </c>
      <c r="Q41" s="117">
        <v>1.89</v>
      </c>
      <c r="R41" s="118">
        <v>1.2999999999999999E-2</v>
      </c>
    </row>
    <row r="42" spans="1:18" x14ac:dyDescent="0.25">
      <c r="A42" s="125"/>
      <c r="B42" s="64" t="s">
        <v>26</v>
      </c>
      <c r="C42" s="128" t="s">
        <v>588</v>
      </c>
      <c r="D42" s="64">
        <v>0</v>
      </c>
      <c r="E42" s="64">
        <v>0</v>
      </c>
      <c r="F42" s="64">
        <v>0</v>
      </c>
      <c r="G42" s="64">
        <v>0</v>
      </c>
      <c r="H42" s="64">
        <v>0</v>
      </c>
      <c r="I42" s="64">
        <v>0</v>
      </c>
      <c r="J42" s="64">
        <v>0</v>
      </c>
      <c r="K42" s="64">
        <v>0</v>
      </c>
      <c r="L42" s="64">
        <v>0</v>
      </c>
      <c r="M42" s="64">
        <v>0</v>
      </c>
      <c r="N42" s="117">
        <v>0</v>
      </c>
      <c r="O42" s="117">
        <v>0</v>
      </c>
      <c r="P42" s="117">
        <v>0</v>
      </c>
      <c r="Q42" s="117">
        <v>0</v>
      </c>
      <c r="R42" s="118">
        <v>0</v>
      </c>
    </row>
    <row r="43" spans="1:18" x14ac:dyDescent="0.25">
      <c r="A43" s="125"/>
      <c r="B43" s="64" t="s">
        <v>85</v>
      </c>
      <c r="C43" s="128" t="s">
        <v>589</v>
      </c>
      <c r="D43" s="64">
        <v>0</v>
      </c>
      <c r="E43" s="64">
        <v>0</v>
      </c>
      <c r="F43" s="64">
        <v>0</v>
      </c>
      <c r="G43" s="64">
        <v>0</v>
      </c>
      <c r="H43" s="64">
        <v>0</v>
      </c>
      <c r="I43" s="64">
        <v>0</v>
      </c>
      <c r="J43" s="64">
        <v>0</v>
      </c>
      <c r="K43" s="64">
        <v>0</v>
      </c>
      <c r="L43" s="64">
        <v>0</v>
      </c>
      <c r="M43" s="64">
        <v>0</v>
      </c>
      <c r="N43" s="117">
        <v>0</v>
      </c>
      <c r="O43" s="117">
        <v>0</v>
      </c>
      <c r="P43" s="117">
        <v>0</v>
      </c>
      <c r="Q43" s="117">
        <v>0</v>
      </c>
      <c r="R43" s="118">
        <v>0</v>
      </c>
    </row>
    <row r="44" spans="1:18" ht="30" x14ac:dyDescent="0.25">
      <c r="A44" s="127"/>
      <c r="B44" s="64" t="s">
        <v>102</v>
      </c>
      <c r="C44" s="128" t="s">
        <v>103</v>
      </c>
      <c r="D44" s="64">
        <v>1.47</v>
      </c>
      <c r="E44" s="64">
        <v>7.91</v>
      </c>
      <c r="F44" s="64">
        <v>48.72</v>
      </c>
      <c r="G44" s="64">
        <v>239.4</v>
      </c>
      <c r="H44" s="64">
        <v>0</v>
      </c>
      <c r="I44" s="64">
        <v>0</v>
      </c>
      <c r="J44" s="64">
        <v>0</v>
      </c>
      <c r="K44" s="64">
        <v>0</v>
      </c>
      <c r="L44" s="64">
        <v>0</v>
      </c>
      <c r="M44" s="64">
        <v>0</v>
      </c>
      <c r="N44" s="117">
        <v>0</v>
      </c>
      <c r="O44" s="117">
        <v>0</v>
      </c>
      <c r="P44" s="117">
        <v>0</v>
      </c>
      <c r="Q44" s="117">
        <v>0</v>
      </c>
      <c r="R44" s="118">
        <v>0</v>
      </c>
    </row>
    <row r="45" spans="1:18" ht="29.25" x14ac:dyDescent="0.25">
      <c r="A45" s="140" t="s">
        <v>62</v>
      </c>
      <c r="B45" s="3" t="s">
        <v>63</v>
      </c>
      <c r="C45" s="5" t="s">
        <v>37</v>
      </c>
      <c r="D45" s="24">
        <f t="shared" ref="D45:R45" si="10">SUM(D46:D48)</f>
        <v>0.56000000000000005</v>
      </c>
      <c r="E45" s="24">
        <f t="shared" si="10"/>
        <v>0</v>
      </c>
      <c r="F45" s="24">
        <f t="shared" si="10"/>
        <v>30.22</v>
      </c>
      <c r="G45" s="24">
        <f t="shared" si="10"/>
        <v>103.11</v>
      </c>
      <c r="H45" s="24">
        <f t="shared" si="10"/>
        <v>6.0000000000000001E-3</v>
      </c>
      <c r="I45" s="24">
        <f t="shared" si="10"/>
        <v>2E-3</v>
      </c>
      <c r="J45" s="24">
        <f t="shared" si="10"/>
        <v>0.04</v>
      </c>
      <c r="K45" s="24">
        <f t="shared" si="10"/>
        <v>0</v>
      </c>
      <c r="L45" s="24">
        <f t="shared" si="10"/>
        <v>0</v>
      </c>
      <c r="M45" s="24">
        <f t="shared" si="10"/>
        <v>3.12</v>
      </c>
      <c r="N45" s="24">
        <f t="shared" si="10"/>
        <v>0</v>
      </c>
      <c r="O45" s="24">
        <f t="shared" si="10"/>
        <v>0</v>
      </c>
      <c r="P45" s="24">
        <f t="shared" si="10"/>
        <v>0</v>
      </c>
      <c r="Q45" s="24">
        <f t="shared" si="10"/>
        <v>0</v>
      </c>
      <c r="R45" s="364">
        <f t="shared" si="10"/>
        <v>0.12</v>
      </c>
    </row>
    <row r="46" spans="1:18" x14ac:dyDescent="0.25">
      <c r="A46" s="141"/>
      <c r="B46" s="8" t="s">
        <v>64</v>
      </c>
      <c r="C46" s="6" t="s">
        <v>65</v>
      </c>
      <c r="D46" s="120">
        <v>0.56000000000000005</v>
      </c>
      <c r="E46" s="120">
        <v>0</v>
      </c>
      <c r="F46" s="120">
        <v>10.26</v>
      </c>
      <c r="G46" s="120">
        <v>43.26</v>
      </c>
      <c r="H46" s="120">
        <v>6.0000000000000001E-3</v>
      </c>
      <c r="I46" s="120">
        <v>2E-3</v>
      </c>
      <c r="J46" s="120">
        <v>0.04</v>
      </c>
      <c r="K46" s="120">
        <v>0</v>
      </c>
      <c r="L46" s="120">
        <v>0</v>
      </c>
      <c r="M46" s="120">
        <v>2.52</v>
      </c>
      <c r="N46" s="121">
        <v>0</v>
      </c>
      <c r="O46" s="121">
        <v>0</v>
      </c>
      <c r="P46" s="121">
        <v>0</v>
      </c>
      <c r="Q46" s="121">
        <v>0</v>
      </c>
      <c r="R46" s="122">
        <v>0.06</v>
      </c>
    </row>
    <row r="47" spans="1:18" x14ac:dyDescent="0.25">
      <c r="A47" s="141"/>
      <c r="B47" s="8" t="s">
        <v>58</v>
      </c>
      <c r="C47" s="6" t="s">
        <v>66</v>
      </c>
      <c r="D47" s="120">
        <v>0</v>
      </c>
      <c r="E47" s="120">
        <v>0</v>
      </c>
      <c r="F47" s="120">
        <v>0</v>
      </c>
      <c r="G47" s="120">
        <v>0</v>
      </c>
      <c r="H47" s="120">
        <v>0</v>
      </c>
      <c r="I47" s="120">
        <v>0</v>
      </c>
      <c r="J47" s="120">
        <v>0</v>
      </c>
      <c r="K47" s="120">
        <v>0</v>
      </c>
      <c r="L47" s="120">
        <v>0</v>
      </c>
      <c r="M47" s="120">
        <v>0</v>
      </c>
      <c r="N47" s="121">
        <v>0</v>
      </c>
      <c r="O47" s="121">
        <v>0</v>
      </c>
      <c r="P47" s="121">
        <v>0</v>
      </c>
      <c r="Q47" s="121">
        <v>0</v>
      </c>
      <c r="R47" s="122">
        <v>0</v>
      </c>
    </row>
    <row r="48" spans="1:18" x14ac:dyDescent="0.25">
      <c r="A48" s="141"/>
      <c r="B48" s="8" t="s">
        <v>22</v>
      </c>
      <c r="C48" s="6" t="s">
        <v>67</v>
      </c>
      <c r="D48" s="120">
        <v>0</v>
      </c>
      <c r="E48" s="120">
        <v>0</v>
      </c>
      <c r="F48" s="120">
        <v>19.96</v>
      </c>
      <c r="G48" s="120">
        <v>59.85</v>
      </c>
      <c r="H48" s="120">
        <v>0</v>
      </c>
      <c r="I48" s="120">
        <v>0</v>
      </c>
      <c r="J48" s="120">
        <v>0</v>
      </c>
      <c r="K48" s="120">
        <v>0</v>
      </c>
      <c r="L48" s="120">
        <v>0</v>
      </c>
      <c r="M48" s="120">
        <v>0.6</v>
      </c>
      <c r="N48" s="121">
        <v>0</v>
      </c>
      <c r="O48" s="121">
        <v>0</v>
      </c>
      <c r="P48" s="121">
        <v>0</v>
      </c>
      <c r="Q48" s="121">
        <v>0</v>
      </c>
      <c r="R48" s="122">
        <v>0.06</v>
      </c>
    </row>
    <row r="49" spans="1:18" x14ac:dyDescent="0.25">
      <c r="A49" s="139">
        <v>11</v>
      </c>
      <c r="B49" s="3" t="s">
        <v>69</v>
      </c>
      <c r="C49" s="5" t="s">
        <v>49</v>
      </c>
      <c r="D49" s="9">
        <f t="shared" ref="D49" si="11">SUM(D50)</f>
        <v>1.44</v>
      </c>
      <c r="E49" s="9">
        <f t="shared" ref="E49:R49" si="12">SUM(E50)</f>
        <v>0.36</v>
      </c>
      <c r="F49" s="9">
        <f t="shared" si="12"/>
        <v>12.48</v>
      </c>
      <c r="G49" s="9">
        <f t="shared" si="12"/>
        <v>59.4</v>
      </c>
      <c r="H49" s="26">
        <f t="shared" si="12"/>
        <v>7.0000000000000001E-3</v>
      </c>
      <c r="I49" s="26">
        <f t="shared" si="12"/>
        <v>3.2000000000000001E-2</v>
      </c>
      <c r="J49" s="9">
        <f t="shared" si="12"/>
        <v>0</v>
      </c>
      <c r="K49" s="9">
        <f t="shared" si="12"/>
        <v>0</v>
      </c>
      <c r="L49" s="9">
        <f t="shared" si="12"/>
        <v>0</v>
      </c>
      <c r="M49" s="9">
        <f t="shared" si="12"/>
        <v>14</v>
      </c>
      <c r="N49" s="9">
        <f t="shared" si="12"/>
        <v>0</v>
      </c>
      <c r="O49" s="9">
        <f t="shared" si="12"/>
        <v>0</v>
      </c>
      <c r="P49" s="9">
        <f t="shared" si="12"/>
        <v>0</v>
      </c>
      <c r="Q49" s="9">
        <f t="shared" si="12"/>
        <v>0</v>
      </c>
      <c r="R49" s="9">
        <f t="shared" si="12"/>
        <v>1.56</v>
      </c>
    </row>
    <row r="50" spans="1:18" ht="15.75" thickBot="1" x14ac:dyDescent="0.3">
      <c r="A50" s="207"/>
      <c r="B50" s="78" t="s">
        <v>68</v>
      </c>
      <c r="C50" s="29" t="s">
        <v>51</v>
      </c>
      <c r="D50" s="30">
        <v>1.44</v>
      </c>
      <c r="E50" s="30">
        <v>0.36</v>
      </c>
      <c r="F50" s="30">
        <v>12.48</v>
      </c>
      <c r="G50" s="30">
        <v>59.4</v>
      </c>
      <c r="H50" s="30">
        <v>7.0000000000000001E-3</v>
      </c>
      <c r="I50" s="30">
        <v>3.2000000000000001E-2</v>
      </c>
      <c r="J50" s="30">
        <v>0</v>
      </c>
      <c r="K50" s="30">
        <v>0</v>
      </c>
      <c r="L50" s="30">
        <v>0</v>
      </c>
      <c r="M50" s="30">
        <v>14</v>
      </c>
      <c r="N50" s="102">
        <v>0</v>
      </c>
      <c r="O50" s="102">
        <v>0</v>
      </c>
      <c r="P50" s="102">
        <v>0</v>
      </c>
      <c r="Q50" s="102">
        <v>0</v>
      </c>
      <c r="R50" s="31">
        <v>1.56</v>
      </c>
    </row>
    <row r="51" spans="1:18" ht="15.75" thickBot="1" x14ac:dyDescent="0.3">
      <c r="A51" s="431" t="s">
        <v>52</v>
      </c>
      <c r="B51" s="432"/>
      <c r="C51" s="433"/>
      <c r="D51" s="17">
        <f t="shared" ref="D51:R51" si="13">SUM(D32,D34,D40,D45,D49,)</f>
        <v>23.790000000000003</v>
      </c>
      <c r="E51" s="17">
        <f t="shared" si="13"/>
        <v>24.384999999999998</v>
      </c>
      <c r="F51" s="17">
        <f t="shared" si="13"/>
        <v>103.122</v>
      </c>
      <c r="G51" s="216">
        <f t="shared" si="13"/>
        <v>697.91000000000008</v>
      </c>
      <c r="H51" s="17">
        <f t="shared" si="13"/>
        <v>0.126</v>
      </c>
      <c r="I51" s="17">
        <f t="shared" si="13"/>
        <v>0.20900000000000002</v>
      </c>
      <c r="J51" s="17">
        <f t="shared" si="13"/>
        <v>11.367999999999999</v>
      </c>
      <c r="K51" s="17">
        <f t="shared" si="13"/>
        <v>0.107</v>
      </c>
      <c r="L51" s="17">
        <f t="shared" si="13"/>
        <v>0.81299999999999994</v>
      </c>
      <c r="M51" s="17">
        <f t="shared" si="13"/>
        <v>58.61</v>
      </c>
      <c r="N51" s="17">
        <f t="shared" si="13"/>
        <v>7.0000000000000001E-3</v>
      </c>
      <c r="O51" s="17">
        <f t="shared" si="13"/>
        <v>33.509</v>
      </c>
      <c r="P51" s="17">
        <f t="shared" si="13"/>
        <v>9.9999999999999985E-3</v>
      </c>
      <c r="Q51" s="17">
        <f t="shared" si="13"/>
        <v>104.068</v>
      </c>
      <c r="R51" s="18">
        <f t="shared" si="13"/>
        <v>3.855</v>
      </c>
    </row>
    <row r="52" spans="1:18" x14ac:dyDescent="0.25">
      <c r="C52">
        <v>620</v>
      </c>
    </row>
    <row r="55" spans="1:18" ht="15.75" thickBot="1" x14ac:dyDescent="0.3">
      <c r="B55" s="258" t="s">
        <v>73</v>
      </c>
      <c r="C55" s="258"/>
      <c r="D55" s="258"/>
      <c r="E55" s="258"/>
      <c r="F55" s="258"/>
      <c r="G55" s="258"/>
      <c r="H55" s="258"/>
      <c r="I55" s="258"/>
      <c r="J55" s="258"/>
      <c r="K55" s="258"/>
      <c r="L55" s="258"/>
      <c r="M55" s="258"/>
      <c r="N55" s="258"/>
      <c r="O55" s="258"/>
      <c r="P55" s="258"/>
      <c r="Q55" s="258"/>
      <c r="R55" s="258"/>
    </row>
    <row r="56" spans="1:18" x14ac:dyDescent="0.25">
      <c r="A56" s="459" t="s">
        <v>1</v>
      </c>
      <c r="B56" s="453" t="s">
        <v>2</v>
      </c>
      <c r="C56" s="453" t="s">
        <v>3</v>
      </c>
      <c r="D56" s="453" t="s">
        <v>4</v>
      </c>
      <c r="E56" s="453"/>
      <c r="F56" s="453"/>
      <c r="G56" s="453" t="s">
        <v>5</v>
      </c>
      <c r="H56" s="445" t="s">
        <v>6</v>
      </c>
      <c r="I56" s="446"/>
      <c r="J56" s="446"/>
      <c r="K56" s="446"/>
      <c r="L56" s="447"/>
      <c r="M56" s="453" t="s">
        <v>7</v>
      </c>
      <c r="N56" s="445"/>
      <c r="O56" s="445"/>
      <c r="P56" s="445"/>
      <c r="Q56" s="445"/>
      <c r="R56" s="458"/>
    </row>
    <row r="57" spans="1:18" ht="15" customHeight="1" thickBot="1" x14ac:dyDescent="0.3">
      <c r="A57" s="460"/>
      <c r="B57" s="454"/>
      <c r="C57" s="454"/>
      <c r="D57" s="217" t="s">
        <v>8</v>
      </c>
      <c r="E57" s="217" t="s">
        <v>9</v>
      </c>
      <c r="F57" s="217" t="s">
        <v>10</v>
      </c>
      <c r="G57" s="454"/>
      <c r="H57" s="217" t="s">
        <v>11</v>
      </c>
      <c r="I57" s="217" t="s">
        <v>12</v>
      </c>
      <c r="J57" s="217" t="s">
        <v>13</v>
      </c>
      <c r="K57" s="217" t="s">
        <v>441</v>
      </c>
      <c r="L57" s="217" t="s">
        <v>433</v>
      </c>
      <c r="M57" s="217" t="s">
        <v>14</v>
      </c>
      <c r="N57" s="218" t="s">
        <v>434</v>
      </c>
      <c r="O57" s="219" t="s">
        <v>435</v>
      </c>
      <c r="P57" s="218" t="s">
        <v>436</v>
      </c>
      <c r="Q57" s="218" t="s">
        <v>437</v>
      </c>
      <c r="R57" s="220" t="s">
        <v>15</v>
      </c>
    </row>
    <row r="58" spans="1:18" ht="29.25" x14ac:dyDescent="0.25">
      <c r="A58" s="259">
        <v>15</v>
      </c>
      <c r="B58" s="27" t="s">
        <v>519</v>
      </c>
      <c r="C58" s="28" t="s">
        <v>46</v>
      </c>
      <c r="D58" s="28">
        <f>SUM(D59:D61)</f>
        <v>0.86</v>
      </c>
      <c r="E58" s="28">
        <f>SUM(E59:E61)</f>
        <v>7.0830000000000002</v>
      </c>
      <c r="F58" s="28">
        <f>SUM(F59:F61)</f>
        <v>9.6900000000000013</v>
      </c>
      <c r="G58" s="28">
        <f>SUM(G59:G61)</f>
        <v>106.52</v>
      </c>
      <c r="H58" s="28">
        <f t="shared" ref="H58:R58" si="14">SUM(H59:H61)</f>
        <v>5.6000000000000001E-2</v>
      </c>
      <c r="I58" s="28">
        <f t="shared" si="14"/>
        <v>6.5000000000000002E-2</v>
      </c>
      <c r="J58" s="28">
        <f t="shared" si="14"/>
        <v>5.4870000000000001</v>
      </c>
      <c r="K58" s="28">
        <f t="shared" si="14"/>
        <v>1.86</v>
      </c>
      <c r="L58" s="28">
        <f t="shared" si="14"/>
        <v>0.372</v>
      </c>
      <c r="M58" s="28">
        <f t="shared" si="14"/>
        <v>47.43</v>
      </c>
      <c r="N58" s="28">
        <f t="shared" si="14"/>
        <v>5.0000000000000001E-3</v>
      </c>
      <c r="O58" s="28">
        <f t="shared" si="14"/>
        <v>35.340000000000003</v>
      </c>
      <c r="P58" s="28">
        <f t="shared" si="14"/>
        <v>0</v>
      </c>
      <c r="Q58" s="28">
        <f t="shared" si="14"/>
        <v>51.15</v>
      </c>
      <c r="R58" s="260">
        <f t="shared" si="14"/>
        <v>6.5000000000000002E-2</v>
      </c>
    </row>
    <row r="59" spans="1:18" ht="15.75" x14ac:dyDescent="0.25">
      <c r="A59" s="221"/>
      <c r="B59" s="8" t="s">
        <v>56</v>
      </c>
      <c r="C59" s="23" t="s">
        <v>551</v>
      </c>
      <c r="D59" s="126">
        <v>0.86</v>
      </c>
      <c r="E59" s="126">
        <v>9.2999999999999999E-2</v>
      </c>
      <c r="F59" s="126">
        <v>6.7</v>
      </c>
      <c r="G59" s="126">
        <v>31.62</v>
      </c>
      <c r="H59" s="126">
        <v>5.6000000000000001E-2</v>
      </c>
      <c r="I59" s="126">
        <v>6.5000000000000002E-2</v>
      </c>
      <c r="J59" s="222">
        <v>5.4870000000000001</v>
      </c>
      <c r="K59" s="223">
        <v>1.86</v>
      </c>
      <c r="L59" s="222">
        <v>0.372</v>
      </c>
      <c r="M59" s="222">
        <v>47.43</v>
      </c>
      <c r="N59" s="222">
        <v>5.0000000000000001E-3</v>
      </c>
      <c r="O59" s="261">
        <v>35.340000000000003</v>
      </c>
      <c r="P59" s="261">
        <v>0</v>
      </c>
      <c r="Q59" s="261">
        <v>51.15</v>
      </c>
      <c r="R59" s="262">
        <v>6.5000000000000002E-2</v>
      </c>
    </row>
    <row r="60" spans="1:18" x14ac:dyDescent="0.25">
      <c r="A60" s="221"/>
      <c r="B60" s="8" t="s">
        <v>18</v>
      </c>
      <c r="C60" s="23" t="s">
        <v>55</v>
      </c>
      <c r="D60" s="22">
        <v>0</v>
      </c>
      <c r="E60" s="22">
        <v>6.99</v>
      </c>
      <c r="F60" s="22">
        <v>0</v>
      </c>
      <c r="G60" s="22">
        <v>62.93</v>
      </c>
      <c r="H60" s="126">
        <v>0</v>
      </c>
      <c r="I60" s="126">
        <v>0</v>
      </c>
      <c r="J60" s="126">
        <v>0</v>
      </c>
      <c r="K60" s="126">
        <v>0</v>
      </c>
      <c r="L60" s="126">
        <v>0</v>
      </c>
      <c r="M60" s="126">
        <v>0</v>
      </c>
      <c r="N60" s="126">
        <v>0</v>
      </c>
      <c r="O60" s="126">
        <v>0</v>
      </c>
      <c r="P60" s="126">
        <v>0</v>
      </c>
      <c r="Q60" s="126">
        <v>0</v>
      </c>
      <c r="R60" s="263">
        <v>0</v>
      </c>
    </row>
    <row r="61" spans="1:18" x14ac:dyDescent="0.25">
      <c r="A61" s="221"/>
      <c r="B61" s="8" t="s">
        <v>22</v>
      </c>
      <c r="C61" s="23" t="s">
        <v>23</v>
      </c>
      <c r="D61" s="22">
        <v>0</v>
      </c>
      <c r="E61" s="22">
        <v>0</v>
      </c>
      <c r="F61" s="22">
        <v>2.99</v>
      </c>
      <c r="G61" s="22">
        <v>11.97</v>
      </c>
      <c r="H61" s="126">
        <v>0</v>
      </c>
      <c r="I61" s="126">
        <v>0</v>
      </c>
      <c r="J61" s="126">
        <v>0</v>
      </c>
      <c r="K61" s="126">
        <v>0</v>
      </c>
      <c r="L61" s="126">
        <v>0</v>
      </c>
      <c r="M61" s="126">
        <v>0</v>
      </c>
      <c r="N61" s="126">
        <v>0</v>
      </c>
      <c r="O61" s="126">
        <v>0</v>
      </c>
      <c r="P61" s="126">
        <v>0</v>
      </c>
      <c r="Q61" s="126">
        <v>0</v>
      </c>
      <c r="R61" s="263">
        <v>0</v>
      </c>
    </row>
    <row r="62" spans="1:18" ht="28.5" x14ac:dyDescent="0.25">
      <c r="A62" s="125" t="s">
        <v>101</v>
      </c>
      <c r="B62" s="33" t="s">
        <v>560</v>
      </c>
      <c r="C62" s="129">
        <v>200</v>
      </c>
      <c r="D62" s="199">
        <f t="shared" ref="D62:R62" si="15">SUM(D63:D69)</f>
        <v>26.14</v>
      </c>
      <c r="E62" s="199">
        <f t="shared" si="15"/>
        <v>17.844999999999999</v>
      </c>
      <c r="F62" s="199">
        <f t="shared" si="15"/>
        <v>26.450000000000003</v>
      </c>
      <c r="G62" s="199">
        <f t="shared" si="15"/>
        <v>369.51</v>
      </c>
      <c r="H62" s="199">
        <f t="shared" si="15"/>
        <v>0.108</v>
      </c>
      <c r="I62" s="199">
        <f t="shared" si="15"/>
        <v>0.77200000000000013</v>
      </c>
      <c r="J62" s="199">
        <f t="shared" si="15"/>
        <v>1.5899999999999999</v>
      </c>
      <c r="K62" s="199">
        <f t="shared" si="15"/>
        <v>0.121</v>
      </c>
      <c r="L62" s="199">
        <f t="shared" si="15"/>
        <v>0.52700000000000002</v>
      </c>
      <c r="M62" s="199">
        <f t="shared" si="15"/>
        <v>333.78199999999998</v>
      </c>
      <c r="N62" s="199">
        <f t="shared" si="15"/>
        <v>1.9000000000000003E-2</v>
      </c>
      <c r="O62" s="199">
        <f t="shared" si="15"/>
        <v>40.756</v>
      </c>
      <c r="P62" s="199">
        <f t="shared" si="15"/>
        <v>4.1000000000000002E-2</v>
      </c>
      <c r="Q62" s="199">
        <f t="shared" si="15"/>
        <v>359.01</v>
      </c>
      <c r="R62" s="228">
        <f t="shared" si="15"/>
        <v>2.0699999999999998</v>
      </c>
    </row>
    <row r="63" spans="1:18" x14ac:dyDescent="0.25">
      <c r="A63" s="137"/>
      <c r="B63" s="64" t="s">
        <v>122</v>
      </c>
      <c r="C63" s="138" t="s">
        <v>521</v>
      </c>
      <c r="D63" s="224">
        <v>1.3</v>
      </c>
      <c r="E63" s="224">
        <v>0.13</v>
      </c>
      <c r="F63" s="224">
        <v>8.9</v>
      </c>
      <c r="G63" s="224">
        <v>41.96</v>
      </c>
      <c r="H63" s="224">
        <v>1.7999999999999999E-2</v>
      </c>
      <c r="I63" s="224">
        <v>5.0000000000000001E-3</v>
      </c>
      <c r="J63" s="224">
        <v>0</v>
      </c>
      <c r="K63" s="224">
        <v>0</v>
      </c>
      <c r="L63" s="224">
        <v>0.189</v>
      </c>
      <c r="M63" s="224">
        <v>2.52</v>
      </c>
      <c r="N63" s="225">
        <v>0</v>
      </c>
      <c r="O63" s="225">
        <v>2.2679999999999998</v>
      </c>
      <c r="P63" s="225">
        <v>0</v>
      </c>
      <c r="Q63" s="225">
        <v>10.71</v>
      </c>
      <c r="R63" s="226">
        <v>1.26</v>
      </c>
    </row>
    <row r="64" spans="1:18" x14ac:dyDescent="0.25">
      <c r="A64" s="137"/>
      <c r="B64" s="64" t="s">
        <v>121</v>
      </c>
      <c r="C64" s="138" t="s">
        <v>522</v>
      </c>
      <c r="D64" s="224">
        <v>20.74</v>
      </c>
      <c r="E64" s="224">
        <v>11.18</v>
      </c>
      <c r="F64" s="224">
        <v>2.48</v>
      </c>
      <c r="G64" s="224">
        <v>192.88</v>
      </c>
      <c r="H64" s="224">
        <v>0.05</v>
      </c>
      <c r="I64" s="224">
        <v>0.33500000000000002</v>
      </c>
      <c r="J64" s="224">
        <v>0.621</v>
      </c>
      <c r="K64" s="224">
        <v>6.8000000000000005E-2</v>
      </c>
      <c r="L64" s="224">
        <v>0.248</v>
      </c>
      <c r="M64" s="224">
        <v>203.69</v>
      </c>
      <c r="N64" s="225">
        <v>1.0999999999999999E-2</v>
      </c>
      <c r="O64" s="225">
        <v>28.57</v>
      </c>
      <c r="P64" s="225">
        <v>3.6999999999999998E-2</v>
      </c>
      <c r="Q64" s="225">
        <v>273.24</v>
      </c>
      <c r="R64" s="226">
        <v>0.497</v>
      </c>
    </row>
    <row r="65" spans="1:18" x14ac:dyDescent="0.25">
      <c r="A65" s="137"/>
      <c r="B65" s="64" t="s">
        <v>17</v>
      </c>
      <c r="C65" s="227" t="s">
        <v>59</v>
      </c>
      <c r="D65" s="224">
        <v>0.05</v>
      </c>
      <c r="E65" s="224">
        <v>2.21</v>
      </c>
      <c r="F65" s="224">
        <v>0.06</v>
      </c>
      <c r="G65" s="224">
        <v>20.38</v>
      </c>
      <c r="H65" s="224">
        <v>0</v>
      </c>
      <c r="I65" s="224">
        <v>4.0000000000000001E-3</v>
      </c>
      <c r="J65" s="224">
        <v>0</v>
      </c>
      <c r="K65" s="224">
        <v>1.6E-2</v>
      </c>
      <c r="L65" s="224">
        <v>3.5999999999999997E-2</v>
      </c>
      <c r="M65" s="224">
        <v>0.86399999999999999</v>
      </c>
      <c r="N65" s="225">
        <v>0</v>
      </c>
      <c r="O65" s="225">
        <v>1.7999999999999999E-2</v>
      </c>
      <c r="P65" s="225">
        <v>0</v>
      </c>
      <c r="Q65" s="225">
        <v>1.08</v>
      </c>
      <c r="R65" s="226">
        <v>7.0000000000000001E-3</v>
      </c>
    </row>
    <row r="66" spans="1:18" x14ac:dyDescent="0.25">
      <c r="A66" s="137"/>
      <c r="B66" s="64" t="s">
        <v>20</v>
      </c>
      <c r="C66" s="138" t="s">
        <v>103</v>
      </c>
      <c r="D66" s="224">
        <v>1.83</v>
      </c>
      <c r="E66" s="224">
        <v>2.02</v>
      </c>
      <c r="F66" s="224">
        <v>2.96</v>
      </c>
      <c r="G66" s="224">
        <v>37.799999999999997</v>
      </c>
      <c r="H66" s="224">
        <v>2.5000000000000001E-2</v>
      </c>
      <c r="I66" s="224">
        <v>9.4E-2</v>
      </c>
      <c r="J66" s="224">
        <v>0.81899999999999995</v>
      </c>
      <c r="K66" s="224">
        <v>1.4E-2</v>
      </c>
      <c r="L66" s="224">
        <v>0</v>
      </c>
      <c r="M66" s="224">
        <v>75.599999999999994</v>
      </c>
      <c r="N66" s="225">
        <v>6.0000000000000001E-3</v>
      </c>
      <c r="O66" s="225">
        <v>8.82</v>
      </c>
      <c r="P66" s="225">
        <v>1E-3</v>
      </c>
      <c r="Q66" s="225">
        <v>56.7</v>
      </c>
      <c r="R66" s="226">
        <v>3.9E-2</v>
      </c>
    </row>
    <row r="67" spans="1:18" x14ac:dyDescent="0.25">
      <c r="A67" s="137"/>
      <c r="B67" s="64" t="s">
        <v>22</v>
      </c>
      <c r="C67" s="227" t="s">
        <v>59</v>
      </c>
      <c r="D67" s="224">
        <v>0</v>
      </c>
      <c r="E67" s="224">
        <v>0</v>
      </c>
      <c r="F67" s="224">
        <v>3.59</v>
      </c>
      <c r="G67" s="224">
        <v>14.36</v>
      </c>
      <c r="H67" s="224">
        <v>0</v>
      </c>
      <c r="I67" s="224">
        <v>0</v>
      </c>
      <c r="J67" s="224">
        <v>0</v>
      </c>
      <c r="K67" s="224">
        <v>0</v>
      </c>
      <c r="L67" s="224">
        <v>0</v>
      </c>
      <c r="M67" s="224">
        <v>0.108</v>
      </c>
      <c r="N67" s="225">
        <v>0</v>
      </c>
      <c r="O67" s="225">
        <v>0</v>
      </c>
      <c r="P67" s="225">
        <v>0</v>
      </c>
      <c r="Q67" s="225">
        <v>0</v>
      </c>
      <c r="R67" s="226">
        <v>1.2E-2</v>
      </c>
    </row>
    <row r="68" spans="1:18" x14ac:dyDescent="0.25">
      <c r="A68" s="137"/>
      <c r="B68" s="64" t="s">
        <v>24</v>
      </c>
      <c r="C68" s="227" t="s">
        <v>518</v>
      </c>
      <c r="D68" s="224">
        <v>1.1399999999999999</v>
      </c>
      <c r="E68" s="224">
        <v>1.03</v>
      </c>
      <c r="F68" s="224">
        <v>0.06</v>
      </c>
      <c r="G68" s="224">
        <v>14.13</v>
      </c>
      <c r="H68" s="224">
        <v>6.0000000000000001E-3</v>
      </c>
      <c r="I68" s="224">
        <v>0.27700000000000002</v>
      </c>
      <c r="J68" s="224">
        <v>0</v>
      </c>
      <c r="K68" s="224">
        <v>2.3E-2</v>
      </c>
      <c r="L68" s="224">
        <v>5.3999999999999999E-2</v>
      </c>
      <c r="M68" s="224">
        <v>4.95</v>
      </c>
      <c r="N68" s="225">
        <v>2E-3</v>
      </c>
      <c r="O68" s="225">
        <v>1.08</v>
      </c>
      <c r="P68" s="225">
        <v>3.0000000000000001E-3</v>
      </c>
      <c r="Q68" s="225">
        <v>17.28</v>
      </c>
      <c r="R68" s="226">
        <v>0.22500000000000001</v>
      </c>
    </row>
    <row r="69" spans="1:18" x14ac:dyDescent="0.25">
      <c r="A69" s="137"/>
      <c r="B69" s="64" t="s">
        <v>523</v>
      </c>
      <c r="C69" s="138" t="s">
        <v>67</v>
      </c>
      <c r="D69" s="68">
        <v>1.08</v>
      </c>
      <c r="E69" s="68">
        <v>1.2749999999999999</v>
      </c>
      <c r="F69" s="68">
        <v>8.4</v>
      </c>
      <c r="G69" s="68">
        <v>48</v>
      </c>
      <c r="H69" s="68">
        <v>8.9999999999999993E-3</v>
      </c>
      <c r="I69" s="68">
        <v>5.7000000000000002E-2</v>
      </c>
      <c r="J69" s="68">
        <v>0.15</v>
      </c>
      <c r="K69" s="68">
        <v>0</v>
      </c>
      <c r="L69" s="68">
        <v>0</v>
      </c>
      <c r="M69" s="68">
        <v>46.05</v>
      </c>
      <c r="N69" s="112">
        <v>0</v>
      </c>
      <c r="O69" s="112">
        <v>0</v>
      </c>
      <c r="P69" s="112">
        <v>0</v>
      </c>
      <c r="Q69" s="112">
        <v>0</v>
      </c>
      <c r="R69" s="113">
        <v>0.03</v>
      </c>
    </row>
    <row r="70" spans="1:18" x14ac:dyDescent="0.25">
      <c r="A70" s="125">
        <v>132</v>
      </c>
      <c r="B70" s="33" t="s">
        <v>120</v>
      </c>
      <c r="C70" s="129">
        <v>200</v>
      </c>
      <c r="D70" s="134">
        <f>SUM(D71:D73)</f>
        <v>0.03</v>
      </c>
      <c r="E70" s="134">
        <f t="shared" ref="E70:J70" si="16">SUM(E71:E73)</f>
        <v>0.12</v>
      </c>
      <c r="F70" s="134">
        <f t="shared" si="16"/>
        <v>12.997999999999999</v>
      </c>
      <c r="G70" s="134">
        <f t="shared" si="16"/>
        <v>52.71</v>
      </c>
      <c r="H70" s="135">
        <f t="shared" si="16"/>
        <v>0</v>
      </c>
      <c r="I70" s="135">
        <f t="shared" si="16"/>
        <v>6.0000000000000001E-3</v>
      </c>
      <c r="J70" s="134">
        <f t="shared" si="16"/>
        <v>0.06</v>
      </c>
      <c r="K70" s="134">
        <f>SUM(K71:K73)</f>
        <v>0</v>
      </c>
      <c r="L70" s="134">
        <f>SUM(L71:L73)</f>
        <v>0</v>
      </c>
      <c r="M70" s="135">
        <f t="shared" ref="M70:R70" si="17">SUM(M71:M73)</f>
        <v>3.3600000000000003</v>
      </c>
      <c r="N70" s="135">
        <f t="shared" si="17"/>
        <v>0</v>
      </c>
      <c r="O70" s="135">
        <f t="shared" si="17"/>
        <v>2.64</v>
      </c>
      <c r="P70" s="135">
        <f t="shared" si="17"/>
        <v>0</v>
      </c>
      <c r="Q70" s="135">
        <f t="shared" si="17"/>
        <v>4.9400000000000004</v>
      </c>
      <c r="R70" s="136">
        <f t="shared" si="17"/>
        <v>0.53100000000000003</v>
      </c>
    </row>
    <row r="71" spans="1:18" x14ac:dyDescent="0.25">
      <c r="A71" s="137"/>
      <c r="B71" s="64" t="s">
        <v>79</v>
      </c>
      <c r="C71" s="138" t="s">
        <v>80</v>
      </c>
      <c r="D71" s="64">
        <v>0.03</v>
      </c>
      <c r="E71" s="64">
        <v>0.12</v>
      </c>
      <c r="F71" s="64">
        <v>2.4E-2</v>
      </c>
      <c r="G71" s="64">
        <v>0.84</v>
      </c>
      <c r="H71" s="64">
        <v>0</v>
      </c>
      <c r="I71" s="64">
        <v>6.0000000000000001E-3</v>
      </c>
      <c r="J71" s="64">
        <v>0.06</v>
      </c>
      <c r="K71" s="64">
        <v>0</v>
      </c>
      <c r="L71" s="64">
        <v>0</v>
      </c>
      <c r="M71" s="64">
        <v>2.97</v>
      </c>
      <c r="N71" s="117">
        <v>0</v>
      </c>
      <c r="O71" s="117">
        <v>2.64</v>
      </c>
      <c r="P71" s="117">
        <v>0</v>
      </c>
      <c r="Q71" s="117">
        <v>4.9400000000000004</v>
      </c>
      <c r="R71" s="118">
        <v>0.49199999999999999</v>
      </c>
    </row>
    <row r="72" spans="1:18" x14ac:dyDescent="0.25">
      <c r="A72" s="137"/>
      <c r="B72" s="64" t="s">
        <v>58</v>
      </c>
      <c r="C72" s="138" t="s">
        <v>66</v>
      </c>
      <c r="D72" s="64">
        <v>0</v>
      </c>
      <c r="E72" s="64">
        <v>0</v>
      </c>
      <c r="F72" s="64">
        <v>0</v>
      </c>
      <c r="G72" s="64">
        <v>0</v>
      </c>
      <c r="H72" s="64">
        <v>0</v>
      </c>
      <c r="I72" s="64">
        <v>0</v>
      </c>
      <c r="J72" s="64">
        <v>0</v>
      </c>
      <c r="K72" s="117">
        <v>0</v>
      </c>
      <c r="L72" s="117">
        <v>0</v>
      </c>
      <c r="M72" s="117">
        <v>0</v>
      </c>
      <c r="N72" s="117">
        <v>0</v>
      </c>
      <c r="O72" s="117">
        <v>0</v>
      </c>
      <c r="P72" s="117">
        <v>0</v>
      </c>
      <c r="Q72" s="117">
        <v>0</v>
      </c>
      <c r="R72" s="118">
        <v>0</v>
      </c>
    </row>
    <row r="73" spans="1:18" x14ac:dyDescent="0.25">
      <c r="A73" s="137"/>
      <c r="B73" s="64" t="s">
        <v>22</v>
      </c>
      <c r="C73" s="138" t="s">
        <v>81</v>
      </c>
      <c r="D73" s="64">
        <v>0</v>
      </c>
      <c r="E73" s="64">
        <v>0</v>
      </c>
      <c r="F73" s="64">
        <v>12.974</v>
      </c>
      <c r="G73" s="64">
        <v>51.87</v>
      </c>
      <c r="H73" s="64">
        <v>0</v>
      </c>
      <c r="I73" s="64">
        <v>0</v>
      </c>
      <c r="J73" s="64">
        <v>0</v>
      </c>
      <c r="K73" s="64">
        <v>0</v>
      </c>
      <c r="L73" s="64">
        <v>0</v>
      </c>
      <c r="M73" s="64">
        <v>0.39</v>
      </c>
      <c r="N73" s="117">
        <v>0</v>
      </c>
      <c r="O73" s="117">
        <v>0</v>
      </c>
      <c r="P73" s="117">
        <v>0</v>
      </c>
      <c r="Q73" s="117">
        <v>0</v>
      </c>
      <c r="R73" s="118">
        <v>3.9E-2</v>
      </c>
    </row>
    <row r="74" spans="1:18" x14ac:dyDescent="0.25">
      <c r="A74" s="125">
        <v>10</v>
      </c>
      <c r="B74" s="33" t="s">
        <v>48</v>
      </c>
      <c r="C74" s="129">
        <v>30</v>
      </c>
      <c r="D74" s="199">
        <f t="shared" ref="D74:R74" si="18">SUM(D75)</f>
        <v>2.37</v>
      </c>
      <c r="E74" s="199">
        <f t="shared" si="18"/>
        <v>0.27</v>
      </c>
      <c r="F74" s="199">
        <f t="shared" si="18"/>
        <v>11.4</v>
      </c>
      <c r="G74" s="199">
        <f t="shared" si="18"/>
        <v>59.7</v>
      </c>
      <c r="H74" s="199">
        <f t="shared" si="18"/>
        <v>4.8000000000000001E-2</v>
      </c>
      <c r="I74" s="199">
        <f t="shared" si="18"/>
        <v>1.7999999999999999E-2</v>
      </c>
      <c r="J74" s="199">
        <f t="shared" si="18"/>
        <v>0</v>
      </c>
      <c r="K74" s="199">
        <f>SUM(K75)</f>
        <v>0</v>
      </c>
      <c r="L74" s="199">
        <f>SUM(L75)</f>
        <v>0.39</v>
      </c>
      <c r="M74" s="199">
        <f t="shared" si="18"/>
        <v>6.9</v>
      </c>
      <c r="N74" s="199">
        <f t="shared" si="18"/>
        <v>1E-3</v>
      </c>
      <c r="O74" s="199">
        <f t="shared" si="18"/>
        <v>9.9</v>
      </c>
      <c r="P74" s="199">
        <f t="shared" si="18"/>
        <v>2E-3</v>
      </c>
      <c r="Q74" s="199">
        <f t="shared" si="18"/>
        <v>26.1</v>
      </c>
      <c r="R74" s="228">
        <f t="shared" si="18"/>
        <v>0.6</v>
      </c>
    </row>
    <row r="75" spans="1:18" ht="30" x14ac:dyDescent="0.25">
      <c r="A75" s="221"/>
      <c r="B75" s="126" t="s">
        <v>50</v>
      </c>
      <c r="C75" s="229" t="s">
        <v>53</v>
      </c>
      <c r="D75" s="114">
        <v>2.37</v>
      </c>
      <c r="E75" s="114">
        <v>0.27</v>
      </c>
      <c r="F75" s="114">
        <v>11.4</v>
      </c>
      <c r="G75" s="114">
        <v>59.7</v>
      </c>
      <c r="H75" s="114">
        <v>4.8000000000000001E-2</v>
      </c>
      <c r="I75" s="114">
        <v>1.7999999999999999E-2</v>
      </c>
      <c r="J75" s="114">
        <v>0</v>
      </c>
      <c r="K75" s="114">
        <v>0</v>
      </c>
      <c r="L75" s="114">
        <v>0.39</v>
      </c>
      <c r="M75" s="114">
        <v>6.9</v>
      </c>
      <c r="N75" s="115">
        <v>1E-3</v>
      </c>
      <c r="O75" s="115">
        <v>9.9</v>
      </c>
      <c r="P75" s="115">
        <v>2E-3</v>
      </c>
      <c r="Q75" s="115">
        <v>26.1</v>
      </c>
      <c r="R75" s="116">
        <v>0.6</v>
      </c>
    </row>
    <row r="76" spans="1:18" x14ac:dyDescent="0.25">
      <c r="A76" s="140">
        <v>27</v>
      </c>
      <c r="B76" s="3" t="s">
        <v>529</v>
      </c>
      <c r="C76" s="4">
        <v>20</v>
      </c>
      <c r="D76" s="230">
        <f t="shared" ref="D76:R76" si="19">SUM(D77)</f>
        <v>4.6399999999999997</v>
      </c>
      <c r="E76" s="230">
        <f t="shared" si="19"/>
        <v>5.9</v>
      </c>
      <c r="F76" s="230">
        <f t="shared" si="19"/>
        <v>0</v>
      </c>
      <c r="G76" s="230">
        <f t="shared" si="19"/>
        <v>72.8</v>
      </c>
      <c r="H76" s="230">
        <f t="shared" si="19"/>
        <v>8.0000000000000002E-3</v>
      </c>
      <c r="I76" s="230">
        <f t="shared" si="19"/>
        <v>0.06</v>
      </c>
      <c r="J76" s="230">
        <f t="shared" si="19"/>
        <v>0.14000000000000001</v>
      </c>
      <c r="K76" s="230">
        <f t="shared" si="19"/>
        <v>5.8000000000000003E-2</v>
      </c>
      <c r="L76" s="230">
        <f t="shared" si="19"/>
        <v>0.1</v>
      </c>
      <c r="M76" s="230">
        <f t="shared" si="19"/>
        <v>176</v>
      </c>
      <c r="N76" s="230">
        <f t="shared" si="19"/>
        <v>0</v>
      </c>
      <c r="O76" s="230">
        <f t="shared" si="19"/>
        <v>7</v>
      </c>
      <c r="P76" s="230">
        <f t="shared" si="19"/>
        <v>3.0000000000000001E-3</v>
      </c>
      <c r="Q76" s="230">
        <f t="shared" si="19"/>
        <v>100</v>
      </c>
      <c r="R76" s="231">
        <f t="shared" si="19"/>
        <v>0.2</v>
      </c>
    </row>
    <row r="77" spans="1:18" ht="15.75" thickBot="1" x14ac:dyDescent="0.3">
      <c r="A77" s="141"/>
      <c r="B77" s="8" t="s">
        <v>144</v>
      </c>
      <c r="C77" s="23" t="s">
        <v>530</v>
      </c>
      <c r="D77" s="22">
        <v>4.6399999999999997</v>
      </c>
      <c r="E77" s="22">
        <v>5.9</v>
      </c>
      <c r="F77" s="22">
        <v>0</v>
      </c>
      <c r="G77" s="47">
        <v>72.8</v>
      </c>
      <c r="H77" s="47">
        <v>8.0000000000000002E-3</v>
      </c>
      <c r="I77" s="47">
        <v>0.06</v>
      </c>
      <c r="J77" s="47">
        <v>0.14000000000000001</v>
      </c>
      <c r="K77" s="47">
        <v>5.8000000000000003E-2</v>
      </c>
      <c r="L77" s="47">
        <v>0.1</v>
      </c>
      <c r="M77" s="47">
        <v>176</v>
      </c>
      <c r="N77" s="58">
        <v>0</v>
      </c>
      <c r="O77" s="58">
        <v>7</v>
      </c>
      <c r="P77" s="58">
        <v>3.0000000000000001E-3</v>
      </c>
      <c r="Q77" s="58">
        <v>100</v>
      </c>
      <c r="R77" s="46">
        <v>0.2</v>
      </c>
    </row>
    <row r="78" spans="1:18" ht="15.75" thickBot="1" x14ac:dyDescent="0.3">
      <c r="A78" s="431" t="s">
        <v>52</v>
      </c>
      <c r="B78" s="432"/>
      <c r="C78" s="433"/>
      <c r="D78" s="264">
        <f t="shared" ref="D78:R78" si="20">SUM(D58,D62,D70,D74,D76,)</f>
        <v>34.04</v>
      </c>
      <c r="E78" s="264">
        <f t="shared" si="20"/>
        <v>31.217999999999996</v>
      </c>
      <c r="F78" s="264">
        <f t="shared" si="20"/>
        <v>60.537999999999997</v>
      </c>
      <c r="G78" s="419">
        <f t="shared" si="20"/>
        <v>661.24</v>
      </c>
      <c r="H78" s="264">
        <f t="shared" si="20"/>
        <v>0.22000000000000003</v>
      </c>
      <c r="I78" s="264">
        <f t="shared" si="20"/>
        <v>0.92100000000000026</v>
      </c>
      <c r="J78" s="264">
        <f t="shared" si="20"/>
        <v>7.2769999999999992</v>
      </c>
      <c r="K78" s="264">
        <f t="shared" si="20"/>
        <v>2.0390000000000001</v>
      </c>
      <c r="L78" s="264">
        <f t="shared" si="20"/>
        <v>1.3890000000000002</v>
      </c>
      <c r="M78" s="264">
        <f t="shared" si="20"/>
        <v>567.47199999999998</v>
      </c>
      <c r="N78" s="264">
        <f t="shared" si="20"/>
        <v>2.5000000000000005E-2</v>
      </c>
      <c r="O78" s="264">
        <f t="shared" si="20"/>
        <v>95.63600000000001</v>
      </c>
      <c r="P78" s="264">
        <f t="shared" si="20"/>
        <v>4.6000000000000006E-2</v>
      </c>
      <c r="Q78" s="264">
        <f t="shared" si="20"/>
        <v>541.20000000000005</v>
      </c>
      <c r="R78" s="264">
        <f t="shared" si="20"/>
        <v>3.4660000000000002</v>
      </c>
    </row>
    <row r="79" spans="1:18" x14ac:dyDescent="0.25">
      <c r="C79">
        <v>545</v>
      </c>
    </row>
    <row r="82" spans="1:19" ht="15.75" thickBot="1" x14ac:dyDescent="0.3">
      <c r="A82" s="1"/>
      <c r="B82" s="2" t="s">
        <v>88</v>
      </c>
      <c r="C82" s="1"/>
      <c r="D82" s="1"/>
      <c r="E82" s="1"/>
      <c r="F82" s="1"/>
      <c r="G82" s="1"/>
      <c r="H82" s="1"/>
      <c r="I82" s="1"/>
      <c r="J82" s="1"/>
      <c r="K82" s="1"/>
      <c r="L82" s="1"/>
      <c r="M82" s="1"/>
      <c r="N82" s="1"/>
      <c r="O82" s="1"/>
      <c r="P82" s="1"/>
      <c r="Q82" s="1"/>
      <c r="R82" s="1"/>
    </row>
    <row r="83" spans="1:19" x14ac:dyDescent="0.25">
      <c r="A83" s="451" t="s">
        <v>1</v>
      </c>
      <c r="B83" s="453" t="s">
        <v>2</v>
      </c>
      <c r="C83" s="453" t="s">
        <v>3</v>
      </c>
      <c r="D83" s="455" t="s">
        <v>4</v>
      </c>
      <c r="E83" s="455"/>
      <c r="F83" s="455"/>
      <c r="G83" s="453" t="s">
        <v>5</v>
      </c>
      <c r="H83" s="438" t="s">
        <v>6</v>
      </c>
      <c r="I83" s="439"/>
      <c r="J83" s="439"/>
      <c r="K83" s="439"/>
      <c r="L83" s="440"/>
      <c r="M83" s="453" t="s">
        <v>7</v>
      </c>
      <c r="N83" s="445"/>
      <c r="O83" s="445"/>
      <c r="P83" s="445"/>
      <c r="Q83" s="445"/>
      <c r="R83" s="458"/>
    </row>
    <row r="84" spans="1:19" ht="16.5" thickBot="1" x14ac:dyDescent="0.3">
      <c r="A84" s="452"/>
      <c r="B84" s="454"/>
      <c r="C84" s="454"/>
      <c r="D84" s="104" t="s">
        <v>8</v>
      </c>
      <c r="E84" s="104" t="s">
        <v>9</v>
      </c>
      <c r="F84" s="104" t="s">
        <v>10</v>
      </c>
      <c r="G84" s="454"/>
      <c r="H84" s="104" t="s">
        <v>11</v>
      </c>
      <c r="I84" s="104" t="s">
        <v>12</v>
      </c>
      <c r="J84" s="104" t="s">
        <v>13</v>
      </c>
      <c r="K84" s="104" t="s">
        <v>432</v>
      </c>
      <c r="L84" s="104" t="s">
        <v>433</v>
      </c>
      <c r="M84" s="104" t="s">
        <v>14</v>
      </c>
      <c r="N84" s="103" t="s">
        <v>434</v>
      </c>
      <c r="O84" s="103" t="s">
        <v>435</v>
      </c>
      <c r="P84" s="103" t="s">
        <v>436</v>
      </c>
      <c r="Q84" s="103" t="s">
        <v>437</v>
      </c>
      <c r="R84" s="105" t="s">
        <v>15</v>
      </c>
    </row>
    <row r="85" spans="1:19" ht="15.75" x14ac:dyDescent="0.25">
      <c r="A85" s="297">
        <v>20</v>
      </c>
      <c r="B85" s="298" t="s">
        <v>561</v>
      </c>
      <c r="C85" s="348">
        <v>100</v>
      </c>
      <c r="D85" s="299">
        <f t="shared" ref="D85:M85" si="21">SUM(D86:D91)</f>
        <v>3.13</v>
      </c>
      <c r="E85" s="299">
        <f t="shared" si="21"/>
        <v>4.28</v>
      </c>
      <c r="F85" s="299">
        <f t="shared" si="21"/>
        <v>12.860000000000001</v>
      </c>
      <c r="G85" s="299">
        <f t="shared" si="21"/>
        <v>100.75</v>
      </c>
      <c r="H85" s="299">
        <f t="shared" si="21"/>
        <v>6.0000000000000005E-2</v>
      </c>
      <c r="I85" s="299">
        <f t="shared" si="21"/>
        <v>4.7999999999999994E-2</v>
      </c>
      <c r="J85" s="299">
        <f t="shared" si="21"/>
        <v>27.152999999999999</v>
      </c>
      <c r="K85" s="299">
        <f t="shared" si="21"/>
        <v>6.5000000000000002E-2</v>
      </c>
      <c r="L85" s="299">
        <f t="shared" si="21"/>
        <v>5.6030000000000006</v>
      </c>
      <c r="M85" s="299">
        <f t="shared" si="21"/>
        <v>34.57</v>
      </c>
      <c r="N85" s="299">
        <f t="shared" ref="N85:P85" si="22">SUM(N86:N89)</f>
        <v>1E-3</v>
      </c>
      <c r="O85" s="299">
        <f t="shared" si="22"/>
        <v>1.4</v>
      </c>
      <c r="P85" s="299">
        <f t="shared" si="22"/>
        <v>0</v>
      </c>
      <c r="Q85" s="299">
        <f>SUM(Q86:Q91)</f>
        <v>43.097999999999999</v>
      </c>
      <c r="R85" s="300">
        <f>SUM(R86:R91)</f>
        <v>0.87800000000000011</v>
      </c>
      <c r="S85" s="339"/>
    </row>
    <row r="86" spans="1:19" ht="15.75" x14ac:dyDescent="0.25">
      <c r="A86" s="297"/>
      <c r="B86" s="301" t="s">
        <v>60</v>
      </c>
      <c r="C86" s="302" t="s">
        <v>100</v>
      </c>
      <c r="D86" s="303">
        <v>0.14000000000000001</v>
      </c>
      <c r="E86" s="303">
        <v>0.02</v>
      </c>
      <c r="F86" s="303">
        <v>0.83</v>
      </c>
      <c r="G86" s="303">
        <v>4.13</v>
      </c>
      <c r="H86" s="304">
        <v>5.0000000000000001E-3</v>
      </c>
      <c r="I86" s="304">
        <v>3.0000000000000001E-3</v>
      </c>
      <c r="J86" s="303">
        <v>1.008</v>
      </c>
      <c r="K86" s="304">
        <v>0</v>
      </c>
      <c r="L86" s="304">
        <v>0.02</v>
      </c>
      <c r="M86" s="304">
        <v>3.12</v>
      </c>
      <c r="N86" s="304">
        <v>0</v>
      </c>
      <c r="O86" s="304">
        <v>1.4</v>
      </c>
      <c r="P86" s="304">
        <v>0</v>
      </c>
      <c r="Q86" s="304">
        <v>5.85</v>
      </c>
      <c r="R86" s="305">
        <v>0.08</v>
      </c>
    </row>
    <row r="87" spans="1:19" ht="15.75" x14ac:dyDescent="0.25">
      <c r="A87" s="297"/>
      <c r="B87" s="301" t="s">
        <v>18</v>
      </c>
      <c r="C87" s="302" t="s">
        <v>70</v>
      </c>
      <c r="D87" s="303">
        <v>0</v>
      </c>
      <c r="E87" s="303">
        <v>4.2</v>
      </c>
      <c r="F87" s="303">
        <v>0</v>
      </c>
      <c r="G87" s="303">
        <v>37.76</v>
      </c>
      <c r="H87" s="303">
        <v>0</v>
      </c>
      <c r="I87" s="303">
        <v>0</v>
      </c>
      <c r="J87" s="303">
        <v>0</v>
      </c>
      <c r="K87" s="303">
        <v>0</v>
      </c>
      <c r="L87" s="303">
        <v>0.38700000000000001</v>
      </c>
      <c r="M87" s="303">
        <v>0</v>
      </c>
      <c r="N87" s="303">
        <v>0</v>
      </c>
      <c r="O87" s="303">
        <v>0</v>
      </c>
      <c r="P87" s="303">
        <v>0</v>
      </c>
      <c r="Q87" s="303">
        <v>0</v>
      </c>
      <c r="R87" s="306">
        <v>0</v>
      </c>
    </row>
    <row r="88" spans="1:19" ht="15.75" x14ac:dyDescent="0.25">
      <c r="A88" s="297"/>
      <c r="B88" s="301" t="s">
        <v>21</v>
      </c>
      <c r="C88" s="302" t="s">
        <v>75</v>
      </c>
      <c r="D88" s="303">
        <v>0</v>
      </c>
      <c r="E88" s="303">
        <v>0</v>
      </c>
      <c r="F88" s="303">
        <v>0</v>
      </c>
      <c r="G88" s="303">
        <v>0</v>
      </c>
      <c r="H88" s="303">
        <v>0</v>
      </c>
      <c r="I88" s="303">
        <v>0</v>
      </c>
      <c r="J88" s="303">
        <v>0</v>
      </c>
      <c r="K88" s="303">
        <v>0</v>
      </c>
      <c r="L88" s="303">
        <v>0</v>
      </c>
      <c r="M88" s="303">
        <v>0</v>
      </c>
      <c r="N88" s="303">
        <v>0</v>
      </c>
      <c r="O88" s="303">
        <v>0</v>
      </c>
      <c r="P88" s="303">
        <v>0</v>
      </c>
      <c r="Q88" s="303">
        <v>0</v>
      </c>
      <c r="R88" s="306">
        <v>0</v>
      </c>
    </row>
    <row r="89" spans="1:19" ht="15.75" x14ac:dyDescent="0.25">
      <c r="A89" s="307"/>
      <c r="B89" s="308" t="s">
        <v>105</v>
      </c>
      <c r="C89" s="309" t="s">
        <v>601</v>
      </c>
      <c r="D89" s="310">
        <v>2.2999999999999998</v>
      </c>
      <c r="E89" s="310">
        <v>0</v>
      </c>
      <c r="F89" s="310">
        <v>10.08</v>
      </c>
      <c r="G89" s="310">
        <v>47.52</v>
      </c>
      <c r="H89" s="311">
        <v>2.9000000000000001E-2</v>
      </c>
      <c r="I89" s="311">
        <v>1.9E-2</v>
      </c>
      <c r="J89" s="310">
        <v>12</v>
      </c>
      <c r="K89" s="311">
        <v>6.4000000000000001E-2</v>
      </c>
      <c r="L89" s="311">
        <v>0.33600000000000002</v>
      </c>
      <c r="M89" s="311">
        <v>6.72</v>
      </c>
      <c r="N89" s="311">
        <v>1E-3</v>
      </c>
      <c r="O89" s="311">
        <v>0</v>
      </c>
      <c r="P89" s="311">
        <v>0</v>
      </c>
      <c r="Q89" s="311">
        <v>12.48</v>
      </c>
      <c r="R89" s="312">
        <v>0.432</v>
      </c>
    </row>
    <row r="90" spans="1:19" ht="15.75" x14ac:dyDescent="0.25">
      <c r="A90" s="307"/>
      <c r="B90" s="308" t="s">
        <v>77</v>
      </c>
      <c r="C90" s="309" t="s">
        <v>602</v>
      </c>
      <c r="D90" s="310">
        <v>0.255</v>
      </c>
      <c r="E90" s="310">
        <v>0.03</v>
      </c>
      <c r="F90" s="310">
        <v>0.81</v>
      </c>
      <c r="G90" s="310">
        <v>4.53</v>
      </c>
      <c r="H90" s="311">
        <v>8.9999999999999993E-3</v>
      </c>
      <c r="I90" s="311">
        <v>1.2999999999999999E-2</v>
      </c>
      <c r="J90" s="310">
        <v>3.15</v>
      </c>
      <c r="K90" s="311">
        <v>1E-3</v>
      </c>
      <c r="L90" s="311">
        <v>4.8600000000000003</v>
      </c>
      <c r="M90" s="311">
        <v>7.45</v>
      </c>
      <c r="N90" s="311">
        <v>0</v>
      </c>
      <c r="O90" s="311">
        <v>0</v>
      </c>
      <c r="P90" s="311">
        <v>0</v>
      </c>
      <c r="Q90" s="311">
        <v>13.608000000000001</v>
      </c>
      <c r="R90" s="312">
        <v>0.19500000000000001</v>
      </c>
    </row>
    <row r="91" spans="1:19" ht="15.75" x14ac:dyDescent="0.25">
      <c r="A91" s="307"/>
      <c r="B91" s="308" t="s">
        <v>562</v>
      </c>
      <c r="C91" s="309" t="s">
        <v>602</v>
      </c>
      <c r="D91" s="310">
        <v>0.435</v>
      </c>
      <c r="E91" s="310">
        <v>0.03</v>
      </c>
      <c r="F91" s="310">
        <v>1.1399999999999999</v>
      </c>
      <c r="G91" s="310">
        <v>6.81</v>
      </c>
      <c r="H91" s="311">
        <v>1.7000000000000001E-2</v>
      </c>
      <c r="I91" s="311">
        <v>1.2999999999999999E-2</v>
      </c>
      <c r="J91" s="310">
        <v>10.994999999999999</v>
      </c>
      <c r="K91" s="311">
        <v>0</v>
      </c>
      <c r="L91" s="311">
        <v>0</v>
      </c>
      <c r="M91" s="311">
        <v>17.28</v>
      </c>
      <c r="N91" s="311">
        <v>0</v>
      </c>
      <c r="O91" s="311">
        <v>0</v>
      </c>
      <c r="P91" s="311">
        <v>0</v>
      </c>
      <c r="Q91" s="311">
        <v>11.16</v>
      </c>
      <c r="R91" s="312">
        <v>0.17100000000000001</v>
      </c>
    </row>
    <row r="92" spans="1:19" ht="15.75" x14ac:dyDescent="0.25">
      <c r="A92" s="162">
        <v>308</v>
      </c>
      <c r="B92" s="3" t="s">
        <v>582</v>
      </c>
      <c r="C92" s="235">
        <v>100</v>
      </c>
      <c r="D92" s="236">
        <f t="shared" ref="D92:R92" si="23">SUM(D93:D96)</f>
        <v>13.56</v>
      </c>
      <c r="E92" s="236">
        <f t="shared" si="23"/>
        <v>18.27</v>
      </c>
      <c r="F92" s="236">
        <f t="shared" si="23"/>
        <v>0.19</v>
      </c>
      <c r="G92" s="236">
        <f t="shared" si="23"/>
        <v>219.23</v>
      </c>
      <c r="H92" s="236">
        <f t="shared" si="23"/>
        <v>5.1999999999999998E-2</v>
      </c>
      <c r="I92" s="236">
        <f t="shared" si="23"/>
        <v>0.115</v>
      </c>
      <c r="J92" s="236">
        <f t="shared" si="23"/>
        <v>1.329</v>
      </c>
      <c r="K92" s="236">
        <f t="shared" si="23"/>
        <v>5.2999999999999999E-2</v>
      </c>
      <c r="L92" s="236">
        <f t="shared" si="23"/>
        <v>0.97599999999999998</v>
      </c>
      <c r="M92" s="236">
        <f t="shared" si="23"/>
        <v>16.3</v>
      </c>
      <c r="N92" s="236">
        <f t="shared" si="23"/>
        <v>4.0000000000000001E-3</v>
      </c>
      <c r="O92" s="236">
        <f t="shared" si="23"/>
        <v>13.865</v>
      </c>
      <c r="P92" s="236">
        <f t="shared" si="23"/>
        <v>8.9999999999999993E-3</v>
      </c>
      <c r="Q92" s="236">
        <f t="shared" si="23"/>
        <v>45.86</v>
      </c>
      <c r="R92" s="336">
        <f t="shared" si="23"/>
        <v>1.1849999999999998</v>
      </c>
    </row>
    <row r="93" spans="1:19" ht="15.75" x14ac:dyDescent="0.25">
      <c r="A93" s="162"/>
      <c r="B93" s="8" t="s">
        <v>564</v>
      </c>
      <c r="C93" s="22" t="s">
        <v>583</v>
      </c>
      <c r="D93" s="6">
        <v>13.42</v>
      </c>
      <c r="E93" s="6">
        <v>13.57</v>
      </c>
      <c r="F93" s="6">
        <v>0</v>
      </c>
      <c r="G93" s="6">
        <v>175.52</v>
      </c>
      <c r="H93" s="237">
        <v>5.1999999999999998E-2</v>
      </c>
      <c r="I93" s="237">
        <v>0.11</v>
      </c>
      <c r="J93" s="6">
        <v>1.3280000000000001</v>
      </c>
      <c r="K93" s="237">
        <v>5.2999999999999999E-2</v>
      </c>
      <c r="L93" s="237">
        <v>0.36899999999999999</v>
      </c>
      <c r="M93" s="237">
        <v>11.8</v>
      </c>
      <c r="N93" s="238">
        <v>4.0000000000000001E-3</v>
      </c>
      <c r="O93" s="238">
        <v>13.27</v>
      </c>
      <c r="P93" s="238">
        <v>8.9999999999999993E-3</v>
      </c>
      <c r="Q93" s="238">
        <v>42.77</v>
      </c>
      <c r="R93" s="239">
        <v>1.18</v>
      </c>
    </row>
    <row r="94" spans="1:19" ht="15.75" x14ac:dyDescent="0.25">
      <c r="A94" s="162"/>
      <c r="B94" s="8" t="s">
        <v>168</v>
      </c>
      <c r="C94" s="22" t="s">
        <v>93</v>
      </c>
      <c r="D94" s="47">
        <v>0.14000000000000001</v>
      </c>
      <c r="E94" s="47">
        <v>0.5</v>
      </c>
      <c r="F94" s="47">
        <v>0.19</v>
      </c>
      <c r="G94" s="47">
        <v>5.95</v>
      </c>
      <c r="H94" s="237">
        <v>0</v>
      </c>
      <c r="I94" s="237">
        <v>5.0000000000000001E-3</v>
      </c>
      <c r="J94" s="47">
        <v>1E-3</v>
      </c>
      <c r="K94" s="237">
        <v>0</v>
      </c>
      <c r="L94" s="237">
        <v>0.22</v>
      </c>
      <c r="M94" s="237">
        <v>4.5</v>
      </c>
      <c r="N94" s="238">
        <v>0</v>
      </c>
      <c r="O94" s="238">
        <v>0.59499999999999997</v>
      </c>
      <c r="P94" s="238">
        <v>0</v>
      </c>
      <c r="Q94" s="238">
        <v>3.09</v>
      </c>
      <c r="R94" s="239">
        <v>5.0000000000000001E-3</v>
      </c>
    </row>
    <row r="95" spans="1:19" ht="15.75" x14ac:dyDescent="0.25">
      <c r="A95" s="162"/>
      <c r="B95" s="128" t="s">
        <v>85</v>
      </c>
      <c r="C95" s="200" t="s">
        <v>584</v>
      </c>
      <c r="D95" s="64">
        <v>0</v>
      </c>
      <c r="E95" s="64">
        <v>0</v>
      </c>
      <c r="F95" s="64">
        <v>0</v>
      </c>
      <c r="G95" s="64">
        <v>0</v>
      </c>
      <c r="H95" s="237">
        <v>0</v>
      </c>
      <c r="I95" s="237">
        <v>0</v>
      </c>
      <c r="J95" s="237">
        <v>0</v>
      </c>
      <c r="K95" s="237">
        <v>0</v>
      </c>
      <c r="L95" s="237">
        <v>0</v>
      </c>
      <c r="M95" s="237">
        <v>0</v>
      </c>
      <c r="N95" s="238">
        <v>0</v>
      </c>
      <c r="O95" s="238">
        <v>0</v>
      </c>
      <c r="P95" s="238">
        <v>0</v>
      </c>
      <c r="Q95" s="238">
        <v>0</v>
      </c>
      <c r="R95" s="239">
        <v>0</v>
      </c>
    </row>
    <row r="96" spans="1:19" ht="15.75" x14ac:dyDescent="0.25">
      <c r="A96" s="162"/>
      <c r="B96" s="64" t="s">
        <v>18</v>
      </c>
      <c r="C96" s="64" t="s">
        <v>585</v>
      </c>
      <c r="D96" s="64">
        <v>0</v>
      </c>
      <c r="E96" s="64">
        <v>4.2</v>
      </c>
      <c r="F96" s="64">
        <v>0</v>
      </c>
      <c r="G96" s="64">
        <v>37.76</v>
      </c>
      <c r="H96" s="167">
        <v>0</v>
      </c>
      <c r="I96" s="167">
        <v>0</v>
      </c>
      <c r="J96" s="64">
        <v>0</v>
      </c>
      <c r="K96" s="240">
        <v>0</v>
      </c>
      <c r="L96" s="240">
        <v>0.38700000000000001</v>
      </c>
      <c r="M96" s="241">
        <v>0</v>
      </c>
      <c r="N96" s="167">
        <v>0</v>
      </c>
      <c r="O96" s="167">
        <v>0</v>
      </c>
      <c r="P96" s="167">
        <v>0</v>
      </c>
      <c r="Q96" s="242">
        <v>0</v>
      </c>
      <c r="R96" s="184">
        <v>0</v>
      </c>
    </row>
    <row r="97" spans="1:18" ht="15.75" x14ac:dyDescent="0.25">
      <c r="A97" s="162"/>
      <c r="B97" s="64" t="s">
        <v>565</v>
      </c>
      <c r="C97" s="64" t="s">
        <v>586</v>
      </c>
      <c r="D97" s="64">
        <v>0.02</v>
      </c>
      <c r="E97" s="64">
        <v>0</v>
      </c>
      <c r="F97" s="64">
        <v>0.09</v>
      </c>
      <c r="G97" s="64">
        <v>0.45</v>
      </c>
      <c r="H97" s="167">
        <v>2E-3</v>
      </c>
      <c r="I97" s="167">
        <v>0.02</v>
      </c>
      <c r="J97" s="64">
        <v>0.03</v>
      </c>
      <c r="K97" s="240">
        <v>0</v>
      </c>
      <c r="L97" s="240">
        <v>1E-3</v>
      </c>
      <c r="M97" s="241">
        <v>4.59</v>
      </c>
      <c r="N97" s="167">
        <v>0</v>
      </c>
      <c r="O97" s="167">
        <v>0.09</v>
      </c>
      <c r="P97" s="167">
        <v>0</v>
      </c>
      <c r="Q97" s="242">
        <v>0.3</v>
      </c>
      <c r="R97" s="184">
        <v>0.38</v>
      </c>
    </row>
    <row r="98" spans="1:18" x14ac:dyDescent="0.25">
      <c r="A98" s="139">
        <v>56</v>
      </c>
      <c r="B98" s="277" t="s">
        <v>130</v>
      </c>
      <c r="C98" s="417">
        <v>180</v>
      </c>
      <c r="D98" s="420">
        <f t="shared" ref="D98:R98" si="24">SUM(D99:D102)</f>
        <v>4.91</v>
      </c>
      <c r="E98" s="420">
        <f t="shared" si="24"/>
        <v>4.63</v>
      </c>
      <c r="F98" s="420">
        <f t="shared" si="24"/>
        <v>24.009999999999998</v>
      </c>
      <c r="G98" s="420">
        <f t="shared" si="24"/>
        <v>175.58</v>
      </c>
      <c r="H98" s="420">
        <f t="shared" si="24"/>
        <v>0.17899999999999999</v>
      </c>
      <c r="I98" s="420">
        <f t="shared" si="24"/>
        <v>1.0050000000000001</v>
      </c>
      <c r="J98" s="420">
        <f t="shared" si="24"/>
        <v>27.115000000000002</v>
      </c>
      <c r="K98" s="420">
        <f t="shared" si="24"/>
        <v>3.5000000000000003E-2</v>
      </c>
      <c r="L98" s="420">
        <f t="shared" si="24"/>
        <v>0.17699999999999999</v>
      </c>
      <c r="M98" s="420">
        <f t="shared" si="24"/>
        <v>84.75</v>
      </c>
      <c r="N98" s="420">
        <f t="shared" si="24"/>
        <v>1.0999999999999999E-2</v>
      </c>
      <c r="O98" s="420">
        <f t="shared" si="24"/>
        <v>37.507999999999996</v>
      </c>
      <c r="P98" s="420">
        <f t="shared" si="24"/>
        <v>1E-3</v>
      </c>
      <c r="Q98" s="420">
        <f t="shared" si="24"/>
        <v>125.5</v>
      </c>
      <c r="R98" s="421">
        <f t="shared" si="24"/>
        <v>1.2289999999999999</v>
      </c>
    </row>
    <row r="99" spans="1:18" x14ac:dyDescent="0.25">
      <c r="A99" s="204"/>
      <c r="B99" s="314" t="s">
        <v>78</v>
      </c>
      <c r="C99" s="315" t="s">
        <v>603</v>
      </c>
      <c r="D99" s="301">
        <v>0.53</v>
      </c>
      <c r="E99" s="301">
        <v>0.44</v>
      </c>
      <c r="F99" s="301">
        <v>21.56</v>
      </c>
      <c r="G99" s="301">
        <v>107.87</v>
      </c>
      <c r="H99" s="301">
        <v>0.159</v>
      </c>
      <c r="I99" s="301">
        <v>0.92500000000000004</v>
      </c>
      <c r="J99" s="301">
        <v>26.46</v>
      </c>
      <c r="K99" s="301">
        <v>4.0000000000000001E-3</v>
      </c>
      <c r="L99" s="301">
        <v>0.13200000000000001</v>
      </c>
      <c r="M99" s="301">
        <v>13.23</v>
      </c>
      <c r="N99" s="370">
        <v>7.0000000000000001E-3</v>
      </c>
      <c r="O99" s="370">
        <v>30.43</v>
      </c>
      <c r="P99" s="370">
        <v>0</v>
      </c>
      <c r="Q99" s="370">
        <v>78.790000000000006</v>
      </c>
      <c r="R99" s="371">
        <v>1.19</v>
      </c>
    </row>
    <row r="100" spans="1:18" x14ac:dyDescent="0.25">
      <c r="A100" s="204"/>
      <c r="B100" s="314" t="s">
        <v>17</v>
      </c>
      <c r="C100" s="315" t="s">
        <v>604</v>
      </c>
      <c r="D100" s="301">
        <v>2.77</v>
      </c>
      <c r="E100" s="301">
        <v>2.72</v>
      </c>
      <c r="F100" s="301">
        <v>0.08</v>
      </c>
      <c r="G100" s="301">
        <v>31.47</v>
      </c>
      <c r="H100" s="301">
        <v>0</v>
      </c>
      <c r="I100" s="301">
        <v>5.0000000000000001E-3</v>
      </c>
      <c r="J100" s="301">
        <v>0</v>
      </c>
      <c r="K100" s="301">
        <v>0.02</v>
      </c>
      <c r="L100" s="301">
        <v>4.4999999999999998E-2</v>
      </c>
      <c r="M100" s="301">
        <v>11.04</v>
      </c>
      <c r="N100" s="370">
        <v>0</v>
      </c>
      <c r="O100" s="370">
        <v>2.1999999999999999E-2</v>
      </c>
      <c r="P100" s="370">
        <v>0</v>
      </c>
      <c r="Q100" s="370">
        <v>1.35</v>
      </c>
      <c r="R100" s="371">
        <v>8.9999999999999993E-3</v>
      </c>
    </row>
    <row r="101" spans="1:18" x14ac:dyDescent="0.25">
      <c r="A101" s="204"/>
      <c r="B101" s="314" t="s">
        <v>20</v>
      </c>
      <c r="C101" s="315" t="s">
        <v>605</v>
      </c>
      <c r="D101" s="301">
        <v>1.61</v>
      </c>
      <c r="E101" s="301">
        <v>1.47</v>
      </c>
      <c r="F101" s="301">
        <v>2.37</v>
      </c>
      <c r="G101" s="301">
        <v>36.24</v>
      </c>
      <c r="H101" s="301">
        <v>0.02</v>
      </c>
      <c r="I101" s="301">
        <v>7.4999999999999997E-2</v>
      </c>
      <c r="J101" s="301">
        <v>0.65500000000000003</v>
      </c>
      <c r="K101" s="301">
        <v>1.0999999999999999E-2</v>
      </c>
      <c r="L101" s="301">
        <v>0</v>
      </c>
      <c r="M101" s="301">
        <v>60.48</v>
      </c>
      <c r="N101" s="370">
        <v>4.0000000000000001E-3</v>
      </c>
      <c r="O101" s="370">
        <v>7.056</v>
      </c>
      <c r="P101" s="370">
        <v>1E-3</v>
      </c>
      <c r="Q101" s="370">
        <v>45.36</v>
      </c>
      <c r="R101" s="371">
        <v>0.03</v>
      </c>
    </row>
    <row r="102" spans="1:18" x14ac:dyDescent="0.25">
      <c r="A102" s="204"/>
      <c r="B102" s="314" t="s">
        <v>21</v>
      </c>
      <c r="C102" s="315" t="s">
        <v>606</v>
      </c>
      <c r="D102" s="301">
        <v>0</v>
      </c>
      <c r="E102" s="301">
        <v>0</v>
      </c>
      <c r="F102" s="301">
        <v>0</v>
      </c>
      <c r="G102" s="301">
        <v>0</v>
      </c>
      <c r="H102" s="301">
        <v>0</v>
      </c>
      <c r="I102" s="301">
        <v>0</v>
      </c>
      <c r="J102" s="301">
        <v>0</v>
      </c>
      <c r="K102" s="370">
        <v>0</v>
      </c>
      <c r="L102" s="370">
        <v>0</v>
      </c>
      <c r="M102" s="370">
        <v>0</v>
      </c>
      <c r="N102" s="370">
        <v>0</v>
      </c>
      <c r="O102" s="370">
        <v>0</v>
      </c>
      <c r="P102" s="370">
        <v>0</v>
      </c>
      <c r="Q102" s="370">
        <v>0</v>
      </c>
      <c r="R102" s="371">
        <v>0</v>
      </c>
    </row>
    <row r="103" spans="1:18" ht="29.25" x14ac:dyDescent="0.25">
      <c r="A103" s="140" t="s">
        <v>62</v>
      </c>
      <c r="B103" s="3" t="s">
        <v>63</v>
      </c>
      <c r="C103" s="5" t="s">
        <v>37</v>
      </c>
      <c r="D103" s="24">
        <f t="shared" ref="D103:R103" si="25">SUM(D104:D106)</f>
        <v>0.56000000000000005</v>
      </c>
      <c r="E103" s="24">
        <f t="shared" si="25"/>
        <v>0</v>
      </c>
      <c r="F103" s="24">
        <f t="shared" si="25"/>
        <v>30.22</v>
      </c>
      <c r="G103" s="24">
        <f t="shared" si="25"/>
        <v>103.11</v>
      </c>
      <c r="H103" s="24">
        <f t="shared" si="25"/>
        <v>6.0000000000000001E-3</v>
      </c>
      <c r="I103" s="24">
        <f t="shared" si="25"/>
        <v>2E-3</v>
      </c>
      <c r="J103" s="24">
        <f t="shared" si="25"/>
        <v>0.04</v>
      </c>
      <c r="K103" s="24">
        <f t="shared" si="25"/>
        <v>0</v>
      </c>
      <c r="L103" s="24">
        <f t="shared" si="25"/>
        <v>0</v>
      </c>
      <c r="M103" s="24">
        <f t="shared" si="25"/>
        <v>3.12</v>
      </c>
      <c r="N103" s="24">
        <f t="shared" si="25"/>
        <v>0</v>
      </c>
      <c r="O103" s="24">
        <f t="shared" si="25"/>
        <v>0</v>
      </c>
      <c r="P103" s="24">
        <f t="shared" si="25"/>
        <v>0</v>
      </c>
      <c r="Q103" s="24">
        <f t="shared" si="25"/>
        <v>0</v>
      </c>
      <c r="R103" s="364">
        <f t="shared" si="25"/>
        <v>0.12</v>
      </c>
    </row>
    <row r="104" spans="1:18" x14ac:dyDescent="0.25">
      <c r="A104" s="141"/>
      <c r="B104" s="8" t="s">
        <v>64</v>
      </c>
      <c r="C104" s="6" t="s">
        <v>65</v>
      </c>
      <c r="D104" s="120">
        <v>0.56000000000000005</v>
      </c>
      <c r="E104" s="120">
        <v>0</v>
      </c>
      <c r="F104" s="120">
        <v>10.26</v>
      </c>
      <c r="G104" s="120">
        <v>43.26</v>
      </c>
      <c r="H104" s="120">
        <v>6.0000000000000001E-3</v>
      </c>
      <c r="I104" s="120">
        <v>2E-3</v>
      </c>
      <c r="J104" s="120">
        <v>0.04</v>
      </c>
      <c r="K104" s="120">
        <v>0</v>
      </c>
      <c r="L104" s="120">
        <v>0</v>
      </c>
      <c r="M104" s="120">
        <v>2.52</v>
      </c>
      <c r="N104" s="121">
        <v>0</v>
      </c>
      <c r="O104" s="121">
        <v>0</v>
      </c>
      <c r="P104" s="121">
        <v>0</v>
      </c>
      <c r="Q104" s="121">
        <v>0</v>
      </c>
      <c r="R104" s="122">
        <v>0.06</v>
      </c>
    </row>
    <row r="105" spans="1:18" ht="15" customHeight="1" x14ac:dyDescent="0.25">
      <c r="A105" s="141"/>
      <c r="B105" s="8" t="s">
        <v>58</v>
      </c>
      <c r="C105" s="6" t="s">
        <v>66</v>
      </c>
      <c r="D105" s="120">
        <v>0</v>
      </c>
      <c r="E105" s="120">
        <v>0</v>
      </c>
      <c r="F105" s="120">
        <v>0</v>
      </c>
      <c r="G105" s="120">
        <v>0</v>
      </c>
      <c r="H105" s="120">
        <v>0</v>
      </c>
      <c r="I105" s="120">
        <v>0</v>
      </c>
      <c r="J105" s="120">
        <v>0</v>
      </c>
      <c r="K105" s="120">
        <v>0</v>
      </c>
      <c r="L105" s="120">
        <v>0</v>
      </c>
      <c r="M105" s="120">
        <v>0</v>
      </c>
      <c r="N105" s="121">
        <v>0</v>
      </c>
      <c r="O105" s="121">
        <v>0</v>
      </c>
      <c r="P105" s="121">
        <v>0</v>
      </c>
      <c r="Q105" s="121">
        <v>0</v>
      </c>
      <c r="R105" s="122">
        <v>0</v>
      </c>
    </row>
    <row r="106" spans="1:18" x14ac:dyDescent="0.25">
      <c r="A106" s="141"/>
      <c r="B106" s="8" t="s">
        <v>22</v>
      </c>
      <c r="C106" s="6" t="s">
        <v>67</v>
      </c>
      <c r="D106" s="120">
        <v>0</v>
      </c>
      <c r="E106" s="120">
        <v>0</v>
      </c>
      <c r="F106" s="120">
        <v>19.96</v>
      </c>
      <c r="G106" s="120">
        <v>59.85</v>
      </c>
      <c r="H106" s="120">
        <v>0</v>
      </c>
      <c r="I106" s="120">
        <v>0</v>
      </c>
      <c r="J106" s="120">
        <v>0</v>
      </c>
      <c r="K106" s="120">
        <v>0</v>
      </c>
      <c r="L106" s="120">
        <v>0</v>
      </c>
      <c r="M106" s="120">
        <v>0.6</v>
      </c>
      <c r="N106" s="121">
        <v>0</v>
      </c>
      <c r="O106" s="121">
        <v>0</v>
      </c>
      <c r="P106" s="121">
        <v>0</v>
      </c>
      <c r="Q106" s="121">
        <v>0</v>
      </c>
      <c r="R106" s="122">
        <v>0.06</v>
      </c>
    </row>
    <row r="107" spans="1:18" x14ac:dyDescent="0.25">
      <c r="A107" s="139">
        <v>11</v>
      </c>
      <c r="B107" s="3" t="s">
        <v>69</v>
      </c>
      <c r="C107" s="5" t="s">
        <v>49</v>
      </c>
      <c r="D107" s="153">
        <f t="shared" ref="D107" si="26">SUM(D108)</f>
        <v>1.44</v>
      </c>
      <c r="E107" s="153">
        <f t="shared" ref="E107:R107" si="27">SUM(E108)</f>
        <v>0.36</v>
      </c>
      <c r="F107" s="153">
        <f t="shared" si="27"/>
        <v>12.48</v>
      </c>
      <c r="G107" s="153">
        <f t="shared" si="27"/>
        <v>59.4</v>
      </c>
      <c r="H107" s="182">
        <f t="shared" si="27"/>
        <v>7.0000000000000001E-3</v>
      </c>
      <c r="I107" s="182">
        <f t="shared" si="27"/>
        <v>3.2000000000000001E-2</v>
      </c>
      <c r="J107" s="153">
        <f t="shared" si="27"/>
        <v>0</v>
      </c>
      <c r="K107" s="153">
        <f t="shared" si="27"/>
        <v>0</v>
      </c>
      <c r="L107" s="153">
        <f t="shared" si="27"/>
        <v>0</v>
      </c>
      <c r="M107" s="153">
        <f t="shared" si="27"/>
        <v>14</v>
      </c>
      <c r="N107" s="153">
        <f t="shared" si="27"/>
        <v>0</v>
      </c>
      <c r="O107" s="153">
        <f t="shared" si="27"/>
        <v>0</v>
      </c>
      <c r="P107" s="153">
        <f t="shared" si="27"/>
        <v>0</v>
      </c>
      <c r="Q107" s="153">
        <f t="shared" si="27"/>
        <v>0</v>
      </c>
      <c r="R107" s="154">
        <f t="shared" si="27"/>
        <v>1.56</v>
      </c>
    </row>
    <row r="108" spans="1:18" ht="15.75" thickBot="1" x14ac:dyDescent="0.3">
      <c r="A108" s="35"/>
      <c r="B108" s="20" t="s">
        <v>68</v>
      </c>
      <c r="C108" s="158" t="s">
        <v>51</v>
      </c>
      <c r="D108" s="159">
        <v>1.44</v>
      </c>
      <c r="E108" s="159">
        <v>0.36</v>
      </c>
      <c r="F108" s="159">
        <v>12.48</v>
      </c>
      <c r="G108" s="159">
        <v>59.4</v>
      </c>
      <c r="H108" s="159">
        <v>7.0000000000000001E-3</v>
      </c>
      <c r="I108" s="159">
        <v>3.2000000000000001E-2</v>
      </c>
      <c r="J108" s="159">
        <v>0</v>
      </c>
      <c r="K108" s="159">
        <v>0</v>
      </c>
      <c r="L108" s="159">
        <v>0</v>
      </c>
      <c r="M108" s="159">
        <v>14</v>
      </c>
      <c r="N108" s="160">
        <v>0</v>
      </c>
      <c r="O108" s="160">
        <v>0</v>
      </c>
      <c r="P108" s="160">
        <v>0</v>
      </c>
      <c r="Q108" s="160">
        <v>0</v>
      </c>
      <c r="R108" s="161">
        <v>1.56</v>
      </c>
    </row>
    <row r="109" spans="1:18" ht="15.75" thickBot="1" x14ac:dyDescent="0.3">
      <c r="A109" s="431" t="s">
        <v>52</v>
      </c>
      <c r="B109" s="432"/>
      <c r="C109" s="433"/>
      <c r="D109" s="17">
        <f>SUM(D85,D92,D98,D103,D107,)</f>
        <v>23.6</v>
      </c>
      <c r="E109" s="17">
        <f t="shared" ref="E109:R109" si="28">SUM(E85,E92,E98,E103,E107,)</f>
        <v>27.54</v>
      </c>
      <c r="F109" s="17">
        <f t="shared" si="28"/>
        <v>79.760000000000005</v>
      </c>
      <c r="G109" s="17">
        <f t="shared" si="28"/>
        <v>658.07</v>
      </c>
      <c r="H109" s="17">
        <f t="shared" si="28"/>
        <v>0.30399999999999999</v>
      </c>
      <c r="I109" s="17">
        <f>SUM(I85,I92,I98,I103,I107,)</f>
        <v>1.2020000000000002</v>
      </c>
      <c r="J109" s="17">
        <f t="shared" si="28"/>
        <v>55.637</v>
      </c>
      <c r="K109" s="17">
        <f t="shared" si="28"/>
        <v>0.153</v>
      </c>
      <c r="L109" s="17">
        <f t="shared" si="28"/>
        <v>6.7560000000000002</v>
      </c>
      <c r="M109" s="17">
        <f t="shared" si="28"/>
        <v>152.74</v>
      </c>
      <c r="N109" s="17">
        <f t="shared" si="28"/>
        <v>1.6E-2</v>
      </c>
      <c r="O109" s="17">
        <f t="shared" si="28"/>
        <v>52.772999999999996</v>
      </c>
      <c r="P109" s="17">
        <f t="shared" si="28"/>
        <v>9.9999999999999985E-3</v>
      </c>
      <c r="Q109" s="17">
        <f t="shared" si="28"/>
        <v>214.458</v>
      </c>
      <c r="R109" s="18">
        <f t="shared" si="28"/>
        <v>4.9719999999999995</v>
      </c>
    </row>
    <row r="110" spans="1:18" x14ac:dyDescent="0.25">
      <c r="C110">
        <v>620</v>
      </c>
    </row>
    <row r="113" spans="1:18" ht="15.75" thickBot="1" x14ac:dyDescent="0.3">
      <c r="A113" s="1"/>
      <c r="B113" s="2" t="s">
        <v>104</v>
      </c>
      <c r="C113" s="1"/>
      <c r="D113" s="1"/>
      <c r="E113" s="1"/>
      <c r="F113" s="1"/>
      <c r="G113" s="1"/>
      <c r="H113" s="1"/>
      <c r="I113" s="1"/>
      <c r="J113" s="1"/>
      <c r="K113" s="1"/>
      <c r="L113" s="1"/>
      <c r="M113" s="1"/>
      <c r="N113" s="1"/>
      <c r="O113" s="1"/>
      <c r="P113" s="1"/>
      <c r="Q113" s="1"/>
      <c r="R113" s="1"/>
    </row>
    <row r="114" spans="1:18" x14ac:dyDescent="0.25">
      <c r="A114" s="451" t="s">
        <v>1</v>
      </c>
      <c r="B114" s="453" t="s">
        <v>2</v>
      </c>
      <c r="C114" s="453" t="s">
        <v>3</v>
      </c>
      <c r="D114" s="455" t="s">
        <v>4</v>
      </c>
      <c r="E114" s="455"/>
      <c r="F114" s="455"/>
      <c r="G114" s="453" t="s">
        <v>5</v>
      </c>
      <c r="H114" s="438" t="s">
        <v>6</v>
      </c>
      <c r="I114" s="439"/>
      <c r="J114" s="439"/>
      <c r="K114" s="439"/>
      <c r="L114" s="440"/>
      <c r="M114" s="453" t="s">
        <v>7</v>
      </c>
      <c r="N114" s="445"/>
      <c r="O114" s="445"/>
      <c r="P114" s="445"/>
      <c r="Q114" s="445"/>
      <c r="R114" s="458"/>
    </row>
    <row r="115" spans="1:18" ht="15" customHeight="1" thickBot="1" x14ac:dyDescent="0.3">
      <c r="A115" s="452"/>
      <c r="B115" s="454"/>
      <c r="C115" s="454"/>
      <c r="D115" s="104" t="s">
        <v>8</v>
      </c>
      <c r="E115" s="104" t="s">
        <v>9</v>
      </c>
      <c r="F115" s="104" t="s">
        <v>10</v>
      </c>
      <c r="G115" s="454"/>
      <c r="H115" s="104" t="s">
        <v>11</v>
      </c>
      <c r="I115" s="104" t="s">
        <v>12</v>
      </c>
      <c r="J115" s="104" t="s">
        <v>13</v>
      </c>
      <c r="K115" s="104" t="s">
        <v>432</v>
      </c>
      <c r="L115" s="104" t="s">
        <v>433</v>
      </c>
      <c r="M115" s="104" t="s">
        <v>14</v>
      </c>
      <c r="N115" s="103" t="s">
        <v>434</v>
      </c>
      <c r="O115" s="103" t="s">
        <v>435</v>
      </c>
      <c r="P115" s="103" t="s">
        <v>436</v>
      </c>
      <c r="Q115" s="103" t="s">
        <v>437</v>
      </c>
      <c r="R115" s="105" t="s">
        <v>15</v>
      </c>
    </row>
    <row r="116" spans="1:18" ht="28.5" x14ac:dyDescent="0.25">
      <c r="A116" s="149">
        <v>25</v>
      </c>
      <c r="B116" s="422" t="s">
        <v>541</v>
      </c>
      <c r="C116" s="423">
        <v>100</v>
      </c>
      <c r="D116" s="424">
        <f t="shared" ref="D116:R116" si="29">SUM(D117:D117)</f>
        <v>1.1000000000000001</v>
      </c>
      <c r="E116" s="424">
        <f t="shared" si="29"/>
        <v>0.2</v>
      </c>
      <c r="F116" s="424">
        <f t="shared" si="29"/>
        <v>3.5</v>
      </c>
      <c r="G116" s="424">
        <f t="shared" si="29"/>
        <v>23</v>
      </c>
      <c r="H116" s="424">
        <f t="shared" si="29"/>
        <v>0.06</v>
      </c>
      <c r="I116" s="424">
        <f t="shared" si="29"/>
        <v>0.04</v>
      </c>
      <c r="J116" s="424">
        <f t="shared" si="29"/>
        <v>25</v>
      </c>
      <c r="K116" s="424">
        <f t="shared" si="29"/>
        <v>0</v>
      </c>
      <c r="L116" s="424">
        <f t="shared" si="29"/>
        <v>0</v>
      </c>
      <c r="M116" s="424">
        <f t="shared" si="29"/>
        <v>0</v>
      </c>
      <c r="N116" s="424">
        <f t="shared" si="29"/>
        <v>14</v>
      </c>
      <c r="O116" s="424">
        <f t="shared" si="29"/>
        <v>0</v>
      </c>
      <c r="P116" s="424">
        <f t="shared" si="29"/>
        <v>0</v>
      </c>
      <c r="Q116" s="424">
        <f t="shared" si="29"/>
        <v>0</v>
      </c>
      <c r="R116" s="425">
        <f t="shared" si="29"/>
        <v>0.09</v>
      </c>
    </row>
    <row r="117" spans="1:18" x14ac:dyDescent="0.25">
      <c r="A117" s="152"/>
      <c r="B117" s="301" t="s">
        <v>105</v>
      </c>
      <c r="C117" s="356" t="s">
        <v>607</v>
      </c>
      <c r="D117" s="316">
        <v>1.1000000000000001</v>
      </c>
      <c r="E117" s="316">
        <v>0.2</v>
      </c>
      <c r="F117" s="316">
        <v>3.5</v>
      </c>
      <c r="G117" s="316">
        <v>23</v>
      </c>
      <c r="H117" s="316">
        <v>0.06</v>
      </c>
      <c r="I117" s="316">
        <v>0.04</v>
      </c>
      <c r="J117" s="316">
        <v>25</v>
      </c>
      <c r="K117" s="316">
        <v>0</v>
      </c>
      <c r="L117" s="316">
        <v>0</v>
      </c>
      <c r="M117" s="316">
        <v>0</v>
      </c>
      <c r="N117" s="317">
        <v>14</v>
      </c>
      <c r="O117" s="317">
        <v>0</v>
      </c>
      <c r="P117" s="317">
        <v>0</v>
      </c>
      <c r="Q117" s="317">
        <v>0</v>
      </c>
      <c r="R117" s="318">
        <v>0.09</v>
      </c>
    </row>
    <row r="118" spans="1:18" ht="15.75" x14ac:dyDescent="0.25">
      <c r="A118" s="162">
        <v>301</v>
      </c>
      <c r="B118" s="33" t="s">
        <v>569</v>
      </c>
      <c r="C118" s="129" t="s">
        <v>46</v>
      </c>
      <c r="D118" s="166">
        <f t="shared" ref="D118:R118" si="30">SUM(D119:D132)</f>
        <v>34.400000000000006</v>
      </c>
      <c r="E118" s="166">
        <f t="shared" si="30"/>
        <v>24.970000000000002</v>
      </c>
      <c r="F118" s="166">
        <f t="shared" si="30"/>
        <v>125.10299999999999</v>
      </c>
      <c r="G118" s="166">
        <f t="shared" si="30"/>
        <v>861.45</v>
      </c>
      <c r="H118" s="166">
        <f t="shared" si="30"/>
        <v>0.56000000000000005</v>
      </c>
      <c r="I118" s="166">
        <f t="shared" si="30"/>
        <v>0.48099999999999998</v>
      </c>
      <c r="J118" s="166">
        <f t="shared" si="30"/>
        <v>1.4080000000000001</v>
      </c>
      <c r="K118" s="166">
        <f t="shared" si="30"/>
        <v>0.10100000000000001</v>
      </c>
      <c r="L118" s="166">
        <f t="shared" si="30"/>
        <v>1.87</v>
      </c>
      <c r="M118" s="166">
        <f t="shared" si="30"/>
        <v>62.423999999999992</v>
      </c>
      <c r="N118" s="166">
        <f t="shared" si="30"/>
        <v>9.0000000000000011E-3</v>
      </c>
      <c r="O118" s="166">
        <f t="shared" si="30"/>
        <v>354.84399999999999</v>
      </c>
      <c r="P118" s="166">
        <f t="shared" si="30"/>
        <v>1.9E-2</v>
      </c>
      <c r="Q118" s="166">
        <f t="shared" si="30"/>
        <v>635.17400000000009</v>
      </c>
      <c r="R118" s="183">
        <f t="shared" si="30"/>
        <v>11.893000000000002</v>
      </c>
    </row>
    <row r="119" spans="1:18" ht="15.75" x14ac:dyDescent="0.25">
      <c r="A119" s="162"/>
      <c r="B119" s="64" t="s">
        <v>534</v>
      </c>
      <c r="C119" s="128" t="s">
        <v>570</v>
      </c>
      <c r="D119" s="119">
        <v>12.4</v>
      </c>
      <c r="E119" s="119">
        <v>12.5</v>
      </c>
      <c r="F119" s="119">
        <v>0.47699999999999998</v>
      </c>
      <c r="G119" s="119">
        <v>164.17</v>
      </c>
      <c r="H119" s="119">
        <v>4.8000000000000001E-2</v>
      </c>
      <c r="I119" s="119">
        <v>0.10199999999999999</v>
      </c>
      <c r="J119" s="64">
        <v>1.226</v>
      </c>
      <c r="K119" s="319">
        <v>4.9000000000000002E-2</v>
      </c>
      <c r="L119" s="319">
        <v>0.34</v>
      </c>
      <c r="M119" s="320">
        <v>10.9</v>
      </c>
      <c r="N119" s="119">
        <v>4.0000000000000001E-3</v>
      </c>
      <c r="O119" s="119">
        <v>12.26</v>
      </c>
      <c r="P119" s="119">
        <v>8.9999999999999993E-3</v>
      </c>
      <c r="Q119" s="321">
        <v>112.4</v>
      </c>
      <c r="R119" s="247">
        <v>1.0900000000000001</v>
      </c>
    </row>
    <row r="120" spans="1:18" ht="15.75" x14ac:dyDescent="0.25">
      <c r="A120" s="162"/>
      <c r="B120" s="64" t="s">
        <v>26</v>
      </c>
      <c r="C120" s="267" t="s">
        <v>571</v>
      </c>
      <c r="D120" s="119">
        <v>0</v>
      </c>
      <c r="E120" s="119">
        <v>0</v>
      </c>
      <c r="F120" s="119">
        <v>0</v>
      </c>
      <c r="G120" s="119">
        <v>0</v>
      </c>
      <c r="H120" s="119">
        <v>0</v>
      </c>
      <c r="I120" s="119">
        <v>0</v>
      </c>
      <c r="J120" s="64">
        <v>0</v>
      </c>
      <c r="K120" s="240">
        <v>0</v>
      </c>
      <c r="L120" s="240">
        <v>0</v>
      </c>
      <c r="M120" s="320">
        <v>0.68400000000000005</v>
      </c>
      <c r="N120" s="119">
        <v>0</v>
      </c>
      <c r="O120" s="119">
        <v>0</v>
      </c>
      <c r="P120" s="119">
        <v>0</v>
      </c>
      <c r="Q120" s="321">
        <v>0</v>
      </c>
      <c r="R120" s="247">
        <v>0</v>
      </c>
    </row>
    <row r="121" spans="1:18" ht="30" x14ac:dyDescent="0.25">
      <c r="A121" s="162"/>
      <c r="B121" s="64" t="s">
        <v>84</v>
      </c>
      <c r="C121" s="267" t="s">
        <v>86</v>
      </c>
      <c r="D121" s="119">
        <v>0.42</v>
      </c>
      <c r="E121" s="119">
        <v>0.06</v>
      </c>
      <c r="F121" s="119">
        <v>2.54</v>
      </c>
      <c r="G121" s="119">
        <v>12.34</v>
      </c>
      <c r="H121" s="119">
        <v>5.6000000000000001E-2</v>
      </c>
      <c r="I121" s="119">
        <v>0.12</v>
      </c>
      <c r="J121" s="64">
        <v>0</v>
      </c>
      <c r="K121" s="240">
        <v>0</v>
      </c>
      <c r="L121" s="240">
        <v>6.7000000000000004E-2</v>
      </c>
      <c r="M121" s="320">
        <v>12.8</v>
      </c>
      <c r="N121" s="119">
        <v>0</v>
      </c>
      <c r="O121" s="119">
        <v>1.65</v>
      </c>
      <c r="P121" s="119">
        <v>0</v>
      </c>
      <c r="Q121" s="321">
        <v>4.3099999999999996</v>
      </c>
      <c r="R121" s="247">
        <v>1.28</v>
      </c>
    </row>
    <row r="122" spans="1:18" ht="15.75" x14ac:dyDescent="0.25">
      <c r="A122" s="162"/>
      <c r="B122" s="64" t="s">
        <v>85</v>
      </c>
      <c r="C122" s="267" t="s">
        <v>87</v>
      </c>
      <c r="D122" s="119">
        <v>0</v>
      </c>
      <c r="E122" s="119">
        <v>0</v>
      </c>
      <c r="F122" s="119">
        <v>0</v>
      </c>
      <c r="G122" s="119">
        <v>0</v>
      </c>
      <c r="H122" s="119">
        <v>0</v>
      </c>
      <c r="I122" s="119">
        <v>0</v>
      </c>
      <c r="J122" s="64">
        <v>0</v>
      </c>
      <c r="K122" s="240">
        <v>0</v>
      </c>
      <c r="L122" s="240">
        <v>0</v>
      </c>
      <c r="M122" s="320">
        <v>0</v>
      </c>
      <c r="N122" s="119">
        <v>0</v>
      </c>
      <c r="O122" s="119">
        <v>0</v>
      </c>
      <c r="P122" s="119">
        <v>0</v>
      </c>
      <c r="Q122" s="321">
        <v>0</v>
      </c>
      <c r="R122" s="247">
        <v>0</v>
      </c>
    </row>
    <row r="123" spans="1:18" ht="15.75" x14ac:dyDescent="0.25">
      <c r="A123" s="162"/>
      <c r="B123" s="64" t="s">
        <v>572</v>
      </c>
      <c r="C123" s="267" t="s">
        <v>573</v>
      </c>
      <c r="D123" s="119">
        <v>0.34</v>
      </c>
      <c r="E123" s="119">
        <v>1.25</v>
      </c>
      <c r="F123" s="119">
        <v>0.49</v>
      </c>
      <c r="G123" s="119">
        <v>14.88</v>
      </c>
      <c r="H123" s="119">
        <v>2E-3</v>
      </c>
      <c r="I123" s="119">
        <v>1E-3</v>
      </c>
      <c r="J123" s="64">
        <v>6.2E-2</v>
      </c>
      <c r="K123" s="240">
        <v>8.0000000000000002E-3</v>
      </c>
      <c r="L123" s="240">
        <v>3.6999999999999998E-2</v>
      </c>
      <c r="M123" s="320">
        <v>1.68</v>
      </c>
      <c r="N123" s="119">
        <v>1E-3</v>
      </c>
      <c r="O123" s="119">
        <v>1.25</v>
      </c>
      <c r="P123" s="119">
        <v>0</v>
      </c>
      <c r="Q123" s="321">
        <v>7.75</v>
      </c>
      <c r="R123" s="247">
        <v>4.2999999999999997E-2</v>
      </c>
    </row>
    <row r="124" spans="1:18" ht="28.5" x14ac:dyDescent="0.25">
      <c r="A124" s="162">
        <v>165</v>
      </c>
      <c r="B124" s="248" t="s">
        <v>543</v>
      </c>
      <c r="C124" s="129" t="s">
        <v>31</v>
      </c>
      <c r="D124" s="166">
        <f t="shared" ref="D124:R124" si="31">SUM(D125:D128)</f>
        <v>10.59</v>
      </c>
      <c r="E124" s="166">
        <f t="shared" si="31"/>
        <v>5.46</v>
      </c>
      <c r="F124" s="166">
        <f t="shared" si="31"/>
        <v>47.8</v>
      </c>
      <c r="G124" s="166">
        <f t="shared" si="31"/>
        <v>282.32</v>
      </c>
      <c r="H124" s="166">
        <f t="shared" si="31"/>
        <v>0.22700000000000001</v>
      </c>
      <c r="I124" s="166">
        <f t="shared" si="31"/>
        <v>0.12300000000000001</v>
      </c>
      <c r="J124" s="166">
        <f t="shared" si="31"/>
        <v>0</v>
      </c>
      <c r="K124" s="166">
        <f t="shared" si="31"/>
        <v>2.1999999999999999E-2</v>
      </c>
      <c r="L124" s="166">
        <f t="shared" si="31"/>
        <v>0.71300000000000008</v>
      </c>
      <c r="M124" s="166">
        <f t="shared" si="31"/>
        <v>14.82</v>
      </c>
      <c r="N124" s="166">
        <f t="shared" si="31"/>
        <v>2E-3</v>
      </c>
      <c r="O124" s="322">
        <f t="shared" si="31"/>
        <v>167.202</v>
      </c>
      <c r="P124" s="166">
        <f t="shared" si="31"/>
        <v>5.0000000000000001E-3</v>
      </c>
      <c r="Q124" s="322">
        <f t="shared" si="31"/>
        <v>250.417</v>
      </c>
      <c r="R124" s="183">
        <f t="shared" si="31"/>
        <v>4.2090000000000005</v>
      </c>
    </row>
    <row r="125" spans="1:18" ht="30" x14ac:dyDescent="0.25">
      <c r="A125" s="162"/>
      <c r="B125" s="64" t="s">
        <v>26</v>
      </c>
      <c r="C125" s="267" t="s">
        <v>590</v>
      </c>
      <c r="D125" s="119">
        <v>0</v>
      </c>
      <c r="E125" s="119">
        <v>0</v>
      </c>
      <c r="F125" s="119">
        <v>0</v>
      </c>
      <c r="G125" s="119">
        <v>0</v>
      </c>
      <c r="H125" s="167">
        <v>0.22700000000000001</v>
      </c>
      <c r="I125" s="167">
        <v>0.11700000000000001</v>
      </c>
      <c r="J125" s="64">
        <v>0</v>
      </c>
      <c r="K125" s="319">
        <v>0</v>
      </c>
      <c r="L125" s="319">
        <v>0</v>
      </c>
      <c r="M125" s="241">
        <v>12.51</v>
      </c>
      <c r="N125" s="167">
        <v>0</v>
      </c>
      <c r="O125" s="167">
        <v>0</v>
      </c>
      <c r="P125" s="167">
        <v>0</v>
      </c>
      <c r="Q125" s="242">
        <v>0</v>
      </c>
      <c r="R125" s="184">
        <v>4.1900000000000004</v>
      </c>
    </row>
    <row r="126" spans="1:18" ht="15.75" x14ac:dyDescent="0.25">
      <c r="A126" s="162"/>
      <c r="B126" s="64" t="s">
        <v>545</v>
      </c>
      <c r="C126" s="267" t="s">
        <v>591</v>
      </c>
      <c r="D126" s="119">
        <v>10.53</v>
      </c>
      <c r="E126" s="119">
        <v>2.76</v>
      </c>
      <c r="F126" s="119">
        <v>47.73</v>
      </c>
      <c r="G126" s="119">
        <v>257.45999999999998</v>
      </c>
      <c r="H126" s="167">
        <v>0</v>
      </c>
      <c r="I126" s="167">
        <v>6.0000000000000001E-3</v>
      </c>
      <c r="J126" s="64">
        <v>0</v>
      </c>
      <c r="K126" s="319">
        <v>2E-3</v>
      </c>
      <c r="L126" s="319">
        <v>0.66900000000000004</v>
      </c>
      <c r="M126" s="241">
        <v>1.26</v>
      </c>
      <c r="N126" s="167">
        <v>2E-3</v>
      </c>
      <c r="O126" s="167">
        <v>167.18</v>
      </c>
      <c r="P126" s="167">
        <v>5.0000000000000001E-3</v>
      </c>
      <c r="Q126" s="242">
        <v>249.1</v>
      </c>
      <c r="R126" s="184">
        <v>0.01</v>
      </c>
    </row>
    <row r="127" spans="1:18" ht="15.75" x14ac:dyDescent="0.25">
      <c r="A127" s="162"/>
      <c r="B127" s="64" t="s">
        <v>85</v>
      </c>
      <c r="C127" s="267" t="s">
        <v>592</v>
      </c>
      <c r="D127" s="119">
        <v>0</v>
      </c>
      <c r="E127" s="119">
        <v>0</v>
      </c>
      <c r="F127" s="119">
        <v>0</v>
      </c>
      <c r="G127" s="119">
        <v>0</v>
      </c>
      <c r="H127" s="167">
        <v>0</v>
      </c>
      <c r="I127" s="167">
        <v>0</v>
      </c>
      <c r="J127" s="64">
        <v>0</v>
      </c>
      <c r="K127" s="319">
        <v>0</v>
      </c>
      <c r="L127" s="319">
        <v>0</v>
      </c>
      <c r="M127" s="241">
        <v>0</v>
      </c>
      <c r="N127" s="167">
        <v>0</v>
      </c>
      <c r="O127" s="167">
        <v>0</v>
      </c>
      <c r="P127" s="167">
        <v>0</v>
      </c>
      <c r="Q127" s="242"/>
      <c r="R127" s="184">
        <v>0</v>
      </c>
    </row>
    <row r="128" spans="1:18" ht="15.75" x14ac:dyDescent="0.25">
      <c r="A128" s="162"/>
      <c r="B128" s="64" t="s">
        <v>17</v>
      </c>
      <c r="C128" s="267" t="s">
        <v>593</v>
      </c>
      <c r="D128" s="119">
        <v>0.06</v>
      </c>
      <c r="E128" s="119">
        <v>2.7</v>
      </c>
      <c r="F128" s="119">
        <v>7.0000000000000007E-2</v>
      </c>
      <c r="G128" s="119">
        <v>24.86</v>
      </c>
      <c r="H128" s="167">
        <v>0</v>
      </c>
      <c r="I128" s="167">
        <v>0</v>
      </c>
      <c r="J128" s="64">
        <v>0</v>
      </c>
      <c r="K128" s="319">
        <v>0.02</v>
      </c>
      <c r="L128" s="319">
        <v>4.3999999999999997E-2</v>
      </c>
      <c r="M128" s="241">
        <v>1.05</v>
      </c>
      <c r="N128" s="167">
        <v>0</v>
      </c>
      <c r="O128" s="167">
        <v>2.1999999999999999E-2</v>
      </c>
      <c r="P128" s="167">
        <v>0</v>
      </c>
      <c r="Q128" s="242">
        <v>1.3169999999999999</v>
      </c>
      <c r="R128" s="184">
        <v>8.9999999999999993E-3</v>
      </c>
    </row>
    <row r="129" spans="1:18" x14ac:dyDescent="0.25">
      <c r="A129" s="125">
        <v>132</v>
      </c>
      <c r="B129" s="33" t="s">
        <v>120</v>
      </c>
      <c r="C129" s="129">
        <v>200</v>
      </c>
      <c r="D129" s="134">
        <f>SUM(D130:D132)</f>
        <v>0.03</v>
      </c>
      <c r="E129" s="134">
        <f t="shared" ref="E129:J129" si="32">SUM(E130:E132)</f>
        <v>0.12</v>
      </c>
      <c r="F129" s="134">
        <f t="shared" si="32"/>
        <v>12.997999999999999</v>
      </c>
      <c r="G129" s="134">
        <f t="shared" si="32"/>
        <v>52.71</v>
      </c>
      <c r="H129" s="135">
        <f t="shared" si="32"/>
        <v>0</v>
      </c>
      <c r="I129" s="135">
        <f t="shared" si="32"/>
        <v>6.0000000000000001E-3</v>
      </c>
      <c r="J129" s="134">
        <f t="shared" si="32"/>
        <v>0.06</v>
      </c>
      <c r="K129" s="134">
        <f>SUM(K130:K132)</f>
        <v>0</v>
      </c>
      <c r="L129" s="134">
        <f>SUM(L130:L132)</f>
        <v>0</v>
      </c>
      <c r="M129" s="135">
        <f t="shared" ref="M129:R129" si="33">SUM(M130:M132)</f>
        <v>3.3600000000000003</v>
      </c>
      <c r="N129" s="135">
        <f t="shared" si="33"/>
        <v>0</v>
      </c>
      <c r="O129" s="135">
        <f t="shared" si="33"/>
        <v>2.64</v>
      </c>
      <c r="P129" s="135">
        <f t="shared" si="33"/>
        <v>0</v>
      </c>
      <c r="Q129" s="135">
        <f t="shared" si="33"/>
        <v>4.9400000000000004</v>
      </c>
      <c r="R129" s="136">
        <f t="shared" si="33"/>
        <v>0.53100000000000003</v>
      </c>
    </row>
    <row r="130" spans="1:18" x14ac:dyDescent="0.25">
      <c r="A130" s="137"/>
      <c r="B130" s="64" t="s">
        <v>79</v>
      </c>
      <c r="C130" s="138" t="s">
        <v>80</v>
      </c>
      <c r="D130" s="64">
        <v>0.03</v>
      </c>
      <c r="E130" s="64">
        <v>0.12</v>
      </c>
      <c r="F130" s="64">
        <v>2.4E-2</v>
      </c>
      <c r="G130" s="64">
        <v>0.84</v>
      </c>
      <c r="H130" s="64">
        <v>0</v>
      </c>
      <c r="I130" s="64">
        <v>6.0000000000000001E-3</v>
      </c>
      <c r="J130" s="64">
        <v>0.06</v>
      </c>
      <c r="K130" s="64">
        <v>0</v>
      </c>
      <c r="L130" s="64">
        <v>0</v>
      </c>
      <c r="M130" s="64">
        <v>2.97</v>
      </c>
      <c r="N130" s="117">
        <v>0</v>
      </c>
      <c r="O130" s="117">
        <v>2.64</v>
      </c>
      <c r="P130" s="117">
        <v>0</v>
      </c>
      <c r="Q130" s="117">
        <v>4.9400000000000004</v>
      </c>
      <c r="R130" s="118">
        <v>0.49199999999999999</v>
      </c>
    </row>
    <row r="131" spans="1:18" x14ac:dyDescent="0.25">
      <c r="A131" s="137"/>
      <c r="B131" s="64" t="s">
        <v>58</v>
      </c>
      <c r="C131" s="138" t="s">
        <v>66</v>
      </c>
      <c r="D131" s="64">
        <v>0</v>
      </c>
      <c r="E131" s="64">
        <v>0</v>
      </c>
      <c r="F131" s="64">
        <v>0</v>
      </c>
      <c r="G131" s="64">
        <v>0</v>
      </c>
      <c r="H131" s="64">
        <v>0</v>
      </c>
      <c r="I131" s="64">
        <v>0</v>
      </c>
      <c r="J131" s="64">
        <v>0</v>
      </c>
      <c r="K131" s="117">
        <v>0</v>
      </c>
      <c r="L131" s="117">
        <v>0</v>
      </c>
      <c r="M131" s="117">
        <v>0</v>
      </c>
      <c r="N131" s="117">
        <v>0</v>
      </c>
      <c r="O131" s="117">
        <v>0</v>
      </c>
      <c r="P131" s="117">
        <v>0</v>
      </c>
      <c r="Q131" s="117">
        <v>0</v>
      </c>
      <c r="R131" s="118">
        <v>0</v>
      </c>
    </row>
    <row r="132" spans="1:18" x14ac:dyDescent="0.25">
      <c r="A132" s="137"/>
      <c r="B132" s="64" t="s">
        <v>22</v>
      </c>
      <c r="C132" s="138" t="s">
        <v>81</v>
      </c>
      <c r="D132" s="64">
        <v>0</v>
      </c>
      <c r="E132" s="64">
        <v>0</v>
      </c>
      <c r="F132" s="64">
        <v>12.974</v>
      </c>
      <c r="G132" s="64">
        <v>51.87</v>
      </c>
      <c r="H132" s="64">
        <v>0</v>
      </c>
      <c r="I132" s="64">
        <v>0</v>
      </c>
      <c r="J132" s="64">
        <v>0</v>
      </c>
      <c r="K132" s="64">
        <v>0</v>
      </c>
      <c r="L132" s="64">
        <v>0</v>
      </c>
      <c r="M132" s="64">
        <v>0.39</v>
      </c>
      <c r="N132" s="117">
        <v>0</v>
      </c>
      <c r="O132" s="117">
        <v>0</v>
      </c>
      <c r="P132" s="117">
        <v>0</v>
      </c>
      <c r="Q132" s="117">
        <v>0</v>
      </c>
      <c r="R132" s="118">
        <v>3.9E-2</v>
      </c>
    </row>
    <row r="133" spans="1:18" x14ac:dyDescent="0.25">
      <c r="A133" s="139">
        <v>11</v>
      </c>
      <c r="B133" s="3" t="s">
        <v>69</v>
      </c>
      <c r="C133" s="5" t="s">
        <v>49</v>
      </c>
      <c r="D133" s="153">
        <f t="shared" ref="D133" si="34">SUM(D134)</f>
        <v>1.44</v>
      </c>
      <c r="E133" s="153">
        <f t="shared" ref="E133:R133" si="35">SUM(E134)</f>
        <v>0.36</v>
      </c>
      <c r="F133" s="153">
        <f t="shared" si="35"/>
        <v>12.48</v>
      </c>
      <c r="G133" s="153">
        <f t="shared" si="35"/>
        <v>59.4</v>
      </c>
      <c r="H133" s="182">
        <f t="shared" si="35"/>
        <v>7.0000000000000001E-3</v>
      </c>
      <c r="I133" s="182">
        <f t="shared" si="35"/>
        <v>3.2000000000000001E-2</v>
      </c>
      <c r="J133" s="153">
        <f t="shared" si="35"/>
        <v>0</v>
      </c>
      <c r="K133" s="153">
        <f t="shared" si="35"/>
        <v>0</v>
      </c>
      <c r="L133" s="153">
        <f t="shared" si="35"/>
        <v>0</v>
      </c>
      <c r="M133" s="153">
        <f t="shared" si="35"/>
        <v>14</v>
      </c>
      <c r="N133" s="153">
        <f t="shared" si="35"/>
        <v>0</v>
      </c>
      <c r="O133" s="153">
        <f t="shared" si="35"/>
        <v>0</v>
      </c>
      <c r="P133" s="153">
        <f t="shared" si="35"/>
        <v>0</v>
      </c>
      <c r="Q133" s="153">
        <f t="shared" si="35"/>
        <v>0</v>
      </c>
      <c r="R133" s="154">
        <f t="shared" si="35"/>
        <v>1.56</v>
      </c>
    </row>
    <row r="134" spans="1:18" ht="15.75" thickBot="1" x14ac:dyDescent="0.3">
      <c r="A134" s="35"/>
      <c r="B134" s="20" t="s">
        <v>68</v>
      </c>
      <c r="C134" s="158" t="s">
        <v>51</v>
      </c>
      <c r="D134" s="159">
        <v>1.44</v>
      </c>
      <c r="E134" s="159">
        <v>0.36</v>
      </c>
      <c r="F134" s="159">
        <v>12.48</v>
      </c>
      <c r="G134" s="159">
        <v>59.4</v>
      </c>
      <c r="H134" s="159">
        <v>7.0000000000000001E-3</v>
      </c>
      <c r="I134" s="159">
        <v>3.2000000000000001E-2</v>
      </c>
      <c r="J134" s="159">
        <v>0</v>
      </c>
      <c r="K134" s="159">
        <v>0</v>
      </c>
      <c r="L134" s="159">
        <v>0</v>
      </c>
      <c r="M134" s="159">
        <v>14</v>
      </c>
      <c r="N134" s="160">
        <v>0</v>
      </c>
      <c r="O134" s="160">
        <v>0</v>
      </c>
      <c r="P134" s="160">
        <v>0</v>
      </c>
      <c r="Q134" s="160">
        <v>0</v>
      </c>
      <c r="R134" s="161">
        <v>1.56</v>
      </c>
    </row>
    <row r="135" spans="1:18" ht="15.75" thickBot="1" x14ac:dyDescent="0.3">
      <c r="A135" s="431" t="s">
        <v>52</v>
      </c>
      <c r="B135" s="432"/>
      <c r="C135" s="433"/>
      <c r="D135" s="17">
        <f>SUM(D116,D118,D129,D133,D124)</f>
        <v>47.56</v>
      </c>
      <c r="E135" s="17">
        <f t="shared" ref="E135:R135" si="36">SUM(E116,E118,E129,E133,E124)</f>
        <v>31.110000000000003</v>
      </c>
      <c r="F135" s="17">
        <f t="shared" si="36"/>
        <v>201.88099999999997</v>
      </c>
      <c r="G135" s="17">
        <f t="shared" si="36"/>
        <v>1278.8800000000001</v>
      </c>
      <c r="H135" s="17">
        <f t="shared" si="36"/>
        <v>0.85400000000000009</v>
      </c>
      <c r="I135" s="17">
        <f t="shared" si="36"/>
        <v>0.68200000000000005</v>
      </c>
      <c r="J135" s="17">
        <f t="shared" si="36"/>
        <v>26.468</v>
      </c>
      <c r="K135" s="17">
        <f t="shared" si="36"/>
        <v>0.123</v>
      </c>
      <c r="L135" s="17">
        <f t="shared" si="36"/>
        <v>2.5830000000000002</v>
      </c>
      <c r="M135" s="17">
        <f t="shared" si="36"/>
        <v>94.603999999999985</v>
      </c>
      <c r="N135" s="17">
        <f t="shared" si="36"/>
        <v>14.011000000000001</v>
      </c>
      <c r="O135" s="17">
        <f t="shared" si="36"/>
        <v>524.68599999999992</v>
      </c>
      <c r="P135" s="17">
        <f t="shared" si="36"/>
        <v>2.4E-2</v>
      </c>
      <c r="Q135" s="17">
        <f t="shared" si="36"/>
        <v>890.53100000000018</v>
      </c>
      <c r="R135" s="18">
        <f t="shared" si="36"/>
        <v>18.283000000000005</v>
      </c>
    </row>
    <row r="136" spans="1:18" x14ac:dyDescent="0.25">
      <c r="A136" s="65"/>
      <c r="B136" s="65"/>
      <c r="C136" s="65">
        <v>490</v>
      </c>
      <c r="D136" s="66"/>
      <c r="E136" s="66"/>
      <c r="F136" s="66"/>
      <c r="G136" s="66"/>
      <c r="H136" s="66"/>
      <c r="I136" s="66"/>
      <c r="J136" s="66"/>
      <c r="K136" s="66"/>
      <c r="L136" s="66"/>
      <c r="M136" s="66"/>
      <c r="N136" s="66"/>
      <c r="O136" s="66"/>
      <c r="P136" s="66"/>
      <c r="Q136" s="66"/>
      <c r="R136" s="66"/>
    </row>
    <row r="137" spans="1:18" x14ac:dyDescent="0.25">
      <c r="A137" s="65"/>
      <c r="B137" s="65"/>
      <c r="C137" s="65"/>
      <c r="D137" s="66"/>
      <c r="E137" s="66"/>
      <c r="F137" s="66"/>
      <c r="G137" s="66"/>
      <c r="H137" s="66"/>
      <c r="I137" s="66"/>
      <c r="J137" s="66"/>
      <c r="K137" s="66"/>
      <c r="L137" s="66"/>
      <c r="M137" s="66"/>
      <c r="N137" s="66"/>
      <c r="O137" s="66"/>
      <c r="P137" s="66"/>
      <c r="Q137" s="66"/>
      <c r="R137" s="66"/>
    </row>
    <row r="138" spans="1:18" x14ac:dyDescent="0.25">
      <c r="A138" s="65"/>
      <c r="B138" s="65"/>
      <c r="C138" s="65"/>
      <c r="D138" s="66"/>
      <c r="E138" s="66"/>
      <c r="F138" s="66"/>
      <c r="G138" s="66"/>
      <c r="H138" s="66"/>
      <c r="I138" s="66"/>
      <c r="J138" s="66"/>
      <c r="K138" s="66"/>
      <c r="L138" s="66"/>
      <c r="M138" s="66"/>
      <c r="N138" s="66"/>
      <c r="O138" s="66"/>
      <c r="P138" s="66"/>
      <c r="Q138" s="66"/>
      <c r="R138" s="66"/>
    </row>
    <row r="139" spans="1:18" ht="15.75" thickBot="1" x14ac:dyDescent="0.3">
      <c r="A139" s="1"/>
      <c r="B139" s="2" t="s">
        <v>119</v>
      </c>
      <c r="C139" s="1"/>
      <c r="D139" s="1"/>
      <c r="E139" s="1"/>
      <c r="F139" s="1"/>
      <c r="G139" s="1"/>
      <c r="H139" s="1"/>
      <c r="I139" s="1"/>
      <c r="J139" s="1"/>
      <c r="K139" s="1"/>
      <c r="L139" s="1"/>
      <c r="M139" s="1"/>
      <c r="N139" s="1"/>
      <c r="O139" s="1"/>
      <c r="P139" s="1"/>
      <c r="Q139" s="1"/>
      <c r="R139" s="1"/>
    </row>
    <row r="140" spans="1:18" x14ac:dyDescent="0.25">
      <c r="A140" s="451" t="s">
        <v>1</v>
      </c>
      <c r="B140" s="453" t="s">
        <v>2</v>
      </c>
      <c r="C140" s="453" t="s">
        <v>3</v>
      </c>
      <c r="D140" s="455" t="s">
        <v>4</v>
      </c>
      <c r="E140" s="455"/>
      <c r="F140" s="455"/>
      <c r="G140" s="453" t="s">
        <v>5</v>
      </c>
      <c r="H140" s="438" t="s">
        <v>6</v>
      </c>
      <c r="I140" s="439"/>
      <c r="J140" s="439"/>
      <c r="K140" s="439"/>
      <c r="L140" s="440"/>
      <c r="M140" s="453" t="s">
        <v>7</v>
      </c>
      <c r="N140" s="445"/>
      <c r="O140" s="445"/>
      <c r="P140" s="445"/>
      <c r="Q140" s="445"/>
      <c r="R140" s="458"/>
    </row>
    <row r="141" spans="1:18" ht="15" customHeight="1" thickBot="1" x14ac:dyDescent="0.3">
      <c r="A141" s="452"/>
      <c r="B141" s="454"/>
      <c r="C141" s="454"/>
      <c r="D141" s="104" t="s">
        <v>8</v>
      </c>
      <c r="E141" s="104" t="s">
        <v>9</v>
      </c>
      <c r="F141" s="104" t="s">
        <v>10</v>
      </c>
      <c r="G141" s="454"/>
      <c r="H141" s="104" t="s">
        <v>11</v>
      </c>
      <c r="I141" s="104" t="s">
        <v>12</v>
      </c>
      <c r="J141" s="104" t="s">
        <v>13</v>
      </c>
      <c r="K141" s="104" t="s">
        <v>432</v>
      </c>
      <c r="L141" s="104" t="s">
        <v>433</v>
      </c>
      <c r="M141" s="104" t="s">
        <v>14</v>
      </c>
      <c r="N141" s="103" t="s">
        <v>434</v>
      </c>
      <c r="O141" s="103" t="s">
        <v>435</v>
      </c>
      <c r="P141" s="103" t="s">
        <v>436</v>
      </c>
      <c r="Q141" s="103" t="s">
        <v>437</v>
      </c>
      <c r="R141" s="105" t="s">
        <v>15</v>
      </c>
    </row>
    <row r="142" spans="1:18" x14ac:dyDescent="0.25">
      <c r="A142" s="270">
        <v>424</v>
      </c>
      <c r="B142" s="3" t="s">
        <v>512</v>
      </c>
      <c r="C142" s="5" t="s">
        <v>49</v>
      </c>
      <c r="D142" s="153">
        <f t="shared" ref="D142:R142" si="37">SUM(D143)</f>
        <v>5.08</v>
      </c>
      <c r="E142" s="153">
        <f t="shared" si="37"/>
        <v>4.5999999999999996</v>
      </c>
      <c r="F142" s="153">
        <f t="shared" si="37"/>
        <v>0.28000000000000003</v>
      </c>
      <c r="G142" s="153">
        <f t="shared" si="37"/>
        <v>62.8</v>
      </c>
      <c r="H142" s="271">
        <f t="shared" si="37"/>
        <v>2.8000000000000001E-2</v>
      </c>
      <c r="I142" s="271">
        <f t="shared" si="37"/>
        <v>0.17599999999999999</v>
      </c>
      <c r="J142" s="153">
        <f t="shared" si="37"/>
        <v>0</v>
      </c>
      <c r="K142" s="153">
        <f t="shared" si="37"/>
        <v>0.1</v>
      </c>
      <c r="L142" s="153">
        <f t="shared" si="37"/>
        <v>0.24</v>
      </c>
      <c r="M142" s="271">
        <f t="shared" si="37"/>
        <v>22</v>
      </c>
      <c r="N142" s="271">
        <f t="shared" si="37"/>
        <v>8.0000000000000002E-3</v>
      </c>
      <c r="O142" s="271">
        <f t="shared" si="37"/>
        <v>4.8</v>
      </c>
      <c r="P142" s="271">
        <f t="shared" si="37"/>
        <v>1.2E-2</v>
      </c>
      <c r="Q142" s="271">
        <f t="shared" si="37"/>
        <v>76.8</v>
      </c>
      <c r="R142" s="415">
        <f t="shared" si="37"/>
        <v>1</v>
      </c>
    </row>
    <row r="143" spans="1:18" ht="15" customHeight="1" x14ac:dyDescent="0.25">
      <c r="A143" s="272"/>
      <c r="B143" s="20" t="s">
        <v>24</v>
      </c>
      <c r="C143" s="21" t="s">
        <v>51</v>
      </c>
      <c r="D143" s="198">
        <v>5.08</v>
      </c>
      <c r="E143" s="198">
        <v>4.5999999999999996</v>
      </c>
      <c r="F143" s="198">
        <v>0.28000000000000003</v>
      </c>
      <c r="G143" s="198">
        <v>62.8</v>
      </c>
      <c r="H143" s="273">
        <v>2.8000000000000001E-2</v>
      </c>
      <c r="I143" s="273">
        <v>0.17599999999999999</v>
      </c>
      <c r="J143" s="198">
        <v>0</v>
      </c>
      <c r="K143" s="198">
        <v>0.1</v>
      </c>
      <c r="L143" s="198">
        <v>0.24</v>
      </c>
      <c r="M143" s="273">
        <v>22</v>
      </c>
      <c r="N143" s="274">
        <v>8.0000000000000002E-3</v>
      </c>
      <c r="O143" s="274">
        <v>4.8</v>
      </c>
      <c r="P143" s="274">
        <v>1.2E-2</v>
      </c>
      <c r="Q143" s="274">
        <v>76.8</v>
      </c>
      <c r="R143" s="275">
        <v>1</v>
      </c>
    </row>
    <row r="144" spans="1:18" x14ac:dyDescent="0.25">
      <c r="A144" s="155">
        <v>1</v>
      </c>
      <c r="B144" s="3" t="s">
        <v>125</v>
      </c>
      <c r="C144" s="4">
        <v>60</v>
      </c>
      <c r="D144" s="153">
        <f t="shared" ref="D144:J144" si="38">SUM(D145:D147)</f>
        <v>7.0419999999999998</v>
      </c>
      <c r="E144" s="153">
        <f t="shared" si="38"/>
        <v>13.535</v>
      </c>
      <c r="F144" s="153">
        <f t="shared" si="38"/>
        <v>14.623000000000001</v>
      </c>
      <c r="G144" s="153">
        <f t="shared" si="38"/>
        <v>149.08999999999997</v>
      </c>
      <c r="H144" s="153">
        <f t="shared" si="38"/>
        <v>5.7000000000000002E-2</v>
      </c>
      <c r="I144" s="153">
        <f t="shared" si="38"/>
        <v>8.8999999999999996E-2</v>
      </c>
      <c r="J144" s="153">
        <f t="shared" si="38"/>
        <v>0.13900000000000001</v>
      </c>
      <c r="K144" s="153">
        <f>SUM(K145:K147)</f>
        <v>0.10300000000000001</v>
      </c>
      <c r="L144" s="153">
        <f>SUM(L145:L147)</f>
        <v>0.58800000000000008</v>
      </c>
      <c r="M144" s="153">
        <f t="shared" ref="M144:R144" si="39">SUM(M145:M147)</f>
        <v>183.58800000000002</v>
      </c>
      <c r="N144" s="153">
        <f t="shared" si="39"/>
        <v>1E-3</v>
      </c>
      <c r="O144" s="153">
        <f t="shared" si="39"/>
        <v>16.881</v>
      </c>
      <c r="P144" s="153">
        <f t="shared" si="39"/>
        <v>5.0000000000000001E-3</v>
      </c>
      <c r="Q144" s="153">
        <f t="shared" si="39"/>
        <v>128.16900000000001</v>
      </c>
      <c r="R144" s="154">
        <f t="shared" si="39"/>
        <v>0.81799999999999995</v>
      </c>
    </row>
    <row r="145" spans="1:18" x14ac:dyDescent="0.25">
      <c r="A145" s="155"/>
      <c r="B145" s="8" t="s">
        <v>17</v>
      </c>
      <c r="C145" s="6" t="s">
        <v>513</v>
      </c>
      <c r="D145" s="12">
        <v>8.2000000000000003E-2</v>
      </c>
      <c r="E145" s="12">
        <v>7.3949999999999996</v>
      </c>
      <c r="F145" s="12">
        <v>0.13300000000000001</v>
      </c>
      <c r="G145" s="12">
        <v>6.52</v>
      </c>
      <c r="H145" s="12">
        <v>1E-3</v>
      </c>
      <c r="I145" s="12">
        <v>1.2E-2</v>
      </c>
      <c r="J145" s="12">
        <v>0</v>
      </c>
      <c r="K145" s="12">
        <v>4.5999999999999999E-2</v>
      </c>
      <c r="L145" s="12">
        <v>0.10199999999999999</v>
      </c>
      <c r="M145" s="12">
        <v>2.448</v>
      </c>
      <c r="N145" s="101">
        <v>0</v>
      </c>
      <c r="O145" s="101">
        <v>5.0999999999999997E-2</v>
      </c>
      <c r="P145" s="101">
        <v>0</v>
      </c>
      <c r="Q145" s="101">
        <v>3.069</v>
      </c>
      <c r="R145" s="14">
        <v>0.02</v>
      </c>
    </row>
    <row r="146" spans="1:18" x14ac:dyDescent="0.25">
      <c r="A146" s="155"/>
      <c r="B146" s="8" t="s">
        <v>144</v>
      </c>
      <c r="C146" s="6" t="s">
        <v>514</v>
      </c>
      <c r="D146" s="12">
        <v>4.59</v>
      </c>
      <c r="E146" s="12">
        <v>5.84</v>
      </c>
      <c r="F146" s="12">
        <v>0</v>
      </c>
      <c r="G146" s="12">
        <v>72.069999999999993</v>
      </c>
      <c r="H146" s="12">
        <v>8.0000000000000002E-3</v>
      </c>
      <c r="I146" s="12">
        <v>5.8999999999999997E-2</v>
      </c>
      <c r="J146" s="12">
        <v>0.13900000000000001</v>
      </c>
      <c r="K146" s="12">
        <v>5.7000000000000002E-2</v>
      </c>
      <c r="L146" s="12">
        <v>9.6000000000000002E-2</v>
      </c>
      <c r="M146" s="12">
        <v>174.24</v>
      </c>
      <c r="N146" s="101">
        <v>0</v>
      </c>
      <c r="O146" s="101">
        <v>6.93</v>
      </c>
      <c r="P146" s="101">
        <v>3.0000000000000001E-3</v>
      </c>
      <c r="Q146" s="101">
        <v>99</v>
      </c>
      <c r="R146" s="14">
        <v>0.19800000000000001</v>
      </c>
    </row>
    <row r="147" spans="1:18" x14ac:dyDescent="0.25">
      <c r="A147" s="243"/>
      <c r="B147" s="20" t="s">
        <v>92</v>
      </c>
      <c r="C147" s="244" t="s">
        <v>53</v>
      </c>
      <c r="D147" s="198">
        <v>2.37</v>
      </c>
      <c r="E147" s="198">
        <v>0.3</v>
      </c>
      <c r="F147" s="198">
        <v>14.49</v>
      </c>
      <c r="G147" s="198">
        <v>70.5</v>
      </c>
      <c r="H147" s="198">
        <v>4.8000000000000001E-2</v>
      </c>
      <c r="I147" s="198">
        <v>1.7999999999999999E-2</v>
      </c>
      <c r="J147" s="198">
        <v>0</v>
      </c>
      <c r="K147" s="198">
        <v>0</v>
      </c>
      <c r="L147" s="198">
        <v>0.39</v>
      </c>
      <c r="M147" s="198">
        <v>6.9</v>
      </c>
      <c r="N147" s="245">
        <v>1E-3</v>
      </c>
      <c r="O147" s="245">
        <v>9.9</v>
      </c>
      <c r="P147" s="245">
        <v>2E-3</v>
      </c>
      <c r="Q147" s="245">
        <v>26.1</v>
      </c>
      <c r="R147" s="246">
        <v>0.6</v>
      </c>
    </row>
    <row r="148" spans="1:18" ht="28.5" x14ac:dyDescent="0.25">
      <c r="A148" s="125" t="s">
        <v>552</v>
      </c>
      <c r="B148" s="33" t="s">
        <v>553</v>
      </c>
      <c r="C148" s="129" t="s">
        <v>37</v>
      </c>
      <c r="D148" s="265">
        <f>SUM(D149:D154)</f>
        <v>3.7080000000000002</v>
      </c>
      <c r="E148" s="265">
        <f t="shared" ref="E148:R148" si="40">SUM(E149:E154)</f>
        <v>9.43</v>
      </c>
      <c r="F148" s="265">
        <f t="shared" si="40"/>
        <v>23.788</v>
      </c>
      <c r="G148" s="265">
        <f t="shared" si="40"/>
        <v>189.22</v>
      </c>
      <c r="H148" s="156">
        <f t="shared" si="40"/>
        <v>6.2E-2</v>
      </c>
      <c r="I148" s="156">
        <f t="shared" si="40"/>
        <v>0.18300000000000002</v>
      </c>
      <c r="J148" s="265">
        <f t="shared" si="40"/>
        <v>1.456</v>
      </c>
      <c r="K148" s="265">
        <f t="shared" si="40"/>
        <v>5.2000000000000005E-2</v>
      </c>
      <c r="L148" s="265">
        <f t="shared" si="40"/>
        <v>0.14000000000000001</v>
      </c>
      <c r="M148" s="265">
        <f t="shared" si="40"/>
        <v>137.82</v>
      </c>
      <c r="N148" s="265">
        <f t="shared" si="40"/>
        <v>0.01</v>
      </c>
      <c r="O148" s="265">
        <f t="shared" si="40"/>
        <v>25.71</v>
      </c>
      <c r="P148" s="265">
        <f t="shared" si="40"/>
        <v>5.0000000000000001E-3</v>
      </c>
      <c r="Q148" s="265">
        <f t="shared" si="40"/>
        <v>132.6</v>
      </c>
      <c r="R148" s="266">
        <f t="shared" si="40"/>
        <v>0.29700000000000004</v>
      </c>
    </row>
    <row r="149" spans="1:18" x14ac:dyDescent="0.25">
      <c r="A149" s="152"/>
      <c r="B149" s="64" t="s">
        <v>17</v>
      </c>
      <c r="C149" s="148" t="s">
        <v>25</v>
      </c>
      <c r="D149" s="47">
        <v>4.8000000000000001E-2</v>
      </c>
      <c r="E149" s="47">
        <v>4.3499999999999996</v>
      </c>
      <c r="F149" s="47">
        <v>7.8E-2</v>
      </c>
      <c r="G149" s="47">
        <v>39.72</v>
      </c>
      <c r="H149" s="47">
        <v>1E-3</v>
      </c>
      <c r="I149" s="47">
        <v>7.0000000000000001E-3</v>
      </c>
      <c r="J149" s="47">
        <v>0</v>
      </c>
      <c r="K149" s="47">
        <v>2.7E-2</v>
      </c>
      <c r="L149" s="47">
        <v>0.06</v>
      </c>
      <c r="M149" s="47">
        <v>1.44</v>
      </c>
      <c r="N149" s="58">
        <v>0</v>
      </c>
      <c r="O149" s="58">
        <v>0.03</v>
      </c>
      <c r="P149" s="58">
        <v>0</v>
      </c>
      <c r="Q149" s="58">
        <v>1.8</v>
      </c>
      <c r="R149" s="46">
        <v>1.2E-2</v>
      </c>
    </row>
    <row r="150" spans="1:18" x14ac:dyDescent="0.25">
      <c r="A150" s="127"/>
      <c r="B150" s="64" t="s">
        <v>58</v>
      </c>
      <c r="C150" s="267" t="s">
        <v>155</v>
      </c>
      <c r="D150" s="268">
        <v>0</v>
      </c>
      <c r="E150" s="268">
        <v>0</v>
      </c>
      <c r="F150" s="268">
        <v>0</v>
      </c>
      <c r="G150" s="268">
        <v>0</v>
      </c>
      <c r="H150" s="119">
        <v>0</v>
      </c>
      <c r="I150" s="119">
        <v>0</v>
      </c>
      <c r="J150" s="268">
        <v>0</v>
      </c>
      <c r="K150" s="268">
        <v>0</v>
      </c>
      <c r="L150" s="268">
        <v>0</v>
      </c>
      <c r="M150" s="119">
        <v>0</v>
      </c>
      <c r="N150" s="119">
        <v>0</v>
      </c>
      <c r="O150" s="119">
        <v>0</v>
      </c>
      <c r="P150" s="119">
        <v>0</v>
      </c>
      <c r="Q150" s="119">
        <v>0</v>
      </c>
      <c r="R150" s="247">
        <v>0</v>
      </c>
    </row>
    <row r="151" spans="1:18" x14ac:dyDescent="0.25">
      <c r="A151" s="127"/>
      <c r="B151" s="64" t="s">
        <v>20</v>
      </c>
      <c r="C151" s="267" t="s">
        <v>554</v>
      </c>
      <c r="D151" s="268">
        <v>3.14</v>
      </c>
      <c r="E151" s="268">
        <v>3.58</v>
      </c>
      <c r="F151" s="268">
        <v>5.26</v>
      </c>
      <c r="G151" s="268">
        <v>64.959999999999994</v>
      </c>
      <c r="H151" s="119">
        <v>4.4999999999999998E-2</v>
      </c>
      <c r="I151" s="119">
        <v>0.16800000000000001</v>
      </c>
      <c r="J151" s="268">
        <v>1.456</v>
      </c>
      <c r="K151" s="268">
        <v>2.5000000000000001E-2</v>
      </c>
      <c r="L151" s="268">
        <v>0</v>
      </c>
      <c r="M151" s="119">
        <v>134.6</v>
      </c>
      <c r="N151" s="119">
        <v>0.01</v>
      </c>
      <c r="O151" s="119">
        <v>15.68</v>
      </c>
      <c r="P151" s="119">
        <v>2E-3</v>
      </c>
      <c r="Q151" s="119">
        <v>100.8</v>
      </c>
      <c r="R151" s="247">
        <v>6.7000000000000004E-2</v>
      </c>
    </row>
    <row r="152" spans="1:18" x14ac:dyDescent="0.25">
      <c r="A152" s="127"/>
      <c r="B152" s="64" t="s">
        <v>22</v>
      </c>
      <c r="C152" s="267" t="s">
        <v>25</v>
      </c>
      <c r="D152" s="268">
        <v>0</v>
      </c>
      <c r="E152" s="268">
        <v>0</v>
      </c>
      <c r="F152" s="268">
        <v>5.99</v>
      </c>
      <c r="G152" s="268">
        <v>23.94</v>
      </c>
      <c r="H152" s="119">
        <v>0</v>
      </c>
      <c r="I152" s="119">
        <v>0</v>
      </c>
      <c r="J152" s="268">
        <v>0</v>
      </c>
      <c r="K152" s="268">
        <v>0</v>
      </c>
      <c r="L152" s="268">
        <v>0</v>
      </c>
      <c r="M152" s="119">
        <v>0.18</v>
      </c>
      <c r="N152" s="119">
        <v>0</v>
      </c>
      <c r="O152" s="119">
        <v>0</v>
      </c>
      <c r="P152" s="119">
        <v>0</v>
      </c>
      <c r="Q152" s="119">
        <v>0</v>
      </c>
      <c r="R152" s="247">
        <v>1.7999999999999999E-2</v>
      </c>
    </row>
    <row r="153" spans="1:18" x14ac:dyDescent="0.25">
      <c r="A153" s="127"/>
      <c r="B153" s="64" t="s">
        <v>153</v>
      </c>
      <c r="C153" s="267" t="s">
        <v>112</v>
      </c>
      <c r="D153" s="268">
        <v>0.52</v>
      </c>
      <c r="E153" s="268">
        <v>1.5</v>
      </c>
      <c r="F153" s="268">
        <v>12.46</v>
      </c>
      <c r="G153" s="268">
        <v>60.6</v>
      </c>
      <c r="H153" s="119">
        <v>1.6E-2</v>
      </c>
      <c r="I153" s="119">
        <v>8.0000000000000002E-3</v>
      </c>
      <c r="J153" s="268">
        <v>0</v>
      </c>
      <c r="K153" s="268">
        <v>0</v>
      </c>
      <c r="L153" s="268">
        <v>0.08</v>
      </c>
      <c r="M153" s="119">
        <v>1.6</v>
      </c>
      <c r="N153" s="119">
        <v>0</v>
      </c>
      <c r="O153" s="119">
        <v>10</v>
      </c>
      <c r="P153" s="119">
        <v>3.0000000000000001E-3</v>
      </c>
      <c r="Q153" s="119">
        <v>30</v>
      </c>
      <c r="R153" s="247">
        <v>0.2</v>
      </c>
    </row>
    <row r="154" spans="1:18" x14ac:dyDescent="0.25">
      <c r="A154" s="127"/>
      <c r="B154" s="64" t="s">
        <v>21</v>
      </c>
      <c r="C154" s="267" t="s">
        <v>29</v>
      </c>
      <c r="D154" s="268">
        <v>0</v>
      </c>
      <c r="E154" s="268">
        <v>0</v>
      </c>
      <c r="F154" s="268">
        <v>0</v>
      </c>
      <c r="G154" s="268">
        <v>0</v>
      </c>
      <c r="H154" s="119">
        <v>0</v>
      </c>
      <c r="I154" s="119">
        <v>0</v>
      </c>
      <c r="J154" s="268">
        <v>0</v>
      </c>
      <c r="K154" s="268">
        <v>0</v>
      </c>
      <c r="L154" s="268">
        <v>0</v>
      </c>
      <c r="M154" s="119">
        <v>0</v>
      </c>
      <c r="N154" s="119">
        <v>0</v>
      </c>
      <c r="O154" s="119">
        <v>0</v>
      </c>
      <c r="P154" s="119">
        <v>0</v>
      </c>
      <c r="Q154" s="119">
        <v>0</v>
      </c>
      <c r="R154" s="247">
        <v>0</v>
      </c>
    </row>
    <row r="155" spans="1:18" x14ac:dyDescent="0.25">
      <c r="A155" s="140" t="s">
        <v>35</v>
      </c>
      <c r="B155" s="3" t="s">
        <v>36</v>
      </c>
      <c r="C155" s="5" t="s">
        <v>37</v>
      </c>
      <c r="D155" s="5">
        <f t="shared" ref="D155:R155" si="41">SUM(D156:D159)</f>
        <v>4.21</v>
      </c>
      <c r="E155" s="5">
        <f t="shared" si="41"/>
        <v>4.6100000000000003</v>
      </c>
      <c r="F155" s="5">
        <f t="shared" si="41"/>
        <v>17.07</v>
      </c>
      <c r="G155" s="5">
        <f t="shared" si="41"/>
        <v>125.56</v>
      </c>
      <c r="H155" s="5">
        <f t="shared" si="41"/>
        <v>1.2E-2</v>
      </c>
      <c r="I155" s="5">
        <f t="shared" si="41"/>
        <v>0.151</v>
      </c>
      <c r="J155" s="5">
        <f t="shared" si="41"/>
        <v>0</v>
      </c>
      <c r="K155" s="5">
        <f t="shared" si="41"/>
        <v>2.7E-2</v>
      </c>
      <c r="L155" s="5">
        <f t="shared" si="41"/>
        <v>7.0000000000000001E-3</v>
      </c>
      <c r="M155" s="5">
        <f t="shared" si="41"/>
        <v>32.504000000000005</v>
      </c>
      <c r="N155" s="5">
        <f t="shared" si="41"/>
        <v>1.0999999999999999E-2</v>
      </c>
      <c r="O155" s="5">
        <f t="shared" si="41"/>
        <v>26.545000000000002</v>
      </c>
      <c r="P155" s="5">
        <f t="shared" si="41"/>
        <v>2E-3</v>
      </c>
      <c r="Q155" s="5">
        <f t="shared" si="41"/>
        <v>124.53999999999999</v>
      </c>
      <c r="R155" s="185">
        <f t="shared" si="41"/>
        <v>0.76100000000000001</v>
      </c>
    </row>
    <row r="156" spans="1:18" x14ac:dyDescent="0.25">
      <c r="A156" s="15"/>
      <c r="B156" s="8" t="s">
        <v>26</v>
      </c>
      <c r="C156" s="10" t="s">
        <v>38</v>
      </c>
      <c r="D156" s="64">
        <v>0</v>
      </c>
      <c r="E156" s="64">
        <v>0</v>
      </c>
      <c r="F156" s="64">
        <v>0</v>
      </c>
      <c r="G156" s="64">
        <v>0</v>
      </c>
      <c r="H156" s="64">
        <v>0</v>
      </c>
      <c r="I156" s="64">
        <v>0</v>
      </c>
      <c r="J156" s="64">
        <v>0</v>
      </c>
      <c r="K156" s="64">
        <v>0</v>
      </c>
      <c r="L156" s="64">
        <v>0</v>
      </c>
      <c r="M156" s="64">
        <v>0</v>
      </c>
      <c r="N156" s="117">
        <v>0</v>
      </c>
      <c r="O156" s="117">
        <v>0</v>
      </c>
      <c r="P156" s="117">
        <v>0</v>
      </c>
      <c r="Q156" s="117">
        <v>0</v>
      </c>
      <c r="R156" s="118">
        <v>0</v>
      </c>
    </row>
    <row r="157" spans="1:18" x14ac:dyDescent="0.25">
      <c r="A157" s="15"/>
      <c r="B157" s="8" t="s">
        <v>39</v>
      </c>
      <c r="C157" s="10" t="s">
        <v>40</v>
      </c>
      <c r="D157" s="64">
        <v>0.54</v>
      </c>
      <c r="E157" s="64">
        <v>0.33</v>
      </c>
      <c r="F157" s="64">
        <v>0.23</v>
      </c>
      <c r="G157" s="64">
        <v>6.42</v>
      </c>
      <c r="H157" s="64">
        <v>0</v>
      </c>
      <c r="I157" s="64">
        <v>4.0000000000000001E-3</v>
      </c>
      <c r="J157" s="64">
        <v>0</v>
      </c>
      <c r="K157" s="64">
        <v>0</v>
      </c>
      <c r="L157" s="64">
        <v>7.0000000000000001E-3</v>
      </c>
      <c r="M157" s="64">
        <v>2.84</v>
      </c>
      <c r="N157" s="117">
        <v>0</v>
      </c>
      <c r="O157" s="117">
        <v>9.4350000000000005</v>
      </c>
      <c r="P157" s="117">
        <v>0</v>
      </c>
      <c r="Q157" s="117">
        <v>14.54</v>
      </c>
      <c r="R157" s="118">
        <v>0.48799999999999999</v>
      </c>
    </row>
    <row r="158" spans="1:18" ht="30" x14ac:dyDescent="0.25">
      <c r="A158" s="15"/>
      <c r="B158" s="8" t="s">
        <v>41</v>
      </c>
      <c r="C158" s="10" t="s">
        <v>42</v>
      </c>
      <c r="D158" s="64">
        <v>3.67</v>
      </c>
      <c r="E158" s="64">
        <v>4.28</v>
      </c>
      <c r="F158" s="64">
        <v>5.74</v>
      </c>
      <c r="G158" s="64">
        <v>77</v>
      </c>
      <c r="H158" s="64">
        <v>1.2E-2</v>
      </c>
      <c r="I158" s="64">
        <v>0.14699999999999999</v>
      </c>
      <c r="J158" s="64">
        <v>0</v>
      </c>
      <c r="K158" s="64">
        <v>2.7E-2</v>
      </c>
      <c r="L158" s="64">
        <v>0</v>
      </c>
      <c r="M158" s="64">
        <v>29.33</v>
      </c>
      <c r="N158" s="117">
        <v>1.0999999999999999E-2</v>
      </c>
      <c r="O158" s="117">
        <v>17.11</v>
      </c>
      <c r="P158" s="117">
        <v>2E-3</v>
      </c>
      <c r="Q158" s="117">
        <v>110</v>
      </c>
      <c r="R158" s="118">
        <v>0.24</v>
      </c>
    </row>
    <row r="159" spans="1:18" x14ac:dyDescent="0.25">
      <c r="A159" s="201"/>
      <c r="B159" s="8" t="s">
        <v>43</v>
      </c>
      <c r="C159" s="10" t="s">
        <v>44</v>
      </c>
      <c r="D159" s="64">
        <v>0</v>
      </c>
      <c r="E159" s="64">
        <v>0</v>
      </c>
      <c r="F159" s="64">
        <v>11.1</v>
      </c>
      <c r="G159" s="64">
        <v>42.14</v>
      </c>
      <c r="H159" s="64">
        <v>0</v>
      </c>
      <c r="I159" s="64">
        <v>0</v>
      </c>
      <c r="J159" s="64">
        <v>0</v>
      </c>
      <c r="K159" s="64">
        <v>0</v>
      </c>
      <c r="L159" s="64">
        <v>0</v>
      </c>
      <c r="M159" s="64">
        <v>0.33400000000000002</v>
      </c>
      <c r="N159" s="117">
        <v>0</v>
      </c>
      <c r="O159" s="117">
        <v>0</v>
      </c>
      <c r="P159" s="117">
        <v>0</v>
      </c>
      <c r="Q159" s="117">
        <v>0</v>
      </c>
      <c r="R159" s="118">
        <v>3.3000000000000002E-2</v>
      </c>
    </row>
    <row r="160" spans="1:18" x14ac:dyDescent="0.25">
      <c r="A160" s="140">
        <v>10</v>
      </c>
      <c r="B160" s="3" t="s">
        <v>48</v>
      </c>
      <c r="C160" s="4">
        <v>30</v>
      </c>
      <c r="D160" s="153">
        <f t="shared" ref="D160:R160" si="42">SUM(D161)</f>
        <v>2.37</v>
      </c>
      <c r="E160" s="153">
        <f t="shared" si="42"/>
        <v>0.27</v>
      </c>
      <c r="F160" s="153">
        <f t="shared" si="42"/>
        <v>11.4</v>
      </c>
      <c r="G160" s="153">
        <f t="shared" si="42"/>
        <v>59.7</v>
      </c>
      <c r="H160" s="153">
        <f t="shared" si="42"/>
        <v>4.8000000000000001E-2</v>
      </c>
      <c r="I160" s="153">
        <f t="shared" si="42"/>
        <v>1.7999999999999999E-2</v>
      </c>
      <c r="J160" s="153">
        <f t="shared" si="42"/>
        <v>0</v>
      </c>
      <c r="K160" s="153">
        <f t="shared" si="42"/>
        <v>0</v>
      </c>
      <c r="L160" s="153">
        <f t="shared" si="42"/>
        <v>0.39</v>
      </c>
      <c r="M160" s="153">
        <f t="shared" si="42"/>
        <v>6.9</v>
      </c>
      <c r="N160" s="153">
        <f t="shared" si="42"/>
        <v>1E-3</v>
      </c>
      <c r="O160" s="153">
        <f t="shared" si="42"/>
        <v>9.9</v>
      </c>
      <c r="P160" s="153">
        <f t="shared" si="42"/>
        <v>2E-3</v>
      </c>
      <c r="Q160" s="153">
        <f t="shared" si="42"/>
        <v>26.1</v>
      </c>
      <c r="R160" s="154">
        <f t="shared" si="42"/>
        <v>0.6</v>
      </c>
    </row>
    <row r="161" spans="1:18" ht="19.5" customHeight="1" thickBot="1" x14ac:dyDescent="0.3">
      <c r="A161" s="19"/>
      <c r="B161" s="20" t="s">
        <v>50</v>
      </c>
      <c r="C161" s="21" t="s">
        <v>53</v>
      </c>
      <c r="D161" s="114">
        <v>2.37</v>
      </c>
      <c r="E161" s="114">
        <v>0.27</v>
      </c>
      <c r="F161" s="114">
        <v>11.4</v>
      </c>
      <c r="G161" s="114">
        <v>59.7</v>
      </c>
      <c r="H161" s="114">
        <v>4.8000000000000001E-2</v>
      </c>
      <c r="I161" s="114">
        <v>1.7999999999999999E-2</v>
      </c>
      <c r="J161" s="114">
        <v>0</v>
      </c>
      <c r="K161" s="114">
        <v>0</v>
      </c>
      <c r="L161" s="114">
        <v>0.39</v>
      </c>
      <c r="M161" s="114">
        <v>6.9</v>
      </c>
      <c r="N161" s="115">
        <v>1E-3</v>
      </c>
      <c r="O161" s="115">
        <v>9.9</v>
      </c>
      <c r="P161" s="115">
        <v>2E-3</v>
      </c>
      <c r="Q161" s="115">
        <v>26.1</v>
      </c>
      <c r="R161" s="116">
        <v>0.6</v>
      </c>
    </row>
    <row r="162" spans="1:18" ht="16.5" customHeight="1" thickBot="1" x14ac:dyDescent="0.3">
      <c r="A162" s="431" t="s">
        <v>52</v>
      </c>
      <c r="B162" s="432"/>
      <c r="C162" s="433"/>
      <c r="D162" s="17">
        <f>SUM(D142,D144,D148,D155,D160,)</f>
        <v>22.41</v>
      </c>
      <c r="E162" s="17">
        <f t="shared" ref="E162:R162" si="43">SUM(E142,E144,E148,E155,E160,)</f>
        <v>32.445</v>
      </c>
      <c r="F162" s="17">
        <f t="shared" si="43"/>
        <v>67.161000000000001</v>
      </c>
      <c r="G162" s="418">
        <f t="shared" si="43"/>
        <v>586.37000000000012</v>
      </c>
      <c r="H162" s="17">
        <f t="shared" si="43"/>
        <v>0.20700000000000002</v>
      </c>
      <c r="I162" s="17">
        <f t="shared" si="43"/>
        <v>0.6170000000000001</v>
      </c>
      <c r="J162" s="17">
        <f t="shared" si="43"/>
        <v>1.595</v>
      </c>
      <c r="K162" s="17">
        <f t="shared" si="43"/>
        <v>0.28200000000000003</v>
      </c>
      <c r="L162" s="17">
        <f t="shared" si="43"/>
        <v>1.3650000000000002</v>
      </c>
      <c r="M162" s="17">
        <f t="shared" si="43"/>
        <v>382.81200000000001</v>
      </c>
      <c r="N162" s="17">
        <f t="shared" si="43"/>
        <v>3.1000000000000003E-2</v>
      </c>
      <c r="O162" s="17">
        <f t="shared" si="43"/>
        <v>83.836000000000013</v>
      </c>
      <c r="P162" s="17">
        <f t="shared" si="43"/>
        <v>2.6000000000000002E-2</v>
      </c>
      <c r="Q162" s="17">
        <f t="shared" si="43"/>
        <v>488.20899999999995</v>
      </c>
      <c r="R162" s="18">
        <f t="shared" si="43"/>
        <v>3.4760000000000004</v>
      </c>
    </row>
    <row r="163" spans="1:18" ht="18.75" customHeight="1" x14ac:dyDescent="0.25">
      <c r="A163" s="65"/>
      <c r="B163" s="65"/>
      <c r="C163" s="65">
        <v>540</v>
      </c>
      <c r="D163" s="66"/>
      <c r="E163" s="66"/>
      <c r="F163" s="66"/>
      <c r="G163" s="66"/>
      <c r="H163" s="66"/>
      <c r="I163" s="66"/>
      <c r="J163" s="66"/>
      <c r="K163" s="66"/>
      <c r="L163" s="66"/>
      <c r="M163" s="66"/>
      <c r="N163" s="66"/>
      <c r="O163" s="66"/>
      <c r="P163" s="66"/>
      <c r="Q163" s="66"/>
      <c r="R163" s="66"/>
    </row>
    <row r="164" spans="1:18" ht="15" customHeight="1" x14ac:dyDescent="0.25">
      <c r="A164" s="65"/>
      <c r="B164" s="65"/>
      <c r="C164" s="65"/>
      <c r="D164" s="66"/>
      <c r="E164" s="66"/>
      <c r="F164" s="66"/>
      <c r="G164" s="66"/>
      <c r="H164" s="66"/>
      <c r="I164" s="66"/>
      <c r="J164" s="66"/>
      <c r="K164" s="66"/>
      <c r="L164" s="66"/>
      <c r="M164" s="66"/>
      <c r="N164" s="66"/>
      <c r="O164" s="66"/>
      <c r="P164" s="66"/>
      <c r="Q164" s="66"/>
      <c r="R164" s="66"/>
    </row>
    <row r="166" spans="1:18" ht="15.75" thickBot="1" x14ac:dyDescent="0.3">
      <c r="A166" s="1"/>
      <c r="B166" s="2" t="s">
        <v>133</v>
      </c>
      <c r="C166" s="1"/>
      <c r="D166" s="1"/>
      <c r="E166" s="1"/>
      <c r="F166" s="1"/>
      <c r="G166" s="1"/>
      <c r="H166" s="1"/>
      <c r="I166" s="1"/>
      <c r="J166" s="1"/>
      <c r="K166" s="1"/>
      <c r="L166" s="1"/>
      <c r="M166" s="1"/>
      <c r="N166" s="1"/>
      <c r="O166" s="1"/>
      <c r="P166" s="1"/>
      <c r="Q166" s="1"/>
      <c r="R166" s="1"/>
    </row>
    <row r="167" spans="1:18" x14ac:dyDescent="0.25">
      <c r="A167" s="451" t="s">
        <v>1</v>
      </c>
      <c r="B167" s="453" t="s">
        <v>2</v>
      </c>
      <c r="C167" s="453" t="s">
        <v>3</v>
      </c>
      <c r="D167" s="455" t="s">
        <v>4</v>
      </c>
      <c r="E167" s="455"/>
      <c r="F167" s="455"/>
      <c r="G167" s="453" t="s">
        <v>5</v>
      </c>
      <c r="H167" s="438" t="s">
        <v>6</v>
      </c>
      <c r="I167" s="439"/>
      <c r="J167" s="439"/>
      <c r="K167" s="439"/>
      <c r="L167" s="440"/>
      <c r="M167" s="453" t="s">
        <v>7</v>
      </c>
      <c r="N167" s="445"/>
      <c r="O167" s="445"/>
      <c r="P167" s="445"/>
      <c r="Q167" s="445"/>
      <c r="R167" s="458"/>
    </row>
    <row r="168" spans="1:18" ht="16.5" thickBot="1" x14ac:dyDescent="0.3">
      <c r="A168" s="452"/>
      <c r="B168" s="454"/>
      <c r="C168" s="454"/>
      <c r="D168" s="104" t="s">
        <v>8</v>
      </c>
      <c r="E168" s="104" t="s">
        <v>9</v>
      </c>
      <c r="F168" s="104" t="s">
        <v>10</v>
      </c>
      <c r="G168" s="454"/>
      <c r="H168" s="104" t="s">
        <v>11</v>
      </c>
      <c r="I168" s="104" t="s">
        <v>12</v>
      </c>
      <c r="J168" s="104" t="s">
        <v>13</v>
      </c>
      <c r="K168" s="104" t="s">
        <v>432</v>
      </c>
      <c r="L168" s="104" t="s">
        <v>433</v>
      </c>
      <c r="M168" s="104" t="s">
        <v>14</v>
      </c>
      <c r="N168" s="103" t="s">
        <v>434</v>
      </c>
      <c r="O168" s="103" t="s">
        <v>435</v>
      </c>
      <c r="P168" s="103" t="s">
        <v>436</v>
      </c>
      <c r="Q168" s="103" t="s">
        <v>437</v>
      </c>
      <c r="R168" s="105" t="s">
        <v>15</v>
      </c>
    </row>
    <row r="169" spans="1:18" ht="15.75" x14ac:dyDescent="0.25">
      <c r="A169" s="365">
        <v>14</v>
      </c>
      <c r="B169" s="366" t="s">
        <v>515</v>
      </c>
      <c r="C169" s="367">
        <v>100</v>
      </c>
      <c r="D169" s="368">
        <f t="shared" ref="D169" si="44">SUM(D170)</f>
        <v>0.8</v>
      </c>
      <c r="E169" s="368">
        <f t="shared" ref="E169:R169" si="45">SUM(E170)</f>
        <v>0.1</v>
      </c>
      <c r="F169" s="368">
        <f t="shared" si="45"/>
        <v>2.5</v>
      </c>
      <c r="G169" s="368">
        <f t="shared" si="45"/>
        <v>14</v>
      </c>
      <c r="H169" s="368">
        <f t="shared" si="45"/>
        <v>0.03</v>
      </c>
      <c r="I169" s="368">
        <f t="shared" si="45"/>
        <v>0.04</v>
      </c>
      <c r="J169" s="368">
        <f t="shared" si="45"/>
        <v>10</v>
      </c>
      <c r="K169" s="368">
        <f t="shared" si="45"/>
        <v>0.01</v>
      </c>
      <c r="L169" s="368">
        <f t="shared" si="45"/>
        <v>0.1</v>
      </c>
      <c r="M169" s="368">
        <f t="shared" si="45"/>
        <v>23</v>
      </c>
      <c r="N169" s="368">
        <f t="shared" si="45"/>
        <v>3.0000000000000001E-3</v>
      </c>
      <c r="O169" s="368">
        <f t="shared" si="45"/>
        <v>14</v>
      </c>
      <c r="P169" s="368">
        <f t="shared" si="45"/>
        <v>0</v>
      </c>
      <c r="Q169" s="368">
        <f t="shared" si="45"/>
        <v>42</v>
      </c>
      <c r="R169" s="369">
        <f t="shared" si="45"/>
        <v>0.6</v>
      </c>
    </row>
    <row r="170" spans="1:18" ht="15.75" x14ac:dyDescent="0.25">
      <c r="A170" s="349"/>
      <c r="B170" s="357" t="s">
        <v>516</v>
      </c>
      <c r="C170" s="357" t="s">
        <v>550</v>
      </c>
      <c r="D170" s="301">
        <v>0.8</v>
      </c>
      <c r="E170" s="301">
        <v>0.1</v>
      </c>
      <c r="F170" s="301">
        <v>2.5</v>
      </c>
      <c r="G170" s="301">
        <v>14</v>
      </c>
      <c r="H170" s="301">
        <v>0.03</v>
      </c>
      <c r="I170" s="301">
        <v>0.04</v>
      </c>
      <c r="J170" s="301">
        <v>10</v>
      </c>
      <c r="K170" s="301">
        <v>0.01</v>
      </c>
      <c r="L170" s="301">
        <v>0.1</v>
      </c>
      <c r="M170" s="301">
        <v>23</v>
      </c>
      <c r="N170" s="370">
        <v>3.0000000000000001E-3</v>
      </c>
      <c r="O170" s="370">
        <v>14</v>
      </c>
      <c r="P170" s="370">
        <v>0</v>
      </c>
      <c r="Q170" s="370">
        <v>42</v>
      </c>
      <c r="R170" s="371">
        <v>0.6</v>
      </c>
    </row>
    <row r="171" spans="1:18" ht="15" customHeight="1" x14ac:dyDescent="0.25">
      <c r="A171" s="349">
        <v>308</v>
      </c>
      <c r="B171" s="277" t="s">
        <v>582</v>
      </c>
      <c r="C171" s="350">
        <v>100</v>
      </c>
      <c r="D171" s="351">
        <f t="shared" ref="D171:R171" si="46">SUM(D172:D175)</f>
        <v>13.56</v>
      </c>
      <c r="E171" s="351">
        <f t="shared" si="46"/>
        <v>18.27</v>
      </c>
      <c r="F171" s="351">
        <f t="shared" si="46"/>
        <v>0.19</v>
      </c>
      <c r="G171" s="351">
        <f t="shared" si="46"/>
        <v>219.23</v>
      </c>
      <c r="H171" s="351">
        <f t="shared" si="46"/>
        <v>5.1999999999999998E-2</v>
      </c>
      <c r="I171" s="351">
        <f t="shared" si="46"/>
        <v>0.115</v>
      </c>
      <c r="J171" s="351">
        <f t="shared" si="46"/>
        <v>1.329</v>
      </c>
      <c r="K171" s="351">
        <f t="shared" si="46"/>
        <v>5.2999999999999999E-2</v>
      </c>
      <c r="L171" s="351">
        <f t="shared" si="46"/>
        <v>0.97599999999999998</v>
      </c>
      <c r="M171" s="351">
        <f t="shared" si="46"/>
        <v>16.3</v>
      </c>
      <c r="N171" s="351">
        <f t="shared" si="46"/>
        <v>4.0000000000000001E-3</v>
      </c>
      <c r="O171" s="351">
        <f t="shared" si="46"/>
        <v>13.865</v>
      </c>
      <c r="P171" s="351">
        <f t="shared" si="46"/>
        <v>8.9999999999999993E-3</v>
      </c>
      <c r="Q171" s="351">
        <f t="shared" si="46"/>
        <v>45.86</v>
      </c>
      <c r="R171" s="372">
        <f t="shared" si="46"/>
        <v>1.1849999999999998</v>
      </c>
    </row>
    <row r="172" spans="1:18" ht="15" customHeight="1" x14ac:dyDescent="0.25">
      <c r="A172" s="349"/>
      <c r="B172" s="314" t="s">
        <v>564</v>
      </c>
      <c r="C172" s="315" t="s">
        <v>583</v>
      </c>
      <c r="D172" s="352">
        <v>13.42</v>
      </c>
      <c r="E172" s="352">
        <v>13.57</v>
      </c>
      <c r="F172" s="352">
        <v>0</v>
      </c>
      <c r="G172" s="352">
        <v>175.52</v>
      </c>
      <c r="H172" s="353">
        <v>5.1999999999999998E-2</v>
      </c>
      <c r="I172" s="353">
        <v>0.11</v>
      </c>
      <c r="J172" s="352">
        <v>1.3280000000000001</v>
      </c>
      <c r="K172" s="353">
        <v>5.2999999999999999E-2</v>
      </c>
      <c r="L172" s="353">
        <v>0.36899999999999999</v>
      </c>
      <c r="M172" s="353">
        <v>11.8</v>
      </c>
      <c r="N172" s="354">
        <v>4.0000000000000001E-3</v>
      </c>
      <c r="O172" s="354">
        <v>13.27</v>
      </c>
      <c r="P172" s="354">
        <v>8.9999999999999993E-3</v>
      </c>
      <c r="Q172" s="354">
        <v>42.77</v>
      </c>
      <c r="R172" s="355">
        <v>1.18</v>
      </c>
    </row>
    <row r="173" spans="1:18" ht="15.75" customHeight="1" x14ac:dyDescent="0.25">
      <c r="A173" s="349"/>
      <c r="B173" s="314" t="s">
        <v>168</v>
      </c>
      <c r="C173" s="315" t="s">
        <v>93</v>
      </c>
      <c r="D173" s="356">
        <v>0.14000000000000001</v>
      </c>
      <c r="E173" s="356">
        <v>0.5</v>
      </c>
      <c r="F173" s="356">
        <v>0.19</v>
      </c>
      <c r="G173" s="356">
        <v>5.95</v>
      </c>
      <c r="H173" s="353">
        <v>0</v>
      </c>
      <c r="I173" s="353">
        <v>5.0000000000000001E-3</v>
      </c>
      <c r="J173" s="356">
        <v>1E-3</v>
      </c>
      <c r="K173" s="353">
        <v>0</v>
      </c>
      <c r="L173" s="353">
        <v>0.22</v>
      </c>
      <c r="M173" s="353">
        <v>4.5</v>
      </c>
      <c r="N173" s="354">
        <v>0</v>
      </c>
      <c r="O173" s="354">
        <v>0.59499999999999997</v>
      </c>
      <c r="P173" s="354">
        <v>0</v>
      </c>
      <c r="Q173" s="354">
        <v>3.09</v>
      </c>
      <c r="R173" s="355">
        <v>5.0000000000000001E-3</v>
      </c>
    </row>
    <row r="174" spans="1:18" ht="15.75" x14ac:dyDescent="0.25">
      <c r="A174" s="349"/>
      <c r="B174" s="357" t="s">
        <v>85</v>
      </c>
      <c r="C174" s="358" t="s">
        <v>584</v>
      </c>
      <c r="D174" s="301">
        <v>0</v>
      </c>
      <c r="E174" s="301">
        <v>0</v>
      </c>
      <c r="F174" s="301">
        <v>0</v>
      </c>
      <c r="G174" s="301">
        <v>0</v>
      </c>
      <c r="H174" s="353">
        <v>0</v>
      </c>
      <c r="I174" s="353">
        <v>0</v>
      </c>
      <c r="J174" s="353">
        <v>0</v>
      </c>
      <c r="K174" s="353">
        <v>0</v>
      </c>
      <c r="L174" s="353">
        <v>0</v>
      </c>
      <c r="M174" s="353">
        <v>0</v>
      </c>
      <c r="N174" s="354">
        <v>0</v>
      </c>
      <c r="O174" s="354">
        <v>0</v>
      </c>
      <c r="P174" s="354">
        <v>0</v>
      </c>
      <c r="Q174" s="354">
        <v>0</v>
      </c>
      <c r="R174" s="355">
        <v>0</v>
      </c>
    </row>
    <row r="175" spans="1:18" ht="15.75" x14ac:dyDescent="0.25">
      <c r="A175" s="349"/>
      <c r="B175" s="301" t="s">
        <v>18</v>
      </c>
      <c r="C175" s="301" t="s">
        <v>585</v>
      </c>
      <c r="D175" s="301">
        <v>0</v>
      </c>
      <c r="E175" s="301">
        <v>4.2</v>
      </c>
      <c r="F175" s="301">
        <v>0</v>
      </c>
      <c r="G175" s="301">
        <v>37.76</v>
      </c>
      <c r="H175" s="359">
        <v>0</v>
      </c>
      <c r="I175" s="359">
        <v>0</v>
      </c>
      <c r="J175" s="301">
        <v>0</v>
      </c>
      <c r="K175" s="360">
        <v>0</v>
      </c>
      <c r="L175" s="360">
        <v>0.38700000000000001</v>
      </c>
      <c r="M175" s="361">
        <v>0</v>
      </c>
      <c r="N175" s="359">
        <v>0</v>
      </c>
      <c r="O175" s="359">
        <v>0</v>
      </c>
      <c r="P175" s="359">
        <v>0</v>
      </c>
      <c r="Q175" s="362">
        <v>0</v>
      </c>
      <c r="R175" s="363">
        <v>0</v>
      </c>
    </row>
    <row r="176" spans="1:18" ht="15.75" x14ac:dyDescent="0.25">
      <c r="A176" s="349"/>
      <c r="B176" s="301" t="s">
        <v>565</v>
      </c>
      <c r="C176" s="301" t="s">
        <v>586</v>
      </c>
      <c r="D176" s="301">
        <v>0.02</v>
      </c>
      <c r="E176" s="301">
        <v>0</v>
      </c>
      <c r="F176" s="301">
        <v>0.09</v>
      </c>
      <c r="G176" s="301">
        <v>0.45</v>
      </c>
      <c r="H176" s="359">
        <v>2E-3</v>
      </c>
      <c r="I176" s="359">
        <v>0.02</v>
      </c>
      <c r="J176" s="301">
        <v>0.03</v>
      </c>
      <c r="K176" s="360">
        <v>0</v>
      </c>
      <c r="L176" s="360">
        <v>1E-3</v>
      </c>
      <c r="M176" s="361">
        <v>4.59</v>
      </c>
      <c r="N176" s="359">
        <v>0</v>
      </c>
      <c r="O176" s="359">
        <v>0.09</v>
      </c>
      <c r="P176" s="359">
        <v>0</v>
      </c>
      <c r="Q176" s="362">
        <v>0.3</v>
      </c>
      <c r="R176" s="363">
        <v>0.38</v>
      </c>
    </row>
    <row r="177" spans="1:18" ht="15.75" x14ac:dyDescent="0.25">
      <c r="A177" s="349" t="s">
        <v>447</v>
      </c>
      <c r="B177" s="298" t="s">
        <v>175</v>
      </c>
      <c r="C177" s="348">
        <v>180</v>
      </c>
      <c r="D177" s="373">
        <f t="shared" ref="D177:R177" si="47">SUM(D178:D181)</f>
        <v>3.66</v>
      </c>
      <c r="E177" s="374">
        <f t="shared" si="47"/>
        <v>2.9790000000000001</v>
      </c>
      <c r="F177" s="374">
        <f t="shared" si="47"/>
        <v>38.443999999999996</v>
      </c>
      <c r="G177" s="374">
        <f t="shared" si="47"/>
        <v>193.8</v>
      </c>
      <c r="H177" s="374">
        <f t="shared" si="47"/>
        <v>4.1000000000000002E-2</v>
      </c>
      <c r="I177" s="374">
        <f t="shared" si="47"/>
        <v>2.5000000000000001E-2</v>
      </c>
      <c r="J177" s="374">
        <f t="shared" si="47"/>
        <v>0</v>
      </c>
      <c r="K177" s="374">
        <f t="shared" si="47"/>
        <v>1.4999999999999999E-2</v>
      </c>
      <c r="L177" s="374">
        <f t="shared" si="47"/>
        <v>0.24399999999999999</v>
      </c>
      <c r="M177" s="374">
        <f t="shared" si="47"/>
        <v>4.9660000000000002</v>
      </c>
      <c r="N177" s="374">
        <f t="shared" si="47"/>
        <v>0</v>
      </c>
      <c r="O177" s="374">
        <f t="shared" si="47"/>
        <v>25.966999999999999</v>
      </c>
      <c r="P177" s="374">
        <f t="shared" si="47"/>
        <v>8.0000000000000002E-3</v>
      </c>
      <c r="Q177" s="374">
        <f t="shared" si="47"/>
        <v>78.86999999999999</v>
      </c>
      <c r="R177" s="375">
        <f t="shared" si="47"/>
        <v>0.52600000000000002</v>
      </c>
    </row>
    <row r="178" spans="1:18" ht="15.75" x14ac:dyDescent="0.25">
      <c r="A178" s="349"/>
      <c r="B178" s="301" t="s">
        <v>26</v>
      </c>
      <c r="C178" s="357" t="s">
        <v>566</v>
      </c>
      <c r="D178" s="376">
        <v>0</v>
      </c>
      <c r="E178" s="377">
        <v>0</v>
      </c>
      <c r="F178" s="377">
        <v>0</v>
      </c>
      <c r="G178" s="377">
        <v>0</v>
      </c>
      <c r="H178" s="378">
        <v>0</v>
      </c>
      <c r="I178" s="378">
        <v>0</v>
      </c>
      <c r="J178" s="377">
        <v>0</v>
      </c>
      <c r="K178" s="377">
        <v>0</v>
      </c>
      <c r="L178" s="377">
        <v>0</v>
      </c>
      <c r="M178" s="378">
        <v>0</v>
      </c>
      <c r="N178" s="379">
        <v>0</v>
      </c>
      <c r="O178" s="379">
        <v>0</v>
      </c>
      <c r="P178" s="379">
        <v>0</v>
      </c>
      <c r="Q178" s="379">
        <v>0</v>
      </c>
      <c r="R178" s="380">
        <v>0</v>
      </c>
    </row>
    <row r="179" spans="1:18" ht="15.75" x14ac:dyDescent="0.25">
      <c r="A179" s="349"/>
      <c r="B179" s="301" t="s">
        <v>377</v>
      </c>
      <c r="C179" s="357" t="s">
        <v>567</v>
      </c>
      <c r="D179" s="376">
        <v>3.633</v>
      </c>
      <c r="E179" s="377">
        <v>0.51900000000000002</v>
      </c>
      <c r="F179" s="377">
        <v>38.4</v>
      </c>
      <c r="G179" s="377">
        <v>171.3</v>
      </c>
      <c r="H179" s="378">
        <v>4.1000000000000002E-2</v>
      </c>
      <c r="I179" s="378">
        <v>2.1000000000000001E-2</v>
      </c>
      <c r="J179" s="377">
        <v>0</v>
      </c>
      <c r="K179" s="377">
        <v>0</v>
      </c>
      <c r="L179" s="377">
        <v>0.21</v>
      </c>
      <c r="M179" s="378">
        <v>4.1500000000000004</v>
      </c>
      <c r="N179" s="379">
        <v>0</v>
      </c>
      <c r="O179" s="379">
        <v>25.95</v>
      </c>
      <c r="P179" s="379">
        <v>8.0000000000000002E-3</v>
      </c>
      <c r="Q179" s="379">
        <v>77.849999999999994</v>
      </c>
      <c r="R179" s="380">
        <v>0.51900000000000002</v>
      </c>
    </row>
    <row r="180" spans="1:18" ht="15.75" x14ac:dyDescent="0.25">
      <c r="A180" s="349"/>
      <c r="B180" s="301" t="s">
        <v>85</v>
      </c>
      <c r="C180" s="357" t="s">
        <v>87</v>
      </c>
      <c r="D180" s="376">
        <v>0</v>
      </c>
      <c r="E180" s="377">
        <v>0</v>
      </c>
      <c r="F180" s="377">
        <v>0</v>
      </c>
      <c r="G180" s="377">
        <v>0</v>
      </c>
      <c r="H180" s="378">
        <v>0</v>
      </c>
      <c r="I180" s="378">
        <v>0</v>
      </c>
      <c r="J180" s="377">
        <v>0</v>
      </c>
      <c r="K180" s="377">
        <v>0</v>
      </c>
      <c r="L180" s="377">
        <v>0</v>
      </c>
      <c r="M180" s="378">
        <v>0</v>
      </c>
      <c r="N180" s="379">
        <v>0</v>
      </c>
      <c r="O180" s="379">
        <v>0</v>
      </c>
      <c r="P180" s="379">
        <v>0</v>
      </c>
      <c r="Q180" s="379">
        <v>0</v>
      </c>
      <c r="R180" s="380">
        <v>0</v>
      </c>
    </row>
    <row r="181" spans="1:18" ht="15.75" x14ac:dyDescent="0.25">
      <c r="A181" s="349"/>
      <c r="B181" s="301" t="s">
        <v>17</v>
      </c>
      <c r="C181" s="357" t="s">
        <v>59</v>
      </c>
      <c r="D181" s="381">
        <v>2.7E-2</v>
      </c>
      <c r="E181" s="378">
        <v>2.46</v>
      </c>
      <c r="F181" s="378">
        <v>4.3999999999999997E-2</v>
      </c>
      <c r="G181" s="378">
        <v>22.5</v>
      </c>
      <c r="H181" s="378">
        <v>0</v>
      </c>
      <c r="I181" s="378">
        <v>4.0000000000000001E-3</v>
      </c>
      <c r="J181" s="378">
        <v>0</v>
      </c>
      <c r="K181" s="378">
        <v>1.4999999999999999E-2</v>
      </c>
      <c r="L181" s="378">
        <v>3.4000000000000002E-2</v>
      </c>
      <c r="M181" s="378">
        <v>0.81599999999999995</v>
      </c>
      <c r="N181" s="379">
        <v>0</v>
      </c>
      <c r="O181" s="379">
        <v>1.7000000000000001E-2</v>
      </c>
      <c r="P181" s="379">
        <v>0</v>
      </c>
      <c r="Q181" s="379">
        <v>1.02</v>
      </c>
      <c r="R181" s="380">
        <v>7.0000000000000001E-3</v>
      </c>
    </row>
    <row r="182" spans="1:18" x14ac:dyDescent="0.25">
      <c r="A182" s="125">
        <v>132</v>
      </c>
      <c r="B182" s="33" t="s">
        <v>120</v>
      </c>
      <c r="C182" s="129">
        <v>200</v>
      </c>
      <c r="D182" s="134">
        <f>SUM(D183:D185)</f>
        <v>0.03</v>
      </c>
      <c r="E182" s="134">
        <f t="shared" ref="E182:J182" si="48">SUM(E183:E185)</f>
        <v>0.12</v>
      </c>
      <c r="F182" s="134">
        <f t="shared" si="48"/>
        <v>12.997999999999999</v>
      </c>
      <c r="G182" s="134">
        <f t="shared" si="48"/>
        <v>52.71</v>
      </c>
      <c r="H182" s="135">
        <f t="shared" si="48"/>
        <v>0</v>
      </c>
      <c r="I182" s="135">
        <f t="shared" si="48"/>
        <v>6.0000000000000001E-3</v>
      </c>
      <c r="J182" s="134">
        <f t="shared" si="48"/>
        <v>0.06</v>
      </c>
      <c r="K182" s="134">
        <f>SUM(K183:K185)</f>
        <v>0</v>
      </c>
      <c r="L182" s="134">
        <f>SUM(L183:L185)</f>
        <v>0</v>
      </c>
      <c r="M182" s="135">
        <f t="shared" ref="M182:R182" si="49">SUM(M183:M185)</f>
        <v>3.3600000000000003</v>
      </c>
      <c r="N182" s="135">
        <f t="shared" si="49"/>
        <v>0</v>
      </c>
      <c r="O182" s="135">
        <f t="shared" si="49"/>
        <v>2.64</v>
      </c>
      <c r="P182" s="135">
        <f t="shared" si="49"/>
        <v>0</v>
      </c>
      <c r="Q182" s="135">
        <f t="shared" si="49"/>
        <v>4.9400000000000004</v>
      </c>
      <c r="R182" s="136">
        <f t="shared" si="49"/>
        <v>0.53100000000000003</v>
      </c>
    </row>
    <row r="183" spans="1:18" x14ac:dyDescent="0.25">
      <c r="A183" s="137"/>
      <c r="B183" s="64" t="s">
        <v>79</v>
      </c>
      <c r="C183" s="138" t="s">
        <v>80</v>
      </c>
      <c r="D183" s="64">
        <v>0.03</v>
      </c>
      <c r="E183" s="64">
        <v>0.12</v>
      </c>
      <c r="F183" s="64">
        <v>2.4E-2</v>
      </c>
      <c r="G183" s="64">
        <v>0.84</v>
      </c>
      <c r="H183" s="64">
        <v>0</v>
      </c>
      <c r="I183" s="64">
        <v>6.0000000000000001E-3</v>
      </c>
      <c r="J183" s="64">
        <v>0.06</v>
      </c>
      <c r="K183" s="64">
        <v>0</v>
      </c>
      <c r="L183" s="64">
        <v>0</v>
      </c>
      <c r="M183" s="64">
        <v>2.97</v>
      </c>
      <c r="N183" s="117">
        <v>0</v>
      </c>
      <c r="O183" s="117">
        <v>2.64</v>
      </c>
      <c r="P183" s="117">
        <v>0</v>
      </c>
      <c r="Q183" s="117">
        <v>4.9400000000000004</v>
      </c>
      <c r="R183" s="118">
        <v>0.49199999999999999</v>
      </c>
    </row>
    <row r="184" spans="1:18" x14ac:dyDescent="0.25">
      <c r="A184" s="137"/>
      <c r="B184" s="64" t="s">
        <v>58</v>
      </c>
      <c r="C184" s="138" t="s">
        <v>66</v>
      </c>
      <c r="D184" s="64">
        <v>0</v>
      </c>
      <c r="E184" s="64">
        <v>0</v>
      </c>
      <c r="F184" s="64">
        <v>0</v>
      </c>
      <c r="G184" s="64">
        <v>0</v>
      </c>
      <c r="H184" s="64">
        <v>0</v>
      </c>
      <c r="I184" s="64">
        <v>0</v>
      </c>
      <c r="J184" s="64">
        <v>0</v>
      </c>
      <c r="K184" s="117">
        <v>0</v>
      </c>
      <c r="L184" s="117">
        <v>0</v>
      </c>
      <c r="M184" s="117">
        <v>0</v>
      </c>
      <c r="N184" s="117">
        <v>0</v>
      </c>
      <c r="O184" s="117">
        <v>0</v>
      </c>
      <c r="P184" s="117">
        <v>0</v>
      </c>
      <c r="Q184" s="117">
        <v>0</v>
      </c>
      <c r="R184" s="118">
        <v>0</v>
      </c>
    </row>
    <row r="185" spans="1:18" x14ac:dyDescent="0.25">
      <c r="A185" s="137"/>
      <c r="B185" s="64" t="s">
        <v>22</v>
      </c>
      <c r="C185" s="138" t="s">
        <v>81</v>
      </c>
      <c r="D185" s="64">
        <v>0</v>
      </c>
      <c r="E185" s="64">
        <v>0</v>
      </c>
      <c r="F185" s="64">
        <v>12.974</v>
      </c>
      <c r="G185" s="64">
        <v>51.87</v>
      </c>
      <c r="H185" s="64">
        <v>0</v>
      </c>
      <c r="I185" s="64">
        <v>0</v>
      </c>
      <c r="J185" s="64">
        <v>0</v>
      </c>
      <c r="K185" s="64">
        <v>0</v>
      </c>
      <c r="L185" s="64">
        <v>0</v>
      </c>
      <c r="M185" s="64">
        <v>0.39</v>
      </c>
      <c r="N185" s="117">
        <v>0</v>
      </c>
      <c r="O185" s="117">
        <v>0</v>
      </c>
      <c r="P185" s="117">
        <v>0</v>
      </c>
      <c r="Q185" s="117">
        <v>0</v>
      </c>
      <c r="R185" s="118">
        <v>3.9E-2</v>
      </c>
    </row>
    <row r="186" spans="1:18" x14ac:dyDescent="0.25">
      <c r="A186" s="139">
        <v>11</v>
      </c>
      <c r="B186" s="3" t="s">
        <v>69</v>
      </c>
      <c r="C186" s="5" t="s">
        <v>49</v>
      </c>
      <c r="D186" s="153">
        <f t="shared" ref="D186" si="50">SUM(D187)</f>
        <v>1.44</v>
      </c>
      <c r="E186" s="153">
        <f t="shared" ref="E186:R186" si="51">SUM(E187)</f>
        <v>0.36</v>
      </c>
      <c r="F186" s="153">
        <f t="shared" si="51"/>
        <v>12.48</v>
      </c>
      <c r="G186" s="153">
        <f t="shared" si="51"/>
        <v>59.4</v>
      </c>
      <c r="H186" s="182">
        <f t="shared" si="51"/>
        <v>7.0000000000000001E-3</v>
      </c>
      <c r="I186" s="182">
        <f t="shared" si="51"/>
        <v>3.2000000000000001E-2</v>
      </c>
      <c r="J186" s="153">
        <f t="shared" si="51"/>
        <v>0</v>
      </c>
      <c r="K186" s="153">
        <f t="shared" si="51"/>
        <v>0</v>
      </c>
      <c r="L186" s="153">
        <f t="shared" si="51"/>
        <v>0</v>
      </c>
      <c r="M186" s="153">
        <f t="shared" si="51"/>
        <v>14</v>
      </c>
      <c r="N186" s="153">
        <f t="shared" si="51"/>
        <v>0</v>
      </c>
      <c r="O186" s="153">
        <f t="shared" si="51"/>
        <v>0</v>
      </c>
      <c r="P186" s="153">
        <f t="shared" si="51"/>
        <v>0</v>
      </c>
      <c r="Q186" s="153">
        <f t="shared" si="51"/>
        <v>0</v>
      </c>
      <c r="R186" s="154">
        <f t="shared" si="51"/>
        <v>1.56</v>
      </c>
    </row>
    <row r="187" spans="1:18" ht="15.75" thickBot="1" x14ac:dyDescent="0.3">
      <c r="A187" s="35"/>
      <c r="B187" s="20" t="s">
        <v>68</v>
      </c>
      <c r="C187" s="158" t="s">
        <v>51</v>
      </c>
      <c r="D187" s="159">
        <v>1.44</v>
      </c>
      <c r="E187" s="159">
        <v>0.36</v>
      </c>
      <c r="F187" s="159">
        <v>12.48</v>
      </c>
      <c r="G187" s="159">
        <v>59.4</v>
      </c>
      <c r="H187" s="159">
        <v>7.0000000000000001E-3</v>
      </c>
      <c r="I187" s="159">
        <v>3.2000000000000001E-2</v>
      </c>
      <c r="J187" s="159">
        <v>0</v>
      </c>
      <c r="K187" s="159">
        <v>0</v>
      </c>
      <c r="L187" s="159">
        <v>0</v>
      </c>
      <c r="M187" s="159">
        <v>14</v>
      </c>
      <c r="N187" s="160">
        <v>0</v>
      </c>
      <c r="O187" s="160">
        <v>0</v>
      </c>
      <c r="P187" s="160">
        <v>0</v>
      </c>
      <c r="Q187" s="160">
        <v>0</v>
      </c>
      <c r="R187" s="161">
        <v>1.56</v>
      </c>
    </row>
    <row r="188" spans="1:18" ht="15.75" thickBot="1" x14ac:dyDescent="0.3">
      <c r="A188" s="431" t="s">
        <v>52</v>
      </c>
      <c r="B188" s="432"/>
      <c r="C188" s="433"/>
      <c r="D188" s="17">
        <f t="shared" ref="D188:R188" si="52">SUM(D169,D171,D177,D182,D186,)</f>
        <v>19.490000000000006</v>
      </c>
      <c r="E188" s="17">
        <f t="shared" si="52"/>
        <v>21.829000000000001</v>
      </c>
      <c r="F188" s="17">
        <f t="shared" si="52"/>
        <v>66.611999999999995</v>
      </c>
      <c r="G188" s="418">
        <f t="shared" si="52"/>
        <v>539.14</v>
      </c>
      <c r="H188" s="17">
        <f t="shared" si="52"/>
        <v>0.13</v>
      </c>
      <c r="I188" s="17">
        <f t="shared" si="52"/>
        <v>0.218</v>
      </c>
      <c r="J188" s="17">
        <f t="shared" si="52"/>
        <v>11.389000000000001</v>
      </c>
      <c r="K188" s="17">
        <f t="shared" si="52"/>
        <v>7.8E-2</v>
      </c>
      <c r="L188" s="17">
        <f t="shared" si="52"/>
        <v>1.32</v>
      </c>
      <c r="M188" s="17">
        <f t="shared" si="52"/>
        <v>61.625999999999998</v>
      </c>
      <c r="N188" s="17">
        <f t="shared" si="52"/>
        <v>7.0000000000000001E-3</v>
      </c>
      <c r="O188" s="17">
        <f t="shared" si="52"/>
        <v>56.472000000000001</v>
      </c>
      <c r="P188" s="17">
        <f t="shared" si="52"/>
        <v>1.7000000000000001E-2</v>
      </c>
      <c r="Q188" s="17">
        <f t="shared" si="52"/>
        <v>171.67</v>
      </c>
      <c r="R188" s="18">
        <f t="shared" si="52"/>
        <v>4.4020000000000001</v>
      </c>
    </row>
    <row r="189" spans="1:18" x14ac:dyDescent="0.25">
      <c r="A189" s="65"/>
      <c r="B189" s="65"/>
      <c r="C189" s="65">
        <v>620</v>
      </c>
      <c r="D189" s="66"/>
      <c r="E189" s="66"/>
      <c r="F189" s="66"/>
      <c r="G189" s="66"/>
      <c r="H189" s="66"/>
      <c r="I189" s="66"/>
      <c r="J189" s="66"/>
      <c r="K189" s="66"/>
      <c r="L189" s="66"/>
      <c r="M189" s="66"/>
      <c r="N189" s="66"/>
      <c r="O189" s="66"/>
      <c r="P189" s="66"/>
      <c r="Q189" s="66"/>
      <c r="R189" s="66"/>
    </row>
    <row r="190" spans="1:18" x14ac:dyDescent="0.25">
      <c r="A190" s="65"/>
      <c r="B190" s="65"/>
      <c r="C190" s="65"/>
      <c r="D190" s="66"/>
      <c r="E190" s="66"/>
      <c r="F190" s="66"/>
      <c r="G190" s="66"/>
      <c r="H190" s="66"/>
      <c r="I190" s="66"/>
      <c r="J190" s="66"/>
      <c r="K190" s="66"/>
      <c r="L190" s="66"/>
      <c r="M190" s="66"/>
      <c r="N190" s="66"/>
      <c r="O190" s="66"/>
      <c r="P190" s="66"/>
      <c r="Q190" s="66"/>
      <c r="R190" s="66"/>
    </row>
    <row r="191" spans="1:18" x14ac:dyDescent="0.25">
      <c r="A191" s="65"/>
      <c r="B191" s="65"/>
      <c r="C191" s="65"/>
      <c r="D191" s="66"/>
      <c r="E191" s="66"/>
      <c r="F191" s="66"/>
      <c r="G191" s="66"/>
      <c r="H191" s="66"/>
      <c r="I191" s="66"/>
      <c r="J191" s="66"/>
      <c r="K191" s="66"/>
      <c r="L191" s="66"/>
      <c r="M191" s="66"/>
      <c r="N191" s="66"/>
      <c r="O191" s="66"/>
      <c r="P191" s="66"/>
      <c r="Q191" s="66"/>
      <c r="R191" s="66"/>
    </row>
    <row r="192" spans="1:18" ht="15.75" thickBot="1" x14ac:dyDescent="0.3">
      <c r="A192" s="1"/>
      <c r="B192" s="2" t="s">
        <v>134</v>
      </c>
      <c r="C192" s="1"/>
      <c r="D192" s="1"/>
      <c r="E192" s="1"/>
      <c r="F192" s="1"/>
      <c r="G192" s="1"/>
      <c r="H192" s="1"/>
      <c r="I192" s="1"/>
      <c r="J192" s="1"/>
      <c r="K192" s="1"/>
      <c r="L192" s="1"/>
      <c r="M192" s="1"/>
      <c r="N192" s="1"/>
      <c r="O192" s="1"/>
      <c r="P192" s="1"/>
      <c r="Q192" s="1"/>
      <c r="R192" s="1"/>
    </row>
    <row r="193" spans="1:18" x14ac:dyDescent="0.25">
      <c r="A193" s="451" t="s">
        <v>1</v>
      </c>
      <c r="B193" s="453" t="s">
        <v>2</v>
      </c>
      <c r="C193" s="453" t="s">
        <v>3</v>
      </c>
      <c r="D193" s="455" t="s">
        <v>4</v>
      </c>
      <c r="E193" s="455"/>
      <c r="F193" s="455"/>
      <c r="G193" s="453" t="s">
        <v>5</v>
      </c>
      <c r="H193" s="438" t="s">
        <v>6</v>
      </c>
      <c r="I193" s="439"/>
      <c r="J193" s="439"/>
      <c r="K193" s="439"/>
      <c r="L193" s="440"/>
      <c r="M193" s="453" t="s">
        <v>7</v>
      </c>
      <c r="N193" s="445"/>
      <c r="O193" s="445"/>
      <c r="P193" s="445"/>
      <c r="Q193" s="445"/>
      <c r="R193" s="458"/>
    </row>
    <row r="194" spans="1:18" ht="16.5" thickBot="1" x14ac:dyDescent="0.3">
      <c r="A194" s="452"/>
      <c r="B194" s="454"/>
      <c r="C194" s="454"/>
      <c r="D194" s="104" t="s">
        <v>8</v>
      </c>
      <c r="E194" s="104" t="s">
        <v>9</v>
      </c>
      <c r="F194" s="104" t="s">
        <v>10</v>
      </c>
      <c r="G194" s="454"/>
      <c r="H194" s="104" t="s">
        <v>11</v>
      </c>
      <c r="I194" s="104" t="s">
        <v>12</v>
      </c>
      <c r="J194" s="104" t="s">
        <v>13</v>
      </c>
      <c r="K194" s="104" t="s">
        <v>432</v>
      </c>
      <c r="L194" s="104" t="s">
        <v>433</v>
      </c>
      <c r="M194" s="104" t="s">
        <v>14</v>
      </c>
      <c r="N194" s="103" t="s">
        <v>434</v>
      </c>
      <c r="O194" s="103" t="s">
        <v>435</v>
      </c>
      <c r="P194" s="103" t="s">
        <v>436</v>
      </c>
      <c r="Q194" s="103" t="s">
        <v>437</v>
      </c>
      <c r="R194" s="105" t="s">
        <v>15</v>
      </c>
    </row>
    <row r="195" spans="1:18" x14ac:dyDescent="0.25">
      <c r="A195" s="382">
        <v>2</v>
      </c>
      <c r="B195" s="383" t="s">
        <v>574</v>
      </c>
      <c r="C195" s="384" t="s">
        <v>46</v>
      </c>
      <c r="D195" s="385">
        <f t="shared" ref="D195:R195" si="53">SUM(D196:D199)</f>
        <v>1.0449999999999999</v>
      </c>
      <c r="E195" s="385">
        <f t="shared" si="53"/>
        <v>10.136000000000001</v>
      </c>
      <c r="F195" s="385">
        <f t="shared" si="53"/>
        <v>5.5519999999999996</v>
      </c>
      <c r="G195" s="385">
        <f t="shared" si="53"/>
        <v>118.94</v>
      </c>
      <c r="H195" s="386">
        <f t="shared" si="53"/>
        <v>3.3000000000000002E-2</v>
      </c>
      <c r="I195" s="386">
        <f t="shared" si="53"/>
        <v>3.7999999999999999E-2</v>
      </c>
      <c r="J195" s="386">
        <f t="shared" si="53"/>
        <v>52.533999999999999</v>
      </c>
      <c r="K195" s="386">
        <f t="shared" si="53"/>
        <v>0.52200000000000002</v>
      </c>
      <c r="L195" s="386">
        <f t="shared" si="53"/>
        <v>1.105</v>
      </c>
      <c r="M195" s="386">
        <f t="shared" si="53"/>
        <v>35.659999999999997</v>
      </c>
      <c r="N195" s="386">
        <f t="shared" si="53"/>
        <v>2E-3</v>
      </c>
      <c r="O195" s="386">
        <f t="shared" si="53"/>
        <v>18.080000000000002</v>
      </c>
      <c r="P195" s="386">
        <f t="shared" si="53"/>
        <v>0</v>
      </c>
      <c r="Q195" s="386">
        <f t="shared" si="53"/>
        <v>28.900000000000002</v>
      </c>
      <c r="R195" s="387">
        <f t="shared" si="53"/>
        <v>0.86199999999999988</v>
      </c>
    </row>
    <row r="196" spans="1:18" x14ac:dyDescent="0.25">
      <c r="A196" s="388"/>
      <c r="B196" s="301" t="s">
        <v>562</v>
      </c>
      <c r="C196" s="301" t="s">
        <v>594</v>
      </c>
      <c r="D196" s="377">
        <v>0.72399999999999998</v>
      </c>
      <c r="E196" s="389">
        <v>0.04</v>
      </c>
      <c r="F196" s="377">
        <v>1.88</v>
      </c>
      <c r="G196" s="377">
        <v>11.2</v>
      </c>
      <c r="H196" s="377">
        <v>1.2E-2</v>
      </c>
      <c r="I196" s="377">
        <v>1.6E-2</v>
      </c>
      <c r="J196" s="377">
        <v>18</v>
      </c>
      <c r="K196" s="377">
        <v>1E-3</v>
      </c>
      <c r="L196" s="377">
        <v>0.04</v>
      </c>
      <c r="M196" s="377">
        <v>19.2</v>
      </c>
      <c r="N196" s="390">
        <v>1E-3</v>
      </c>
      <c r="O196" s="390">
        <v>6.4</v>
      </c>
      <c r="P196" s="390">
        <v>0</v>
      </c>
      <c r="Q196" s="390">
        <v>12.4</v>
      </c>
      <c r="R196" s="391">
        <v>0.24</v>
      </c>
    </row>
    <row r="197" spans="1:18" x14ac:dyDescent="0.25">
      <c r="A197" s="388"/>
      <c r="B197" s="301" t="s">
        <v>82</v>
      </c>
      <c r="C197" s="357" t="s">
        <v>595</v>
      </c>
      <c r="D197" s="377">
        <v>0.08</v>
      </c>
      <c r="E197" s="377">
        <v>0.08</v>
      </c>
      <c r="F197" s="377">
        <v>1.8</v>
      </c>
      <c r="G197" s="377">
        <v>9</v>
      </c>
      <c r="H197" s="377">
        <v>6.0000000000000001E-3</v>
      </c>
      <c r="I197" s="377">
        <v>4.0000000000000001E-3</v>
      </c>
      <c r="J197" s="377">
        <v>33</v>
      </c>
      <c r="K197" s="377">
        <v>1E-3</v>
      </c>
      <c r="L197" s="377">
        <v>0.04</v>
      </c>
      <c r="M197" s="377">
        <v>3.2</v>
      </c>
      <c r="N197" s="390">
        <v>0</v>
      </c>
      <c r="O197" s="390">
        <v>1.8</v>
      </c>
      <c r="P197" s="390">
        <v>0</v>
      </c>
      <c r="Q197" s="390">
        <v>2.2000000000000002</v>
      </c>
      <c r="R197" s="391">
        <v>0.44</v>
      </c>
    </row>
    <row r="198" spans="1:18" x14ac:dyDescent="0.25">
      <c r="A198" s="388"/>
      <c r="B198" s="301" t="s">
        <v>107</v>
      </c>
      <c r="C198" s="301" t="s">
        <v>596</v>
      </c>
      <c r="D198" s="377">
        <v>0.24099999999999999</v>
      </c>
      <c r="E198" s="377">
        <v>2.5999999999999999E-2</v>
      </c>
      <c r="F198" s="377">
        <v>1.8720000000000001</v>
      </c>
      <c r="G198" s="377">
        <v>8.84</v>
      </c>
      <c r="H198" s="392">
        <v>1.4999999999999999E-2</v>
      </c>
      <c r="I198" s="392">
        <v>1.7999999999999999E-2</v>
      </c>
      <c r="J198" s="392">
        <v>1.534</v>
      </c>
      <c r="K198" s="392">
        <v>0.52</v>
      </c>
      <c r="L198" s="392">
        <v>0.104</v>
      </c>
      <c r="M198" s="392">
        <v>13.26</v>
      </c>
      <c r="N198" s="393">
        <v>1E-3</v>
      </c>
      <c r="O198" s="393">
        <v>9.8800000000000008</v>
      </c>
      <c r="P198" s="393">
        <v>0</v>
      </c>
      <c r="Q198" s="393">
        <v>14.3</v>
      </c>
      <c r="R198" s="394">
        <v>0.182</v>
      </c>
    </row>
    <row r="199" spans="1:18" x14ac:dyDescent="0.25">
      <c r="A199" s="388"/>
      <c r="B199" s="301" t="s">
        <v>18</v>
      </c>
      <c r="C199" s="358" t="s">
        <v>71</v>
      </c>
      <c r="D199" s="377">
        <v>0</v>
      </c>
      <c r="E199" s="377">
        <v>9.99</v>
      </c>
      <c r="F199" s="377">
        <v>0</v>
      </c>
      <c r="G199" s="377">
        <v>89.9</v>
      </c>
      <c r="H199" s="377">
        <v>0</v>
      </c>
      <c r="I199" s="377">
        <v>0</v>
      </c>
      <c r="J199" s="377">
        <v>0</v>
      </c>
      <c r="K199" s="377">
        <v>0</v>
      </c>
      <c r="L199" s="377">
        <v>0.92100000000000004</v>
      </c>
      <c r="M199" s="377">
        <v>0</v>
      </c>
      <c r="N199" s="377">
        <v>0</v>
      </c>
      <c r="O199" s="377">
        <v>0</v>
      </c>
      <c r="P199" s="377">
        <v>0</v>
      </c>
      <c r="Q199" s="377">
        <v>0</v>
      </c>
      <c r="R199" s="391">
        <v>0</v>
      </c>
    </row>
    <row r="200" spans="1:18" ht="15.75" x14ac:dyDescent="0.25">
      <c r="A200" s="349">
        <v>308</v>
      </c>
      <c r="B200" s="277" t="s">
        <v>599</v>
      </c>
      <c r="C200" s="350">
        <v>90</v>
      </c>
      <c r="D200" s="351">
        <f t="shared" ref="D200:R200" si="54">SUM(D201:D205)</f>
        <v>14.950000000000001</v>
      </c>
      <c r="E200" s="351">
        <f t="shared" si="54"/>
        <v>16.009999999999998</v>
      </c>
      <c r="F200" s="351">
        <f t="shared" si="54"/>
        <v>9.120000000000001</v>
      </c>
      <c r="G200" s="351">
        <f t="shared" si="54"/>
        <v>240.3</v>
      </c>
      <c r="H200" s="351">
        <f t="shared" si="54"/>
        <v>8.199999999999999E-2</v>
      </c>
      <c r="I200" s="351">
        <f t="shared" si="54"/>
        <v>0.125</v>
      </c>
      <c r="J200" s="351">
        <f t="shared" si="54"/>
        <v>1.3280000000000001</v>
      </c>
      <c r="K200" s="351">
        <f t="shared" si="54"/>
        <v>6.9000000000000006E-2</v>
      </c>
      <c r="L200" s="351">
        <f t="shared" si="54"/>
        <v>0.65</v>
      </c>
      <c r="M200" s="351">
        <f t="shared" si="54"/>
        <v>16.978000000000002</v>
      </c>
      <c r="N200" s="351">
        <f t="shared" si="54"/>
        <v>4.0000000000000001E-3</v>
      </c>
      <c r="O200" s="351">
        <f t="shared" si="54"/>
        <v>19.478000000000002</v>
      </c>
      <c r="P200" s="351">
        <f t="shared" si="54"/>
        <v>9.9999999999999985E-3</v>
      </c>
      <c r="Q200" s="351">
        <f t="shared" si="54"/>
        <v>60.177999999999997</v>
      </c>
      <c r="R200" s="372">
        <f t="shared" si="54"/>
        <v>1.5619999999999998</v>
      </c>
    </row>
    <row r="201" spans="1:18" ht="15.75" x14ac:dyDescent="0.25">
      <c r="A201" s="349"/>
      <c r="B201" s="314" t="s">
        <v>26</v>
      </c>
      <c r="C201" s="315" t="s">
        <v>489</v>
      </c>
      <c r="D201" s="353">
        <v>0</v>
      </c>
      <c r="E201" s="353">
        <v>0</v>
      </c>
      <c r="F201" s="353">
        <v>0</v>
      </c>
      <c r="G201" s="353">
        <v>0</v>
      </c>
      <c r="H201" s="353">
        <v>0</v>
      </c>
      <c r="I201" s="353">
        <v>0</v>
      </c>
      <c r="J201" s="353">
        <v>0</v>
      </c>
      <c r="K201" s="353">
        <v>0</v>
      </c>
      <c r="L201" s="353">
        <v>0</v>
      </c>
      <c r="M201" s="353">
        <v>0</v>
      </c>
      <c r="N201" s="353">
        <v>0</v>
      </c>
      <c r="O201" s="353">
        <v>0</v>
      </c>
      <c r="P201" s="353">
        <v>0</v>
      </c>
      <c r="Q201" s="353">
        <v>0</v>
      </c>
      <c r="R201" s="355">
        <v>0</v>
      </c>
    </row>
    <row r="202" spans="1:18" ht="15.75" x14ac:dyDescent="0.25">
      <c r="A202" s="349"/>
      <c r="B202" s="314" t="s">
        <v>534</v>
      </c>
      <c r="C202" s="315" t="s">
        <v>535</v>
      </c>
      <c r="D202" s="352">
        <v>13.42</v>
      </c>
      <c r="E202" s="352">
        <v>13.57</v>
      </c>
      <c r="F202" s="352">
        <v>0</v>
      </c>
      <c r="G202" s="352">
        <v>175.52</v>
      </c>
      <c r="H202" s="353">
        <v>5.1999999999999998E-2</v>
      </c>
      <c r="I202" s="353">
        <v>0.11</v>
      </c>
      <c r="J202" s="352">
        <v>1.3280000000000001</v>
      </c>
      <c r="K202" s="353">
        <v>5.2999999999999999E-2</v>
      </c>
      <c r="L202" s="353">
        <v>0.36899999999999999</v>
      </c>
      <c r="M202" s="353">
        <v>11.8</v>
      </c>
      <c r="N202" s="354">
        <v>4.0000000000000001E-3</v>
      </c>
      <c r="O202" s="354">
        <v>13.27</v>
      </c>
      <c r="P202" s="354">
        <v>8.9999999999999993E-3</v>
      </c>
      <c r="Q202" s="354">
        <v>42.77</v>
      </c>
      <c r="R202" s="355">
        <v>1.18</v>
      </c>
    </row>
    <row r="203" spans="1:18" ht="30" x14ac:dyDescent="0.25">
      <c r="A203" s="349"/>
      <c r="B203" s="314" t="s">
        <v>128</v>
      </c>
      <c r="C203" s="315" t="s">
        <v>490</v>
      </c>
      <c r="D203" s="356">
        <v>1.48</v>
      </c>
      <c r="E203" s="356">
        <v>0.19</v>
      </c>
      <c r="F203" s="356">
        <v>9.06</v>
      </c>
      <c r="G203" s="356">
        <v>44.06</v>
      </c>
      <c r="H203" s="353">
        <v>0.03</v>
      </c>
      <c r="I203" s="353">
        <v>1.0999999999999999E-2</v>
      </c>
      <c r="J203" s="356">
        <v>0</v>
      </c>
      <c r="K203" s="353">
        <v>0</v>
      </c>
      <c r="L203" s="353">
        <v>0.24399999999999999</v>
      </c>
      <c r="M203" s="353">
        <v>4.3</v>
      </c>
      <c r="N203" s="354">
        <v>0</v>
      </c>
      <c r="O203" s="354">
        <v>6.19</v>
      </c>
      <c r="P203" s="354">
        <v>1E-3</v>
      </c>
      <c r="Q203" s="354">
        <v>16.309999999999999</v>
      </c>
      <c r="R203" s="355">
        <v>0.375</v>
      </c>
    </row>
    <row r="204" spans="1:18" ht="15.75" x14ac:dyDescent="0.25">
      <c r="A204" s="349"/>
      <c r="B204" s="357" t="s">
        <v>85</v>
      </c>
      <c r="C204" s="358" t="s">
        <v>488</v>
      </c>
      <c r="D204" s="301">
        <v>0</v>
      </c>
      <c r="E204" s="301">
        <v>0</v>
      </c>
      <c r="F204" s="301">
        <v>0</v>
      </c>
      <c r="G204" s="301">
        <v>0</v>
      </c>
      <c r="H204" s="353">
        <v>0</v>
      </c>
      <c r="I204" s="353">
        <v>0</v>
      </c>
      <c r="J204" s="353">
        <v>0</v>
      </c>
      <c r="K204" s="353">
        <v>0</v>
      </c>
      <c r="L204" s="353">
        <v>0</v>
      </c>
      <c r="M204" s="353">
        <v>0</v>
      </c>
      <c r="N204" s="354">
        <v>0</v>
      </c>
      <c r="O204" s="354">
        <v>0</v>
      </c>
      <c r="P204" s="354">
        <v>0</v>
      </c>
      <c r="Q204" s="354">
        <v>0</v>
      </c>
      <c r="R204" s="355">
        <v>0</v>
      </c>
    </row>
    <row r="205" spans="1:18" ht="15.75" x14ac:dyDescent="0.25">
      <c r="A205" s="349"/>
      <c r="B205" s="301" t="s">
        <v>17</v>
      </c>
      <c r="C205" s="301" t="s">
        <v>536</v>
      </c>
      <c r="D205" s="301">
        <v>0.05</v>
      </c>
      <c r="E205" s="301">
        <v>2.25</v>
      </c>
      <c r="F205" s="301">
        <v>0.06</v>
      </c>
      <c r="G205" s="301">
        <v>20.72</v>
      </c>
      <c r="H205" s="359">
        <v>0</v>
      </c>
      <c r="I205" s="359">
        <v>4.0000000000000001E-3</v>
      </c>
      <c r="J205" s="301">
        <v>0</v>
      </c>
      <c r="K205" s="360">
        <v>1.6E-2</v>
      </c>
      <c r="L205" s="360">
        <v>3.6999999999999998E-2</v>
      </c>
      <c r="M205" s="361">
        <v>0.878</v>
      </c>
      <c r="N205" s="359">
        <v>0</v>
      </c>
      <c r="O205" s="359">
        <v>1.7999999999999999E-2</v>
      </c>
      <c r="P205" s="359">
        <v>0</v>
      </c>
      <c r="Q205" s="362">
        <v>1.0980000000000001</v>
      </c>
      <c r="R205" s="363">
        <v>7.0000000000000001E-3</v>
      </c>
    </row>
    <row r="206" spans="1:18" ht="28.5" x14ac:dyDescent="0.25">
      <c r="A206" s="125">
        <v>204</v>
      </c>
      <c r="B206" s="33" t="s">
        <v>95</v>
      </c>
      <c r="C206" s="129">
        <v>180</v>
      </c>
      <c r="D206" s="134">
        <f t="shared" ref="D206:R206" si="55">SUM(D207:D210)</f>
        <v>6.04</v>
      </c>
      <c r="E206" s="134">
        <f t="shared" si="55"/>
        <v>7.915</v>
      </c>
      <c r="F206" s="134">
        <f t="shared" si="55"/>
        <v>48.802</v>
      </c>
      <c r="G206" s="134">
        <f t="shared" si="55"/>
        <v>281.10000000000002</v>
      </c>
      <c r="H206" s="134">
        <f t="shared" si="55"/>
        <v>1E-3</v>
      </c>
      <c r="I206" s="134">
        <f t="shared" si="55"/>
        <v>0.01</v>
      </c>
      <c r="J206" s="134">
        <f t="shared" si="55"/>
        <v>0</v>
      </c>
      <c r="K206" s="134">
        <f t="shared" si="55"/>
        <v>2.8000000000000001E-2</v>
      </c>
      <c r="L206" s="134">
        <f t="shared" si="55"/>
        <v>6.3E-2</v>
      </c>
      <c r="M206" s="134">
        <f t="shared" si="55"/>
        <v>1.512</v>
      </c>
      <c r="N206" s="134">
        <f t="shared" si="55"/>
        <v>0</v>
      </c>
      <c r="O206" s="134">
        <f t="shared" si="55"/>
        <v>3.1E-2</v>
      </c>
      <c r="P206" s="134">
        <f t="shared" si="55"/>
        <v>0</v>
      </c>
      <c r="Q206" s="134">
        <f t="shared" si="55"/>
        <v>1.89</v>
      </c>
      <c r="R206" s="157">
        <f t="shared" si="55"/>
        <v>1.2999999999999999E-2</v>
      </c>
    </row>
    <row r="207" spans="1:18" x14ac:dyDescent="0.25">
      <c r="A207" s="127"/>
      <c r="B207" s="64" t="s">
        <v>17</v>
      </c>
      <c r="C207" s="128" t="s">
        <v>587</v>
      </c>
      <c r="D207" s="64">
        <v>4.57</v>
      </c>
      <c r="E207" s="64">
        <v>5.0000000000000001E-3</v>
      </c>
      <c r="F207" s="64">
        <v>8.2000000000000003E-2</v>
      </c>
      <c r="G207" s="64">
        <v>41.7</v>
      </c>
      <c r="H207" s="64">
        <v>1E-3</v>
      </c>
      <c r="I207" s="64">
        <v>0.01</v>
      </c>
      <c r="J207" s="64">
        <v>0</v>
      </c>
      <c r="K207" s="64">
        <v>2.8000000000000001E-2</v>
      </c>
      <c r="L207" s="64">
        <v>6.3E-2</v>
      </c>
      <c r="M207" s="64">
        <v>1.512</v>
      </c>
      <c r="N207" s="117">
        <v>0</v>
      </c>
      <c r="O207" s="117">
        <v>3.1E-2</v>
      </c>
      <c r="P207" s="117">
        <v>0</v>
      </c>
      <c r="Q207" s="117">
        <v>1.89</v>
      </c>
      <c r="R207" s="118">
        <v>1.2999999999999999E-2</v>
      </c>
    </row>
    <row r="208" spans="1:18" x14ac:dyDescent="0.25">
      <c r="A208" s="125"/>
      <c r="B208" s="64" t="s">
        <v>26</v>
      </c>
      <c r="C208" s="128" t="s">
        <v>588</v>
      </c>
      <c r="D208" s="64">
        <v>0</v>
      </c>
      <c r="E208" s="64">
        <v>0</v>
      </c>
      <c r="F208" s="64">
        <v>0</v>
      </c>
      <c r="G208" s="64">
        <v>0</v>
      </c>
      <c r="H208" s="64">
        <v>0</v>
      </c>
      <c r="I208" s="64">
        <v>0</v>
      </c>
      <c r="J208" s="64">
        <v>0</v>
      </c>
      <c r="K208" s="64">
        <v>0</v>
      </c>
      <c r="L208" s="64">
        <v>0</v>
      </c>
      <c r="M208" s="64">
        <v>0</v>
      </c>
      <c r="N208" s="117">
        <v>0</v>
      </c>
      <c r="O208" s="117">
        <v>0</v>
      </c>
      <c r="P208" s="117">
        <v>0</v>
      </c>
      <c r="Q208" s="117">
        <v>0</v>
      </c>
      <c r="R208" s="118">
        <v>0</v>
      </c>
    </row>
    <row r="209" spans="1:18" x14ac:dyDescent="0.25">
      <c r="A209" s="125"/>
      <c r="B209" s="64" t="s">
        <v>85</v>
      </c>
      <c r="C209" s="128" t="s">
        <v>589</v>
      </c>
      <c r="D209" s="64">
        <v>0</v>
      </c>
      <c r="E209" s="64">
        <v>0</v>
      </c>
      <c r="F209" s="64">
        <v>0</v>
      </c>
      <c r="G209" s="64">
        <v>0</v>
      </c>
      <c r="H209" s="64">
        <v>0</v>
      </c>
      <c r="I209" s="64">
        <v>0</v>
      </c>
      <c r="J209" s="64">
        <v>0</v>
      </c>
      <c r="K209" s="64">
        <v>0</v>
      </c>
      <c r="L209" s="64">
        <v>0</v>
      </c>
      <c r="M209" s="64">
        <v>0</v>
      </c>
      <c r="N209" s="117">
        <v>0</v>
      </c>
      <c r="O209" s="117">
        <v>0</v>
      </c>
      <c r="P209" s="117">
        <v>0</v>
      </c>
      <c r="Q209" s="117">
        <v>0</v>
      </c>
      <c r="R209" s="118">
        <v>0</v>
      </c>
    </row>
    <row r="210" spans="1:18" ht="15" customHeight="1" x14ac:dyDescent="0.25">
      <c r="A210" s="127"/>
      <c r="B210" s="64" t="s">
        <v>102</v>
      </c>
      <c r="C210" s="128" t="s">
        <v>103</v>
      </c>
      <c r="D210" s="64">
        <v>1.47</v>
      </c>
      <c r="E210" s="64">
        <v>7.91</v>
      </c>
      <c r="F210" s="64">
        <v>48.72</v>
      </c>
      <c r="G210" s="64">
        <v>239.4</v>
      </c>
      <c r="H210" s="64">
        <v>0</v>
      </c>
      <c r="I210" s="64">
        <v>0</v>
      </c>
      <c r="J210" s="64">
        <v>0</v>
      </c>
      <c r="K210" s="64">
        <v>0</v>
      </c>
      <c r="L210" s="64">
        <v>0</v>
      </c>
      <c r="M210" s="64">
        <v>0</v>
      </c>
      <c r="N210" s="117">
        <v>0</v>
      </c>
      <c r="O210" s="117">
        <v>0</v>
      </c>
      <c r="P210" s="117">
        <v>0</v>
      </c>
      <c r="Q210" s="117">
        <v>0</v>
      </c>
      <c r="R210" s="118">
        <v>0</v>
      </c>
    </row>
    <row r="211" spans="1:18" ht="29.25" x14ac:dyDescent="0.25">
      <c r="A211" s="403" t="s">
        <v>62</v>
      </c>
      <c r="B211" s="277" t="s">
        <v>63</v>
      </c>
      <c r="C211" s="278" t="s">
        <v>37</v>
      </c>
      <c r="D211" s="404">
        <f t="shared" ref="D211:R211" si="56">SUM(D212:D214)</f>
        <v>0.56000000000000005</v>
      </c>
      <c r="E211" s="404">
        <f t="shared" si="56"/>
        <v>0</v>
      </c>
      <c r="F211" s="404">
        <f t="shared" si="56"/>
        <v>30.22</v>
      </c>
      <c r="G211" s="404">
        <f t="shared" si="56"/>
        <v>103.11</v>
      </c>
      <c r="H211" s="404">
        <f t="shared" si="56"/>
        <v>6.0000000000000001E-3</v>
      </c>
      <c r="I211" s="404">
        <f t="shared" si="56"/>
        <v>2E-3</v>
      </c>
      <c r="J211" s="404">
        <f t="shared" si="56"/>
        <v>0.04</v>
      </c>
      <c r="K211" s="404">
        <f t="shared" si="56"/>
        <v>0</v>
      </c>
      <c r="L211" s="404">
        <f t="shared" si="56"/>
        <v>0</v>
      </c>
      <c r="M211" s="404">
        <f t="shared" si="56"/>
        <v>3.12</v>
      </c>
      <c r="N211" s="404">
        <f t="shared" si="56"/>
        <v>0</v>
      </c>
      <c r="O211" s="404">
        <f t="shared" si="56"/>
        <v>0</v>
      </c>
      <c r="P211" s="404">
        <f t="shared" si="56"/>
        <v>0</v>
      </c>
      <c r="Q211" s="404">
        <f t="shared" si="56"/>
        <v>0</v>
      </c>
      <c r="R211" s="413">
        <f t="shared" si="56"/>
        <v>0.12</v>
      </c>
    </row>
    <row r="212" spans="1:18" x14ac:dyDescent="0.25">
      <c r="A212" s="405"/>
      <c r="B212" s="314" t="s">
        <v>64</v>
      </c>
      <c r="C212" s="352" t="s">
        <v>65</v>
      </c>
      <c r="D212" s="406">
        <v>0.56000000000000005</v>
      </c>
      <c r="E212" s="406">
        <v>0</v>
      </c>
      <c r="F212" s="406">
        <v>10.26</v>
      </c>
      <c r="G212" s="406">
        <v>43.26</v>
      </c>
      <c r="H212" s="406">
        <v>6.0000000000000001E-3</v>
      </c>
      <c r="I212" s="406">
        <v>2E-3</v>
      </c>
      <c r="J212" s="406">
        <v>0.04</v>
      </c>
      <c r="K212" s="406">
        <v>0</v>
      </c>
      <c r="L212" s="406">
        <v>0</v>
      </c>
      <c r="M212" s="406">
        <v>2.52</v>
      </c>
      <c r="N212" s="407">
        <v>0</v>
      </c>
      <c r="O212" s="407">
        <v>0</v>
      </c>
      <c r="P212" s="407">
        <v>0</v>
      </c>
      <c r="Q212" s="407">
        <v>0</v>
      </c>
      <c r="R212" s="408">
        <v>0.06</v>
      </c>
    </row>
    <row r="213" spans="1:18" x14ac:dyDescent="0.25">
      <c r="A213" s="405"/>
      <c r="B213" s="314" t="s">
        <v>58</v>
      </c>
      <c r="C213" s="352" t="s">
        <v>66</v>
      </c>
      <c r="D213" s="406">
        <v>0</v>
      </c>
      <c r="E213" s="406">
        <v>0</v>
      </c>
      <c r="F213" s="406">
        <v>0</v>
      </c>
      <c r="G213" s="406">
        <v>0</v>
      </c>
      <c r="H213" s="406">
        <v>0</v>
      </c>
      <c r="I213" s="406">
        <v>0</v>
      </c>
      <c r="J213" s="406">
        <v>0</v>
      </c>
      <c r="K213" s="406">
        <v>0</v>
      </c>
      <c r="L213" s="406">
        <v>0</v>
      </c>
      <c r="M213" s="406">
        <v>0</v>
      </c>
      <c r="N213" s="407">
        <v>0</v>
      </c>
      <c r="O213" s="407">
        <v>0</v>
      </c>
      <c r="P213" s="407">
        <v>0</v>
      </c>
      <c r="Q213" s="407">
        <v>0</v>
      </c>
      <c r="R213" s="408">
        <v>0</v>
      </c>
    </row>
    <row r="214" spans="1:18" x14ac:dyDescent="0.25">
      <c r="A214" s="405"/>
      <c r="B214" s="314" t="s">
        <v>22</v>
      </c>
      <c r="C214" s="352" t="s">
        <v>67</v>
      </c>
      <c r="D214" s="406">
        <v>0</v>
      </c>
      <c r="E214" s="406">
        <v>0</v>
      </c>
      <c r="F214" s="406">
        <v>19.96</v>
      </c>
      <c r="G214" s="406">
        <v>59.85</v>
      </c>
      <c r="H214" s="406">
        <v>0</v>
      </c>
      <c r="I214" s="406">
        <v>0</v>
      </c>
      <c r="J214" s="406">
        <v>0</v>
      </c>
      <c r="K214" s="406">
        <v>0</v>
      </c>
      <c r="L214" s="406">
        <v>0</v>
      </c>
      <c r="M214" s="406">
        <v>0.6</v>
      </c>
      <c r="N214" s="407">
        <v>0</v>
      </c>
      <c r="O214" s="407">
        <v>0</v>
      </c>
      <c r="P214" s="407">
        <v>0</v>
      </c>
      <c r="Q214" s="407">
        <v>0</v>
      </c>
      <c r="R214" s="408">
        <v>0.06</v>
      </c>
    </row>
    <row r="215" spans="1:18" x14ac:dyDescent="0.25">
      <c r="A215" s="396">
        <v>11</v>
      </c>
      <c r="B215" s="277" t="s">
        <v>69</v>
      </c>
      <c r="C215" s="278" t="s">
        <v>49</v>
      </c>
      <c r="D215" s="279">
        <f t="shared" ref="D215" si="57">SUM(D216)</f>
        <v>1.44</v>
      </c>
      <c r="E215" s="279">
        <f t="shared" ref="E215:R215" si="58">SUM(E216)</f>
        <v>0.36</v>
      </c>
      <c r="F215" s="279">
        <f t="shared" si="58"/>
        <v>12.48</v>
      </c>
      <c r="G215" s="279">
        <f t="shared" si="58"/>
        <v>59.4</v>
      </c>
      <c r="H215" s="397">
        <f t="shared" si="58"/>
        <v>7.0000000000000001E-3</v>
      </c>
      <c r="I215" s="397">
        <f t="shared" si="58"/>
        <v>3.2000000000000001E-2</v>
      </c>
      <c r="J215" s="279">
        <f t="shared" si="58"/>
        <v>0</v>
      </c>
      <c r="K215" s="279">
        <f t="shared" si="58"/>
        <v>0</v>
      </c>
      <c r="L215" s="279">
        <f t="shared" si="58"/>
        <v>0</v>
      </c>
      <c r="M215" s="279">
        <f t="shared" si="58"/>
        <v>14</v>
      </c>
      <c r="N215" s="279">
        <f t="shared" si="58"/>
        <v>0</v>
      </c>
      <c r="O215" s="279">
        <f t="shared" si="58"/>
        <v>0</v>
      </c>
      <c r="P215" s="279">
        <f t="shared" si="58"/>
        <v>0</v>
      </c>
      <c r="Q215" s="279">
        <f t="shared" si="58"/>
        <v>0</v>
      </c>
      <c r="R215" s="414">
        <f t="shared" si="58"/>
        <v>1.56</v>
      </c>
    </row>
    <row r="216" spans="1:18" ht="15.75" thickBot="1" x14ac:dyDescent="0.3">
      <c r="A216" s="398"/>
      <c r="B216" s="282" t="s">
        <v>68</v>
      </c>
      <c r="C216" s="399" t="s">
        <v>51</v>
      </c>
      <c r="D216" s="400">
        <v>1.44</v>
      </c>
      <c r="E216" s="400">
        <v>0.36</v>
      </c>
      <c r="F216" s="400">
        <v>12.48</v>
      </c>
      <c r="G216" s="400">
        <v>59.4</v>
      </c>
      <c r="H216" s="400">
        <v>7.0000000000000001E-3</v>
      </c>
      <c r="I216" s="400">
        <v>3.2000000000000001E-2</v>
      </c>
      <c r="J216" s="400">
        <v>0</v>
      </c>
      <c r="K216" s="400">
        <v>0</v>
      </c>
      <c r="L216" s="400">
        <v>0</v>
      </c>
      <c r="M216" s="400">
        <v>14</v>
      </c>
      <c r="N216" s="401">
        <v>0</v>
      </c>
      <c r="O216" s="401">
        <v>0</v>
      </c>
      <c r="P216" s="401">
        <v>0</v>
      </c>
      <c r="Q216" s="401">
        <v>0</v>
      </c>
      <c r="R216" s="402">
        <v>1.56</v>
      </c>
    </row>
    <row r="217" spans="1:18" ht="15.75" thickBot="1" x14ac:dyDescent="0.3">
      <c r="A217" s="431" t="s">
        <v>52</v>
      </c>
      <c r="B217" s="432"/>
      <c r="C217" s="433"/>
      <c r="D217" s="63">
        <f>SUM(D195,D200,D206,D211,D215,)</f>
        <v>24.035</v>
      </c>
      <c r="E217" s="63">
        <f t="shared" ref="E217:R217" si="59">SUM(E195,E200,E206,E211,E215,)</f>
        <v>34.420999999999999</v>
      </c>
      <c r="F217" s="63">
        <f t="shared" si="59"/>
        <v>106.17400000000001</v>
      </c>
      <c r="G217" s="426">
        <f t="shared" si="59"/>
        <v>802.85</v>
      </c>
      <c r="H217" s="63">
        <f t="shared" si="59"/>
        <v>0.129</v>
      </c>
      <c r="I217" s="63">
        <f t="shared" si="59"/>
        <v>0.20700000000000002</v>
      </c>
      <c r="J217" s="63">
        <f t="shared" si="59"/>
        <v>53.902000000000001</v>
      </c>
      <c r="K217" s="63">
        <f t="shared" si="59"/>
        <v>0.61899999999999999</v>
      </c>
      <c r="L217" s="63">
        <f t="shared" si="59"/>
        <v>1.8179999999999998</v>
      </c>
      <c r="M217" s="63">
        <f t="shared" si="59"/>
        <v>71.27</v>
      </c>
      <c r="N217" s="63">
        <f t="shared" si="59"/>
        <v>6.0000000000000001E-3</v>
      </c>
      <c r="O217" s="63">
        <f>SUM(O195,O200,O206,O211,O215,)</f>
        <v>37.589000000000006</v>
      </c>
      <c r="P217" s="63">
        <f t="shared" si="59"/>
        <v>9.9999999999999985E-3</v>
      </c>
      <c r="Q217" s="63">
        <f t="shared" si="59"/>
        <v>90.968000000000004</v>
      </c>
      <c r="R217" s="343">
        <f t="shared" si="59"/>
        <v>4.1169999999999991</v>
      </c>
    </row>
    <row r="218" spans="1:18" x14ac:dyDescent="0.25">
      <c r="A218" s="65"/>
      <c r="B218" s="65"/>
      <c r="C218" s="65"/>
      <c r="D218" s="269"/>
      <c r="E218" s="269"/>
      <c r="F218" s="269"/>
      <c r="G218" s="269"/>
      <c r="H218" s="269"/>
      <c r="I218" s="269"/>
      <c r="J218" s="269"/>
      <c r="K218" s="269"/>
      <c r="L218" s="269"/>
      <c r="M218" s="269"/>
      <c r="N218" s="269"/>
      <c r="O218" s="269"/>
      <c r="P218" s="269"/>
      <c r="Q218" s="269"/>
      <c r="R218" s="269"/>
    </row>
    <row r="219" spans="1:18" x14ac:dyDescent="0.25">
      <c r="A219" s="65"/>
      <c r="B219" s="65"/>
      <c r="C219" s="65"/>
      <c r="D219" s="269"/>
      <c r="E219" s="269"/>
      <c r="F219" s="269"/>
      <c r="G219" s="269"/>
      <c r="H219" s="269"/>
      <c r="I219" s="269"/>
      <c r="J219" s="269"/>
      <c r="K219" s="269"/>
      <c r="L219" s="269"/>
      <c r="M219" s="269"/>
      <c r="N219" s="269"/>
      <c r="O219" s="269"/>
      <c r="P219" s="269"/>
      <c r="Q219" s="269"/>
      <c r="R219" s="269"/>
    </row>
    <row r="220" spans="1:18" ht="15.75" thickBot="1" x14ac:dyDescent="0.3">
      <c r="A220" s="1"/>
      <c r="B220" s="2" t="s">
        <v>135</v>
      </c>
      <c r="C220" s="1"/>
      <c r="D220" s="1"/>
      <c r="E220" s="1"/>
      <c r="F220" s="1"/>
      <c r="G220" s="1"/>
      <c r="H220" s="1"/>
      <c r="I220" s="1"/>
      <c r="J220" s="1"/>
      <c r="K220" s="1"/>
      <c r="L220" s="1"/>
      <c r="M220" s="1"/>
      <c r="N220" s="1"/>
      <c r="O220" s="1"/>
      <c r="P220" s="1"/>
      <c r="Q220" s="1"/>
      <c r="R220" s="1"/>
    </row>
    <row r="221" spans="1:18" x14ac:dyDescent="0.25">
      <c r="A221" s="499" t="s">
        <v>1</v>
      </c>
      <c r="B221" s="443" t="s">
        <v>2</v>
      </c>
      <c r="C221" s="443" t="s">
        <v>3</v>
      </c>
      <c r="D221" s="438" t="s">
        <v>4</v>
      </c>
      <c r="E221" s="439"/>
      <c r="F221" s="440"/>
      <c r="G221" s="443" t="s">
        <v>5</v>
      </c>
      <c r="H221" s="438" t="s">
        <v>6</v>
      </c>
      <c r="I221" s="439"/>
      <c r="J221" s="439"/>
      <c r="K221" s="439"/>
      <c r="L221" s="440"/>
      <c r="M221" s="445" t="s">
        <v>7</v>
      </c>
      <c r="N221" s="446"/>
      <c r="O221" s="446"/>
      <c r="P221" s="446"/>
      <c r="Q221" s="446"/>
      <c r="R221" s="498"/>
    </row>
    <row r="222" spans="1:18" ht="16.5" thickBot="1" x14ac:dyDescent="0.3">
      <c r="A222" s="500"/>
      <c r="B222" s="444"/>
      <c r="C222" s="444"/>
      <c r="D222" s="104" t="s">
        <v>8</v>
      </c>
      <c r="E222" s="104" t="s">
        <v>9</v>
      </c>
      <c r="F222" s="104" t="s">
        <v>10</v>
      </c>
      <c r="G222" s="444"/>
      <c r="H222" s="104" t="s">
        <v>11</v>
      </c>
      <c r="I222" s="104" t="s">
        <v>12</v>
      </c>
      <c r="J222" s="104" t="s">
        <v>13</v>
      </c>
      <c r="K222" s="104" t="s">
        <v>432</v>
      </c>
      <c r="L222" s="104" t="s">
        <v>433</v>
      </c>
      <c r="M222" s="104" t="s">
        <v>14</v>
      </c>
      <c r="N222" s="103" t="s">
        <v>434</v>
      </c>
      <c r="O222" s="103" t="s">
        <v>435</v>
      </c>
      <c r="P222" s="103" t="s">
        <v>436</v>
      </c>
      <c r="Q222" s="103" t="s">
        <v>437</v>
      </c>
      <c r="R222" s="105" t="s">
        <v>15</v>
      </c>
    </row>
    <row r="223" spans="1:18" ht="15.75" x14ac:dyDescent="0.25">
      <c r="A223" s="211">
        <v>14</v>
      </c>
      <c r="B223" s="212" t="s">
        <v>515</v>
      </c>
      <c r="C223" s="213">
        <v>100</v>
      </c>
      <c r="D223" s="214">
        <f>SUM(D224)</f>
        <v>0.8</v>
      </c>
      <c r="E223" s="214">
        <f t="shared" ref="E223:R223" si="60">SUM(E224)</f>
        <v>0.1</v>
      </c>
      <c r="F223" s="214">
        <f t="shared" si="60"/>
        <v>2.5</v>
      </c>
      <c r="G223" s="214">
        <f t="shared" si="60"/>
        <v>14</v>
      </c>
      <c r="H223" s="214">
        <f t="shared" si="60"/>
        <v>0.03</v>
      </c>
      <c r="I223" s="214">
        <f t="shared" si="60"/>
        <v>0.04</v>
      </c>
      <c r="J223" s="214">
        <f t="shared" si="60"/>
        <v>10</v>
      </c>
      <c r="K223" s="214">
        <f t="shared" si="60"/>
        <v>0.01</v>
      </c>
      <c r="L223" s="214">
        <f t="shared" si="60"/>
        <v>0.1</v>
      </c>
      <c r="M223" s="214">
        <f t="shared" si="60"/>
        <v>23</v>
      </c>
      <c r="N223" s="214">
        <f t="shared" si="60"/>
        <v>3.0000000000000001E-3</v>
      </c>
      <c r="O223" s="214">
        <f t="shared" si="60"/>
        <v>14</v>
      </c>
      <c r="P223" s="214">
        <f t="shared" si="60"/>
        <v>0</v>
      </c>
      <c r="Q223" s="214">
        <f t="shared" si="60"/>
        <v>42</v>
      </c>
      <c r="R223" s="215">
        <f t="shared" si="60"/>
        <v>0.6</v>
      </c>
    </row>
    <row r="224" spans="1:18" ht="15.75" x14ac:dyDescent="0.25">
      <c r="A224" s="162"/>
      <c r="B224" s="128" t="s">
        <v>516</v>
      </c>
      <c r="C224" s="128" t="s">
        <v>550</v>
      </c>
      <c r="D224" s="64">
        <v>0.8</v>
      </c>
      <c r="E224" s="64">
        <v>0.1</v>
      </c>
      <c r="F224" s="64">
        <v>2.5</v>
      </c>
      <c r="G224" s="64">
        <v>14</v>
      </c>
      <c r="H224" s="64">
        <v>0.03</v>
      </c>
      <c r="I224" s="64">
        <v>0.04</v>
      </c>
      <c r="J224" s="64">
        <v>10</v>
      </c>
      <c r="K224" s="64">
        <v>0.01</v>
      </c>
      <c r="L224" s="64">
        <v>0.1</v>
      </c>
      <c r="M224" s="64">
        <v>23</v>
      </c>
      <c r="N224" s="117">
        <v>3.0000000000000001E-3</v>
      </c>
      <c r="O224" s="117">
        <v>14</v>
      </c>
      <c r="P224" s="117">
        <v>0</v>
      </c>
      <c r="Q224" s="117">
        <v>42</v>
      </c>
      <c r="R224" s="118">
        <v>0.6</v>
      </c>
    </row>
    <row r="225" spans="1:18" x14ac:dyDescent="0.25">
      <c r="A225" s="202">
        <v>77</v>
      </c>
      <c r="B225" s="3" t="s">
        <v>27</v>
      </c>
      <c r="C225" s="4">
        <v>200</v>
      </c>
      <c r="D225" s="9">
        <f t="shared" ref="D225:R225" si="61">SUM(D226:D229)</f>
        <v>16.259999999999998</v>
      </c>
      <c r="E225" s="9">
        <f t="shared" si="61"/>
        <v>19.03</v>
      </c>
      <c r="F225" s="9">
        <f t="shared" si="61"/>
        <v>6.4399999999999995</v>
      </c>
      <c r="G225" s="9">
        <f t="shared" si="61"/>
        <v>298.06</v>
      </c>
      <c r="H225" s="9">
        <f t="shared" si="61"/>
        <v>0.11900000000000001</v>
      </c>
      <c r="I225" s="9">
        <f t="shared" si="61"/>
        <v>0.627</v>
      </c>
      <c r="J225" s="9">
        <f t="shared" si="61"/>
        <v>1.56</v>
      </c>
      <c r="K225" s="9">
        <f t="shared" si="61"/>
        <v>0.313</v>
      </c>
      <c r="L225" s="9">
        <f t="shared" si="61"/>
        <v>0.65999999999999992</v>
      </c>
      <c r="M225" s="9">
        <f t="shared" si="61"/>
        <v>200.44</v>
      </c>
      <c r="N225" s="9">
        <f t="shared" si="61"/>
        <v>3.1E-2</v>
      </c>
      <c r="O225" s="9">
        <f t="shared" si="61"/>
        <v>28.830000000000002</v>
      </c>
      <c r="P225" s="9">
        <f t="shared" si="61"/>
        <v>3.3000000000000002E-2</v>
      </c>
      <c r="Q225" s="9">
        <f t="shared" si="61"/>
        <v>301.8</v>
      </c>
      <c r="R225" s="16">
        <f t="shared" si="61"/>
        <v>2.5840000000000001</v>
      </c>
    </row>
    <row r="226" spans="1:18" x14ac:dyDescent="0.25">
      <c r="A226" s="202"/>
      <c r="B226" s="8" t="s">
        <v>17</v>
      </c>
      <c r="C226" s="10" t="s">
        <v>25</v>
      </c>
      <c r="D226" s="6">
        <v>0.08</v>
      </c>
      <c r="E226" s="6">
        <v>3.69</v>
      </c>
      <c r="F226" s="6">
        <v>0.1</v>
      </c>
      <c r="G226" s="6">
        <v>45.66</v>
      </c>
      <c r="H226" s="6">
        <v>1E-3</v>
      </c>
      <c r="I226" s="6">
        <v>7.0000000000000001E-3</v>
      </c>
      <c r="J226" s="6">
        <v>0</v>
      </c>
      <c r="K226" s="12">
        <v>2.7E-2</v>
      </c>
      <c r="L226" s="12">
        <v>0.06</v>
      </c>
      <c r="M226" s="12">
        <v>1.44</v>
      </c>
      <c r="N226" s="101">
        <v>0</v>
      </c>
      <c r="O226" s="101">
        <v>0.03</v>
      </c>
      <c r="P226" s="101">
        <v>0</v>
      </c>
      <c r="Q226" s="101">
        <v>1.8</v>
      </c>
      <c r="R226" s="14">
        <v>1.2E-2</v>
      </c>
    </row>
    <row r="227" spans="1:18" x14ac:dyDescent="0.25">
      <c r="A227" s="202"/>
      <c r="B227" s="8" t="s">
        <v>20</v>
      </c>
      <c r="C227" s="10" t="s">
        <v>28</v>
      </c>
      <c r="D227" s="6">
        <v>3.48</v>
      </c>
      <c r="E227" s="6">
        <v>3.84</v>
      </c>
      <c r="F227" s="6">
        <v>5.64</v>
      </c>
      <c r="G227" s="6">
        <v>83.7</v>
      </c>
      <c r="H227" s="11">
        <v>4.8000000000000001E-2</v>
      </c>
      <c r="I227" s="11">
        <v>0.18</v>
      </c>
      <c r="J227" s="12">
        <v>1.56</v>
      </c>
      <c r="K227" s="12">
        <v>2.5999999999999999E-2</v>
      </c>
      <c r="L227" s="12">
        <v>0</v>
      </c>
      <c r="M227" s="11">
        <v>144</v>
      </c>
      <c r="N227" s="100">
        <v>1.0999999999999999E-2</v>
      </c>
      <c r="O227" s="100">
        <v>16.8</v>
      </c>
      <c r="P227" s="100">
        <v>2E-3</v>
      </c>
      <c r="Q227" s="100">
        <v>108</v>
      </c>
      <c r="R227" s="13">
        <v>7.1999999999999995E-2</v>
      </c>
    </row>
    <row r="228" spans="1:18" x14ac:dyDescent="0.25">
      <c r="A228" s="202"/>
      <c r="B228" s="8" t="s">
        <v>21</v>
      </c>
      <c r="C228" s="10" t="s">
        <v>29</v>
      </c>
      <c r="D228" s="6">
        <v>0</v>
      </c>
      <c r="E228" s="6">
        <v>0</v>
      </c>
      <c r="F228" s="6">
        <v>0</v>
      </c>
      <c r="G228" s="6">
        <v>0</v>
      </c>
      <c r="H228" s="12">
        <v>0</v>
      </c>
      <c r="I228" s="12">
        <v>0</v>
      </c>
      <c r="J228" s="12">
        <v>0</v>
      </c>
      <c r="K228" s="12">
        <v>0</v>
      </c>
      <c r="L228" s="12">
        <v>0</v>
      </c>
      <c r="M228" s="12">
        <v>0</v>
      </c>
      <c r="N228" s="12">
        <v>0</v>
      </c>
      <c r="O228" s="12">
        <v>0</v>
      </c>
      <c r="P228" s="12">
        <v>0</v>
      </c>
      <c r="Q228" s="12">
        <v>0</v>
      </c>
      <c r="R228" s="14">
        <v>0</v>
      </c>
    </row>
    <row r="229" spans="1:18" x14ac:dyDescent="0.25">
      <c r="A229" s="202"/>
      <c r="B229" s="8" t="s">
        <v>24</v>
      </c>
      <c r="C229" s="10" t="s">
        <v>30</v>
      </c>
      <c r="D229" s="6">
        <v>12.7</v>
      </c>
      <c r="E229" s="6">
        <v>11.5</v>
      </c>
      <c r="F229" s="6">
        <v>0.7</v>
      </c>
      <c r="G229" s="6">
        <v>168.7</v>
      </c>
      <c r="H229" s="11">
        <v>7.0000000000000007E-2</v>
      </c>
      <c r="I229" s="11">
        <v>0.44</v>
      </c>
      <c r="J229" s="12">
        <v>0</v>
      </c>
      <c r="K229" s="12">
        <v>0.26</v>
      </c>
      <c r="L229" s="12">
        <v>0.6</v>
      </c>
      <c r="M229" s="11">
        <v>55</v>
      </c>
      <c r="N229" s="100">
        <v>0.02</v>
      </c>
      <c r="O229" s="100">
        <v>12</v>
      </c>
      <c r="P229" s="100">
        <v>3.1E-2</v>
      </c>
      <c r="Q229" s="100">
        <v>192</v>
      </c>
      <c r="R229" s="13">
        <v>2.5</v>
      </c>
    </row>
    <row r="230" spans="1:18" x14ac:dyDescent="0.25">
      <c r="A230" s="125">
        <v>133</v>
      </c>
      <c r="B230" s="33" t="s">
        <v>600</v>
      </c>
      <c r="C230" s="129">
        <v>200</v>
      </c>
      <c r="D230" s="199">
        <f>SUM(D231:D234)</f>
        <v>0.2</v>
      </c>
      <c r="E230" s="199">
        <f t="shared" ref="E230:R230" si="62">SUM(E231:E234)</f>
        <v>0.04</v>
      </c>
      <c r="F230" s="199">
        <f t="shared" si="62"/>
        <v>13.26</v>
      </c>
      <c r="G230" s="199">
        <f t="shared" si="62"/>
        <v>67.48</v>
      </c>
      <c r="H230" s="199">
        <f t="shared" si="62"/>
        <v>4.0000000000000001E-3</v>
      </c>
      <c r="I230" s="199">
        <f t="shared" si="62"/>
        <v>8.0000000000000002E-3</v>
      </c>
      <c r="J230" s="199">
        <f t="shared" si="62"/>
        <v>3.66</v>
      </c>
      <c r="K230" s="199">
        <f t="shared" si="62"/>
        <v>0</v>
      </c>
      <c r="L230" s="199">
        <f t="shared" si="62"/>
        <v>1.7999999999999999E-2</v>
      </c>
      <c r="M230" s="199">
        <f t="shared" si="62"/>
        <v>6.9600000000000009</v>
      </c>
      <c r="N230" s="199">
        <f t="shared" si="62"/>
        <v>0</v>
      </c>
      <c r="O230" s="199">
        <f t="shared" si="62"/>
        <v>3.72</v>
      </c>
      <c r="P230" s="199">
        <f t="shared" si="62"/>
        <v>0</v>
      </c>
      <c r="Q230" s="199">
        <f t="shared" si="62"/>
        <v>6.92</v>
      </c>
      <c r="R230" s="228">
        <f t="shared" si="62"/>
        <v>0.58500000000000008</v>
      </c>
    </row>
    <row r="231" spans="1:18" x14ac:dyDescent="0.25">
      <c r="A231" s="127"/>
      <c r="B231" s="8" t="s">
        <v>79</v>
      </c>
      <c r="C231" s="23" t="s">
        <v>80</v>
      </c>
      <c r="D231" s="22">
        <v>0.12</v>
      </c>
      <c r="E231" s="22">
        <v>0.03</v>
      </c>
      <c r="F231" s="22">
        <v>0.02</v>
      </c>
      <c r="G231" s="22">
        <v>0.85</v>
      </c>
      <c r="H231" s="68">
        <v>0</v>
      </c>
      <c r="I231" s="68">
        <v>6.0000000000000001E-3</v>
      </c>
      <c r="J231" s="68">
        <v>0.06</v>
      </c>
      <c r="K231" s="64">
        <v>0</v>
      </c>
      <c r="L231" s="64">
        <v>0</v>
      </c>
      <c r="M231" s="68">
        <v>2.97</v>
      </c>
      <c r="N231" s="112">
        <v>0</v>
      </c>
      <c r="O231" s="117">
        <v>2.64</v>
      </c>
      <c r="P231" s="112">
        <v>0</v>
      </c>
      <c r="Q231" s="117">
        <v>4.9400000000000004</v>
      </c>
      <c r="R231" s="113">
        <v>0.49199999999999999</v>
      </c>
    </row>
    <row r="232" spans="1:18" x14ac:dyDescent="0.25">
      <c r="A232" s="127"/>
      <c r="B232" s="8" t="s">
        <v>58</v>
      </c>
      <c r="C232" s="23" t="s">
        <v>531</v>
      </c>
      <c r="D232" s="22">
        <v>0</v>
      </c>
      <c r="E232" s="22">
        <v>0</v>
      </c>
      <c r="F232" s="22">
        <v>0</v>
      </c>
      <c r="G232" s="22">
        <v>0</v>
      </c>
      <c r="H232" s="68">
        <v>0</v>
      </c>
      <c r="I232" s="68">
        <v>0</v>
      </c>
      <c r="J232" s="68">
        <v>0</v>
      </c>
      <c r="K232" s="117">
        <v>0</v>
      </c>
      <c r="L232" s="117">
        <v>0</v>
      </c>
      <c r="M232" s="112">
        <v>0</v>
      </c>
      <c r="N232" s="112">
        <v>0</v>
      </c>
      <c r="O232" s="117">
        <v>0</v>
      </c>
      <c r="P232" s="112">
        <v>0</v>
      </c>
      <c r="Q232" s="117">
        <v>0</v>
      </c>
      <c r="R232" s="113">
        <v>0</v>
      </c>
    </row>
    <row r="233" spans="1:18" x14ac:dyDescent="0.25">
      <c r="A233" s="127"/>
      <c r="B233" s="8" t="s">
        <v>22</v>
      </c>
      <c r="C233" s="23" t="s">
        <v>81</v>
      </c>
      <c r="D233" s="22">
        <v>0</v>
      </c>
      <c r="E233" s="22">
        <v>0</v>
      </c>
      <c r="F233" s="22">
        <v>12.97</v>
      </c>
      <c r="G233" s="22">
        <v>51.87</v>
      </c>
      <c r="H233" s="68">
        <v>0</v>
      </c>
      <c r="I233" s="68">
        <v>0</v>
      </c>
      <c r="J233" s="68">
        <v>0</v>
      </c>
      <c r="K233" s="64">
        <v>0</v>
      </c>
      <c r="L233" s="64">
        <v>0</v>
      </c>
      <c r="M233" s="68">
        <v>0.39</v>
      </c>
      <c r="N233" s="112">
        <v>0</v>
      </c>
      <c r="O233" s="117">
        <v>0</v>
      </c>
      <c r="P233" s="112">
        <v>0</v>
      </c>
      <c r="Q233" s="117">
        <v>0</v>
      </c>
      <c r="R233" s="113">
        <v>3.9E-2</v>
      </c>
    </row>
    <row r="234" spans="1:18" x14ac:dyDescent="0.25">
      <c r="A234" s="127"/>
      <c r="B234" s="8" t="s">
        <v>532</v>
      </c>
      <c r="C234" s="23" t="s">
        <v>533</v>
      </c>
      <c r="D234" s="22">
        <v>0.08</v>
      </c>
      <c r="E234" s="22">
        <v>0.01</v>
      </c>
      <c r="F234" s="22">
        <v>0.27</v>
      </c>
      <c r="G234" s="22">
        <v>14.76</v>
      </c>
      <c r="H234" s="68">
        <v>4.0000000000000001E-3</v>
      </c>
      <c r="I234" s="68">
        <v>2E-3</v>
      </c>
      <c r="J234" s="68">
        <v>3.6</v>
      </c>
      <c r="K234" s="64">
        <v>0</v>
      </c>
      <c r="L234" s="64">
        <v>1.7999999999999999E-2</v>
      </c>
      <c r="M234" s="68">
        <v>3.6</v>
      </c>
      <c r="N234" s="112">
        <v>0</v>
      </c>
      <c r="O234" s="117">
        <v>1.08</v>
      </c>
      <c r="P234" s="112">
        <v>0</v>
      </c>
      <c r="Q234" s="117">
        <v>1.98</v>
      </c>
      <c r="R234" s="113">
        <v>5.3999999999999999E-2</v>
      </c>
    </row>
    <row r="235" spans="1:18" x14ac:dyDescent="0.25">
      <c r="A235" s="140">
        <v>10</v>
      </c>
      <c r="B235" s="3" t="s">
        <v>48</v>
      </c>
      <c r="C235" s="4">
        <v>30</v>
      </c>
      <c r="D235" s="9">
        <f t="shared" ref="D235:R235" si="63">SUM(D236)</f>
        <v>2.37</v>
      </c>
      <c r="E235" s="9">
        <f t="shared" si="63"/>
        <v>0.27</v>
      </c>
      <c r="F235" s="9">
        <f t="shared" si="63"/>
        <v>11.4</v>
      </c>
      <c r="G235" s="9">
        <f t="shared" si="63"/>
        <v>59.7</v>
      </c>
      <c r="H235" s="9">
        <f t="shared" si="63"/>
        <v>4.8000000000000001E-2</v>
      </c>
      <c r="I235" s="9">
        <f t="shared" si="63"/>
        <v>1.7999999999999999E-2</v>
      </c>
      <c r="J235" s="9">
        <f t="shared" si="63"/>
        <v>0</v>
      </c>
      <c r="K235" s="9">
        <f t="shared" si="63"/>
        <v>0</v>
      </c>
      <c r="L235" s="9">
        <f t="shared" si="63"/>
        <v>0.39</v>
      </c>
      <c r="M235" s="9">
        <f t="shared" si="63"/>
        <v>6.9</v>
      </c>
      <c r="N235" s="9">
        <f t="shared" si="63"/>
        <v>1E-3</v>
      </c>
      <c r="O235" s="9">
        <f t="shared" si="63"/>
        <v>9.9</v>
      </c>
      <c r="P235" s="9">
        <f t="shared" si="63"/>
        <v>2E-3</v>
      </c>
      <c r="Q235" s="9">
        <f t="shared" si="63"/>
        <v>26.1</v>
      </c>
      <c r="R235" s="16">
        <f t="shared" si="63"/>
        <v>0.6</v>
      </c>
    </row>
    <row r="236" spans="1:18" ht="30" x14ac:dyDescent="0.25">
      <c r="A236" s="19"/>
      <c r="B236" s="20" t="s">
        <v>50</v>
      </c>
      <c r="C236" s="21" t="s">
        <v>53</v>
      </c>
      <c r="D236" s="114">
        <v>2.37</v>
      </c>
      <c r="E236" s="114">
        <v>0.27</v>
      </c>
      <c r="F236" s="114">
        <v>11.4</v>
      </c>
      <c r="G236" s="114">
        <v>59.7</v>
      </c>
      <c r="H236" s="114">
        <v>4.8000000000000001E-2</v>
      </c>
      <c r="I236" s="114">
        <v>1.7999999999999999E-2</v>
      </c>
      <c r="J236" s="114">
        <v>0</v>
      </c>
      <c r="K236" s="114">
        <v>0</v>
      </c>
      <c r="L236" s="114">
        <v>0.39</v>
      </c>
      <c r="M236" s="114">
        <v>6.9</v>
      </c>
      <c r="N236" s="115">
        <v>1E-3</v>
      </c>
      <c r="O236" s="115">
        <v>9.9</v>
      </c>
      <c r="P236" s="115">
        <v>2E-3</v>
      </c>
      <c r="Q236" s="115">
        <v>26.1</v>
      </c>
      <c r="R236" s="116">
        <v>0.6</v>
      </c>
    </row>
    <row r="237" spans="1:18" x14ac:dyDescent="0.25">
      <c r="A237" s="140">
        <v>27</v>
      </c>
      <c r="B237" s="3" t="s">
        <v>529</v>
      </c>
      <c r="C237" s="4">
        <v>20</v>
      </c>
      <c r="D237" s="230">
        <f t="shared" ref="D237:R237" si="64">SUM(D238)</f>
        <v>4.6399999999999997</v>
      </c>
      <c r="E237" s="230">
        <f t="shared" si="64"/>
        <v>5.9</v>
      </c>
      <c r="F237" s="230">
        <f t="shared" si="64"/>
        <v>0</v>
      </c>
      <c r="G237" s="230">
        <f t="shared" si="64"/>
        <v>72.8</v>
      </c>
      <c r="H237" s="230">
        <f t="shared" si="64"/>
        <v>8.0000000000000002E-3</v>
      </c>
      <c r="I237" s="230">
        <f t="shared" si="64"/>
        <v>0.06</v>
      </c>
      <c r="J237" s="230">
        <f t="shared" si="64"/>
        <v>0.14000000000000001</v>
      </c>
      <c r="K237" s="230">
        <f t="shared" si="64"/>
        <v>5.8000000000000003E-2</v>
      </c>
      <c r="L237" s="230">
        <f t="shared" si="64"/>
        <v>0.1</v>
      </c>
      <c r="M237" s="230">
        <f t="shared" si="64"/>
        <v>176</v>
      </c>
      <c r="N237" s="230">
        <f t="shared" si="64"/>
        <v>0</v>
      </c>
      <c r="O237" s="230">
        <f t="shared" si="64"/>
        <v>7</v>
      </c>
      <c r="P237" s="230">
        <f t="shared" si="64"/>
        <v>3.0000000000000001E-3</v>
      </c>
      <c r="Q237" s="230">
        <f t="shared" si="64"/>
        <v>100</v>
      </c>
      <c r="R237" s="231">
        <f t="shared" si="64"/>
        <v>0.2</v>
      </c>
    </row>
    <row r="238" spans="1:18" ht="15.75" thickBot="1" x14ac:dyDescent="0.3">
      <c r="A238" s="141"/>
      <c r="B238" s="210" t="s">
        <v>144</v>
      </c>
      <c r="C238" s="23" t="s">
        <v>530</v>
      </c>
      <c r="D238" s="22">
        <v>4.6399999999999997</v>
      </c>
      <c r="E238" s="22">
        <v>5.9</v>
      </c>
      <c r="F238" s="22">
        <v>0</v>
      </c>
      <c r="G238" s="47">
        <v>72.8</v>
      </c>
      <c r="H238" s="47">
        <v>8.0000000000000002E-3</v>
      </c>
      <c r="I238" s="47">
        <v>0.06</v>
      </c>
      <c r="J238" s="47">
        <v>0.14000000000000001</v>
      </c>
      <c r="K238" s="47">
        <v>5.8000000000000003E-2</v>
      </c>
      <c r="L238" s="47">
        <v>0.1</v>
      </c>
      <c r="M238" s="47">
        <v>176</v>
      </c>
      <c r="N238" s="58">
        <v>0</v>
      </c>
      <c r="O238" s="58">
        <v>7</v>
      </c>
      <c r="P238" s="58">
        <v>3.0000000000000001E-3</v>
      </c>
      <c r="Q238" s="58">
        <v>100</v>
      </c>
      <c r="R238" s="46">
        <v>0.2</v>
      </c>
    </row>
    <row r="239" spans="1:18" ht="15.75" thickBot="1" x14ac:dyDescent="0.3">
      <c r="A239" s="431" t="s">
        <v>52</v>
      </c>
      <c r="B239" s="432"/>
      <c r="C239" s="433"/>
      <c r="D239" s="17">
        <f>SUM(D223,D225,D230,D235,D237,)</f>
        <v>24.27</v>
      </c>
      <c r="E239" s="17">
        <f t="shared" ref="E239:R239" si="65">SUM(E223,E225,E230,E235,E237,)</f>
        <v>25.340000000000003</v>
      </c>
      <c r="F239" s="17">
        <f t="shared" si="65"/>
        <v>33.6</v>
      </c>
      <c r="G239" s="418">
        <f t="shared" si="65"/>
        <v>512.04</v>
      </c>
      <c r="H239" s="17">
        <f t="shared" si="65"/>
        <v>0.20900000000000002</v>
      </c>
      <c r="I239" s="17">
        <f t="shared" si="65"/>
        <v>0.75300000000000011</v>
      </c>
      <c r="J239" s="17">
        <f t="shared" si="65"/>
        <v>15.360000000000001</v>
      </c>
      <c r="K239" s="17">
        <f t="shared" si="65"/>
        <v>0.38100000000000001</v>
      </c>
      <c r="L239" s="17">
        <f t="shared" si="65"/>
        <v>1.268</v>
      </c>
      <c r="M239" s="17">
        <f t="shared" si="65"/>
        <v>413.3</v>
      </c>
      <c r="N239" s="17">
        <f t="shared" si="65"/>
        <v>3.5000000000000003E-2</v>
      </c>
      <c r="O239" s="17">
        <f t="shared" si="65"/>
        <v>63.449999999999996</v>
      </c>
      <c r="P239" s="17">
        <f t="shared" si="65"/>
        <v>3.8000000000000006E-2</v>
      </c>
      <c r="Q239" s="17">
        <f t="shared" si="65"/>
        <v>476.82000000000005</v>
      </c>
      <c r="R239" s="18">
        <f t="shared" si="65"/>
        <v>4.569</v>
      </c>
    </row>
    <row r="240" spans="1:18" x14ac:dyDescent="0.25">
      <c r="A240" s="65"/>
      <c r="B240" s="65"/>
      <c r="C240" s="65"/>
      <c r="D240" s="66"/>
      <c r="E240" s="66"/>
      <c r="F240" s="66"/>
      <c r="G240" s="66"/>
      <c r="H240" s="66"/>
      <c r="I240" s="66"/>
      <c r="J240" s="66"/>
      <c r="K240" s="66"/>
      <c r="L240" s="66"/>
      <c r="M240" s="66"/>
      <c r="N240" s="66"/>
      <c r="O240" s="66"/>
      <c r="P240" s="66"/>
      <c r="Q240" s="66"/>
      <c r="R240" s="66"/>
    </row>
    <row r="241" spans="1:18" x14ac:dyDescent="0.25">
      <c r="A241" s="65"/>
      <c r="B241" s="65"/>
      <c r="C241" s="65"/>
      <c r="D241" s="66"/>
      <c r="E241" s="66"/>
      <c r="F241" s="66"/>
      <c r="G241" s="66"/>
      <c r="H241" s="66"/>
      <c r="I241" s="66"/>
      <c r="J241" s="66"/>
      <c r="K241" s="66"/>
      <c r="L241" s="66"/>
      <c r="M241" s="66"/>
      <c r="N241" s="66"/>
      <c r="O241" s="66"/>
      <c r="P241" s="66"/>
      <c r="Q241" s="66"/>
      <c r="R241" s="66"/>
    </row>
    <row r="242" spans="1:18" x14ac:dyDescent="0.25">
      <c r="A242" s="65"/>
      <c r="B242" s="65"/>
      <c r="C242" s="65"/>
      <c r="D242" s="66"/>
      <c r="E242" s="66"/>
      <c r="F242" s="66"/>
      <c r="G242" s="66"/>
      <c r="H242" s="66"/>
      <c r="I242" s="66"/>
      <c r="J242" s="66"/>
      <c r="K242" s="66"/>
      <c r="L242" s="66"/>
      <c r="M242" s="66"/>
      <c r="N242" s="66"/>
      <c r="O242" s="66"/>
      <c r="P242" s="66"/>
      <c r="Q242" s="66"/>
      <c r="R242" s="66"/>
    </row>
    <row r="243" spans="1:18" ht="15.75" thickBot="1" x14ac:dyDescent="0.3">
      <c r="A243" s="1"/>
      <c r="B243" s="2" t="s">
        <v>136</v>
      </c>
      <c r="C243" s="1"/>
      <c r="D243" s="1"/>
      <c r="E243" s="1"/>
      <c r="F243" s="1"/>
      <c r="G243" s="1"/>
      <c r="H243" s="1"/>
      <c r="I243" s="1"/>
      <c r="J243" s="1"/>
      <c r="K243" s="1"/>
      <c r="L243" s="1"/>
      <c r="M243" s="1"/>
      <c r="N243" s="1"/>
      <c r="O243" s="1"/>
      <c r="P243" s="1"/>
      <c r="Q243" s="1"/>
      <c r="R243" s="1"/>
    </row>
    <row r="244" spans="1:18" x14ac:dyDescent="0.25">
      <c r="A244" s="499" t="s">
        <v>1</v>
      </c>
      <c r="B244" s="443" t="s">
        <v>2</v>
      </c>
      <c r="C244" s="443" t="s">
        <v>3</v>
      </c>
      <c r="D244" s="438" t="s">
        <v>4</v>
      </c>
      <c r="E244" s="439"/>
      <c r="F244" s="440"/>
      <c r="G244" s="443" t="s">
        <v>5</v>
      </c>
      <c r="H244" s="438" t="s">
        <v>6</v>
      </c>
      <c r="I244" s="439"/>
      <c r="J244" s="439"/>
      <c r="K244" s="439"/>
      <c r="L244" s="440"/>
      <c r="M244" s="445" t="s">
        <v>7</v>
      </c>
      <c r="N244" s="446"/>
      <c r="O244" s="446"/>
      <c r="P244" s="446"/>
      <c r="Q244" s="446"/>
      <c r="R244" s="498"/>
    </row>
    <row r="245" spans="1:18" ht="16.5" thickBot="1" x14ac:dyDescent="0.3">
      <c r="A245" s="500"/>
      <c r="B245" s="444"/>
      <c r="C245" s="444"/>
      <c r="D245" s="104" t="s">
        <v>8</v>
      </c>
      <c r="E245" s="104" t="s">
        <v>9</v>
      </c>
      <c r="F245" s="104" t="s">
        <v>10</v>
      </c>
      <c r="G245" s="444"/>
      <c r="H245" s="104" t="s">
        <v>11</v>
      </c>
      <c r="I245" s="104" t="s">
        <v>12</v>
      </c>
      <c r="J245" s="104" t="s">
        <v>13</v>
      </c>
      <c r="K245" s="104" t="s">
        <v>432</v>
      </c>
      <c r="L245" s="104" t="s">
        <v>433</v>
      </c>
      <c r="M245" s="104" t="s">
        <v>14</v>
      </c>
      <c r="N245" s="103" t="s">
        <v>434</v>
      </c>
      <c r="O245" s="103" t="s">
        <v>435</v>
      </c>
      <c r="P245" s="103" t="s">
        <v>436</v>
      </c>
      <c r="Q245" s="103" t="s">
        <v>437</v>
      </c>
      <c r="R245" s="105" t="s">
        <v>15</v>
      </c>
    </row>
    <row r="246" spans="1:18" ht="28.5" x14ac:dyDescent="0.25">
      <c r="A246" s="149">
        <v>25</v>
      </c>
      <c r="B246" s="422" t="s">
        <v>541</v>
      </c>
      <c r="C246" s="427">
        <v>100</v>
      </c>
      <c r="D246" s="424">
        <f t="shared" ref="D246:R246" si="66">SUM(D247:D247)</f>
        <v>1.1000000000000001</v>
      </c>
      <c r="E246" s="424">
        <f t="shared" si="66"/>
        <v>0.2</v>
      </c>
      <c r="F246" s="424">
        <f t="shared" si="66"/>
        <v>3.5</v>
      </c>
      <c r="G246" s="424">
        <f t="shared" si="66"/>
        <v>23</v>
      </c>
      <c r="H246" s="424">
        <f t="shared" si="66"/>
        <v>0.06</v>
      </c>
      <c r="I246" s="424">
        <f t="shared" si="66"/>
        <v>0.04</v>
      </c>
      <c r="J246" s="424">
        <f t="shared" si="66"/>
        <v>25</v>
      </c>
      <c r="K246" s="424">
        <f t="shared" si="66"/>
        <v>0</v>
      </c>
      <c r="L246" s="424">
        <f t="shared" si="66"/>
        <v>0</v>
      </c>
      <c r="M246" s="424">
        <f t="shared" si="66"/>
        <v>0</v>
      </c>
      <c r="N246" s="424">
        <f t="shared" si="66"/>
        <v>14</v>
      </c>
      <c r="O246" s="424">
        <f t="shared" si="66"/>
        <v>0</v>
      </c>
      <c r="P246" s="424">
        <f t="shared" si="66"/>
        <v>0</v>
      </c>
      <c r="Q246" s="424">
        <f t="shared" si="66"/>
        <v>0</v>
      </c>
      <c r="R246" s="425">
        <f t="shared" si="66"/>
        <v>0.09</v>
      </c>
    </row>
    <row r="247" spans="1:18" x14ac:dyDescent="0.25">
      <c r="A247" s="152"/>
      <c r="B247" s="301" t="s">
        <v>105</v>
      </c>
      <c r="C247" s="356" t="s">
        <v>607</v>
      </c>
      <c r="D247" s="316">
        <v>1.1000000000000001</v>
      </c>
      <c r="E247" s="316">
        <v>0.2</v>
      </c>
      <c r="F247" s="316">
        <v>3.5</v>
      </c>
      <c r="G247" s="316">
        <v>23</v>
      </c>
      <c r="H247" s="316">
        <v>0.06</v>
      </c>
      <c r="I247" s="316">
        <v>0.04</v>
      </c>
      <c r="J247" s="316">
        <v>25</v>
      </c>
      <c r="K247" s="316">
        <v>0</v>
      </c>
      <c r="L247" s="316">
        <v>0</v>
      </c>
      <c r="M247" s="316">
        <v>0</v>
      </c>
      <c r="N247" s="317">
        <v>14</v>
      </c>
      <c r="O247" s="317">
        <v>0</v>
      </c>
      <c r="P247" s="317">
        <v>0</v>
      </c>
      <c r="Q247" s="317">
        <v>0</v>
      </c>
      <c r="R247" s="318">
        <v>0.09</v>
      </c>
    </row>
    <row r="248" spans="1:18" ht="15.75" x14ac:dyDescent="0.25">
      <c r="A248" s="333">
        <v>107</v>
      </c>
      <c r="B248" s="277" t="s">
        <v>578</v>
      </c>
      <c r="C248" s="278" t="s">
        <v>549</v>
      </c>
      <c r="D248" s="278">
        <f>SUM(D249:D252)</f>
        <v>15.06</v>
      </c>
      <c r="E248" s="278">
        <f t="shared" ref="E248:R248" si="67">SUM(E249:E252)</f>
        <v>12.35</v>
      </c>
      <c r="F248" s="278">
        <f t="shared" si="67"/>
        <v>4.79</v>
      </c>
      <c r="G248" s="278">
        <f t="shared" si="67"/>
        <v>191.84</v>
      </c>
      <c r="H248" s="278">
        <f t="shared" si="67"/>
        <v>6.6000000000000003E-2</v>
      </c>
      <c r="I248" s="278">
        <f t="shared" si="67"/>
        <v>0.123</v>
      </c>
      <c r="J248" s="278">
        <f t="shared" si="67"/>
        <v>0</v>
      </c>
      <c r="K248" s="278">
        <f t="shared" si="67"/>
        <v>0</v>
      </c>
      <c r="L248" s="278">
        <f t="shared" si="67"/>
        <v>0.46399999999999997</v>
      </c>
      <c r="M248" s="278">
        <f t="shared" si="67"/>
        <v>9.7829999999999995</v>
      </c>
      <c r="N248" s="278">
        <f t="shared" si="67"/>
        <v>5.0000000000000001E-3</v>
      </c>
      <c r="O248" s="278">
        <f t="shared" si="67"/>
        <v>20.788</v>
      </c>
      <c r="P248" s="278">
        <f t="shared" si="67"/>
        <v>1E-3</v>
      </c>
      <c r="Q248" s="278">
        <f t="shared" si="67"/>
        <v>153.06</v>
      </c>
      <c r="R248" s="345">
        <f t="shared" si="67"/>
        <v>2.2519999999999998</v>
      </c>
    </row>
    <row r="249" spans="1:18" ht="15.75" x14ac:dyDescent="0.25">
      <c r="A249" s="334"/>
      <c r="B249" s="314" t="s">
        <v>568</v>
      </c>
      <c r="C249" s="335" t="s">
        <v>597</v>
      </c>
      <c r="D249" s="315">
        <v>14.23</v>
      </c>
      <c r="E249" s="315">
        <v>12.24</v>
      </c>
      <c r="F249" s="315">
        <v>0</v>
      </c>
      <c r="G249" s="315">
        <v>166.77</v>
      </c>
      <c r="H249" s="311">
        <v>4.5999999999999999E-2</v>
      </c>
      <c r="I249" s="311">
        <v>0.115</v>
      </c>
      <c r="J249" s="311">
        <v>0</v>
      </c>
      <c r="K249" s="311">
        <v>0</v>
      </c>
      <c r="L249" s="311">
        <v>0.3</v>
      </c>
      <c r="M249" s="311">
        <v>6.8849999999999998</v>
      </c>
      <c r="N249" s="313">
        <v>5.0000000000000001E-3</v>
      </c>
      <c r="O249" s="313">
        <v>16.63</v>
      </c>
      <c r="P249" s="313">
        <v>0</v>
      </c>
      <c r="Q249" s="313">
        <v>142.1</v>
      </c>
      <c r="R249" s="312">
        <v>2</v>
      </c>
    </row>
    <row r="250" spans="1:18" ht="15.75" x14ac:dyDescent="0.25">
      <c r="A250" s="334"/>
      <c r="B250" s="314" t="s">
        <v>58</v>
      </c>
      <c r="C250" s="335" t="s">
        <v>580</v>
      </c>
      <c r="D250" s="315">
        <v>0</v>
      </c>
      <c r="E250" s="315">
        <v>0</v>
      </c>
      <c r="F250" s="315">
        <v>0</v>
      </c>
      <c r="G250" s="315">
        <v>0</v>
      </c>
      <c r="H250" s="315">
        <v>0</v>
      </c>
      <c r="I250" s="315">
        <v>0</v>
      </c>
      <c r="J250" s="315">
        <v>0</v>
      </c>
      <c r="K250" s="315">
        <v>0</v>
      </c>
      <c r="L250" s="315">
        <v>0</v>
      </c>
      <c r="M250" s="315">
        <v>0</v>
      </c>
      <c r="N250" s="315">
        <v>0</v>
      </c>
      <c r="O250" s="315">
        <v>0</v>
      </c>
      <c r="P250" s="315">
        <v>0</v>
      </c>
      <c r="Q250" s="315">
        <v>0</v>
      </c>
      <c r="R250" s="346">
        <v>0</v>
      </c>
    </row>
    <row r="251" spans="1:18" ht="15.75" x14ac:dyDescent="0.25">
      <c r="A251" s="334"/>
      <c r="B251" s="314" t="s">
        <v>21</v>
      </c>
      <c r="C251" s="335" t="s">
        <v>581</v>
      </c>
      <c r="D251" s="315">
        <v>0</v>
      </c>
      <c r="E251" s="315">
        <v>0</v>
      </c>
      <c r="F251" s="315">
        <v>0</v>
      </c>
      <c r="G251" s="315">
        <v>0</v>
      </c>
      <c r="H251" s="315">
        <v>0</v>
      </c>
      <c r="I251" s="315">
        <v>0</v>
      </c>
      <c r="J251" s="315">
        <v>0</v>
      </c>
      <c r="K251" s="315">
        <v>0</v>
      </c>
      <c r="L251" s="315">
        <v>0</v>
      </c>
      <c r="M251" s="315">
        <v>0</v>
      </c>
      <c r="N251" s="315">
        <v>0</v>
      </c>
      <c r="O251" s="315">
        <v>0</v>
      </c>
      <c r="P251" s="315">
        <v>0</v>
      </c>
      <c r="Q251" s="315">
        <v>0</v>
      </c>
      <c r="R251" s="346">
        <v>0</v>
      </c>
    </row>
    <row r="252" spans="1:18" ht="15.75" x14ac:dyDescent="0.25">
      <c r="A252" s="334"/>
      <c r="B252" s="314" t="s">
        <v>92</v>
      </c>
      <c r="C252" s="335" t="s">
        <v>521</v>
      </c>
      <c r="D252" s="315">
        <v>0.83</v>
      </c>
      <c r="E252" s="315">
        <v>0.11</v>
      </c>
      <c r="F252" s="315">
        <v>4.79</v>
      </c>
      <c r="G252" s="315">
        <v>25.07</v>
      </c>
      <c r="H252" s="311">
        <v>0.02</v>
      </c>
      <c r="I252" s="311">
        <v>8.0000000000000002E-3</v>
      </c>
      <c r="J252" s="311">
        <v>0</v>
      </c>
      <c r="K252" s="311">
        <v>0</v>
      </c>
      <c r="L252" s="311">
        <v>0.16400000000000001</v>
      </c>
      <c r="M252" s="311">
        <v>2.8980000000000001</v>
      </c>
      <c r="N252" s="313">
        <v>0</v>
      </c>
      <c r="O252" s="313">
        <v>4.1580000000000004</v>
      </c>
      <c r="P252" s="313">
        <v>1E-3</v>
      </c>
      <c r="Q252" s="313">
        <v>10.96</v>
      </c>
      <c r="R252" s="312">
        <v>0.252</v>
      </c>
    </row>
    <row r="253" spans="1:18" ht="28.5" x14ac:dyDescent="0.25">
      <c r="A253" s="162">
        <v>165</v>
      </c>
      <c r="B253" s="248" t="s">
        <v>543</v>
      </c>
      <c r="C253" s="129" t="s">
        <v>31</v>
      </c>
      <c r="D253" s="166">
        <f t="shared" ref="D253:R253" si="68">SUM(D254:D257)</f>
        <v>10.59</v>
      </c>
      <c r="E253" s="166">
        <f t="shared" si="68"/>
        <v>5.46</v>
      </c>
      <c r="F253" s="166">
        <f t="shared" si="68"/>
        <v>47.8</v>
      </c>
      <c r="G253" s="166">
        <f t="shared" si="68"/>
        <v>282.32</v>
      </c>
      <c r="H253" s="166">
        <f t="shared" si="68"/>
        <v>0.22700000000000001</v>
      </c>
      <c r="I253" s="166">
        <f t="shared" si="68"/>
        <v>0.12300000000000001</v>
      </c>
      <c r="J253" s="166">
        <f t="shared" si="68"/>
        <v>0</v>
      </c>
      <c r="K253" s="166">
        <f t="shared" si="68"/>
        <v>2.1999999999999999E-2</v>
      </c>
      <c r="L253" s="166">
        <f t="shared" si="68"/>
        <v>0.71300000000000008</v>
      </c>
      <c r="M253" s="166">
        <f t="shared" si="68"/>
        <v>14.82</v>
      </c>
      <c r="N253" s="166">
        <f t="shared" si="68"/>
        <v>2E-3</v>
      </c>
      <c r="O253" s="322">
        <f t="shared" si="68"/>
        <v>167.202</v>
      </c>
      <c r="P253" s="166">
        <f t="shared" si="68"/>
        <v>5.0000000000000001E-3</v>
      </c>
      <c r="Q253" s="322">
        <f t="shared" si="68"/>
        <v>250.417</v>
      </c>
      <c r="R253" s="183">
        <f t="shared" si="68"/>
        <v>4.2090000000000005</v>
      </c>
    </row>
    <row r="254" spans="1:18" ht="30" x14ac:dyDescent="0.25">
      <c r="A254" s="162"/>
      <c r="B254" s="64" t="s">
        <v>26</v>
      </c>
      <c r="C254" s="267" t="s">
        <v>590</v>
      </c>
      <c r="D254" s="119">
        <v>0</v>
      </c>
      <c r="E254" s="119">
        <v>0</v>
      </c>
      <c r="F254" s="119">
        <v>0</v>
      </c>
      <c r="G254" s="119">
        <v>0</v>
      </c>
      <c r="H254" s="167">
        <v>0.22700000000000001</v>
      </c>
      <c r="I254" s="167">
        <v>0.11700000000000001</v>
      </c>
      <c r="J254" s="64">
        <v>0</v>
      </c>
      <c r="K254" s="319">
        <v>0</v>
      </c>
      <c r="L254" s="319">
        <v>0</v>
      </c>
      <c r="M254" s="241">
        <v>12.51</v>
      </c>
      <c r="N254" s="167">
        <v>0</v>
      </c>
      <c r="O254" s="167">
        <v>0</v>
      </c>
      <c r="P254" s="167">
        <v>0</v>
      </c>
      <c r="Q254" s="242">
        <v>0</v>
      </c>
      <c r="R254" s="184">
        <v>4.1900000000000004</v>
      </c>
    </row>
    <row r="255" spans="1:18" ht="15.75" x14ac:dyDescent="0.25">
      <c r="A255" s="162"/>
      <c r="B255" s="64" t="s">
        <v>545</v>
      </c>
      <c r="C255" s="267" t="s">
        <v>591</v>
      </c>
      <c r="D255" s="119">
        <v>10.53</v>
      </c>
      <c r="E255" s="119">
        <v>2.76</v>
      </c>
      <c r="F255" s="119">
        <v>47.73</v>
      </c>
      <c r="G255" s="119">
        <v>257.45999999999998</v>
      </c>
      <c r="H255" s="167">
        <v>0</v>
      </c>
      <c r="I255" s="167">
        <v>6.0000000000000001E-3</v>
      </c>
      <c r="J255" s="64">
        <v>0</v>
      </c>
      <c r="K255" s="319">
        <v>2E-3</v>
      </c>
      <c r="L255" s="319">
        <v>0.66900000000000004</v>
      </c>
      <c r="M255" s="241">
        <v>1.26</v>
      </c>
      <c r="N255" s="167">
        <v>2E-3</v>
      </c>
      <c r="O255" s="167">
        <v>167.18</v>
      </c>
      <c r="P255" s="167">
        <v>5.0000000000000001E-3</v>
      </c>
      <c r="Q255" s="242">
        <v>249.1</v>
      </c>
      <c r="R255" s="184">
        <v>0.01</v>
      </c>
    </row>
    <row r="256" spans="1:18" ht="15.75" x14ac:dyDescent="0.25">
      <c r="A256" s="162"/>
      <c r="B256" s="64" t="s">
        <v>85</v>
      </c>
      <c r="C256" s="267" t="s">
        <v>592</v>
      </c>
      <c r="D256" s="119">
        <v>0</v>
      </c>
      <c r="E256" s="119">
        <v>0</v>
      </c>
      <c r="F256" s="119">
        <v>0</v>
      </c>
      <c r="G256" s="119">
        <v>0</v>
      </c>
      <c r="H256" s="167">
        <v>0</v>
      </c>
      <c r="I256" s="167">
        <v>0</v>
      </c>
      <c r="J256" s="64">
        <v>0</v>
      </c>
      <c r="K256" s="319">
        <v>0</v>
      </c>
      <c r="L256" s="319">
        <v>0</v>
      </c>
      <c r="M256" s="241">
        <v>0</v>
      </c>
      <c r="N256" s="167">
        <v>0</v>
      </c>
      <c r="O256" s="167">
        <v>0</v>
      </c>
      <c r="P256" s="167">
        <v>0</v>
      </c>
      <c r="Q256" s="242"/>
      <c r="R256" s="184">
        <v>0</v>
      </c>
    </row>
    <row r="257" spans="1:18" ht="15.75" x14ac:dyDescent="0.25">
      <c r="A257" s="162"/>
      <c r="B257" s="64" t="s">
        <v>17</v>
      </c>
      <c r="C257" s="267" t="s">
        <v>593</v>
      </c>
      <c r="D257" s="119">
        <v>0.06</v>
      </c>
      <c r="E257" s="119">
        <v>2.7</v>
      </c>
      <c r="F257" s="119">
        <v>7.0000000000000007E-2</v>
      </c>
      <c r="G257" s="119">
        <v>24.86</v>
      </c>
      <c r="H257" s="167">
        <v>0</v>
      </c>
      <c r="I257" s="167">
        <v>0</v>
      </c>
      <c r="J257" s="64">
        <v>0</v>
      </c>
      <c r="K257" s="319">
        <v>0.02</v>
      </c>
      <c r="L257" s="319">
        <v>4.3999999999999997E-2</v>
      </c>
      <c r="M257" s="241">
        <v>1.05</v>
      </c>
      <c r="N257" s="167">
        <v>0</v>
      </c>
      <c r="O257" s="167">
        <v>2.1999999999999999E-2</v>
      </c>
      <c r="P257" s="167">
        <v>0</v>
      </c>
      <c r="Q257" s="242">
        <v>1.3169999999999999</v>
      </c>
      <c r="R257" s="184">
        <v>8.9999999999999993E-3</v>
      </c>
    </row>
    <row r="258" spans="1:18" ht="29.25" x14ac:dyDescent="0.25">
      <c r="A258" s="403" t="s">
        <v>62</v>
      </c>
      <c r="B258" s="277" t="s">
        <v>63</v>
      </c>
      <c r="C258" s="278" t="s">
        <v>37</v>
      </c>
      <c r="D258" s="404">
        <f t="shared" ref="D258:R258" si="69">SUM(D259:D261)</f>
        <v>0.56000000000000005</v>
      </c>
      <c r="E258" s="404">
        <f t="shared" si="69"/>
        <v>0</v>
      </c>
      <c r="F258" s="404">
        <f t="shared" si="69"/>
        <v>30.22</v>
      </c>
      <c r="G258" s="404">
        <f t="shared" si="69"/>
        <v>103.11</v>
      </c>
      <c r="H258" s="404">
        <f t="shared" si="69"/>
        <v>6.0000000000000001E-3</v>
      </c>
      <c r="I258" s="404">
        <f t="shared" si="69"/>
        <v>2E-3</v>
      </c>
      <c r="J258" s="404">
        <f t="shared" si="69"/>
        <v>0.04</v>
      </c>
      <c r="K258" s="404">
        <f t="shared" si="69"/>
        <v>0</v>
      </c>
      <c r="L258" s="404">
        <f t="shared" si="69"/>
        <v>0</v>
      </c>
      <c r="M258" s="404">
        <f t="shared" si="69"/>
        <v>3.12</v>
      </c>
      <c r="N258" s="404">
        <f t="shared" si="69"/>
        <v>0</v>
      </c>
      <c r="O258" s="404">
        <f t="shared" si="69"/>
        <v>0</v>
      </c>
      <c r="P258" s="404">
        <f t="shared" si="69"/>
        <v>0</v>
      </c>
      <c r="Q258" s="404">
        <f t="shared" si="69"/>
        <v>0</v>
      </c>
      <c r="R258" s="413">
        <f t="shared" si="69"/>
        <v>0.12</v>
      </c>
    </row>
    <row r="259" spans="1:18" x14ac:dyDescent="0.25">
      <c r="A259" s="405"/>
      <c r="B259" s="314" t="s">
        <v>64</v>
      </c>
      <c r="C259" s="352" t="s">
        <v>65</v>
      </c>
      <c r="D259" s="406">
        <v>0.56000000000000005</v>
      </c>
      <c r="E259" s="406">
        <v>0</v>
      </c>
      <c r="F259" s="406">
        <v>10.26</v>
      </c>
      <c r="G259" s="406">
        <v>43.26</v>
      </c>
      <c r="H259" s="406">
        <v>6.0000000000000001E-3</v>
      </c>
      <c r="I259" s="406">
        <v>2E-3</v>
      </c>
      <c r="J259" s="406">
        <v>0.04</v>
      </c>
      <c r="K259" s="406">
        <v>0</v>
      </c>
      <c r="L259" s="406">
        <v>0</v>
      </c>
      <c r="M259" s="406">
        <v>2.52</v>
      </c>
      <c r="N259" s="407">
        <v>0</v>
      </c>
      <c r="O259" s="407">
        <v>0</v>
      </c>
      <c r="P259" s="407">
        <v>0</v>
      </c>
      <c r="Q259" s="407">
        <v>0</v>
      </c>
      <c r="R259" s="408">
        <v>0.06</v>
      </c>
    </row>
    <row r="260" spans="1:18" x14ac:dyDescent="0.25">
      <c r="A260" s="405"/>
      <c r="B260" s="314" t="s">
        <v>58</v>
      </c>
      <c r="C260" s="352" t="s">
        <v>66</v>
      </c>
      <c r="D260" s="406">
        <v>0</v>
      </c>
      <c r="E260" s="406">
        <v>0</v>
      </c>
      <c r="F260" s="406">
        <v>0</v>
      </c>
      <c r="G260" s="406">
        <v>0</v>
      </c>
      <c r="H260" s="406">
        <v>0</v>
      </c>
      <c r="I260" s="406">
        <v>0</v>
      </c>
      <c r="J260" s="406">
        <v>0</v>
      </c>
      <c r="K260" s="406">
        <v>0</v>
      </c>
      <c r="L260" s="406">
        <v>0</v>
      </c>
      <c r="M260" s="406">
        <v>0</v>
      </c>
      <c r="N260" s="407">
        <v>0</v>
      </c>
      <c r="O260" s="407">
        <v>0</v>
      </c>
      <c r="P260" s="407">
        <v>0</v>
      </c>
      <c r="Q260" s="407">
        <v>0</v>
      </c>
      <c r="R260" s="408">
        <v>0</v>
      </c>
    </row>
    <row r="261" spans="1:18" x14ac:dyDescent="0.25">
      <c r="A261" s="405"/>
      <c r="B261" s="314" t="s">
        <v>22</v>
      </c>
      <c r="C261" s="352" t="s">
        <v>67</v>
      </c>
      <c r="D261" s="406">
        <v>0</v>
      </c>
      <c r="E261" s="406">
        <v>0</v>
      </c>
      <c r="F261" s="406">
        <v>19.96</v>
      </c>
      <c r="G261" s="406">
        <v>59.85</v>
      </c>
      <c r="H261" s="406">
        <v>0</v>
      </c>
      <c r="I261" s="406">
        <v>0</v>
      </c>
      <c r="J261" s="406">
        <v>0</v>
      </c>
      <c r="K261" s="406">
        <v>0</v>
      </c>
      <c r="L261" s="406">
        <v>0</v>
      </c>
      <c r="M261" s="406">
        <v>0.6</v>
      </c>
      <c r="N261" s="407">
        <v>0</v>
      </c>
      <c r="O261" s="407">
        <v>0</v>
      </c>
      <c r="P261" s="407">
        <v>0</v>
      </c>
      <c r="Q261" s="407">
        <v>0</v>
      </c>
      <c r="R261" s="408">
        <v>0.06</v>
      </c>
    </row>
    <row r="262" spans="1:18" x14ac:dyDescent="0.25">
      <c r="A262" s="395">
        <v>11</v>
      </c>
      <c r="B262" s="298" t="s">
        <v>69</v>
      </c>
      <c r="C262" s="348">
        <v>40</v>
      </c>
      <c r="D262" s="409">
        <f t="shared" ref="D262" si="70">SUM(D263)</f>
        <v>2.64</v>
      </c>
      <c r="E262" s="409">
        <f t="shared" ref="E262:R262" si="71">SUM(E263)</f>
        <v>0.48</v>
      </c>
      <c r="F262" s="409">
        <f t="shared" si="71"/>
        <v>14.4</v>
      </c>
      <c r="G262" s="409">
        <f t="shared" si="71"/>
        <v>72.400000000000006</v>
      </c>
      <c r="H262" s="409">
        <f t="shared" si="71"/>
        <v>7.1999999999999995E-2</v>
      </c>
      <c r="I262" s="409">
        <f t="shared" si="71"/>
        <v>3.2000000000000001E-2</v>
      </c>
      <c r="J262" s="409">
        <f t="shared" si="71"/>
        <v>0</v>
      </c>
      <c r="K262" s="410">
        <f t="shared" si="71"/>
        <v>0</v>
      </c>
      <c r="L262" s="410">
        <f t="shared" si="71"/>
        <v>0</v>
      </c>
      <c r="M262" s="410">
        <f t="shared" si="71"/>
        <v>14</v>
      </c>
      <c r="N262" s="410">
        <f t="shared" si="71"/>
        <v>0</v>
      </c>
      <c r="O262" s="410">
        <f t="shared" si="71"/>
        <v>0</v>
      </c>
      <c r="P262" s="410">
        <f t="shared" si="71"/>
        <v>0</v>
      </c>
      <c r="Q262" s="410">
        <f t="shared" si="71"/>
        <v>0</v>
      </c>
      <c r="R262" s="411">
        <f t="shared" si="71"/>
        <v>1.56</v>
      </c>
    </row>
    <row r="263" spans="1:18" ht="15.75" thickBot="1" x14ac:dyDescent="0.3">
      <c r="A263" s="395"/>
      <c r="B263" s="301" t="s">
        <v>68</v>
      </c>
      <c r="C263" s="357" t="s">
        <v>51</v>
      </c>
      <c r="D263" s="412">
        <v>2.64</v>
      </c>
      <c r="E263" s="412">
        <v>0.48</v>
      </c>
      <c r="F263" s="412">
        <v>14.4</v>
      </c>
      <c r="G263" s="412">
        <v>72.400000000000006</v>
      </c>
      <c r="H263" s="412">
        <v>7.1999999999999995E-2</v>
      </c>
      <c r="I263" s="412">
        <v>3.2000000000000001E-2</v>
      </c>
      <c r="J263" s="412">
        <v>0</v>
      </c>
      <c r="K263" s="377">
        <v>0</v>
      </c>
      <c r="L263" s="377">
        <v>0</v>
      </c>
      <c r="M263" s="377">
        <v>14</v>
      </c>
      <c r="N263" s="377">
        <v>0</v>
      </c>
      <c r="O263" s="377">
        <v>0</v>
      </c>
      <c r="P263" s="377">
        <v>0</v>
      </c>
      <c r="Q263" s="377">
        <v>0</v>
      </c>
      <c r="R263" s="391">
        <v>1.56</v>
      </c>
    </row>
    <row r="264" spans="1:18" ht="15.75" thickBot="1" x14ac:dyDescent="0.3">
      <c r="A264" s="431" t="s">
        <v>52</v>
      </c>
      <c r="B264" s="432"/>
      <c r="C264" s="433"/>
      <c r="D264" s="256">
        <f t="shared" ref="D264:R264" si="72">SUM(D246,D248,D253,D258,D262)</f>
        <v>29.95</v>
      </c>
      <c r="E264" s="256">
        <f t="shared" si="72"/>
        <v>18.489999999999998</v>
      </c>
      <c r="F264" s="256">
        <f t="shared" si="72"/>
        <v>100.71000000000001</v>
      </c>
      <c r="G264" s="256">
        <f t="shared" si="72"/>
        <v>672.67</v>
      </c>
      <c r="H264" s="256">
        <f t="shared" si="72"/>
        <v>0.43099999999999999</v>
      </c>
      <c r="I264" s="256">
        <f t="shared" si="72"/>
        <v>0.32000000000000006</v>
      </c>
      <c r="J264" s="256">
        <f t="shared" si="72"/>
        <v>25.04</v>
      </c>
      <c r="K264" s="256">
        <f t="shared" si="72"/>
        <v>2.1999999999999999E-2</v>
      </c>
      <c r="L264" s="256">
        <f t="shared" si="72"/>
        <v>1.177</v>
      </c>
      <c r="M264" s="256">
        <f t="shared" si="72"/>
        <v>41.722999999999999</v>
      </c>
      <c r="N264" s="256">
        <f t="shared" si="72"/>
        <v>14.007000000000001</v>
      </c>
      <c r="O264" s="256">
        <f t="shared" si="72"/>
        <v>187.99</v>
      </c>
      <c r="P264" s="256">
        <f t="shared" si="72"/>
        <v>6.0000000000000001E-3</v>
      </c>
      <c r="Q264" s="256">
        <f t="shared" si="72"/>
        <v>403.47699999999998</v>
      </c>
      <c r="R264" s="347">
        <f t="shared" si="72"/>
        <v>8.2309999999999999</v>
      </c>
    </row>
    <row r="277" spans="1:18" ht="15.75" thickBot="1" x14ac:dyDescent="0.3"/>
    <row r="278" spans="1:18" ht="15.75" thickBot="1" x14ac:dyDescent="0.3">
      <c r="A278" s="479" t="s">
        <v>180</v>
      </c>
      <c r="B278" s="480"/>
      <c r="C278" s="480"/>
      <c r="D278" s="480"/>
      <c r="E278" s="480"/>
      <c r="F278" s="480"/>
      <c r="G278" s="480"/>
      <c r="H278" s="480"/>
      <c r="I278" s="480"/>
      <c r="J278" s="480"/>
      <c r="K278" s="480"/>
      <c r="L278" s="480"/>
      <c r="M278" s="480"/>
      <c r="N278" s="480"/>
      <c r="O278" s="480"/>
      <c r="P278" s="480"/>
      <c r="Q278" s="480"/>
      <c r="R278" s="481"/>
    </row>
    <row r="279" spans="1:18" ht="15.75" x14ac:dyDescent="0.25">
      <c r="A279" s="476" t="s">
        <v>158</v>
      </c>
      <c r="B279" s="474" t="s">
        <v>181</v>
      </c>
      <c r="C279" s="475"/>
      <c r="D279" s="428" t="s">
        <v>4</v>
      </c>
      <c r="E279" s="428"/>
      <c r="F279" s="428"/>
      <c r="G279" s="428" t="s">
        <v>5</v>
      </c>
      <c r="H279" s="467" t="s">
        <v>6</v>
      </c>
      <c r="I279" s="468"/>
      <c r="J279" s="468"/>
      <c r="K279" s="468"/>
      <c r="L279" s="468"/>
      <c r="M279" s="429" t="s">
        <v>7</v>
      </c>
      <c r="N279" s="436"/>
      <c r="O279" s="436"/>
      <c r="P279" s="436"/>
      <c r="Q279" s="436"/>
      <c r="R279" s="469"/>
    </row>
    <row r="280" spans="1:18" ht="31.5" x14ac:dyDescent="0.25">
      <c r="A280" s="477"/>
      <c r="B280" s="472"/>
      <c r="C280" s="473"/>
      <c r="D280" s="106" t="s">
        <v>438</v>
      </c>
      <c r="E280" s="106" t="s">
        <v>439</v>
      </c>
      <c r="F280" s="106" t="s">
        <v>440</v>
      </c>
      <c r="G280" s="466"/>
      <c r="H280" s="106" t="s">
        <v>11</v>
      </c>
      <c r="I280" s="106" t="s">
        <v>12</v>
      </c>
      <c r="J280" s="106" t="s">
        <v>13</v>
      </c>
      <c r="K280" s="106" t="s">
        <v>441</v>
      </c>
      <c r="L280" s="106" t="s">
        <v>433</v>
      </c>
      <c r="M280" s="106" t="s">
        <v>14</v>
      </c>
      <c r="N280" s="106" t="s">
        <v>434</v>
      </c>
      <c r="O280" s="106" t="s">
        <v>435</v>
      </c>
      <c r="P280" s="106" t="s">
        <v>436</v>
      </c>
      <c r="Q280" s="106" t="s">
        <v>437</v>
      </c>
      <c r="R280" s="107" t="s">
        <v>15</v>
      </c>
    </row>
    <row r="281" spans="1:18" ht="15.75" x14ac:dyDescent="0.25">
      <c r="A281" s="108"/>
      <c r="B281" s="501" t="s">
        <v>442</v>
      </c>
      <c r="C281" s="502"/>
      <c r="D281" s="295">
        <f t="shared" ref="D281:R281" si="73">SUM(D264,D239,D217,D188,D162,D135,D109,D78,D51,D25)</f>
        <v>273.55699999999996</v>
      </c>
      <c r="E281" s="295">
        <f t="shared" si="73"/>
        <v>277.72300000000001</v>
      </c>
      <c r="F281" s="295">
        <f t="shared" si="73"/>
        <v>891.80099999999993</v>
      </c>
      <c r="G281" s="295">
        <f t="shared" si="73"/>
        <v>7015.7499999999991</v>
      </c>
      <c r="H281" s="295">
        <f t="shared" si="73"/>
        <v>2.9220000000000006</v>
      </c>
      <c r="I281" s="295">
        <f t="shared" si="73"/>
        <v>5.734</v>
      </c>
      <c r="J281" s="295">
        <f t="shared" si="73"/>
        <v>210.72499999999997</v>
      </c>
      <c r="K281" s="295">
        <f t="shared" si="73"/>
        <v>4.0890000000000004</v>
      </c>
      <c r="L281" s="295">
        <f t="shared" si="73"/>
        <v>19.836999999999996</v>
      </c>
      <c r="M281" s="295">
        <f t="shared" si="73"/>
        <v>2302.3649999999998</v>
      </c>
      <c r="N281" s="295">
        <f t="shared" si="73"/>
        <v>28.177</v>
      </c>
      <c r="O281" s="295">
        <f t="shared" si="73"/>
        <v>1215.8520000000001</v>
      </c>
      <c r="P281" s="295">
        <f t="shared" si="73"/>
        <v>0.21000000000000002</v>
      </c>
      <c r="Q281" s="295">
        <f t="shared" si="73"/>
        <v>3817.5700000000006</v>
      </c>
      <c r="R281" s="295">
        <f t="shared" si="73"/>
        <v>58.369</v>
      </c>
    </row>
    <row r="282" spans="1:18" ht="15.75" thickBot="1" x14ac:dyDescent="0.3">
      <c r="A282" s="73"/>
      <c r="B282" s="461" t="s">
        <v>185</v>
      </c>
      <c r="C282" s="462"/>
      <c r="D282" s="206">
        <f>SUM(D281)</f>
        <v>273.55699999999996</v>
      </c>
      <c r="E282" s="206">
        <f t="shared" ref="E282:R282" si="74">SUM(E281)</f>
        <v>277.72300000000001</v>
      </c>
      <c r="F282" s="206">
        <f t="shared" si="74"/>
        <v>891.80099999999993</v>
      </c>
      <c r="G282" s="206">
        <f t="shared" si="74"/>
        <v>7015.7499999999991</v>
      </c>
      <c r="H282" s="206">
        <f t="shared" si="74"/>
        <v>2.9220000000000006</v>
      </c>
      <c r="I282" s="206">
        <f t="shared" si="74"/>
        <v>5.734</v>
      </c>
      <c r="J282" s="206">
        <f t="shared" si="74"/>
        <v>210.72499999999997</v>
      </c>
      <c r="K282" s="206">
        <f t="shared" si="74"/>
        <v>4.0890000000000004</v>
      </c>
      <c r="L282" s="206">
        <f t="shared" si="74"/>
        <v>19.836999999999996</v>
      </c>
      <c r="M282" s="206">
        <f t="shared" si="74"/>
        <v>2302.3649999999998</v>
      </c>
      <c r="N282" s="206">
        <f t="shared" si="74"/>
        <v>28.177</v>
      </c>
      <c r="O282" s="206">
        <f t="shared" si="74"/>
        <v>1215.8520000000001</v>
      </c>
      <c r="P282" s="206">
        <f t="shared" si="74"/>
        <v>0.21000000000000002</v>
      </c>
      <c r="Q282" s="206">
        <f t="shared" si="74"/>
        <v>3817.5700000000006</v>
      </c>
      <c r="R282" s="206">
        <f t="shared" si="74"/>
        <v>58.369</v>
      </c>
    </row>
    <row r="283" spans="1:18" ht="15.75" thickBot="1" x14ac:dyDescent="0.3">
      <c r="A283" s="1"/>
      <c r="B283" s="75"/>
      <c r="C283" s="76"/>
      <c r="D283" s="76"/>
      <c r="E283" s="76"/>
      <c r="F283" s="76"/>
      <c r="G283" s="76"/>
      <c r="H283" s="76"/>
      <c r="I283" s="76"/>
      <c r="J283" s="76"/>
      <c r="K283" s="76"/>
      <c r="L283" s="76"/>
      <c r="M283" s="76"/>
      <c r="N283" s="76"/>
      <c r="O283" s="76"/>
      <c r="P283" s="76"/>
      <c r="Q283" s="76"/>
      <c r="R283" s="77"/>
    </row>
    <row r="284" spans="1:18" ht="15.75" thickBot="1" x14ac:dyDescent="0.3">
      <c r="A284" s="463" t="s">
        <v>186</v>
      </c>
      <c r="B284" s="464"/>
      <c r="C284" s="464"/>
      <c r="D284" s="464"/>
      <c r="E284" s="464"/>
      <c r="F284" s="464"/>
      <c r="G284" s="464"/>
      <c r="H284" s="464"/>
      <c r="I284" s="464"/>
      <c r="J284" s="464"/>
      <c r="K284" s="464"/>
      <c r="L284" s="464"/>
      <c r="M284" s="464"/>
      <c r="N284" s="464"/>
      <c r="O284" s="464"/>
      <c r="P284" s="464"/>
      <c r="Q284" s="464"/>
      <c r="R284" s="465"/>
    </row>
    <row r="285" spans="1:18" ht="15.75" x14ac:dyDescent="0.25">
      <c r="A285" s="478" t="s">
        <v>158</v>
      </c>
      <c r="B285" s="470" t="s">
        <v>181</v>
      </c>
      <c r="C285" s="471"/>
      <c r="D285" s="428" t="s">
        <v>4</v>
      </c>
      <c r="E285" s="428"/>
      <c r="F285" s="428"/>
      <c r="G285" s="428" t="s">
        <v>5</v>
      </c>
      <c r="H285" s="467" t="s">
        <v>6</v>
      </c>
      <c r="I285" s="468"/>
      <c r="J285" s="468"/>
      <c r="K285" s="468"/>
      <c r="L285" s="468"/>
      <c r="M285" s="429" t="s">
        <v>7</v>
      </c>
      <c r="N285" s="436"/>
      <c r="O285" s="436"/>
      <c r="P285" s="436"/>
      <c r="Q285" s="436"/>
      <c r="R285" s="469"/>
    </row>
    <row r="286" spans="1:18" ht="31.5" x14ac:dyDescent="0.25">
      <c r="A286" s="477"/>
      <c r="B286" s="472"/>
      <c r="C286" s="473"/>
      <c r="D286" s="106" t="s">
        <v>438</v>
      </c>
      <c r="E286" s="106" t="s">
        <v>439</v>
      </c>
      <c r="F286" s="106" t="s">
        <v>440</v>
      </c>
      <c r="G286" s="466"/>
      <c r="H286" s="106" t="s">
        <v>11</v>
      </c>
      <c r="I286" s="106" t="s">
        <v>12</v>
      </c>
      <c r="J286" s="106" t="s">
        <v>13</v>
      </c>
      <c r="K286" s="106" t="s">
        <v>441</v>
      </c>
      <c r="L286" s="106" t="s">
        <v>433</v>
      </c>
      <c r="M286" s="106" t="s">
        <v>14</v>
      </c>
      <c r="N286" s="106" t="s">
        <v>434</v>
      </c>
      <c r="O286" s="106" t="s">
        <v>435</v>
      </c>
      <c r="P286" s="106" t="s">
        <v>436</v>
      </c>
      <c r="Q286" s="106" t="s">
        <v>437</v>
      </c>
      <c r="R286" s="107" t="s">
        <v>15</v>
      </c>
    </row>
    <row r="287" spans="1:18" ht="15.75" x14ac:dyDescent="0.25">
      <c r="A287" s="109"/>
      <c r="B287" s="434" t="s">
        <v>442</v>
      </c>
      <c r="C287" s="435"/>
      <c r="D287" s="296">
        <f>D281/10</f>
        <v>27.355699999999995</v>
      </c>
      <c r="E287" s="296">
        <f t="shared" ref="E287:R287" si="75">E281/10</f>
        <v>27.772300000000001</v>
      </c>
      <c r="F287" s="296">
        <f t="shared" si="75"/>
        <v>89.180099999999996</v>
      </c>
      <c r="G287" s="296">
        <f t="shared" si="75"/>
        <v>701.57499999999993</v>
      </c>
      <c r="H287" s="296">
        <f t="shared" si="75"/>
        <v>0.29220000000000007</v>
      </c>
      <c r="I287" s="296">
        <f t="shared" si="75"/>
        <v>0.57340000000000002</v>
      </c>
      <c r="J287" s="296">
        <f t="shared" si="75"/>
        <v>21.072499999999998</v>
      </c>
      <c r="K287" s="296">
        <f t="shared" si="75"/>
        <v>0.40890000000000004</v>
      </c>
      <c r="L287" s="296">
        <f t="shared" si="75"/>
        <v>1.9836999999999996</v>
      </c>
      <c r="M287" s="296">
        <f t="shared" si="75"/>
        <v>230.23649999999998</v>
      </c>
      <c r="N287" s="296">
        <f t="shared" si="75"/>
        <v>2.8176999999999999</v>
      </c>
      <c r="O287" s="296">
        <f t="shared" si="75"/>
        <v>121.58520000000001</v>
      </c>
      <c r="P287" s="296">
        <f t="shared" si="75"/>
        <v>2.1000000000000001E-2</v>
      </c>
      <c r="Q287" s="296">
        <f t="shared" si="75"/>
        <v>381.75700000000006</v>
      </c>
      <c r="R287" s="296">
        <f t="shared" si="75"/>
        <v>5.8369</v>
      </c>
    </row>
    <row r="288" spans="1:18" ht="15.75" thickBot="1" x14ac:dyDescent="0.3">
      <c r="A288" s="73"/>
      <c r="B288" s="461" t="s">
        <v>187</v>
      </c>
      <c r="C288" s="462"/>
      <c r="D288" s="74">
        <f>SUM(D287)</f>
        <v>27.355699999999995</v>
      </c>
      <c r="E288" s="74">
        <f t="shared" ref="E288:R288" si="76">SUM(E287)</f>
        <v>27.772300000000001</v>
      </c>
      <c r="F288" s="74">
        <f t="shared" si="76"/>
        <v>89.180099999999996</v>
      </c>
      <c r="G288" s="74">
        <f t="shared" si="76"/>
        <v>701.57499999999993</v>
      </c>
      <c r="H288" s="74">
        <f t="shared" si="76"/>
        <v>0.29220000000000007</v>
      </c>
      <c r="I288" s="74">
        <f t="shared" si="76"/>
        <v>0.57340000000000002</v>
      </c>
      <c r="J288" s="74">
        <f t="shared" si="76"/>
        <v>21.072499999999998</v>
      </c>
      <c r="K288" s="74">
        <f t="shared" si="76"/>
        <v>0.40890000000000004</v>
      </c>
      <c r="L288" s="74">
        <f t="shared" si="76"/>
        <v>1.9836999999999996</v>
      </c>
      <c r="M288" s="74">
        <f t="shared" si="76"/>
        <v>230.23649999999998</v>
      </c>
      <c r="N288" s="74">
        <f t="shared" si="76"/>
        <v>2.8176999999999999</v>
      </c>
      <c r="O288" s="74">
        <f t="shared" si="76"/>
        <v>121.58520000000001</v>
      </c>
      <c r="P288" s="74">
        <f t="shared" si="76"/>
        <v>2.1000000000000001E-2</v>
      </c>
      <c r="Q288" s="74">
        <f t="shared" si="76"/>
        <v>381.75700000000006</v>
      </c>
      <c r="R288" s="74">
        <f t="shared" si="76"/>
        <v>5.8369</v>
      </c>
    </row>
  </sheetData>
  <mergeCells count="98">
    <mergeCell ref="A30:A31"/>
    <mergeCell ref="B30:B31"/>
    <mergeCell ref="C30:C31"/>
    <mergeCell ref="D30:F30"/>
    <mergeCell ref="G30:G31"/>
    <mergeCell ref="G83:G84"/>
    <mergeCell ref="A135:C135"/>
    <mergeCell ref="D114:F114"/>
    <mergeCell ref="D244:F244"/>
    <mergeCell ref="G244:G245"/>
    <mergeCell ref="C114:C115"/>
    <mergeCell ref="A244:A245"/>
    <mergeCell ref="B244:B245"/>
    <mergeCell ref="C244:C245"/>
    <mergeCell ref="G221:G222"/>
    <mergeCell ref="A239:C239"/>
    <mergeCell ref="A188:C188"/>
    <mergeCell ref="G140:G141"/>
    <mergeCell ref="D167:F167"/>
    <mergeCell ref="G167:G168"/>
    <mergeCell ref="D193:F193"/>
    <mergeCell ref="A51:C51"/>
    <mergeCell ref="A114:A115"/>
    <mergeCell ref="B114:B115"/>
    <mergeCell ref="A78:C78"/>
    <mergeCell ref="A193:A194"/>
    <mergeCell ref="B193:B194"/>
    <mergeCell ref="C193:C194"/>
    <mergeCell ref="M221:R221"/>
    <mergeCell ref="H167:L167"/>
    <mergeCell ref="M167:R167"/>
    <mergeCell ref="G193:G194"/>
    <mergeCell ref="H193:L193"/>
    <mergeCell ref="M193:R193"/>
    <mergeCell ref="H221:L221"/>
    <mergeCell ref="D221:F221"/>
    <mergeCell ref="B287:C287"/>
    <mergeCell ref="A109:C109"/>
    <mergeCell ref="A140:A141"/>
    <mergeCell ref="B140:B141"/>
    <mergeCell ref="C140:C141"/>
    <mergeCell ref="A162:C162"/>
    <mergeCell ref="A167:A168"/>
    <mergeCell ref="B167:B168"/>
    <mergeCell ref="C167:C168"/>
    <mergeCell ref="A217:C217"/>
    <mergeCell ref="A221:A222"/>
    <mergeCell ref="B221:B222"/>
    <mergeCell ref="C221:C222"/>
    <mergeCell ref="A264:C264"/>
    <mergeCell ref="M30:R30"/>
    <mergeCell ref="H140:L140"/>
    <mergeCell ref="M140:R140"/>
    <mergeCell ref="B288:C288"/>
    <mergeCell ref="A278:R278"/>
    <mergeCell ref="B282:C282"/>
    <mergeCell ref="D285:F285"/>
    <mergeCell ref="G285:G286"/>
    <mergeCell ref="H285:L285"/>
    <mergeCell ref="M285:R285"/>
    <mergeCell ref="B279:C280"/>
    <mergeCell ref="A279:A280"/>
    <mergeCell ref="B285:C286"/>
    <mergeCell ref="A285:A286"/>
    <mergeCell ref="B281:C281"/>
    <mergeCell ref="D279:F279"/>
    <mergeCell ref="H279:L279"/>
    <mergeCell ref="A284:R284"/>
    <mergeCell ref="G114:G115"/>
    <mergeCell ref="M83:R83"/>
    <mergeCell ref="H114:L114"/>
    <mergeCell ref="M114:R114"/>
    <mergeCell ref="H83:L83"/>
    <mergeCell ref="H244:L244"/>
    <mergeCell ref="M244:R244"/>
    <mergeCell ref="G279:G280"/>
    <mergeCell ref="A83:A84"/>
    <mergeCell ref="B83:B84"/>
    <mergeCell ref="C83:C84"/>
    <mergeCell ref="D83:F83"/>
    <mergeCell ref="M279:R279"/>
    <mergeCell ref="D140:F140"/>
    <mergeCell ref="H2:L2"/>
    <mergeCell ref="M2:R2"/>
    <mergeCell ref="A25:C25"/>
    <mergeCell ref="A56:A57"/>
    <mergeCell ref="B56:B57"/>
    <mergeCell ref="C56:C57"/>
    <mergeCell ref="D56:F56"/>
    <mergeCell ref="G56:G57"/>
    <mergeCell ref="H56:L56"/>
    <mergeCell ref="M56:R56"/>
    <mergeCell ref="A2:A3"/>
    <mergeCell ref="B2:B3"/>
    <mergeCell ref="C2:C3"/>
    <mergeCell ref="D2:F2"/>
    <mergeCell ref="G2:G3"/>
    <mergeCell ref="H30:L30"/>
  </mergeCells>
  <pageMargins left="0.7" right="0.7" top="0.75" bottom="0.75" header="0.3" footer="0.3"/>
  <pageSetup paperSize="9" scale="7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topLeftCell="A8" workbookViewId="0">
      <selection activeCell="G29" sqref="G29"/>
    </sheetView>
  </sheetViews>
  <sheetFormatPr defaultRowHeight="15" x14ac:dyDescent="0.25"/>
  <cols>
    <col min="2" max="2" width="34.85546875" customWidth="1"/>
    <col min="4" max="5" width="9.140625" style="32"/>
  </cols>
  <sheetData>
    <row r="1" spans="1:6" ht="15" customHeight="1" x14ac:dyDescent="0.25">
      <c r="A1" s="488" t="s">
        <v>500</v>
      </c>
      <c r="B1" s="488"/>
      <c r="C1" s="488"/>
      <c r="D1" s="488"/>
      <c r="E1" s="488"/>
      <c r="F1" s="488"/>
    </row>
    <row r="2" spans="1:6" ht="15.75" thickBot="1" x14ac:dyDescent="0.3">
      <c r="A2" s="489"/>
      <c r="B2" s="489"/>
      <c r="C2" s="489"/>
      <c r="D2" s="489"/>
      <c r="E2" s="489"/>
      <c r="F2" s="489"/>
    </row>
    <row r="3" spans="1:6" ht="15" customHeight="1" x14ac:dyDescent="0.25">
      <c r="A3" s="490" t="s">
        <v>158</v>
      </c>
      <c r="B3" s="492" t="s">
        <v>159</v>
      </c>
      <c r="C3" s="494" t="s">
        <v>160</v>
      </c>
      <c r="D3" s="492" t="s">
        <v>161</v>
      </c>
      <c r="E3" s="492" t="s">
        <v>162</v>
      </c>
      <c r="F3" s="496" t="s">
        <v>163</v>
      </c>
    </row>
    <row r="4" spans="1:6" x14ac:dyDescent="0.25">
      <c r="A4" s="491"/>
      <c r="B4" s="493"/>
      <c r="C4" s="495"/>
      <c r="D4" s="493"/>
      <c r="E4" s="493"/>
      <c r="F4" s="497"/>
    </row>
    <row r="5" spans="1:6" ht="15.75" x14ac:dyDescent="0.25">
      <c r="A5" s="67">
        <v>1</v>
      </c>
      <c r="B5" s="208" t="s">
        <v>61</v>
      </c>
      <c r="C5" s="69" t="s">
        <v>164</v>
      </c>
      <c r="D5" s="6">
        <v>9.2999999999999999E-2</v>
      </c>
      <c r="E5" s="6">
        <v>8.5000000000000006E-2</v>
      </c>
      <c r="F5" s="70">
        <f>D5*571.5</f>
        <v>53.149499999999996</v>
      </c>
    </row>
    <row r="6" spans="1:6" ht="15.75" x14ac:dyDescent="0.25">
      <c r="A6" s="67">
        <v>2</v>
      </c>
      <c r="B6" s="208" t="s">
        <v>557</v>
      </c>
      <c r="C6" s="69" t="s">
        <v>164</v>
      </c>
      <c r="D6" s="6">
        <v>8.4000000000000005E-2</v>
      </c>
      <c r="E6" s="6">
        <v>8.4000000000000005E-2</v>
      </c>
      <c r="F6" s="70">
        <f>D6*82.6</f>
        <v>6.9383999999999997</v>
      </c>
    </row>
    <row r="7" spans="1:6" ht="15.75" x14ac:dyDescent="0.25">
      <c r="A7" s="67">
        <v>3</v>
      </c>
      <c r="B7" s="208" t="s">
        <v>123</v>
      </c>
      <c r="C7" s="69" t="s">
        <v>164</v>
      </c>
      <c r="D7" s="6">
        <v>5.0000000000000001E-3</v>
      </c>
      <c r="E7" s="6">
        <v>5.0000000000000001E-3</v>
      </c>
      <c r="F7" s="70">
        <f>D7*161.5</f>
        <v>0.8075</v>
      </c>
    </row>
    <row r="8" spans="1:6" ht="15.75" x14ac:dyDescent="0.25">
      <c r="A8" s="67">
        <v>4</v>
      </c>
      <c r="B8" s="208" t="s">
        <v>39</v>
      </c>
      <c r="C8" s="69" t="s">
        <v>164</v>
      </c>
      <c r="D8" s="6">
        <v>2E-3</v>
      </c>
      <c r="E8" s="6">
        <v>2E-3</v>
      </c>
      <c r="F8" s="7">
        <f>D8*466</f>
        <v>0.93200000000000005</v>
      </c>
    </row>
    <row r="9" spans="1:6" ht="15.75" x14ac:dyDescent="0.25">
      <c r="A9" s="67">
        <v>5</v>
      </c>
      <c r="B9" s="208" t="s">
        <v>157</v>
      </c>
      <c r="C9" s="69" t="s">
        <v>164</v>
      </c>
      <c r="D9" s="6">
        <v>3.0000000000000001E-3</v>
      </c>
      <c r="E9" s="6">
        <v>3.0000000000000001E-3</v>
      </c>
      <c r="F9" s="7">
        <f>D9*369</f>
        <v>1.107</v>
      </c>
    </row>
    <row r="10" spans="1:6" ht="15.75" x14ac:dyDescent="0.25">
      <c r="A10" s="67">
        <v>6</v>
      </c>
      <c r="B10" s="209" t="s">
        <v>78</v>
      </c>
      <c r="C10" s="69" t="s">
        <v>164</v>
      </c>
      <c r="D10" s="6">
        <v>0.189</v>
      </c>
      <c r="E10" s="6">
        <v>0.13200000000000001</v>
      </c>
      <c r="F10" s="70">
        <f>D10*19.5</f>
        <v>3.6855000000000002</v>
      </c>
    </row>
    <row r="11" spans="1:6" ht="15.75" x14ac:dyDescent="0.25">
      <c r="A11" s="67">
        <v>7</v>
      </c>
      <c r="B11" s="209" t="s">
        <v>122</v>
      </c>
      <c r="C11" s="69" t="s">
        <v>164</v>
      </c>
      <c r="D11" s="6">
        <v>1.2999999999999999E-2</v>
      </c>
      <c r="E11" s="6">
        <v>1.2999999999999999E-2</v>
      </c>
      <c r="F11" s="70">
        <f>D11*39.8</f>
        <v>0.51739999999999997</v>
      </c>
    </row>
    <row r="12" spans="1:6" ht="15.75" x14ac:dyDescent="0.25">
      <c r="A12" s="67">
        <v>8</v>
      </c>
      <c r="B12" s="209" t="s">
        <v>109</v>
      </c>
      <c r="C12" s="69" t="s">
        <v>164</v>
      </c>
      <c r="D12" s="6">
        <v>0.24299999999999999</v>
      </c>
      <c r="E12" s="6">
        <v>0.21299999999999999</v>
      </c>
      <c r="F12" s="7">
        <f>D12*294</f>
        <v>71.441999999999993</v>
      </c>
    </row>
    <row r="13" spans="1:6" ht="15.75" x14ac:dyDescent="0.25">
      <c r="A13" s="67">
        <v>9</v>
      </c>
      <c r="B13" s="209" t="s">
        <v>558</v>
      </c>
      <c r="C13" s="69" t="s">
        <v>164</v>
      </c>
      <c r="D13" s="6">
        <v>0.03</v>
      </c>
      <c r="E13" s="6">
        <v>2.7E-2</v>
      </c>
      <c r="F13" s="7">
        <f>D13*120</f>
        <v>3.5999999999999996</v>
      </c>
    </row>
    <row r="14" spans="1:6" ht="15.75" x14ac:dyDescent="0.25">
      <c r="A14" s="67">
        <v>10</v>
      </c>
      <c r="B14" s="209" t="s">
        <v>60</v>
      </c>
      <c r="C14" s="69" t="s">
        <v>164</v>
      </c>
      <c r="D14" s="6">
        <v>0.03</v>
      </c>
      <c r="E14" s="6">
        <v>2.5000000000000001E-2</v>
      </c>
      <c r="F14" s="70">
        <f>D14*50</f>
        <v>1.5</v>
      </c>
    </row>
    <row r="15" spans="1:6" ht="15.75" x14ac:dyDescent="0.25">
      <c r="A15" s="67">
        <v>11</v>
      </c>
      <c r="B15" s="209" t="s">
        <v>147</v>
      </c>
      <c r="C15" s="69" t="s">
        <v>164</v>
      </c>
      <c r="D15" s="6">
        <v>0.20899999999999999</v>
      </c>
      <c r="E15" s="6">
        <v>0.20899999999999999</v>
      </c>
      <c r="F15" s="70">
        <f>D15*44</f>
        <v>9.1959999999999997</v>
      </c>
    </row>
    <row r="16" spans="1:6" ht="15.75" x14ac:dyDescent="0.25">
      <c r="A16" s="67">
        <v>12</v>
      </c>
      <c r="B16" s="209" t="s">
        <v>18</v>
      </c>
      <c r="C16" s="69" t="s">
        <v>166</v>
      </c>
      <c r="D16" s="6">
        <v>2.4E-2</v>
      </c>
      <c r="E16" s="6">
        <v>2.4E-2</v>
      </c>
      <c r="F16" s="70">
        <f>D16*119.3</f>
        <v>2.8632</v>
      </c>
    </row>
    <row r="17" spans="1:6" ht="15.75" x14ac:dyDescent="0.25">
      <c r="A17" s="67">
        <v>13</v>
      </c>
      <c r="B17" s="209" t="s">
        <v>17</v>
      </c>
      <c r="C17" s="69" t="s">
        <v>164</v>
      </c>
      <c r="D17" s="6">
        <v>0.105</v>
      </c>
      <c r="E17" s="6">
        <v>0.105</v>
      </c>
      <c r="F17" s="7">
        <f>D17*792</f>
        <v>83.16</v>
      </c>
    </row>
    <row r="18" spans="1:6" ht="15.75" x14ac:dyDescent="0.25">
      <c r="A18" s="67">
        <v>14</v>
      </c>
      <c r="B18" s="209" t="s">
        <v>20</v>
      </c>
      <c r="C18" s="69" t="s">
        <v>166</v>
      </c>
      <c r="D18" s="6">
        <v>0.86799999999999999</v>
      </c>
      <c r="E18" s="6">
        <v>0.86799999999999999</v>
      </c>
      <c r="F18" s="70">
        <f>D18*71.3</f>
        <v>61.888399999999997</v>
      </c>
    </row>
    <row r="19" spans="1:6" ht="15.75" x14ac:dyDescent="0.25">
      <c r="A19" s="67">
        <v>15</v>
      </c>
      <c r="B19" s="209" t="s">
        <v>556</v>
      </c>
      <c r="C19" s="69" t="s">
        <v>164</v>
      </c>
      <c r="D19" s="6">
        <v>1.4999999999999999E-2</v>
      </c>
      <c r="E19" s="6">
        <v>1.4999999999999999E-2</v>
      </c>
      <c r="F19" s="70">
        <f>D19*257.2</f>
        <v>3.8579999999999997</v>
      </c>
    </row>
    <row r="20" spans="1:6" ht="15.75" x14ac:dyDescent="0.25">
      <c r="A20" s="67">
        <v>16</v>
      </c>
      <c r="B20" s="209" t="s">
        <v>107</v>
      </c>
      <c r="C20" s="69" t="s">
        <v>164</v>
      </c>
      <c r="D20" s="6">
        <v>0.14099999999999999</v>
      </c>
      <c r="E20" s="6">
        <v>0.113</v>
      </c>
      <c r="F20" s="70">
        <f>D20*24</f>
        <v>3.3839999999999995</v>
      </c>
    </row>
    <row r="21" spans="1:6" ht="15.75" x14ac:dyDescent="0.25">
      <c r="A21" s="67">
        <v>17</v>
      </c>
      <c r="B21" s="209" t="s">
        <v>108</v>
      </c>
      <c r="C21" s="69" t="s">
        <v>164</v>
      </c>
      <c r="D21" s="6">
        <v>4.0000000000000001E-3</v>
      </c>
      <c r="E21" s="6">
        <v>4.0000000000000001E-3</v>
      </c>
      <c r="F21" s="70">
        <f>D21*32</f>
        <v>0.128</v>
      </c>
    </row>
    <row r="22" spans="1:6" ht="15.75" x14ac:dyDescent="0.25">
      <c r="A22" s="67">
        <v>18</v>
      </c>
      <c r="B22" s="208" t="s">
        <v>76</v>
      </c>
      <c r="C22" s="69" t="s">
        <v>164</v>
      </c>
      <c r="D22" s="6">
        <v>0.29899999999999999</v>
      </c>
      <c r="E22" s="6">
        <v>0.28999999999999998</v>
      </c>
      <c r="F22" s="70">
        <f>D22*220</f>
        <v>65.78</v>
      </c>
    </row>
    <row r="23" spans="1:6" ht="15.75" x14ac:dyDescent="0.25">
      <c r="A23" s="67">
        <v>19</v>
      </c>
      <c r="B23" s="208" t="s">
        <v>167</v>
      </c>
      <c r="C23" s="69" t="s">
        <v>164</v>
      </c>
      <c r="D23" s="6">
        <v>0.21199999999999999</v>
      </c>
      <c r="E23" s="6">
        <v>0.18</v>
      </c>
      <c r="F23" s="70">
        <f>D23*240</f>
        <v>50.879999999999995</v>
      </c>
    </row>
    <row r="24" spans="1:6" ht="15.75" x14ac:dyDescent="0.25">
      <c r="A24" s="67">
        <v>20</v>
      </c>
      <c r="B24" s="208" t="s">
        <v>154</v>
      </c>
      <c r="C24" s="69" t="s">
        <v>164</v>
      </c>
      <c r="D24" s="6">
        <v>0.01</v>
      </c>
      <c r="E24" s="6">
        <v>0.01</v>
      </c>
      <c r="F24" s="70">
        <f>D24*47.4</f>
        <v>0.47399999999999998</v>
      </c>
    </row>
    <row r="25" spans="1:6" ht="15.75" x14ac:dyDescent="0.25">
      <c r="A25" s="67">
        <v>21</v>
      </c>
      <c r="B25" s="209" t="s">
        <v>68</v>
      </c>
      <c r="C25" s="69" t="s">
        <v>164</v>
      </c>
      <c r="D25" s="6">
        <v>0.2</v>
      </c>
      <c r="E25" s="6">
        <v>0.2</v>
      </c>
      <c r="F25" s="70">
        <f>D25*48.4</f>
        <v>9.68</v>
      </c>
    </row>
    <row r="26" spans="1:6" ht="15.75" x14ac:dyDescent="0.25">
      <c r="A26" s="67">
        <v>22</v>
      </c>
      <c r="B26" s="209" t="s">
        <v>153</v>
      </c>
      <c r="C26" s="69" t="s">
        <v>164</v>
      </c>
      <c r="D26" s="6">
        <v>0.03</v>
      </c>
      <c r="E26" s="6">
        <v>0.03</v>
      </c>
      <c r="F26" s="7">
        <f>D26*96.5</f>
        <v>2.895</v>
      </c>
    </row>
    <row r="27" spans="1:6" ht="15.75" x14ac:dyDescent="0.25">
      <c r="A27" s="67">
        <v>23</v>
      </c>
      <c r="B27" s="209" t="s">
        <v>22</v>
      </c>
      <c r="C27" s="69" t="s">
        <v>164</v>
      </c>
      <c r="D27" s="6">
        <v>0.159</v>
      </c>
      <c r="E27" s="6">
        <v>0.159</v>
      </c>
      <c r="F27" s="70">
        <f>D27*71.8</f>
        <v>11.4162</v>
      </c>
    </row>
    <row r="28" spans="1:6" ht="15.75" x14ac:dyDescent="0.25">
      <c r="A28" s="67">
        <v>24</v>
      </c>
      <c r="B28" s="209" t="s">
        <v>168</v>
      </c>
      <c r="C28" s="69" t="s">
        <v>164</v>
      </c>
      <c r="D28" s="6">
        <v>1.2999999999999999E-2</v>
      </c>
      <c r="E28" s="6">
        <v>1.2999999999999999E-2</v>
      </c>
      <c r="F28" s="7">
        <f>D28*259</f>
        <v>3.367</v>
      </c>
    </row>
    <row r="29" spans="1:6" ht="15.75" x14ac:dyDescent="0.25">
      <c r="A29" s="67">
        <v>25</v>
      </c>
      <c r="B29" s="209" t="s">
        <v>21</v>
      </c>
      <c r="C29" s="69" t="s">
        <v>164</v>
      </c>
      <c r="D29" s="6">
        <v>1.0999999999999999E-2</v>
      </c>
      <c r="E29" s="6">
        <v>1.0999999999999999E-2</v>
      </c>
      <c r="F29" s="70">
        <f>D29*17</f>
        <v>0.187</v>
      </c>
    </row>
    <row r="30" spans="1:6" ht="15.75" x14ac:dyDescent="0.25">
      <c r="A30" s="67">
        <v>26</v>
      </c>
      <c r="B30" s="209" t="s">
        <v>170</v>
      </c>
      <c r="C30" s="69" t="s">
        <v>164</v>
      </c>
      <c r="D30" s="6">
        <v>0.05</v>
      </c>
      <c r="E30" s="6">
        <v>6.0999999999999999E-2</v>
      </c>
      <c r="F30" s="70">
        <f>D30*131</f>
        <v>6.5500000000000007</v>
      </c>
    </row>
    <row r="31" spans="1:6" ht="15.75" x14ac:dyDescent="0.25">
      <c r="A31" s="67">
        <v>27</v>
      </c>
      <c r="B31" s="208" t="s">
        <v>148</v>
      </c>
      <c r="C31" s="69" t="s">
        <v>164</v>
      </c>
      <c r="D31" s="6">
        <v>8.4000000000000005E-2</v>
      </c>
      <c r="E31" s="6">
        <v>7.9000000000000001E-2</v>
      </c>
      <c r="F31" s="70">
        <f>D31*565</f>
        <v>47.46</v>
      </c>
    </row>
    <row r="32" spans="1:6" ht="15.75" x14ac:dyDescent="0.25">
      <c r="A32" s="67">
        <v>28</v>
      </c>
      <c r="B32" s="208" t="s">
        <v>121</v>
      </c>
      <c r="C32" s="69" t="s">
        <v>164</v>
      </c>
      <c r="D32" s="6">
        <v>0.126</v>
      </c>
      <c r="E32" s="6">
        <v>0.124</v>
      </c>
      <c r="F32" s="70">
        <f>D32*355.6</f>
        <v>44.805600000000005</v>
      </c>
    </row>
    <row r="33" spans="1:6" ht="15.75" x14ac:dyDescent="0.25">
      <c r="A33" s="67">
        <v>29</v>
      </c>
      <c r="B33" s="209" t="s">
        <v>127</v>
      </c>
      <c r="C33" s="69" t="s">
        <v>164</v>
      </c>
      <c r="D33" s="6">
        <v>8.5000000000000006E-2</v>
      </c>
      <c r="E33" s="6">
        <v>6.7000000000000004E-2</v>
      </c>
      <c r="F33" s="70">
        <f>D33*288</f>
        <v>24.48</v>
      </c>
    </row>
    <row r="34" spans="1:6" ht="15.75" x14ac:dyDescent="0.25">
      <c r="A34" s="67">
        <v>30</v>
      </c>
      <c r="B34" s="209" t="s">
        <v>48</v>
      </c>
      <c r="C34" s="69" t="s">
        <v>164</v>
      </c>
      <c r="D34" s="6">
        <v>0.27</v>
      </c>
      <c r="E34" s="6">
        <v>0.27</v>
      </c>
      <c r="F34" s="70">
        <f>D34*89.25</f>
        <v>24.0975</v>
      </c>
    </row>
    <row r="35" spans="1:6" ht="15.75" x14ac:dyDescent="0.25">
      <c r="A35" s="67">
        <v>31</v>
      </c>
      <c r="B35" s="209" t="s">
        <v>79</v>
      </c>
      <c r="C35" s="69" t="s">
        <v>164</v>
      </c>
      <c r="D35" s="6">
        <v>2E-3</v>
      </c>
      <c r="E35" s="6">
        <v>2E-3</v>
      </c>
      <c r="F35" s="70">
        <f>D35*467.4</f>
        <v>0.93479999999999996</v>
      </c>
    </row>
    <row r="36" spans="1:6" ht="15.75" x14ac:dyDescent="0.25">
      <c r="A36" s="67">
        <v>32</v>
      </c>
      <c r="B36" s="209" t="s">
        <v>57</v>
      </c>
      <c r="C36" s="69" t="s">
        <v>164</v>
      </c>
      <c r="D36" s="6">
        <v>4.3999999999999997E-2</v>
      </c>
      <c r="E36" s="6">
        <v>3.9E-2</v>
      </c>
      <c r="F36" s="70">
        <f>D36*88</f>
        <v>3.8719999999999999</v>
      </c>
    </row>
    <row r="37" spans="1:6" ht="30.75" x14ac:dyDescent="0.3">
      <c r="A37" s="67">
        <v>33</v>
      </c>
      <c r="B37" s="209" t="s">
        <v>24</v>
      </c>
      <c r="C37" s="69" t="s">
        <v>171</v>
      </c>
      <c r="D37" s="71" t="s">
        <v>559</v>
      </c>
      <c r="E37" s="6">
        <v>0.2</v>
      </c>
      <c r="F37" s="70">
        <f>E37*217.5</f>
        <v>43.5</v>
      </c>
    </row>
    <row r="38" spans="1:6" ht="16.5" thickBot="1" x14ac:dyDescent="0.3">
      <c r="A38" s="485" t="s">
        <v>172</v>
      </c>
      <c r="B38" s="486"/>
      <c r="C38" s="486"/>
      <c r="D38" s="486"/>
      <c r="E38" s="487"/>
      <c r="F38" s="72">
        <f>SUM(F5:F37)</f>
        <v>648.53599999999994</v>
      </c>
    </row>
    <row r="39" spans="1:6" ht="16.5" thickBot="1" x14ac:dyDescent="0.3">
      <c r="A39" s="482" t="s">
        <v>173</v>
      </c>
      <c r="B39" s="483"/>
      <c r="C39" s="483"/>
      <c r="D39" s="483"/>
      <c r="E39" s="484"/>
      <c r="F39" s="205">
        <f>F38/10</f>
        <v>64.8536</v>
      </c>
    </row>
  </sheetData>
  <mergeCells count="9">
    <mergeCell ref="A38:E38"/>
    <mergeCell ref="A39:E39"/>
    <mergeCell ref="A1:F2"/>
    <mergeCell ref="A3:A4"/>
    <mergeCell ref="B3:B4"/>
    <mergeCell ref="C3:C4"/>
    <mergeCell ref="D3:D4"/>
    <mergeCell ref="E3:E4"/>
    <mergeCell ref="F3:F4"/>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04"/>
  <sheetViews>
    <sheetView topLeftCell="A451" workbookViewId="0">
      <selection activeCell="A461" sqref="A461:B461"/>
    </sheetView>
  </sheetViews>
  <sheetFormatPr defaultRowHeight="15" x14ac:dyDescent="0.25"/>
  <cols>
    <col min="1" max="2" width="12.7109375" customWidth="1"/>
  </cols>
  <sheetData>
    <row r="1" spans="1:6" x14ac:dyDescent="0.25">
      <c r="A1" s="514" t="s">
        <v>188</v>
      </c>
      <c r="B1" s="514"/>
      <c r="C1" s="504" t="s">
        <v>267</v>
      </c>
      <c r="D1" s="504"/>
      <c r="E1" s="504"/>
      <c r="F1" s="504"/>
    </row>
    <row r="2" spans="1:6" x14ac:dyDescent="0.25">
      <c r="A2" s="515" t="s">
        <v>189</v>
      </c>
      <c r="B2" s="515"/>
      <c r="C2" s="504" t="s">
        <v>125</v>
      </c>
      <c r="D2" s="504"/>
      <c r="E2" s="504"/>
      <c r="F2" s="504"/>
    </row>
    <row r="3" spans="1:6" x14ac:dyDescent="0.25">
      <c r="A3" s="514" t="s">
        <v>190</v>
      </c>
      <c r="B3" s="514"/>
      <c r="C3" s="504" t="s">
        <v>267</v>
      </c>
      <c r="D3" s="504"/>
      <c r="E3" s="504"/>
      <c r="F3" s="504"/>
    </row>
    <row r="4" spans="1:6" ht="15.75" thickBot="1" x14ac:dyDescent="0.3">
      <c r="A4" s="503" t="s">
        <v>192</v>
      </c>
      <c r="B4" s="503"/>
      <c r="C4" s="504" t="s">
        <v>193</v>
      </c>
      <c r="D4" s="504"/>
      <c r="E4" s="504"/>
      <c r="F4" s="504"/>
    </row>
    <row r="5" spans="1:6" x14ac:dyDescent="0.25">
      <c r="A5" s="505" t="s">
        <v>194</v>
      </c>
      <c r="B5" s="506"/>
      <c r="C5" s="509" t="s">
        <v>195</v>
      </c>
      <c r="D5" s="510"/>
      <c r="E5" s="80"/>
      <c r="F5" s="80"/>
    </row>
    <row r="6" spans="1:6" x14ac:dyDescent="0.25">
      <c r="A6" s="507"/>
      <c r="B6" s="508"/>
      <c r="C6" s="508" t="s">
        <v>196</v>
      </c>
      <c r="D6" s="511"/>
      <c r="E6" s="81"/>
      <c r="F6" s="81"/>
    </row>
    <row r="7" spans="1:6" x14ac:dyDescent="0.25">
      <c r="A7" s="507"/>
      <c r="B7" s="508"/>
      <c r="C7" s="82" t="s">
        <v>197</v>
      </c>
      <c r="D7" s="83" t="s">
        <v>198</v>
      </c>
      <c r="E7" s="80"/>
      <c r="F7" s="80"/>
    </row>
    <row r="8" spans="1:6" x14ac:dyDescent="0.25">
      <c r="A8" s="512" t="s">
        <v>268</v>
      </c>
      <c r="B8" s="513"/>
      <c r="C8" s="84">
        <v>35.9</v>
      </c>
      <c r="D8" s="85">
        <v>33</v>
      </c>
      <c r="E8" s="86"/>
      <c r="F8" s="86"/>
    </row>
    <row r="9" spans="1:6" x14ac:dyDescent="0.25">
      <c r="A9" s="527" t="s">
        <v>269</v>
      </c>
      <c r="B9" s="528"/>
      <c r="C9" s="62">
        <v>35.1</v>
      </c>
      <c r="D9" s="87">
        <v>33</v>
      </c>
    </row>
    <row r="10" spans="1:6" x14ac:dyDescent="0.25">
      <c r="A10" s="527" t="s">
        <v>270</v>
      </c>
      <c r="B10" s="528"/>
      <c r="C10" s="62">
        <v>34.299999999999997</v>
      </c>
      <c r="D10" s="87">
        <v>33</v>
      </c>
    </row>
    <row r="11" spans="1:6" x14ac:dyDescent="0.25">
      <c r="A11" s="527" t="s">
        <v>271</v>
      </c>
      <c r="B11" s="528"/>
      <c r="C11" s="62">
        <v>35.5</v>
      </c>
      <c r="D11" s="87">
        <v>33</v>
      </c>
    </row>
    <row r="12" spans="1:6" x14ac:dyDescent="0.25">
      <c r="A12" s="527" t="s">
        <v>17</v>
      </c>
      <c r="B12" s="528"/>
      <c r="C12" s="62">
        <v>17</v>
      </c>
      <c r="D12" s="87">
        <v>17</v>
      </c>
    </row>
    <row r="13" spans="1:6" ht="15.75" thickBot="1" x14ac:dyDescent="0.3">
      <c r="A13" s="529" t="s">
        <v>92</v>
      </c>
      <c r="B13" s="530"/>
      <c r="C13" s="88">
        <v>50</v>
      </c>
      <c r="D13" s="89">
        <v>50</v>
      </c>
    </row>
    <row r="14" spans="1:6" ht="15.75" thickBot="1" x14ac:dyDescent="0.3">
      <c r="A14" s="531" t="s">
        <v>209</v>
      </c>
      <c r="B14" s="532"/>
      <c r="C14" s="90"/>
      <c r="D14" s="91">
        <v>100</v>
      </c>
    </row>
    <row r="15" spans="1:6" x14ac:dyDescent="0.25">
      <c r="A15" s="516"/>
      <c r="B15" s="516"/>
    </row>
    <row r="16" spans="1:6" ht="15.75" thickBot="1" x14ac:dyDescent="0.3">
      <c r="A16" s="533" t="s">
        <v>210</v>
      </c>
      <c r="B16" s="533"/>
      <c r="C16" s="533"/>
      <c r="D16" s="533"/>
      <c r="E16" s="533"/>
      <c r="F16" s="533"/>
    </row>
    <row r="17" spans="1:6" x14ac:dyDescent="0.25">
      <c r="A17" s="517" t="s">
        <v>211</v>
      </c>
      <c r="B17" s="518"/>
      <c r="C17" s="518"/>
      <c r="D17" s="518"/>
      <c r="E17" s="519" t="s">
        <v>212</v>
      </c>
      <c r="F17" s="520"/>
    </row>
    <row r="18" spans="1:6" ht="51.75" thickBot="1" x14ac:dyDescent="0.3">
      <c r="A18" s="92" t="s">
        <v>182</v>
      </c>
      <c r="B18" s="93" t="s">
        <v>183</v>
      </c>
      <c r="C18" s="93" t="s">
        <v>184</v>
      </c>
      <c r="D18" s="93" t="s">
        <v>213</v>
      </c>
      <c r="E18" s="521"/>
      <c r="F18" s="522"/>
    </row>
    <row r="19" spans="1:6" ht="15.75" thickBot="1" x14ac:dyDescent="0.3">
      <c r="A19" s="94" t="s">
        <v>272</v>
      </c>
      <c r="B19" s="95" t="s">
        <v>273</v>
      </c>
      <c r="C19" s="95" t="s">
        <v>274</v>
      </c>
      <c r="D19" s="95" t="s">
        <v>275</v>
      </c>
      <c r="E19" s="523">
        <v>0.53</v>
      </c>
      <c r="F19" s="524"/>
    </row>
    <row r="20" spans="1:6" x14ac:dyDescent="0.25">
      <c r="A20" s="96"/>
      <c r="B20" s="96"/>
    </row>
    <row r="21" spans="1:6" x14ac:dyDescent="0.25">
      <c r="A21" s="516" t="s">
        <v>217</v>
      </c>
      <c r="B21" s="516"/>
      <c r="C21" s="516"/>
      <c r="D21" s="516"/>
      <c r="E21" s="516"/>
      <c r="F21" s="516"/>
    </row>
    <row r="22" spans="1:6" ht="80.25" customHeight="1" x14ac:dyDescent="0.25">
      <c r="A22" s="525" t="s">
        <v>276</v>
      </c>
      <c r="B22" s="525"/>
      <c r="C22" s="525"/>
      <c r="D22" s="525"/>
      <c r="E22" s="525"/>
      <c r="F22" s="525"/>
    </row>
    <row r="23" spans="1:6" x14ac:dyDescent="0.25">
      <c r="A23" s="526" t="s">
        <v>219</v>
      </c>
      <c r="B23" s="526"/>
      <c r="C23" t="s">
        <v>220</v>
      </c>
    </row>
    <row r="27" spans="1:6" x14ac:dyDescent="0.25">
      <c r="A27" s="514" t="s">
        <v>188</v>
      </c>
      <c r="B27" s="514"/>
      <c r="C27" s="504" t="s">
        <v>47</v>
      </c>
      <c r="D27" s="504"/>
      <c r="E27" s="504"/>
      <c r="F27" s="504"/>
    </row>
    <row r="28" spans="1:6" x14ac:dyDescent="0.25">
      <c r="A28" s="515" t="s">
        <v>189</v>
      </c>
      <c r="B28" s="515"/>
      <c r="C28" s="504" t="s">
        <v>48</v>
      </c>
      <c r="D28" s="504"/>
      <c r="E28" s="504"/>
      <c r="F28" s="504"/>
    </row>
    <row r="29" spans="1:6" x14ac:dyDescent="0.25">
      <c r="A29" s="514" t="s">
        <v>190</v>
      </c>
      <c r="B29" s="514"/>
      <c r="C29" s="504" t="s">
        <v>47</v>
      </c>
      <c r="D29" s="504"/>
      <c r="E29" s="504"/>
      <c r="F29" s="504"/>
    </row>
    <row r="30" spans="1:6" ht="15.75" thickBot="1" x14ac:dyDescent="0.3">
      <c r="A30" s="503" t="s">
        <v>192</v>
      </c>
      <c r="B30" s="503"/>
      <c r="C30" s="504" t="s">
        <v>234</v>
      </c>
      <c r="D30" s="504"/>
      <c r="E30" s="504"/>
      <c r="F30" s="504"/>
    </row>
    <row r="31" spans="1:6" x14ac:dyDescent="0.25">
      <c r="A31" s="505" t="s">
        <v>194</v>
      </c>
      <c r="B31" s="506"/>
      <c r="C31" s="509" t="s">
        <v>195</v>
      </c>
      <c r="D31" s="510"/>
      <c r="E31" s="80"/>
      <c r="F31" s="80"/>
    </row>
    <row r="32" spans="1:6" x14ac:dyDescent="0.25">
      <c r="A32" s="507"/>
      <c r="B32" s="508"/>
      <c r="C32" s="508" t="s">
        <v>196</v>
      </c>
      <c r="D32" s="511"/>
      <c r="E32" s="81"/>
      <c r="F32" s="81"/>
    </row>
    <row r="33" spans="1:6" x14ac:dyDescent="0.25">
      <c r="A33" s="507"/>
      <c r="B33" s="508"/>
      <c r="C33" s="82" t="s">
        <v>197</v>
      </c>
      <c r="D33" s="83" t="s">
        <v>198</v>
      </c>
      <c r="E33" s="80"/>
      <c r="F33" s="80"/>
    </row>
    <row r="34" spans="1:6" ht="15.75" thickBot="1" x14ac:dyDescent="0.3">
      <c r="A34" s="594" t="s">
        <v>50</v>
      </c>
      <c r="B34" s="595"/>
      <c r="C34" s="97">
        <v>100</v>
      </c>
      <c r="D34" s="98">
        <v>100</v>
      </c>
      <c r="E34" s="86"/>
      <c r="F34" s="86"/>
    </row>
    <row r="35" spans="1:6" ht="15.75" thickBot="1" x14ac:dyDescent="0.3">
      <c r="A35" s="531" t="s">
        <v>209</v>
      </c>
      <c r="B35" s="532"/>
      <c r="C35" s="90"/>
      <c r="D35" s="91">
        <v>100</v>
      </c>
    </row>
    <row r="36" spans="1:6" x14ac:dyDescent="0.25">
      <c r="A36" s="516"/>
      <c r="B36" s="516"/>
    </row>
    <row r="37" spans="1:6" ht="15.75" thickBot="1" x14ac:dyDescent="0.3">
      <c r="A37" s="533" t="s">
        <v>210</v>
      </c>
      <c r="B37" s="533"/>
      <c r="C37" s="533"/>
      <c r="D37" s="533"/>
      <c r="E37" s="533"/>
      <c r="F37" s="533"/>
    </row>
    <row r="38" spans="1:6" x14ac:dyDescent="0.25">
      <c r="A38" s="517" t="s">
        <v>211</v>
      </c>
      <c r="B38" s="518"/>
      <c r="C38" s="518"/>
      <c r="D38" s="518"/>
      <c r="E38" s="519" t="s">
        <v>212</v>
      </c>
      <c r="F38" s="520"/>
    </row>
    <row r="39" spans="1:6" ht="51.75" thickBot="1" x14ac:dyDescent="0.3">
      <c r="A39" s="92" t="s">
        <v>182</v>
      </c>
      <c r="B39" s="93" t="s">
        <v>183</v>
      </c>
      <c r="C39" s="93" t="s">
        <v>184</v>
      </c>
      <c r="D39" s="93" t="s">
        <v>213</v>
      </c>
      <c r="E39" s="521"/>
      <c r="F39" s="522"/>
    </row>
    <row r="40" spans="1:6" ht="15.75" thickBot="1" x14ac:dyDescent="0.3">
      <c r="A40" s="94" t="s">
        <v>235</v>
      </c>
      <c r="B40" s="95" t="s">
        <v>236</v>
      </c>
      <c r="C40" s="95" t="s">
        <v>237</v>
      </c>
      <c r="D40" s="95" t="s">
        <v>238</v>
      </c>
      <c r="E40" s="523">
        <v>0</v>
      </c>
      <c r="F40" s="524"/>
    </row>
    <row r="41" spans="1:6" x14ac:dyDescent="0.25">
      <c r="A41" s="96"/>
      <c r="B41" s="96"/>
    </row>
    <row r="42" spans="1:6" x14ac:dyDescent="0.25">
      <c r="A42" s="516" t="s">
        <v>217</v>
      </c>
      <c r="B42" s="516"/>
      <c r="C42" s="516"/>
      <c r="D42" s="516"/>
      <c r="E42" s="516"/>
      <c r="F42" s="516"/>
    </row>
    <row r="43" spans="1:6" x14ac:dyDescent="0.25">
      <c r="A43" s="525"/>
      <c r="B43" s="525"/>
      <c r="C43" s="525"/>
      <c r="D43" s="525"/>
      <c r="E43" s="525"/>
      <c r="F43" s="525"/>
    </row>
    <row r="44" spans="1:6" x14ac:dyDescent="0.25">
      <c r="A44" s="526" t="s">
        <v>219</v>
      </c>
      <c r="B44" s="526"/>
      <c r="C44" t="s">
        <v>220</v>
      </c>
    </row>
    <row r="48" spans="1:6" x14ac:dyDescent="0.25">
      <c r="A48" s="514" t="s">
        <v>188</v>
      </c>
      <c r="B48" s="514"/>
      <c r="C48" s="504" t="s">
        <v>288</v>
      </c>
      <c r="D48" s="504"/>
      <c r="E48" s="504"/>
      <c r="F48" s="504"/>
    </row>
    <row r="49" spans="1:6" x14ac:dyDescent="0.25">
      <c r="A49" s="515" t="s">
        <v>189</v>
      </c>
      <c r="B49" s="515"/>
      <c r="C49" s="504" t="s">
        <v>118</v>
      </c>
      <c r="D49" s="504"/>
      <c r="E49" s="504"/>
      <c r="F49" s="504"/>
    </row>
    <row r="50" spans="1:6" x14ac:dyDescent="0.25">
      <c r="A50" s="514" t="s">
        <v>190</v>
      </c>
      <c r="B50" s="514"/>
      <c r="C50" s="504" t="s">
        <v>288</v>
      </c>
      <c r="D50" s="504"/>
      <c r="E50" s="504"/>
      <c r="F50" s="504"/>
    </row>
    <row r="51" spans="1:6" ht="15.75" thickBot="1" x14ac:dyDescent="0.3">
      <c r="A51" s="503" t="s">
        <v>192</v>
      </c>
      <c r="B51" s="503"/>
      <c r="C51" s="504" t="s">
        <v>289</v>
      </c>
      <c r="D51" s="504"/>
      <c r="E51" s="504"/>
      <c r="F51" s="504"/>
    </row>
    <row r="52" spans="1:6" x14ac:dyDescent="0.25">
      <c r="A52" s="505" t="s">
        <v>194</v>
      </c>
      <c r="B52" s="506"/>
      <c r="C52" s="509" t="s">
        <v>195</v>
      </c>
      <c r="D52" s="510"/>
      <c r="E52" s="80"/>
      <c r="F52" s="80"/>
    </row>
    <row r="53" spans="1:6" x14ac:dyDescent="0.25">
      <c r="A53" s="507"/>
      <c r="B53" s="508"/>
      <c r="C53" s="508" t="s">
        <v>196</v>
      </c>
      <c r="D53" s="511"/>
      <c r="E53" s="81"/>
      <c r="F53" s="81"/>
    </row>
    <row r="54" spans="1:6" x14ac:dyDescent="0.25">
      <c r="A54" s="507"/>
      <c r="B54" s="508"/>
      <c r="C54" s="82" t="s">
        <v>197</v>
      </c>
      <c r="D54" s="83" t="s">
        <v>198</v>
      </c>
      <c r="E54" s="80"/>
      <c r="F54" s="80"/>
    </row>
    <row r="55" spans="1:6" x14ac:dyDescent="0.25">
      <c r="A55" s="512" t="s">
        <v>83</v>
      </c>
      <c r="B55" s="513"/>
      <c r="C55" s="84">
        <v>49.23</v>
      </c>
      <c r="D55" s="85">
        <v>33.54</v>
      </c>
      <c r="E55" s="86"/>
      <c r="F55" s="86"/>
    </row>
    <row r="56" spans="1:6" x14ac:dyDescent="0.25">
      <c r="A56" s="527" t="s">
        <v>290</v>
      </c>
      <c r="B56" s="528"/>
      <c r="C56" s="62">
        <v>48.31</v>
      </c>
      <c r="D56" s="87">
        <v>33.54</v>
      </c>
    </row>
    <row r="57" spans="1:6" x14ac:dyDescent="0.25">
      <c r="A57" s="527" t="s">
        <v>291</v>
      </c>
      <c r="B57" s="528"/>
      <c r="C57" s="62">
        <v>43.69</v>
      </c>
      <c r="D57" s="87">
        <v>31.69</v>
      </c>
    </row>
    <row r="58" spans="1:6" x14ac:dyDescent="0.25">
      <c r="A58" s="527" t="s">
        <v>292</v>
      </c>
      <c r="B58" s="528"/>
      <c r="C58" s="62">
        <v>55.38</v>
      </c>
      <c r="D58" s="87">
        <v>35.380000000000003</v>
      </c>
    </row>
    <row r="59" spans="1:6" x14ac:dyDescent="0.25">
      <c r="A59" s="527" t="s">
        <v>293</v>
      </c>
      <c r="B59" s="528"/>
      <c r="C59" s="62">
        <v>58.77</v>
      </c>
      <c r="D59" s="87">
        <v>38.46</v>
      </c>
    </row>
    <row r="60" spans="1:6" x14ac:dyDescent="0.25">
      <c r="A60" s="527" t="s">
        <v>294</v>
      </c>
      <c r="B60" s="528"/>
      <c r="C60" s="62">
        <v>36.92</v>
      </c>
      <c r="D60" s="87">
        <v>33.54</v>
      </c>
    </row>
    <row r="61" spans="1:6" x14ac:dyDescent="0.25">
      <c r="A61" s="527" t="s">
        <v>295</v>
      </c>
      <c r="B61" s="528"/>
      <c r="C61" s="62">
        <v>32.31</v>
      </c>
      <c r="D61" s="87">
        <v>30.77</v>
      </c>
    </row>
    <row r="62" spans="1:6" x14ac:dyDescent="0.25">
      <c r="A62" s="527" t="s">
        <v>296</v>
      </c>
      <c r="B62" s="528"/>
      <c r="C62" s="62">
        <v>28.92</v>
      </c>
      <c r="D62" s="87">
        <v>28.92</v>
      </c>
    </row>
    <row r="63" spans="1:6" x14ac:dyDescent="0.25">
      <c r="A63" s="527" t="s">
        <v>17</v>
      </c>
      <c r="B63" s="528"/>
      <c r="C63" s="62">
        <v>3</v>
      </c>
      <c r="D63" s="87">
        <v>3</v>
      </c>
    </row>
    <row r="64" spans="1:6" x14ac:dyDescent="0.25">
      <c r="A64" s="569" t="s">
        <v>297</v>
      </c>
      <c r="B64" s="570"/>
      <c r="C64" s="62">
        <v>0</v>
      </c>
      <c r="D64" s="87">
        <v>23.08</v>
      </c>
    </row>
    <row r="65" spans="1:6" x14ac:dyDescent="0.25">
      <c r="A65" s="527" t="s">
        <v>78</v>
      </c>
      <c r="B65" s="528"/>
      <c r="C65" s="62">
        <v>65.540000000000006</v>
      </c>
      <c r="D65" s="87">
        <v>49.23</v>
      </c>
    </row>
    <row r="66" spans="1:6" x14ac:dyDescent="0.25">
      <c r="A66" s="527" t="s">
        <v>56</v>
      </c>
      <c r="B66" s="528"/>
      <c r="C66" s="62">
        <v>13.54</v>
      </c>
      <c r="D66" s="87">
        <v>10.77</v>
      </c>
    </row>
    <row r="67" spans="1:6" x14ac:dyDescent="0.25">
      <c r="A67" s="527" t="s">
        <v>116</v>
      </c>
      <c r="B67" s="528"/>
      <c r="C67" s="62">
        <v>3.69</v>
      </c>
      <c r="D67" s="87">
        <v>3.69</v>
      </c>
    </row>
    <row r="68" spans="1:6" x14ac:dyDescent="0.25">
      <c r="A68" s="527" t="s">
        <v>117</v>
      </c>
      <c r="B68" s="528"/>
      <c r="C68" s="62">
        <v>7.38</v>
      </c>
      <c r="D68" s="87">
        <v>6.15</v>
      </c>
    </row>
    <row r="69" spans="1:6" x14ac:dyDescent="0.25">
      <c r="A69" s="527" t="s">
        <v>84</v>
      </c>
      <c r="B69" s="528"/>
      <c r="C69" s="62">
        <v>0.92</v>
      </c>
      <c r="D69" s="87">
        <v>0.92</v>
      </c>
    </row>
    <row r="70" spans="1:6" ht="15.75" thickBot="1" x14ac:dyDescent="0.3">
      <c r="A70" s="596" t="s">
        <v>298</v>
      </c>
      <c r="B70" s="597"/>
      <c r="C70" s="88">
        <v>0</v>
      </c>
      <c r="D70" s="89">
        <v>76.92</v>
      </c>
    </row>
    <row r="71" spans="1:6" ht="15.75" thickBot="1" x14ac:dyDescent="0.3">
      <c r="A71" s="531" t="s">
        <v>209</v>
      </c>
      <c r="B71" s="532"/>
      <c r="C71" s="90"/>
      <c r="D71" s="91">
        <v>100</v>
      </c>
    </row>
    <row r="72" spans="1:6" x14ac:dyDescent="0.25">
      <c r="A72" s="516"/>
      <c r="B72" s="516"/>
    </row>
    <row r="73" spans="1:6" ht="15.75" thickBot="1" x14ac:dyDescent="0.3">
      <c r="A73" s="533" t="s">
        <v>210</v>
      </c>
      <c r="B73" s="533"/>
      <c r="C73" s="533"/>
      <c r="D73" s="533"/>
      <c r="E73" s="533"/>
      <c r="F73" s="533"/>
    </row>
    <row r="74" spans="1:6" x14ac:dyDescent="0.25">
      <c r="A74" s="517" t="s">
        <v>211</v>
      </c>
      <c r="B74" s="518"/>
      <c r="C74" s="518"/>
      <c r="D74" s="518"/>
      <c r="E74" s="519" t="s">
        <v>212</v>
      </c>
      <c r="F74" s="520"/>
    </row>
    <row r="75" spans="1:6" ht="51.75" thickBot="1" x14ac:dyDescent="0.3">
      <c r="A75" s="92" t="s">
        <v>182</v>
      </c>
      <c r="B75" s="93" t="s">
        <v>183</v>
      </c>
      <c r="C75" s="93" t="s">
        <v>184</v>
      </c>
      <c r="D75" s="93" t="s">
        <v>213</v>
      </c>
      <c r="E75" s="521"/>
      <c r="F75" s="522"/>
    </row>
    <row r="76" spans="1:6" ht="15.75" thickBot="1" x14ac:dyDescent="0.3">
      <c r="A76" s="94" t="s">
        <v>299</v>
      </c>
      <c r="B76" s="95" t="s">
        <v>300</v>
      </c>
      <c r="C76" s="95" t="s">
        <v>301</v>
      </c>
      <c r="D76" s="95" t="s">
        <v>302</v>
      </c>
      <c r="E76" s="523">
        <v>4.8490000000000002</v>
      </c>
      <c r="F76" s="524"/>
    </row>
    <row r="77" spans="1:6" x14ac:dyDescent="0.25">
      <c r="A77" s="96"/>
      <c r="B77" s="96"/>
    </row>
    <row r="78" spans="1:6" x14ac:dyDescent="0.25">
      <c r="A78" s="516" t="s">
        <v>217</v>
      </c>
      <c r="B78" s="516"/>
      <c r="C78" s="516"/>
      <c r="D78" s="516"/>
      <c r="E78" s="516"/>
      <c r="F78" s="516"/>
    </row>
    <row r="79" spans="1:6" ht="44.25" customHeight="1" x14ac:dyDescent="0.25">
      <c r="A79" s="525" t="s">
        <v>303</v>
      </c>
      <c r="B79" s="525"/>
      <c r="C79" s="525"/>
      <c r="D79" s="525"/>
      <c r="E79" s="525"/>
      <c r="F79" s="525"/>
    </row>
    <row r="80" spans="1:6" x14ac:dyDescent="0.25">
      <c r="A80" s="526" t="s">
        <v>219</v>
      </c>
      <c r="B80" s="526"/>
      <c r="C80" t="s">
        <v>259</v>
      </c>
    </row>
    <row r="84" spans="1:6" x14ac:dyDescent="0.25">
      <c r="A84" s="516"/>
      <c r="B84" s="516"/>
    </row>
    <row r="85" spans="1:6" x14ac:dyDescent="0.25">
      <c r="A85" s="514" t="s">
        <v>188</v>
      </c>
      <c r="B85" s="514"/>
      <c r="C85" s="504" t="s">
        <v>404</v>
      </c>
      <c r="D85" s="504"/>
      <c r="E85" s="504"/>
      <c r="F85" s="504"/>
    </row>
    <row r="86" spans="1:6" x14ac:dyDescent="0.25">
      <c r="A86" s="515" t="s">
        <v>189</v>
      </c>
      <c r="B86" s="515"/>
      <c r="C86" s="504" t="s">
        <v>94</v>
      </c>
      <c r="D86" s="504"/>
      <c r="E86" s="504"/>
      <c r="F86" s="504"/>
    </row>
    <row r="87" spans="1:6" x14ac:dyDescent="0.25">
      <c r="A87" s="514" t="s">
        <v>190</v>
      </c>
      <c r="B87" s="514"/>
      <c r="C87" s="504" t="s">
        <v>404</v>
      </c>
      <c r="D87" s="504"/>
      <c r="E87" s="504"/>
      <c r="F87" s="504"/>
    </row>
    <row r="88" spans="1:6" ht="15.75" thickBot="1" x14ac:dyDescent="0.3">
      <c r="A88" s="503" t="s">
        <v>192</v>
      </c>
      <c r="B88" s="503"/>
      <c r="C88" s="504" t="s">
        <v>193</v>
      </c>
      <c r="D88" s="504"/>
      <c r="E88" s="504"/>
      <c r="F88" s="504"/>
    </row>
    <row r="89" spans="1:6" x14ac:dyDescent="0.25">
      <c r="A89" s="505" t="s">
        <v>194</v>
      </c>
      <c r="B89" s="506"/>
      <c r="C89" s="509" t="s">
        <v>195</v>
      </c>
      <c r="D89" s="510"/>
      <c r="E89" s="80"/>
      <c r="F89" s="80"/>
    </row>
    <row r="90" spans="1:6" x14ac:dyDescent="0.25">
      <c r="A90" s="507"/>
      <c r="B90" s="508"/>
      <c r="C90" s="508" t="s">
        <v>196</v>
      </c>
      <c r="D90" s="511"/>
      <c r="E90" s="81"/>
      <c r="F90" s="81"/>
    </row>
    <row r="91" spans="1:6" x14ac:dyDescent="0.25">
      <c r="A91" s="507"/>
      <c r="B91" s="508"/>
      <c r="C91" s="82" t="s">
        <v>197</v>
      </c>
      <c r="D91" s="83" t="s">
        <v>198</v>
      </c>
      <c r="E91" s="80"/>
      <c r="F91" s="80"/>
    </row>
    <row r="92" spans="1:6" x14ac:dyDescent="0.25">
      <c r="A92" s="512" t="s">
        <v>61</v>
      </c>
      <c r="B92" s="513"/>
      <c r="C92" s="84">
        <v>93.4</v>
      </c>
      <c r="D92" s="85">
        <v>85</v>
      </c>
      <c r="E92" s="86"/>
      <c r="F92" s="86"/>
    </row>
    <row r="93" spans="1:6" x14ac:dyDescent="0.25">
      <c r="A93" s="527" t="s">
        <v>92</v>
      </c>
      <c r="B93" s="528"/>
      <c r="C93" s="62">
        <v>12</v>
      </c>
      <c r="D93" s="87">
        <v>12</v>
      </c>
    </row>
    <row r="94" spans="1:6" x14ac:dyDescent="0.25">
      <c r="A94" s="527" t="s">
        <v>60</v>
      </c>
      <c r="B94" s="528"/>
      <c r="C94" s="62">
        <v>15</v>
      </c>
      <c r="D94" s="87">
        <v>12.6</v>
      </c>
    </row>
    <row r="95" spans="1:6" x14ac:dyDescent="0.25">
      <c r="A95" s="527" t="s">
        <v>24</v>
      </c>
      <c r="B95" s="528"/>
      <c r="C95" s="62">
        <v>5</v>
      </c>
      <c r="D95" s="87">
        <v>5</v>
      </c>
    </row>
    <row r="96" spans="1:6" x14ac:dyDescent="0.25">
      <c r="A96" s="527" t="s">
        <v>21</v>
      </c>
      <c r="B96" s="528"/>
      <c r="C96" s="62">
        <v>0.2</v>
      </c>
      <c r="D96" s="87">
        <v>0.2</v>
      </c>
    </row>
    <row r="97" spans="1:6" x14ac:dyDescent="0.25">
      <c r="A97" s="569" t="s">
        <v>252</v>
      </c>
      <c r="B97" s="570"/>
      <c r="C97" s="62">
        <v>0</v>
      </c>
      <c r="D97" s="87">
        <v>114</v>
      </c>
    </row>
    <row r="98" spans="1:6" x14ac:dyDescent="0.25">
      <c r="A98" s="569" t="s">
        <v>405</v>
      </c>
      <c r="B98" s="570"/>
      <c r="C98" s="62">
        <v>0</v>
      </c>
      <c r="D98" s="87">
        <v>100</v>
      </c>
    </row>
    <row r="99" spans="1:6" ht="15.75" thickBot="1" x14ac:dyDescent="0.3">
      <c r="A99" s="529" t="s">
        <v>17</v>
      </c>
      <c r="B99" s="530"/>
      <c r="C99" s="88">
        <v>3</v>
      </c>
      <c r="D99" s="89">
        <v>3</v>
      </c>
    </row>
    <row r="100" spans="1:6" ht="15.75" thickBot="1" x14ac:dyDescent="0.3">
      <c r="A100" s="531" t="s">
        <v>209</v>
      </c>
      <c r="B100" s="532"/>
      <c r="C100" s="90"/>
      <c r="D100" s="91">
        <v>100</v>
      </c>
    </row>
    <row r="101" spans="1:6" x14ac:dyDescent="0.25">
      <c r="A101" s="516"/>
      <c r="B101" s="516"/>
    </row>
    <row r="102" spans="1:6" ht="15.75" thickBot="1" x14ac:dyDescent="0.3">
      <c r="A102" s="533" t="s">
        <v>210</v>
      </c>
      <c r="B102" s="533"/>
      <c r="C102" s="533"/>
      <c r="D102" s="533"/>
      <c r="E102" s="533"/>
      <c r="F102" s="533"/>
    </row>
    <row r="103" spans="1:6" x14ac:dyDescent="0.25">
      <c r="A103" s="517" t="s">
        <v>211</v>
      </c>
      <c r="B103" s="518"/>
      <c r="C103" s="518"/>
      <c r="D103" s="518"/>
      <c r="E103" s="519" t="s">
        <v>212</v>
      </c>
      <c r="F103" s="520"/>
    </row>
    <row r="104" spans="1:6" ht="51.75" thickBot="1" x14ac:dyDescent="0.3">
      <c r="A104" s="92" t="s">
        <v>182</v>
      </c>
      <c r="B104" s="93" t="s">
        <v>183</v>
      </c>
      <c r="C104" s="93" t="s">
        <v>184</v>
      </c>
      <c r="D104" s="93" t="s">
        <v>213</v>
      </c>
      <c r="E104" s="521"/>
      <c r="F104" s="522"/>
    </row>
    <row r="105" spans="1:6" ht="15.75" thickBot="1" x14ac:dyDescent="0.3">
      <c r="A105" s="94" t="s">
        <v>406</v>
      </c>
      <c r="B105" s="95" t="s">
        <v>380</v>
      </c>
      <c r="C105" s="95" t="s">
        <v>407</v>
      </c>
      <c r="D105" s="95" t="s">
        <v>408</v>
      </c>
      <c r="E105" s="523">
        <v>1.2</v>
      </c>
      <c r="F105" s="524"/>
    </row>
    <row r="106" spans="1:6" x14ac:dyDescent="0.25">
      <c r="A106" s="96"/>
      <c r="B106" s="96"/>
    </row>
    <row r="107" spans="1:6" x14ac:dyDescent="0.25">
      <c r="A107" s="516" t="s">
        <v>217</v>
      </c>
      <c r="B107" s="516"/>
      <c r="C107" s="516"/>
      <c r="D107" s="516"/>
      <c r="E107" s="516"/>
      <c r="F107" s="516"/>
    </row>
    <row r="108" spans="1:6" x14ac:dyDescent="0.25">
      <c r="A108" s="525" t="s">
        <v>409</v>
      </c>
      <c r="B108" s="525"/>
      <c r="C108" s="525"/>
      <c r="D108" s="525"/>
      <c r="E108" s="525"/>
      <c r="F108" s="525"/>
    </row>
    <row r="109" spans="1:6" x14ac:dyDescent="0.25">
      <c r="A109" s="526" t="s">
        <v>219</v>
      </c>
      <c r="B109" s="526"/>
      <c r="C109" t="s">
        <v>233</v>
      </c>
    </row>
    <row r="114" spans="1:6" x14ac:dyDescent="0.25">
      <c r="A114" s="514" t="s">
        <v>188</v>
      </c>
      <c r="B114" s="514"/>
      <c r="C114" s="504" t="s">
        <v>367</v>
      </c>
      <c r="D114" s="504"/>
      <c r="E114" s="504"/>
      <c r="F114" s="504"/>
    </row>
    <row r="115" spans="1:6" x14ac:dyDescent="0.25">
      <c r="A115" s="515" t="s">
        <v>189</v>
      </c>
      <c r="B115" s="515"/>
      <c r="C115" s="504" t="s">
        <v>69</v>
      </c>
      <c r="D115" s="504"/>
      <c r="E115" s="504"/>
      <c r="F115" s="504"/>
    </row>
    <row r="116" spans="1:6" x14ac:dyDescent="0.25">
      <c r="A116" s="514" t="s">
        <v>190</v>
      </c>
      <c r="B116" s="514"/>
      <c r="C116" s="504" t="s">
        <v>367</v>
      </c>
      <c r="D116" s="504"/>
      <c r="E116" s="504"/>
      <c r="F116" s="504"/>
    </row>
    <row r="117" spans="1:6" ht="15.75" thickBot="1" x14ac:dyDescent="0.3">
      <c r="A117" s="503" t="s">
        <v>192</v>
      </c>
      <c r="B117" s="503"/>
      <c r="C117" s="504" t="s">
        <v>234</v>
      </c>
      <c r="D117" s="504"/>
      <c r="E117" s="504"/>
      <c r="F117" s="504"/>
    </row>
    <row r="118" spans="1:6" x14ac:dyDescent="0.25">
      <c r="A118" s="505" t="s">
        <v>194</v>
      </c>
      <c r="B118" s="506"/>
      <c r="C118" s="509" t="s">
        <v>195</v>
      </c>
      <c r="D118" s="510"/>
      <c r="E118" s="80"/>
      <c r="F118" s="80"/>
    </row>
    <row r="119" spans="1:6" x14ac:dyDescent="0.25">
      <c r="A119" s="507"/>
      <c r="B119" s="508"/>
      <c r="C119" s="508" t="s">
        <v>196</v>
      </c>
      <c r="D119" s="511"/>
      <c r="E119" s="81"/>
      <c r="F119" s="81"/>
    </row>
    <row r="120" spans="1:6" x14ac:dyDescent="0.25">
      <c r="A120" s="507"/>
      <c r="B120" s="508"/>
      <c r="C120" s="82" t="s">
        <v>197</v>
      </c>
      <c r="D120" s="83" t="s">
        <v>198</v>
      </c>
      <c r="E120" s="80"/>
      <c r="F120" s="80"/>
    </row>
    <row r="121" spans="1:6" ht="15.75" thickBot="1" x14ac:dyDescent="0.3">
      <c r="A121" s="594" t="s">
        <v>68</v>
      </c>
      <c r="B121" s="595"/>
      <c r="C121" s="97">
        <v>100</v>
      </c>
      <c r="D121" s="98">
        <v>100</v>
      </c>
      <c r="E121" s="86"/>
      <c r="F121" s="86"/>
    </row>
    <row r="122" spans="1:6" ht="15.75" thickBot="1" x14ac:dyDescent="0.3">
      <c r="A122" s="531" t="s">
        <v>209</v>
      </c>
      <c r="B122" s="532"/>
      <c r="C122" s="90"/>
      <c r="D122" s="91">
        <v>100</v>
      </c>
    </row>
    <row r="123" spans="1:6" x14ac:dyDescent="0.25">
      <c r="A123" s="516"/>
      <c r="B123" s="516"/>
    </row>
    <row r="124" spans="1:6" ht="15.75" thickBot="1" x14ac:dyDescent="0.3">
      <c r="A124" s="533" t="s">
        <v>210</v>
      </c>
      <c r="B124" s="533"/>
      <c r="C124" s="533"/>
      <c r="D124" s="533"/>
      <c r="E124" s="533"/>
      <c r="F124" s="533"/>
    </row>
    <row r="125" spans="1:6" x14ac:dyDescent="0.25">
      <c r="A125" s="517" t="s">
        <v>211</v>
      </c>
      <c r="B125" s="518"/>
      <c r="C125" s="518"/>
      <c r="D125" s="518"/>
      <c r="E125" s="519" t="s">
        <v>212</v>
      </c>
      <c r="F125" s="520"/>
    </row>
    <row r="126" spans="1:6" ht="51.75" thickBot="1" x14ac:dyDescent="0.3">
      <c r="A126" s="92" t="s">
        <v>182</v>
      </c>
      <c r="B126" s="93" t="s">
        <v>183</v>
      </c>
      <c r="C126" s="93" t="s">
        <v>184</v>
      </c>
      <c r="D126" s="93" t="s">
        <v>213</v>
      </c>
      <c r="E126" s="521"/>
      <c r="F126" s="522"/>
    </row>
    <row r="127" spans="1:6" ht="15.75" thickBot="1" x14ac:dyDescent="0.3">
      <c r="A127" s="94" t="s">
        <v>368</v>
      </c>
      <c r="B127" s="95" t="s">
        <v>236</v>
      </c>
      <c r="C127" s="95" t="s">
        <v>369</v>
      </c>
      <c r="D127" s="95" t="s">
        <v>370</v>
      </c>
      <c r="E127" s="523">
        <v>0</v>
      </c>
      <c r="F127" s="524"/>
    </row>
    <row r="128" spans="1:6" x14ac:dyDescent="0.25">
      <c r="A128" s="96"/>
      <c r="B128" s="96"/>
    </row>
    <row r="129" spans="1:6" x14ac:dyDescent="0.25">
      <c r="A129" s="516" t="s">
        <v>217</v>
      </c>
      <c r="B129" s="516"/>
      <c r="C129" s="516"/>
      <c r="D129" s="516"/>
      <c r="E129" s="516"/>
      <c r="F129" s="516"/>
    </row>
    <row r="130" spans="1:6" x14ac:dyDescent="0.25">
      <c r="A130" s="525"/>
      <c r="B130" s="525"/>
      <c r="C130" s="525"/>
      <c r="D130" s="525"/>
      <c r="E130" s="525"/>
      <c r="F130" s="525"/>
    </row>
    <row r="131" spans="1:6" x14ac:dyDescent="0.25">
      <c r="A131" s="526" t="s">
        <v>219</v>
      </c>
      <c r="B131" s="526"/>
      <c r="C131" t="s">
        <v>220</v>
      </c>
    </row>
    <row r="135" spans="1:6" x14ac:dyDescent="0.25">
      <c r="A135" s="514" t="s">
        <v>188</v>
      </c>
      <c r="B135" s="514"/>
      <c r="C135" s="504" t="s">
        <v>283</v>
      </c>
      <c r="D135" s="504"/>
      <c r="E135" s="504"/>
      <c r="F135" s="504"/>
    </row>
    <row r="136" spans="1:6" x14ac:dyDescent="0.25">
      <c r="A136" s="515" t="s">
        <v>189</v>
      </c>
      <c r="B136" s="515"/>
      <c r="C136" s="504" t="s">
        <v>110</v>
      </c>
      <c r="D136" s="504"/>
      <c r="E136" s="504"/>
      <c r="F136" s="504"/>
    </row>
    <row r="137" spans="1:6" x14ac:dyDescent="0.25">
      <c r="A137" s="514" t="s">
        <v>190</v>
      </c>
      <c r="B137" s="514"/>
      <c r="C137" s="504" t="s">
        <v>283</v>
      </c>
      <c r="D137" s="504"/>
      <c r="E137" s="504"/>
      <c r="F137" s="504"/>
    </row>
    <row r="138" spans="1:6" ht="15.75" thickBot="1" x14ac:dyDescent="0.3">
      <c r="A138" s="503" t="s">
        <v>192</v>
      </c>
      <c r="B138" s="503"/>
      <c r="C138" s="504" t="s">
        <v>193</v>
      </c>
      <c r="D138" s="504"/>
      <c r="E138" s="504"/>
      <c r="F138" s="504"/>
    </row>
    <row r="139" spans="1:6" x14ac:dyDescent="0.25">
      <c r="A139" s="505" t="s">
        <v>194</v>
      </c>
      <c r="B139" s="506"/>
      <c r="C139" s="509" t="s">
        <v>195</v>
      </c>
      <c r="D139" s="510"/>
      <c r="E139" s="80"/>
      <c r="F139" s="80"/>
    </row>
    <row r="140" spans="1:6" x14ac:dyDescent="0.25">
      <c r="A140" s="507"/>
      <c r="B140" s="508"/>
      <c r="C140" s="508" t="s">
        <v>196</v>
      </c>
      <c r="D140" s="511"/>
      <c r="E140" s="81"/>
      <c r="F140" s="81"/>
    </row>
    <row r="141" spans="1:6" x14ac:dyDescent="0.25">
      <c r="A141" s="507"/>
      <c r="B141" s="508"/>
      <c r="C141" s="82" t="s">
        <v>197</v>
      </c>
      <c r="D141" s="83" t="s">
        <v>198</v>
      </c>
      <c r="E141" s="80"/>
      <c r="F141" s="80"/>
    </row>
    <row r="142" spans="1:6" x14ac:dyDescent="0.25">
      <c r="A142" s="512" t="s">
        <v>58</v>
      </c>
      <c r="B142" s="513"/>
      <c r="C142" s="84">
        <v>100</v>
      </c>
      <c r="D142" s="85">
        <v>100</v>
      </c>
      <c r="E142" s="86"/>
      <c r="F142" s="86"/>
    </row>
    <row r="143" spans="1:6" ht="15.75" thickBot="1" x14ac:dyDescent="0.3">
      <c r="A143" s="529" t="s">
        <v>111</v>
      </c>
      <c r="B143" s="530"/>
      <c r="C143" s="88">
        <v>10</v>
      </c>
      <c r="D143" s="89">
        <v>10</v>
      </c>
    </row>
    <row r="144" spans="1:6" ht="15.75" thickBot="1" x14ac:dyDescent="0.3">
      <c r="A144" s="531" t="s">
        <v>209</v>
      </c>
      <c r="B144" s="532"/>
      <c r="C144" s="90"/>
      <c r="D144" s="91">
        <v>100</v>
      </c>
    </row>
    <row r="145" spans="1:6" x14ac:dyDescent="0.25">
      <c r="A145" s="516"/>
      <c r="B145" s="516"/>
    </row>
    <row r="146" spans="1:6" ht="15.75" thickBot="1" x14ac:dyDescent="0.3">
      <c r="A146" s="533" t="s">
        <v>210</v>
      </c>
      <c r="B146" s="533"/>
      <c r="C146" s="533"/>
      <c r="D146" s="533"/>
      <c r="E146" s="533"/>
      <c r="F146" s="533"/>
    </row>
    <row r="147" spans="1:6" x14ac:dyDescent="0.25">
      <c r="A147" s="517" t="s">
        <v>211</v>
      </c>
      <c r="B147" s="518"/>
      <c r="C147" s="518"/>
      <c r="D147" s="518"/>
      <c r="E147" s="519" t="s">
        <v>212</v>
      </c>
      <c r="F147" s="520"/>
    </row>
    <row r="148" spans="1:6" ht="51.75" thickBot="1" x14ac:dyDescent="0.3">
      <c r="A148" s="92" t="s">
        <v>182</v>
      </c>
      <c r="B148" s="93" t="s">
        <v>183</v>
      </c>
      <c r="C148" s="93" t="s">
        <v>184</v>
      </c>
      <c r="D148" s="93" t="s">
        <v>213</v>
      </c>
      <c r="E148" s="521"/>
      <c r="F148" s="522"/>
    </row>
    <row r="149" spans="1:6" ht="15.75" thickBot="1" x14ac:dyDescent="0.3">
      <c r="A149" s="94" t="s">
        <v>284</v>
      </c>
      <c r="B149" s="95" t="s">
        <v>284</v>
      </c>
      <c r="C149" s="95" t="s">
        <v>285</v>
      </c>
      <c r="D149" s="95" t="s">
        <v>286</v>
      </c>
      <c r="E149" s="523">
        <v>15</v>
      </c>
      <c r="F149" s="524"/>
    </row>
    <row r="150" spans="1:6" x14ac:dyDescent="0.25">
      <c r="A150" s="96"/>
      <c r="B150" s="96"/>
    </row>
    <row r="151" spans="1:6" x14ac:dyDescent="0.25">
      <c r="A151" s="516" t="s">
        <v>217</v>
      </c>
      <c r="B151" s="516"/>
      <c r="C151" s="516"/>
      <c r="D151" s="516"/>
      <c r="E151" s="516"/>
      <c r="F151" s="516"/>
    </row>
    <row r="152" spans="1:6" x14ac:dyDescent="0.25">
      <c r="A152" s="525" t="s">
        <v>287</v>
      </c>
      <c r="B152" s="525"/>
      <c r="C152" s="525"/>
      <c r="D152" s="525"/>
      <c r="E152" s="525"/>
      <c r="F152" s="525"/>
    </row>
    <row r="153" spans="1:6" x14ac:dyDescent="0.25">
      <c r="A153" s="526" t="s">
        <v>219</v>
      </c>
      <c r="B153" s="526"/>
      <c r="C153" t="s">
        <v>233</v>
      </c>
    </row>
    <row r="158" spans="1:6" x14ac:dyDescent="0.25">
      <c r="A158" s="514" t="s">
        <v>188</v>
      </c>
      <c r="B158" s="514"/>
      <c r="C158" s="504" t="s">
        <v>304</v>
      </c>
      <c r="D158" s="504"/>
      <c r="E158" s="504"/>
      <c r="F158" s="504"/>
    </row>
    <row r="159" spans="1:6" x14ac:dyDescent="0.25">
      <c r="A159" s="515" t="s">
        <v>189</v>
      </c>
      <c r="B159" s="515"/>
      <c r="C159" s="504" t="s">
        <v>96</v>
      </c>
      <c r="D159" s="504"/>
      <c r="E159" s="504"/>
      <c r="F159" s="504"/>
    </row>
    <row r="160" spans="1:6" x14ac:dyDescent="0.25">
      <c r="A160" s="514" t="s">
        <v>190</v>
      </c>
      <c r="B160" s="514"/>
      <c r="C160" s="504" t="s">
        <v>304</v>
      </c>
      <c r="D160" s="504"/>
      <c r="E160" s="504"/>
      <c r="F160" s="504"/>
    </row>
    <row r="161" spans="1:6" ht="15.75" thickBot="1" x14ac:dyDescent="0.3">
      <c r="A161" s="503" t="s">
        <v>192</v>
      </c>
      <c r="B161" s="503"/>
      <c r="C161" s="504" t="s">
        <v>193</v>
      </c>
      <c r="D161" s="504"/>
      <c r="E161" s="504"/>
      <c r="F161" s="504"/>
    </row>
    <row r="162" spans="1:6" x14ac:dyDescent="0.25">
      <c r="A162" s="505" t="s">
        <v>194</v>
      </c>
      <c r="B162" s="506"/>
      <c r="C162" s="509" t="s">
        <v>195</v>
      </c>
      <c r="D162" s="510"/>
      <c r="E162" s="80"/>
      <c r="F162" s="80"/>
    </row>
    <row r="163" spans="1:6" x14ac:dyDescent="0.25">
      <c r="A163" s="507"/>
      <c r="B163" s="508"/>
      <c r="C163" s="508" t="s">
        <v>196</v>
      </c>
      <c r="D163" s="511"/>
      <c r="E163" s="81"/>
      <c r="F163" s="81"/>
    </row>
    <row r="164" spans="1:6" x14ac:dyDescent="0.25">
      <c r="A164" s="507"/>
      <c r="B164" s="508"/>
      <c r="C164" s="82" t="s">
        <v>197</v>
      </c>
      <c r="D164" s="83" t="s">
        <v>198</v>
      </c>
      <c r="E164" s="80"/>
      <c r="F164" s="80"/>
    </row>
    <row r="165" spans="1:6" x14ac:dyDescent="0.25">
      <c r="A165" s="512" t="s">
        <v>199</v>
      </c>
      <c r="B165" s="513"/>
      <c r="C165" s="84">
        <v>11</v>
      </c>
      <c r="D165" s="85">
        <v>9.6999999999999993</v>
      </c>
      <c r="E165" s="86"/>
      <c r="F165" s="86"/>
    </row>
    <row r="166" spans="1:6" x14ac:dyDescent="0.25">
      <c r="A166" s="527" t="s">
        <v>22</v>
      </c>
      <c r="B166" s="528"/>
      <c r="C166" s="62">
        <v>8</v>
      </c>
      <c r="D166" s="87">
        <v>8</v>
      </c>
    </row>
    <row r="167" spans="1:6" x14ac:dyDescent="0.25">
      <c r="A167" s="527" t="s">
        <v>58</v>
      </c>
      <c r="B167" s="528"/>
      <c r="C167" s="62">
        <v>120</v>
      </c>
      <c r="D167" s="87">
        <v>120</v>
      </c>
    </row>
    <row r="168" spans="1:6" x14ac:dyDescent="0.25">
      <c r="A168" s="527" t="s">
        <v>305</v>
      </c>
      <c r="B168" s="528"/>
      <c r="C168" s="62">
        <v>11</v>
      </c>
      <c r="D168" s="87">
        <v>9.6999999999999993</v>
      </c>
    </row>
    <row r="169" spans="1:6" x14ac:dyDescent="0.25">
      <c r="A169" s="527" t="s">
        <v>203</v>
      </c>
      <c r="B169" s="528"/>
      <c r="C169" s="62">
        <v>11</v>
      </c>
      <c r="D169" s="87">
        <v>9.6999999999999993</v>
      </c>
    </row>
    <row r="170" spans="1:6" x14ac:dyDescent="0.25">
      <c r="A170" s="527" t="s">
        <v>306</v>
      </c>
      <c r="B170" s="528"/>
      <c r="C170" s="62">
        <v>11</v>
      </c>
      <c r="D170" s="87">
        <v>9.6999999999999993</v>
      </c>
    </row>
    <row r="171" spans="1:6" x14ac:dyDescent="0.25">
      <c r="A171" s="527" t="s">
        <v>205</v>
      </c>
      <c r="B171" s="528"/>
      <c r="C171" s="62">
        <v>11.3</v>
      </c>
      <c r="D171" s="87">
        <v>9.6999999999999993</v>
      </c>
    </row>
    <row r="172" spans="1:6" ht="15.75" thickBot="1" x14ac:dyDescent="0.3">
      <c r="A172" s="529" t="s">
        <v>307</v>
      </c>
      <c r="B172" s="530"/>
      <c r="C172" s="88">
        <v>10</v>
      </c>
      <c r="D172" s="89">
        <v>9.6999999999999993</v>
      </c>
    </row>
    <row r="173" spans="1:6" ht="15.75" thickBot="1" x14ac:dyDescent="0.3">
      <c r="A173" s="531" t="s">
        <v>209</v>
      </c>
      <c r="B173" s="532"/>
      <c r="C173" s="90"/>
      <c r="D173" s="91">
        <v>100</v>
      </c>
    </row>
    <row r="174" spans="1:6" x14ac:dyDescent="0.25">
      <c r="A174" s="516"/>
      <c r="B174" s="516"/>
    </row>
    <row r="175" spans="1:6" ht="15.75" thickBot="1" x14ac:dyDescent="0.3">
      <c r="A175" s="533" t="s">
        <v>210</v>
      </c>
      <c r="B175" s="533"/>
      <c r="C175" s="533"/>
      <c r="D175" s="533"/>
      <c r="E175" s="533"/>
      <c r="F175" s="533"/>
    </row>
    <row r="176" spans="1:6" x14ac:dyDescent="0.25">
      <c r="A176" s="517" t="s">
        <v>211</v>
      </c>
      <c r="B176" s="518"/>
      <c r="C176" s="518"/>
      <c r="D176" s="518"/>
      <c r="E176" s="519" t="s">
        <v>212</v>
      </c>
      <c r="F176" s="520"/>
    </row>
    <row r="177" spans="1:6" ht="51.75" thickBot="1" x14ac:dyDescent="0.3">
      <c r="A177" s="92" t="s">
        <v>182</v>
      </c>
      <c r="B177" s="93" t="s">
        <v>183</v>
      </c>
      <c r="C177" s="93" t="s">
        <v>184</v>
      </c>
      <c r="D177" s="93" t="s">
        <v>213</v>
      </c>
      <c r="E177" s="521"/>
      <c r="F177" s="522"/>
    </row>
    <row r="178" spans="1:6" ht="15.75" thickBot="1" x14ac:dyDescent="0.3">
      <c r="A178" s="94" t="s">
        <v>308</v>
      </c>
      <c r="B178" s="95" t="s">
        <v>308</v>
      </c>
      <c r="C178" s="95" t="s">
        <v>309</v>
      </c>
      <c r="D178" s="95" t="s">
        <v>310</v>
      </c>
      <c r="E178" s="523">
        <v>1.6</v>
      </c>
      <c r="F178" s="524"/>
    </row>
    <row r="179" spans="1:6" x14ac:dyDescent="0.25">
      <c r="A179" s="96"/>
      <c r="B179" s="96"/>
    </row>
    <row r="180" spans="1:6" x14ac:dyDescent="0.25">
      <c r="A180" s="516" t="s">
        <v>217</v>
      </c>
      <c r="B180" s="516"/>
      <c r="C180" s="516"/>
      <c r="D180" s="516"/>
      <c r="E180" s="516"/>
      <c r="F180" s="516"/>
    </row>
    <row r="181" spans="1:6" x14ac:dyDescent="0.25">
      <c r="A181" s="525" t="s">
        <v>311</v>
      </c>
      <c r="B181" s="525"/>
      <c r="C181" s="525"/>
      <c r="D181" s="525"/>
      <c r="E181" s="525"/>
      <c r="F181" s="525"/>
    </row>
    <row r="182" spans="1:6" x14ac:dyDescent="0.25">
      <c r="A182" s="526" t="s">
        <v>219</v>
      </c>
      <c r="B182" s="526"/>
      <c r="C182" t="s">
        <v>233</v>
      </c>
    </row>
    <row r="187" spans="1:6" x14ac:dyDescent="0.25">
      <c r="A187" s="514" t="s">
        <v>188</v>
      </c>
      <c r="B187" s="514"/>
      <c r="C187" s="504" t="s">
        <v>319</v>
      </c>
      <c r="D187" s="504"/>
      <c r="E187" s="504"/>
      <c r="F187" s="504"/>
    </row>
    <row r="188" spans="1:6" x14ac:dyDescent="0.25">
      <c r="A188" s="515" t="s">
        <v>189</v>
      </c>
      <c r="B188" s="515"/>
      <c r="C188" s="504" t="s">
        <v>320</v>
      </c>
      <c r="D188" s="504"/>
      <c r="E188" s="504"/>
      <c r="F188" s="504"/>
    </row>
    <row r="189" spans="1:6" x14ac:dyDescent="0.25">
      <c r="A189" s="514" t="s">
        <v>190</v>
      </c>
      <c r="B189" s="514"/>
      <c r="C189" s="504" t="s">
        <v>319</v>
      </c>
      <c r="D189" s="504"/>
      <c r="E189" s="504"/>
      <c r="F189" s="504"/>
    </row>
    <row r="190" spans="1:6" ht="15.75" thickBot="1" x14ac:dyDescent="0.3">
      <c r="A190" s="503" t="s">
        <v>192</v>
      </c>
      <c r="B190" s="503"/>
      <c r="C190" s="504" t="s">
        <v>193</v>
      </c>
      <c r="D190" s="504"/>
      <c r="E190" s="504"/>
      <c r="F190" s="504"/>
    </row>
    <row r="191" spans="1:6" x14ac:dyDescent="0.25">
      <c r="A191" s="505" t="s">
        <v>194</v>
      </c>
      <c r="B191" s="506"/>
      <c r="C191" s="509" t="s">
        <v>195</v>
      </c>
      <c r="D191" s="510"/>
      <c r="E191" s="80"/>
      <c r="F191" s="80"/>
    </row>
    <row r="192" spans="1:6" x14ac:dyDescent="0.25">
      <c r="A192" s="507"/>
      <c r="B192" s="508"/>
      <c r="C192" s="508" t="s">
        <v>196</v>
      </c>
      <c r="D192" s="511"/>
      <c r="E192" s="81"/>
      <c r="F192" s="81"/>
    </row>
    <row r="193" spans="1:6" x14ac:dyDescent="0.25">
      <c r="A193" s="507"/>
      <c r="B193" s="508"/>
      <c r="C193" s="82" t="s">
        <v>197</v>
      </c>
      <c r="D193" s="83" t="s">
        <v>198</v>
      </c>
      <c r="E193" s="80"/>
      <c r="F193" s="80"/>
    </row>
    <row r="194" spans="1:6" ht="15.75" thickBot="1" x14ac:dyDescent="0.3">
      <c r="A194" s="594" t="s">
        <v>321</v>
      </c>
      <c r="B194" s="595"/>
      <c r="C194" s="97">
        <v>100</v>
      </c>
      <c r="D194" s="98">
        <v>100</v>
      </c>
      <c r="E194" s="86"/>
      <c r="F194" s="86"/>
    </row>
    <row r="195" spans="1:6" ht="15.75" thickBot="1" x14ac:dyDescent="0.3">
      <c r="A195" s="531" t="s">
        <v>209</v>
      </c>
      <c r="B195" s="532"/>
      <c r="C195" s="90"/>
      <c r="D195" s="91">
        <v>100</v>
      </c>
    </row>
    <row r="196" spans="1:6" x14ac:dyDescent="0.25">
      <c r="A196" s="516"/>
      <c r="B196" s="516"/>
    </row>
    <row r="197" spans="1:6" ht="15.75" thickBot="1" x14ac:dyDescent="0.3">
      <c r="A197" s="533" t="s">
        <v>210</v>
      </c>
      <c r="B197" s="533"/>
      <c r="C197" s="533"/>
      <c r="D197" s="533"/>
      <c r="E197" s="533"/>
      <c r="F197" s="533"/>
    </row>
    <row r="198" spans="1:6" x14ac:dyDescent="0.25">
      <c r="A198" s="517" t="s">
        <v>211</v>
      </c>
      <c r="B198" s="518"/>
      <c r="C198" s="518"/>
      <c r="D198" s="518"/>
      <c r="E198" s="519" t="s">
        <v>212</v>
      </c>
      <c r="F198" s="520"/>
    </row>
    <row r="199" spans="1:6" ht="51.75" thickBot="1" x14ac:dyDescent="0.3">
      <c r="A199" s="92" t="s">
        <v>182</v>
      </c>
      <c r="B199" s="93" t="s">
        <v>183</v>
      </c>
      <c r="C199" s="93" t="s">
        <v>184</v>
      </c>
      <c r="D199" s="93" t="s">
        <v>213</v>
      </c>
      <c r="E199" s="521"/>
      <c r="F199" s="522"/>
    </row>
    <row r="200" spans="1:6" ht="15.75" thickBot="1" x14ac:dyDescent="0.3">
      <c r="A200" s="94" t="s">
        <v>322</v>
      </c>
      <c r="B200" s="95" t="s">
        <v>323</v>
      </c>
      <c r="C200" s="95" t="s">
        <v>324</v>
      </c>
      <c r="D200" s="95" t="s">
        <v>325</v>
      </c>
      <c r="E200" s="523">
        <v>2</v>
      </c>
      <c r="F200" s="524"/>
    </row>
    <row r="201" spans="1:6" x14ac:dyDescent="0.25">
      <c r="A201" s="96"/>
      <c r="B201" s="96"/>
    </row>
    <row r="202" spans="1:6" x14ac:dyDescent="0.25">
      <c r="A202" s="516" t="s">
        <v>217</v>
      </c>
      <c r="B202" s="516"/>
      <c r="C202" s="516"/>
      <c r="D202" s="516"/>
      <c r="E202" s="516"/>
      <c r="F202" s="516"/>
    </row>
    <row r="203" spans="1:6" x14ac:dyDescent="0.25">
      <c r="A203" s="525" t="s">
        <v>326</v>
      </c>
      <c r="B203" s="525"/>
      <c r="C203" s="525"/>
      <c r="D203" s="525"/>
      <c r="E203" s="525"/>
      <c r="F203" s="525"/>
    </row>
    <row r="204" spans="1:6" x14ac:dyDescent="0.25">
      <c r="A204" s="526" t="s">
        <v>219</v>
      </c>
      <c r="B204" s="526"/>
      <c r="C204" t="s">
        <v>220</v>
      </c>
    </row>
    <row r="209" spans="1:6" x14ac:dyDescent="0.25">
      <c r="A209" s="514" t="s">
        <v>188</v>
      </c>
      <c r="B209" s="514"/>
      <c r="C209" s="504" t="s">
        <v>239</v>
      </c>
      <c r="D209" s="504"/>
      <c r="E209" s="504"/>
      <c r="F209" s="504"/>
    </row>
    <row r="210" spans="1:6" x14ac:dyDescent="0.25">
      <c r="A210" s="515" t="s">
        <v>189</v>
      </c>
      <c r="B210" s="515"/>
      <c r="C210" s="504" t="s">
        <v>120</v>
      </c>
      <c r="D210" s="504"/>
      <c r="E210" s="504"/>
      <c r="F210" s="504"/>
    </row>
    <row r="211" spans="1:6" x14ac:dyDescent="0.25">
      <c r="A211" s="514" t="s">
        <v>190</v>
      </c>
      <c r="B211" s="514"/>
      <c r="C211" s="504" t="s">
        <v>239</v>
      </c>
      <c r="D211" s="504"/>
      <c r="E211" s="504"/>
      <c r="F211" s="504"/>
    </row>
    <row r="212" spans="1:6" ht="15.75" thickBot="1" x14ac:dyDescent="0.3">
      <c r="A212" s="503" t="s">
        <v>192</v>
      </c>
      <c r="B212" s="503"/>
      <c r="C212" s="504" t="s">
        <v>193</v>
      </c>
      <c r="D212" s="504"/>
      <c r="E212" s="504"/>
      <c r="F212" s="504"/>
    </row>
    <row r="213" spans="1:6" x14ac:dyDescent="0.25">
      <c r="A213" s="505" t="s">
        <v>194</v>
      </c>
      <c r="B213" s="506"/>
      <c r="C213" s="509" t="s">
        <v>195</v>
      </c>
      <c r="D213" s="510"/>
      <c r="E213" s="80"/>
      <c r="F213" s="80"/>
    </row>
    <row r="214" spans="1:6" x14ac:dyDescent="0.25">
      <c r="A214" s="507"/>
      <c r="B214" s="508"/>
      <c r="C214" s="508" t="s">
        <v>196</v>
      </c>
      <c r="D214" s="511"/>
      <c r="E214" s="81"/>
      <c r="F214" s="81"/>
    </row>
    <row r="215" spans="1:6" x14ac:dyDescent="0.25">
      <c r="A215" s="507"/>
      <c r="B215" s="508"/>
      <c r="C215" s="82" t="s">
        <v>197</v>
      </c>
      <c r="D215" s="83" t="s">
        <v>198</v>
      </c>
      <c r="E215" s="80"/>
      <c r="F215" s="80"/>
    </row>
    <row r="216" spans="1:6" x14ac:dyDescent="0.25">
      <c r="A216" s="512" t="s">
        <v>79</v>
      </c>
      <c r="B216" s="513"/>
      <c r="C216" s="84">
        <v>0.3</v>
      </c>
      <c r="D216" s="85">
        <v>0.3</v>
      </c>
      <c r="E216" s="86"/>
      <c r="F216" s="86"/>
    </row>
    <row r="217" spans="1:6" x14ac:dyDescent="0.25">
      <c r="A217" s="527" t="s">
        <v>58</v>
      </c>
      <c r="B217" s="528"/>
      <c r="C217" s="62">
        <v>95</v>
      </c>
      <c r="D217" s="87">
        <v>95</v>
      </c>
    </row>
    <row r="218" spans="1:6" ht="15.75" thickBot="1" x14ac:dyDescent="0.3">
      <c r="A218" s="529" t="s">
        <v>22</v>
      </c>
      <c r="B218" s="530"/>
      <c r="C218" s="88">
        <v>6.5</v>
      </c>
      <c r="D218" s="89">
        <v>6.5</v>
      </c>
    </row>
    <row r="219" spans="1:6" ht="15.75" thickBot="1" x14ac:dyDescent="0.3">
      <c r="A219" s="531" t="s">
        <v>209</v>
      </c>
      <c r="B219" s="532"/>
      <c r="C219" s="90"/>
      <c r="D219" s="91">
        <v>100</v>
      </c>
    </row>
    <row r="220" spans="1:6" x14ac:dyDescent="0.25">
      <c r="A220" s="516"/>
      <c r="B220" s="516"/>
    </row>
    <row r="221" spans="1:6" ht="15.75" thickBot="1" x14ac:dyDescent="0.3">
      <c r="A221" s="533" t="s">
        <v>210</v>
      </c>
      <c r="B221" s="533"/>
      <c r="C221" s="533"/>
      <c r="D221" s="533"/>
      <c r="E221" s="533"/>
      <c r="F221" s="533"/>
    </row>
    <row r="222" spans="1:6" x14ac:dyDescent="0.25">
      <c r="A222" s="517" t="s">
        <v>211</v>
      </c>
      <c r="B222" s="518"/>
      <c r="C222" s="518"/>
      <c r="D222" s="518"/>
      <c r="E222" s="519" t="s">
        <v>212</v>
      </c>
      <c r="F222" s="520"/>
    </row>
    <row r="223" spans="1:6" ht="51.75" thickBot="1" x14ac:dyDescent="0.3">
      <c r="A223" s="92" t="s">
        <v>182</v>
      </c>
      <c r="B223" s="93" t="s">
        <v>183</v>
      </c>
      <c r="C223" s="93" t="s">
        <v>184</v>
      </c>
      <c r="D223" s="93" t="s">
        <v>213</v>
      </c>
      <c r="E223" s="521"/>
      <c r="F223" s="522"/>
    </row>
    <row r="224" spans="1:6" ht="15.75" thickBot="1" x14ac:dyDescent="0.3">
      <c r="A224" s="94" t="s">
        <v>240</v>
      </c>
      <c r="B224" s="95" t="s">
        <v>241</v>
      </c>
      <c r="C224" s="95" t="s">
        <v>242</v>
      </c>
      <c r="D224" s="95" t="s">
        <v>243</v>
      </c>
      <c r="E224" s="523">
        <v>3</v>
      </c>
      <c r="F224" s="524"/>
    </row>
    <row r="225" spans="1:6" x14ac:dyDescent="0.25">
      <c r="A225" s="96"/>
      <c r="B225" s="96"/>
    </row>
    <row r="226" spans="1:6" x14ac:dyDescent="0.25">
      <c r="A226" s="516" t="s">
        <v>217</v>
      </c>
      <c r="B226" s="516"/>
      <c r="C226" s="516"/>
      <c r="D226" s="516"/>
      <c r="E226" s="516"/>
      <c r="F226" s="516"/>
    </row>
    <row r="227" spans="1:6" x14ac:dyDescent="0.25">
      <c r="A227" s="525" t="s">
        <v>244</v>
      </c>
      <c r="B227" s="525"/>
      <c r="C227" s="525"/>
      <c r="D227" s="525"/>
      <c r="E227" s="525"/>
      <c r="F227" s="525"/>
    </row>
    <row r="228" spans="1:6" x14ac:dyDescent="0.25">
      <c r="A228" s="526" t="s">
        <v>219</v>
      </c>
      <c r="B228" s="526"/>
      <c r="C228" t="s">
        <v>233</v>
      </c>
    </row>
    <row r="232" spans="1:6" x14ac:dyDescent="0.25">
      <c r="A232" s="514" t="s">
        <v>188</v>
      </c>
      <c r="B232" s="514"/>
      <c r="C232" s="504" t="s">
        <v>221</v>
      </c>
      <c r="D232" s="504"/>
      <c r="E232" s="504"/>
      <c r="F232" s="504"/>
    </row>
    <row r="233" spans="1:6" x14ac:dyDescent="0.25">
      <c r="A233" s="515" t="s">
        <v>189</v>
      </c>
      <c r="B233" s="515"/>
      <c r="C233" s="504" t="s">
        <v>177</v>
      </c>
      <c r="D233" s="504"/>
      <c r="E233" s="504"/>
      <c r="F233" s="504"/>
    </row>
    <row r="234" spans="1:6" x14ac:dyDescent="0.25">
      <c r="A234" s="514" t="s">
        <v>190</v>
      </c>
      <c r="B234" s="514"/>
      <c r="C234" s="504" t="s">
        <v>221</v>
      </c>
      <c r="D234" s="504"/>
      <c r="E234" s="504"/>
      <c r="F234" s="504"/>
    </row>
    <row r="235" spans="1:6" ht="15.75" thickBot="1" x14ac:dyDescent="0.3">
      <c r="A235" s="503" t="s">
        <v>192</v>
      </c>
      <c r="B235" s="503"/>
      <c r="C235" s="504" t="s">
        <v>193</v>
      </c>
      <c r="D235" s="504"/>
      <c r="E235" s="504"/>
      <c r="F235" s="504"/>
    </row>
    <row r="236" spans="1:6" x14ac:dyDescent="0.25">
      <c r="A236" s="505" t="s">
        <v>194</v>
      </c>
      <c r="B236" s="506"/>
      <c r="C236" s="509" t="s">
        <v>195</v>
      </c>
      <c r="D236" s="510"/>
      <c r="E236" s="80"/>
      <c r="F236" s="80"/>
    </row>
    <row r="237" spans="1:6" x14ac:dyDescent="0.25">
      <c r="A237" s="507"/>
      <c r="B237" s="508"/>
      <c r="C237" s="508" t="s">
        <v>196</v>
      </c>
      <c r="D237" s="511"/>
      <c r="E237" s="81"/>
      <c r="F237" s="81"/>
    </row>
    <row r="238" spans="1:6" x14ac:dyDescent="0.25">
      <c r="A238" s="507"/>
      <c r="B238" s="508"/>
      <c r="C238" s="82" t="s">
        <v>197</v>
      </c>
      <c r="D238" s="83" t="s">
        <v>198</v>
      </c>
      <c r="E238" s="80"/>
      <c r="F238" s="80"/>
    </row>
    <row r="239" spans="1:6" x14ac:dyDescent="0.25">
      <c r="A239" s="512" t="s">
        <v>108</v>
      </c>
      <c r="B239" s="513"/>
      <c r="C239" s="84">
        <v>44</v>
      </c>
      <c r="D239" s="85">
        <v>44</v>
      </c>
      <c r="E239" s="86"/>
      <c r="F239" s="86"/>
    </row>
    <row r="240" spans="1:6" x14ac:dyDescent="0.25">
      <c r="A240" s="527" t="s">
        <v>20</v>
      </c>
      <c r="B240" s="528"/>
      <c r="C240" s="62">
        <v>22</v>
      </c>
      <c r="D240" s="87">
        <v>22</v>
      </c>
    </row>
    <row r="241" spans="1:6" x14ac:dyDescent="0.25">
      <c r="A241" s="527" t="s">
        <v>24</v>
      </c>
      <c r="B241" s="528"/>
      <c r="C241" s="62">
        <v>10</v>
      </c>
      <c r="D241" s="87">
        <v>10</v>
      </c>
    </row>
    <row r="242" spans="1:6" x14ac:dyDescent="0.25">
      <c r="A242" s="527" t="s">
        <v>22</v>
      </c>
      <c r="B242" s="528"/>
      <c r="C242" s="62">
        <v>5</v>
      </c>
      <c r="D242" s="87">
        <v>5</v>
      </c>
    </row>
    <row r="243" spans="1:6" x14ac:dyDescent="0.25">
      <c r="A243" s="527" t="s">
        <v>165</v>
      </c>
      <c r="B243" s="528"/>
      <c r="C243" s="62">
        <v>2</v>
      </c>
      <c r="D243" s="87">
        <v>2</v>
      </c>
    </row>
    <row r="244" spans="1:6" x14ac:dyDescent="0.25">
      <c r="A244" s="527" t="s">
        <v>17</v>
      </c>
      <c r="B244" s="528"/>
      <c r="C244" s="62">
        <v>2</v>
      </c>
      <c r="D244" s="87">
        <v>2</v>
      </c>
    </row>
    <row r="245" spans="1:6" x14ac:dyDescent="0.25">
      <c r="A245" s="527" t="s">
        <v>18</v>
      </c>
      <c r="B245" s="528"/>
      <c r="C245" s="62">
        <v>3</v>
      </c>
      <c r="D245" s="87">
        <v>3</v>
      </c>
    </row>
    <row r="246" spans="1:6" x14ac:dyDescent="0.25">
      <c r="A246" s="527" t="s">
        <v>121</v>
      </c>
      <c r="B246" s="528"/>
      <c r="C246" s="62">
        <v>23</v>
      </c>
      <c r="D246" s="87">
        <v>22</v>
      </c>
    </row>
    <row r="247" spans="1:6" x14ac:dyDescent="0.25">
      <c r="A247" s="527" t="s">
        <v>22</v>
      </c>
      <c r="B247" s="528"/>
      <c r="C247" s="62">
        <v>3</v>
      </c>
      <c r="D247" s="87">
        <v>3</v>
      </c>
    </row>
    <row r="248" spans="1:6" x14ac:dyDescent="0.25">
      <c r="A248" s="527" t="s">
        <v>24</v>
      </c>
      <c r="B248" s="528"/>
      <c r="C248" s="62">
        <v>5</v>
      </c>
      <c r="D248" s="87">
        <v>5</v>
      </c>
    </row>
    <row r="249" spans="1:6" x14ac:dyDescent="0.25">
      <c r="A249" s="527" t="s">
        <v>21</v>
      </c>
      <c r="B249" s="528"/>
      <c r="C249" s="62">
        <v>0.5</v>
      </c>
      <c r="D249" s="87">
        <v>0.5</v>
      </c>
    </row>
    <row r="250" spans="1:6" ht="15.75" thickBot="1" x14ac:dyDescent="0.3">
      <c r="A250" s="529" t="s">
        <v>18</v>
      </c>
      <c r="B250" s="530"/>
      <c r="C250" s="88">
        <v>2</v>
      </c>
      <c r="D250" s="89">
        <v>2</v>
      </c>
    </row>
    <row r="251" spans="1:6" ht="15.75" thickBot="1" x14ac:dyDescent="0.3">
      <c r="A251" s="531" t="s">
        <v>209</v>
      </c>
      <c r="B251" s="532"/>
      <c r="C251" s="90"/>
      <c r="D251" s="91">
        <v>100</v>
      </c>
    </row>
    <row r="252" spans="1:6" x14ac:dyDescent="0.25">
      <c r="A252" s="516"/>
      <c r="B252" s="516"/>
    </row>
    <row r="253" spans="1:6" ht="15.75" thickBot="1" x14ac:dyDescent="0.3">
      <c r="A253" s="533" t="s">
        <v>210</v>
      </c>
      <c r="B253" s="533"/>
      <c r="C253" s="533"/>
      <c r="D253" s="533"/>
      <c r="E253" s="533"/>
      <c r="F253" s="533"/>
    </row>
    <row r="254" spans="1:6" x14ac:dyDescent="0.25">
      <c r="A254" s="517" t="s">
        <v>211</v>
      </c>
      <c r="B254" s="518"/>
      <c r="C254" s="518"/>
      <c r="D254" s="518"/>
      <c r="E254" s="519" t="s">
        <v>212</v>
      </c>
      <c r="F254" s="520"/>
    </row>
    <row r="255" spans="1:6" ht="51.75" thickBot="1" x14ac:dyDescent="0.3">
      <c r="A255" s="92" t="s">
        <v>182</v>
      </c>
      <c r="B255" s="93" t="s">
        <v>183</v>
      </c>
      <c r="C255" s="93" t="s">
        <v>184</v>
      </c>
      <c r="D255" s="93" t="s">
        <v>213</v>
      </c>
      <c r="E255" s="521"/>
      <c r="F255" s="522"/>
    </row>
    <row r="256" spans="1:6" ht="15.75" thickBot="1" x14ac:dyDescent="0.3">
      <c r="A256" s="94" t="s">
        <v>222</v>
      </c>
      <c r="B256" s="95" t="s">
        <v>223</v>
      </c>
      <c r="C256" s="95" t="s">
        <v>224</v>
      </c>
      <c r="D256" s="95" t="s">
        <v>225</v>
      </c>
      <c r="E256" s="523">
        <v>0.05</v>
      </c>
      <c r="F256" s="524"/>
    </row>
    <row r="257" spans="1:6" x14ac:dyDescent="0.25">
      <c r="A257" s="96"/>
      <c r="B257" s="96"/>
    </row>
    <row r="258" spans="1:6" x14ac:dyDescent="0.25">
      <c r="A258" s="516" t="s">
        <v>217</v>
      </c>
      <c r="B258" s="516"/>
      <c r="C258" s="516"/>
      <c r="D258" s="516"/>
      <c r="E258" s="516"/>
      <c r="F258" s="516"/>
    </row>
    <row r="259" spans="1:6" x14ac:dyDescent="0.25">
      <c r="A259" s="525" t="s">
        <v>226</v>
      </c>
      <c r="B259" s="525"/>
      <c r="C259" s="525"/>
      <c r="D259" s="525"/>
      <c r="E259" s="525"/>
      <c r="F259" s="525"/>
    </row>
    <row r="260" spans="1:6" x14ac:dyDescent="0.25">
      <c r="A260" s="526" t="s">
        <v>219</v>
      </c>
      <c r="B260" s="526"/>
      <c r="C260" t="s">
        <v>227</v>
      </c>
    </row>
    <row r="267" spans="1:6" x14ac:dyDescent="0.25">
      <c r="A267" s="514" t="s">
        <v>188</v>
      </c>
      <c r="B267" s="514"/>
      <c r="C267" s="79">
        <v>140</v>
      </c>
    </row>
    <row r="268" spans="1:6" x14ac:dyDescent="0.25">
      <c r="A268" s="515" t="s">
        <v>189</v>
      </c>
      <c r="B268" s="515"/>
      <c r="C268" s="504" t="s">
        <v>45</v>
      </c>
      <c r="D268" s="504"/>
      <c r="E268" s="504"/>
      <c r="F268" s="504"/>
    </row>
    <row r="269" spans="1:6" x14ac:dyDescent="0.25">
      <c r="A269" s="514" t="s">
        <v>190</v>
      </c>
      <c r="B269" s="514"/>
      <c r="C269" s="504" t="s">
        <v>191</v>
      </c>
      <c r="D269" s="504"/>
      <c r="E269" s="504"/>
      <c r="F269" s="504"/>
    </row>
    <row r="270" spans="1:6" ht="15.75" thickBot="1" x14ac:dyDescent="0.3">
      <c r="A270" s="503" t="s">
        <v>192</v>
      </c>
      <c r="B270" s="503"/>
      <c r="C270" s="504" t="s">
        <v>193</v>
      </c>
      <c r="D270" s="504"/>
      <c r="E270" s="504"/>
      <c r="F270" s="504"/>
    </row>
    <row r="271" spans="1:6" x14ac:dyDescent="0.25">
      <c r="A271" s="505" t="s">
        <v>194</v>
      </c>
      <c r="B271" s="506"/>
      <c r="C271" s="509" t="s">
        <v>195</v>
      </c>
      <c r="D271" s="510"/>
      <c r="E271" s="80"/>
      <c r="F271" s="80"/>
    </row>
    <row r="272" spans="1:6" x14ac:dyDescent="0.25">
      <c r="A272" s="507"/>
      <c r="B272" s="508"/>
      <c r="C272" s="508" t="s">
        <v>196</v>
      </c>
      <c r="D272" s="511"/>
      <c r="E272" s="81"/>
      <c r="F272" s="81"/>
    </row>
    <row r="273" spans="1:6" x14ac:dyDescent="0.25">
      <c r="A273" s="507"/>
      <c r="B273" s="508"/>
      <c r="C273" s="82" t="s">
        <v>197</v>
      </c>
      <c r="D273" s="83" t="s">
        <v>198</v>
      </c>
      <c r="E273" s="80"/>
      <c r="F273" s="80"/>
    </row>
    <row r="274" spans="1:6" x14ac:dyDescent="0.25">
      <c r="A274" s="512" t="s">
        <v>151</v>
      </c>
      <c r="B274" s="513"/>
      <c r="C274" s="84">
        <v>142.9</v>
      </c>
      <c r="D274" s="85">
        <v>100</v>
      </c>
      <c r="E274" s="86"/>
      <c r="F274" s="86"/>
    </row>
    <row r="275" spans="1:6" x14ac:dyDescent="0.25">
      <c r="A275" s="527" t="s">
        <v>199</v>
      </c>
      <c r="B275" s="528"/>
      <c r="C275" s="62">
        <v>113.7</v>
      </c>
      <c r="D275" s="87">
        <v>100</v>
      </c>
    </row>
    <row r="276" spans="1:6" x14ac:dyDescent="0.25">
      <c r="A276" s="527" t="s">
        <v>200</v>
      </c>
      <c r="B276" s="528"/>
      <c r="C276" s="62">
        <v>111.2</v>
      </c>
      <c r="D276" s="87">
        <v>100</v>
      </c>
    </row>
    <row r="277" spans="1:6" x14ac:dyDescent="0.25">
      <c r="A277" s="527" t="s">
        <v>201</v>
      </c>
      <c r="B277" s="528"/>
      <c r="C277" s="62">
        <v>142.9</v>
      </c>
      <c r="D277" s="87">
        <v>100</v>
      </c>
    </row>
    <row r="278" spans="1:6" x14ac:dyDescent="0.25">
      <c r="A278" s="527" t="s">
        <v>202</v>
      </c>
      <c r="B278" s="528"/>
      <c r="C278" s="62">
        <v>135.1</v>
      </c>
      <c r="D278" s="87">
        <v>100</v>
      </c>
    </row>
    <row r="279" spans="1:6" x14ac:dyDescent="0.25">
      <c r="A279" s="527" t="s">
        <v>203</v>
      </c>
      <c r="B279" s="528"/>
      <c r="C279" s="62">
        <v>111.2</v>
      </c>
      <c r="D279" s="87">
        <v>100</v>
      </c>
    </row>
    <row r="280" spans="1:6" x14ac:dyDescent="0.25">
      <c r="A280" s="527" t="s">
        <v>204</v>
      </c>
      <c r="B280" s="528"/>
      <c r="C280" s="62">
        <v>105.3</v>
      </c>
      <c r="D280" s="87">
        <v>100</v>
      </c>
    </row>
    <row r="281" spans="1:6" x14ac:dyDescent="0.25">
      <c r="A281" s="527" t="s">
        <v>205</v>
      </c>
      <c r="B281" s="528"/>
      <c r="C281" s="62">
        <v>116.3</v>
      </c>
      <c r="D281" s="87">
        <v>100</v>
      </c>
    </row>
    <row r="282" spans="1:6" x14ac:dyDescent="0.25">
      <c r="A282" s="527" t="s">
        <v>206</v>
      </c>
      <c r="B282" s="528"/>
      <c r="C282" s="62">
        <v>111.2</v>
      </c>
      <c r="D282" s="87">
        <v>100</v>
      </c>
    </row>
    <row r="283" spans="1:6" x14ac:dyDescent="0.25">
      <c r="A283" s="527" t="s">
        <v>207</v>
      </c>
      <c r="B283" s="528"/>
      <c r="C283" s="62">
        <v>102</v>
      </c>
      <c r="D283" s="87">
        <v>100</v>
      </c>
    </row>
    <row r="284" spans="1:6" ht="15.75" thickBot="1" x14ac:dyDescent="0.3">
      <c r="A284" s="529" t="s">
        <v>208</v>
      </c>
      <c r="B284" s="530"/>
      <c r="C284" s="88">
        <v>104.2</v>
      </c>
      <c r="D284" s="89">
        <v>100</v>
      </c>
    </row>
    <row r="285" spans="1:6" ht="15.75" thickBot="1" x14ac:dyDescent="0.3">
      <c r="A285" s="531" t="s">
        <v>209</v>
      </c>
      <c r="B285" s="532"/>
      <c r="C285" s="90"/>
      <c r="D285" s="91">
        <v>100</v>
      </c>
    </row>
    <row r="286" spans="1:6" x14ac:dyDescent="0.25">
      <c r="A286" s="516"/>
      <c r="B286" s="516"/>
    </row>
    <row r="287" spans="1:6" ht="15.75" thickBot="1" x14ac:dyDescent="0.3">
      <c r="A287" s="533" t="s">
        <v>210</v>
      </c>
      <c r="B287" s="533"/>
      <c r="C287" s="533"/>
      <c r="D287" s="533"/>
      <c r="E287" s="533"/>
      <c r="F287" s="533"/>
    </row>
    <row r="288" spans="1:6" x14ac:dyDescent="0.25">
      <c r="A288" s="517" t="s">
        <v>211</v>
      </c>
      <c r="B288" s="518"/>
      <c r="C288" s="518"/>
      <c r="D288" s="518"/>
      <c r="E288" s="519" t="s">
        <v>212</v>
      </c>
      <c r="F288" s="520"/>
    </row>
    <row r="289" spans="1:6" ht="51.75" thickBot="1" x14ac:dyDescent="0.3">
      <c r="A289" s="92" t="s">
        <v>182</v>
      </c>
      <c r="B289" s="93" t="s">
        <v>183</v>
      </c>
      <c r="C289" s="93" t="s">
        <v>184</v>
      </c>
      <c r="D289" s="93" t="s">
        <v>213</v>
      </c>
      <c r="E289" s="521"/>
      <c r="F289" s="522"/>
    </row>
    <row r="290" spans="1:6" ht="15.75" thickBot="1" x14ac:dyDescent="0.3">
      <c r="A290" s="94" t="s">
        <v>214</v>
      </c>
      <c r="B290" s="95" t="s">
        <v>214</v>
      </c>
      <c r="C290" s="95" t="s">
        <v>215</v>
      </c>
      <c r="D290" s="95" t="s">
        <v>216</v>
      </c>
      <c r="E290" s="523">
        <v>16.690000000000001</v>
      </c>
      <c r="F290" s="524"/>
    </row>
    <row r="291" spans="1:6" x14ac:dyDescent="0.25">
      <c r="A291" s="96"/>
      <c r="B291" s="96"/>
    </row>
    <row r="292" spans="1:6" x14ac:dyDescent="0.25">
      <c r="A292" s="516" t="s">
        <v>217</v>
      </c>
      <c r="B292" s="516"/>
      <c r="C292" s="516"/>
      <c r="D292" s="516"/>
      <c r="E292" s="516"/>
      <c r="F292" s="516"/>
    </row>
    <row r="293" spans="1:6" x14ac:dyDescent="0.25">
      <c r="A293" s="525" t="s">
        <v>218</v>
      </c>
      <c r="B293" s="525"/>
      <c r="C293" s="525"/>
      <c r="D293" s="525"/>
      <c r="E293" s="525"/>
      <c r="F293" s="525"/>
    </row>
    <row r="294" spans="1:6" x14ac:dyDescent="0.25">
      <c r="A294" s="526" t="s">
        <v>219</v>
      </c>
      <c r="B294" s="526"/>
      <c r="C294" t="s">
        <v>220</v>
      </c>
    </row>
    <row r="299" spans="1:6" x14ac:dyDescent="0.25">
      <c r="A299" s="535" t="s">
        <v>188</v>
      </c>
      <c r="B299" s="535"/>
      <c r="C299" s="536" t="s">
        <v>447</v>
      </c>
      <c r="D299" s="536"/>
      <c r="E299" s="536"/>
      <c r="F299" s="536"/>
    </row>
    <row r="300" spans="1:6" x14ac:dyDescent="0.25">
      <c r="A300" s="537" t="s">
        <v>189</v>
      </c>
      <c r="B300" s="537"/>
      <c r="C300" s="536" t="s">
        <v>448</v>
      </c>
      <c r="D300" s="536"/>
      <c r="E300" s="536"/>
      <c r="F300" s="536"/>
    </row>
    <row r="301" spans="1:6" x14ac:dyDescent="0.25">
      <c r="A301" s="535" t="s">
        <v>190</v>
      </c>
      <c r="B301" s="535"/>
      <c r="C301" s="536" t="s">
        <v>447</v>
      </c>
      <c r="D301" s="536"/>
      <c r="E301" s="536"/>
      <c r="F301" s="536"/>
    </row>
    <row r="302" spans="1:6" ht="15.75" thickBot="1" x14ac:dyDescent="0.3">
      <c r="A302" s="538" t="s">
        <v>192</v>
      </c>
      <c r="B302" s="538"/>
      <c r="C302" s="536" t="s">
        <v>328</v>
      </c>
      <c r="D302" s="536"/>
      <c r="E302" s="536"/>
      <c r="F302" s="536"/>
    </row>
    <row r="303" spans="1:6" x14ac:dyDescent="0.25">
      <c r="A303" s="555" t="s">
        <v>194</v>
      </c>
      <c r="B303" s="556"/>
      <c r="C303" s="559" t="s">
        <v>195</v>
      </c>
      <c r="D303" s="560"/>
      <c r="E303" s="168"/>
      <c r="F303" s="168"/>
    </row>
    <row r="304" spans="1:6" x14ac:dyDescent="0.25">
      <c r="A304" s="557"/>
      <c r="B304" s="558"/>
      <c r="C304" s="558" t="s">
        <v>196</v>
      </c>
      <c r="D304" s="561"/>
      <c r="E304" s="169"/>
      <c r="F304" s="169"/>
    </row>
    <row r="305" spans="1:6" x14ac:dyDescent="0.25">
      <c r="A305" s="557"/>
      <c r="B305" s="558"/>
      <c r="C305" s="170" t="s">
        <v>197</v>
      </c>
      <c r="D305" s="171" t="s">
        <v>198</v>
      </c>
      <c r="E305" s="168"/>
      <c r="F305" s="168"/>
    </row>
    <row r="306" spans="1:6" x14ac:dyDescent="0.25">
      <c r="A306" s="562" t="s">
        <v>377</v>
      </c>
      <c r="B306" s="563"/>
      <c r="C306" s="172">
        <v>34.630000000000003</v>
      </c>
      <c r="D306" s="173">
        <v>34.83</v>
      </c>
      <c r="E306" s="174"/>
      <c r="F306" s="174"/>
    </row>
    <row r="307" spans="1:6" x14ac:dyDescent="0.25">
      <c r="A307" s="564" t="s">
        <v>26</v>
      </c>
      <c r="B307" s="565"/>
      <c r="C307" s="22">
        <v>73.17</v>
      </c>
      <c r="D307" s="25">
        <v>73.17</v>
      </c>
      <c r="E307" s="175"/>
      <c r="F307" s="175"/>
    </row>
    <row r="308" spans="1:6" x14ac:dyDescent="0.25">
      <c r="A308" s="564" t="s">
        <v>449</v>
      </c>
      <c r="B308" s="565"/>
      <c r="C308" s="22">
        <v>2.44</v>
      </c>
      <c r="D308" s="25">
        <v>2.44</v>
      </c>
      <c r="E308" s="175"/>
      <c r="F308" s="175"/>
    </row>
    <row r="309" spans="1:6" x14ac:dyDescent="0.25">
      <c r="A309" s="564" t="s">
        <v>85</v>
      </c>
      <c r="B309" s="565"/>
      <c r="C309" s="22">
        <v>0.24</v>
      </c>
      <c r="D309" s="25">
        <v>0.24</v>
      </c>
      <c r="E309" s="175"/>
      <c r="F309" s="175"/>
    </row>
    <row r="310" spans="1:6" x14ac:dyDescent="0.25">
      <c r="A310" s="549" t="s">
        <v>450</v>
      </c>
      <c r="B310" s="550"/>
      <c r="C310" s="22">
        <v>0</v>
      </c>
      <c r="D310" s="25">
        <v>97.56</v>
      </c>
      <c r="E310" s="175"/>
      <c r="F310" s="175"/>
    </row>
    <row r="311" spans="1:6" ht="15.75" thickBot="1" x14ac:dyDescent="0.3">
      <c r="A311" s="566" t="s">
        <v>17</v>
      </c>
      <c r="B311" s="567"/>
      <c r="C311" s="30">
        <v>2.44</v>
      </c>
      <c r="D311" s="31">
        <v>2.44</v>
      </c>
      <c r="E311" s="175"/>
      <c r="F311" s="175"/>
    </row>
    <row r="312" spans="1:6" ht="15.75" thickBot="1" x14ac:dyDescent="0.3">
      <c r="A312" s="553" t="s">
        <v>209</v>
      </c>
      <c r="B312" s="554"/>
      <c r="C312" s="176"/>
      <c r="D312" s="177">
        <v>100</v>
      </c>
      <c r="E312" s="175"/>
      <c r="F312" s="175"/>
    </row>
    <row r="313" spans="1:6" x14ac:dyDescent="0.25">
      <c r="A313" s="548"/>
      <c r="B313" s="548"/>
      <c r="C313" s="175"/>
      <c r="D313" s="175"/>
      <c r="E313" s="175"/>
      <c r="F313" s="175"/>
    </row>
    <row r="314" spans="1:6" ht="15.75" thickBot="1" x14ac:dyDescent="0.3">
      <c r="A314" s="539" t="s">
        <v>210</v>
      </c>
      <c r="B314" s="539"/>
      <c r="C314" s="539"/>
      <c r="D314" s="539"/>
      <c r="E314" s="539"/>
      <c r="F314" s="539"/>
    </row>
    <row r="315" spans="1:6" x14ac:dyDescent="0.25">
      <c r="A315" s="540" t="s">
        <v>211</v>
      </c>
      <c r="B315" s="541"/>
      <c r="C315" s="541"/>
      <c r="D315" s="541"/>
      <c r="E315" s="542" t="s">
        <v>212</v>
      </c>
      <c r="F315" s="543"/>
    </row>
    <row r="316" spans="1:6" ht="41.25" thickBot="1" x14ac:dyDescent="0.3">
      <c r="A316" s="178" t="s">
        <v>182</v>
      </c>
      <c r="B316" s="179" t="s">
        <v>183</v>
      </c>
      <c r="C316" s="179" t="s">
        <v>184</v>
      </c>
      <c r="D316" s="179" t="s">
        <v>213</v>
      </c>
      <c r="E316" s="544"/>
      <c r="F316" s="545"/>
    </row>
    <row r="317" spans="1:6" ht="15.75" thickBot="1" x14ac:dyDescent="0.3">
      <c r="A317" s="180" t="s">
        <v>451</v>
      </c>
      <c r="B317" s="181" t="s">
        <v>452</v>
      </c>
      <c r="C317" s="181" t="s">
        <v>453</v>
      </c>
      <c r="D317" s="181" t="s">
        <v>454</v>
      </c>
      <c r="E317" s="546">
        <v>0</v>
      </c>
      <c r="F317" s="547"/>
    </row>
    <row r="318" spans="1:6" x14ac:dyDescent="0.25">
      <c r="A318" s="99"/>
      <c r="B318" s="99"/>
      <c r="C318" s="175"/>
      <c r="D318" s="175"/>
      <c r="E318" s="175"/>
      <c r="F318" s="175"/>
    </row>
    <row r="319" spans="1:6" x14ac:dyDescent="0.25">
      <c r="A319" s="548" t="s">
        <v>217</v>
      </c>
      <c r="B319" s="548"/>
      <c r="C319" s="548"/>
      <c r="D319" s="548"/>
      <c r="E319" s="548"/>
      <c r="F319" s="548"/>
    </row>
    <row r="320" spans="1:6" x14ac:dyDescent="0.25">
      <c r="A320" s="568" t="s">
        <v>455</v>
      </c>
      <c r="B320" s="568"/>
      <c r="C320" s="568"/>
      <c r="D320" s="568"/>
      <c r="E320" s="568"/>
      <c r="F320" s="568"/>
    </row>
    <row r="321" spans="1:6" x14ac:dyDescent="0.25">
      <c r="A321" s="534" t="s">
        <v>219</v>
      </c>
      <c r="B321" s="534"/>
      <c r="C321" s="175" t="s">
        <v>233</v>
      </c>
      <c r="D321" s="175"/>
      <c r="E321" s="175"/>
      <c r="F321" s="175"/>
    </row>
    <row r="322" spans="1:6" x14ac:dyDescent="0.25">
      <c r="A322" s="175"/>
      <c r="B322" s="175"/>
      <c r="C322" s="175"/>
      <c r="D322" s="175"/>
      <c r="E322" s="175"/>
      <c r="F322" s="175"/>
    </row>
    <row r="323" spans="1:6" x14ac:dyDescent="0.25">
      <c r="A323" s="175"/>
      <c r="B323" s="175"/>
      <c r="C323" s="175"/>
      <c r="D323" s="175"/>
      <c r="E323" s="175"/>
      <c r="F323" s="175"/>
    </row>
    <row r="324" spans="1:6" x14ac:dyDescent="0.25">
      <c r="A324" s="548"/>
      <c r="B324" s="548"/>
      <c r="C324" s="175"/>
      <c r="D324" s="175"/>
      <c r="E324" s="175"/>
      <c r="F324" s="175"/>
    </row>
    <row r="325" spans="1:6" x14ac:dyDescent="0.25">
      <c r="A325" s="514" t="s">
        <v>188</v>
      </c>
      <c r="B325" s="514"/>
      <c r="C325" s="504" t="s">
        <v>277</v>
      </c>
      <c r="D325" s="504"/>
      <c r="E325" s="504"/>
      <c r="F325" s="504"/>
    </row>
    <row r="326" spans="1:6" x14ac:dyDescent="0.25">
      <c r="A326" s="515" t="s">
        <v>189</v>
      </c>
      <c r="B326" s="515"/>
      <c r="C326" s="504" t="s">
        <v>74</v>
      </c>
      <c r="D326" s="504"/>
      <c r="E326" s="504"/>
      <c r="F326" s="504"/>
    </row>
    <row r="327" spans="1:6" x14ac:dyDescent="0.25">
      <c r="A327" s="514" t="s">
        <v>190</v>
      </c>
      <c r="B327" s="514"/>
      <c r="C327" s="504" t="s">
        <v>277</v>
      </c>
      <c r="D327" s="504"/>
      <c r="E327" s="504"/>
      <c r="F327" s="504"/>
    </row>
    <row r="328" spans="1:6" ht="15.75" thickBot="1" x14ac:dyDescent="0.3">
      <c r="A328" s="503" t="s">
        <v>192</v>
      </c>
      <c r="B328" s="503"/>
      <c r="C328" s="504" t="s">
        <v>193</v>
      </c>
      <c r="D328" s="504"/>
      <c r="E328" s="504"/>
      <c r="F328" s="504"/>
    </row>
    <row r="329" spans="1:6" x14ac:dyDescent="0.25">
      <c r="A329" s="505" t="s">
        <v>194</v>
      </c>
      <c r="B329" s="506"/>
      <c r="C329" s="509" t="s">
        <v>195</v>
      </c>
      <c r="D329" s="510"/>
      <c r="E329" s="80"/>
      <c r="F329" s="80"/>
    </row>
    <row r="330" spans="1:6" x14ac:dyDescent="0.25">
      <c r="A330" s="507"/>
      <c r="B330" s="508"/>
      <c r="C330" s="508" t="s">
        <v>196</v>
      </c>
      <c r="D330" s="511"/>
      <c r="E330" s="81"/>
      <c r="F330" s="81"/>
    </row>
    <row r="331" spans="1:6" x14ac:dyDescent="0.25">
      <c r="A331" s="507"/>
      <c r="B331" s="508"/>
      <c r="C331" s="82" t="s">
        <v>197</v>
      </c>
      <c r="D331" s="83" t="s">
        <v>198</v>
      </c>
      <c r="E331" s="80"/>
      <c r="F331" s="80"/>
    </row>
    <row r="332" spans="1:6" x14ac:dyDescent="0.25">
      <c r="A332" s="512" t="s">
        <v>77</v>
      </c>
      <c r="B332" s="513"/>
      <c r="C332" s="84">
        <v>100</v>
      </c>
      <c r="D332" s="85">
        <v>95</v>
      </c>
      <c r="E332" s="86"/>
      <c r="F332" s="86"/>
    </row>
    <row r="333" spans="1:6" x14ac:dyDescent="0.25">
      <c r="A333" s="527" t="s">
        <v>18</v>
      </c>
      <c r="B333" s="528"/>
      <c r="C333" s="62">
        <v>6</v>
      </c>
      <c r="D333" s="87">
        <v>6</v>
      </c>
    </row>
    <row r="334" spans="1:6" ht="15.75" thickBot="1" x14ac:dyDescent="0.3">
      <c r="A334" s="529" t="s">
        <v>21</v>
      </c>
      <c r="B334" s="530"/>
      <c r="C334" s="88">
        <v>0.25</v>
      </c>
      <c r="D334" s="89">
        <v>0.25</v>
      </c>
    </row>
    <row r="335" spans="1:6" ht="15.75" thickBot="1" x14ac:dyDescent="0.3">
      <c r="A335" s="531" t="s">
        <v>209</v>
      </c>
      <c r="B335" s="532"/>
      <c r="C335" s="90"/>
      <c r="D335" s="91">
        <v>100</v>
      </c>
    </row>
    <row r="336" spans="1:6" x14ac:dyDescent="0.25">
      <c r="A336" s="516"/>
      <c r="B336" s="516"/>
    </row>
    <row r="337" spans="1:6" ht="15.75" thickBot="1" x14ac:dyDescent="0.3">
      <c r="A337" s="533" t="s">
        <v>210</v>
      </c>
      <c r="B337" s="533"/>
      <c r="C337" s="533"/>
      <c r="D337" s="533"/>
      <c r="E337" s="533"/>
      <c r="F337" s="533"/>
    </row>
    <row r="338" spans="1:6" x14ac:dyDescent="0.25">
      <c r="A338" s="517" t="s">
        <v>211</v>
      </c>
      <c r="B338" s="518"/>
      <c r="C338" s="518"/>
      <c r="D338" s="518"/>
      <c r="E338" s="519" t="s">
        <v>212</v>
      </c>
      <c r="F338" s="520"/>
    </row>
    <row r="339" spans="1:6" ht="51.75" thickBot="1" x14ac:dyDescent="0.3">
      <c r="A339" s="92" t="s">
        <v>182</v>
      </c>
      <c r="B339" s="93" t="s">
        <v>183</v>
      </c>
      <c r="C339" s="93" t="s">
        <v>184</v>
      </c>
      <c r="D339" s="93" t="s">
        <v>213</v>
      </c>
      <c r="E339" s="521"/>
      <c r="F339" s="522"/>
    </row>
    <row r="340" spans="1:6" ht="15.75" thickBot="1" x14ac:dyDescent="0.3">
      <c r="A340" s="94" t="s">
        <v>278</v>
      </c>
      <c r="B340" s="95" t="s">
        <v>279</v>
      </c>
      <c r="C340" s="95" t="s">
        <v>280</v>
      </c>
      <c r="D340" s="95" t="s">
        <v>281</v>
      </c>
      <c r="E340" s="523">
        <v>9.4499999999999993</v>
      </c>
      <c r="F340" s="524"/>
    </row>
    <row r="341" spans="1:6" x14ac:dyDescent="0.25">
      <c r="A341" s="96"/>
      <c r="B341" s="96"/>
    </row>
    <row r="342" spans="1:6" x14ac:dyDescent="0.25">
      <c r="A342" s="516" t="s">
        <v>217</v>
      </c>
      <c r="B342" s="516"/>
      <c r="C342" s="516"/>
      <c r="D342" s="516"/>
      <c r="E342" s="516"/>
      <c r="F342" s="516"/>
    </row>
    <row r="343" spans="1:6" x14ac:dyDescent="0.25">
      <c r="A343" s="525" t="s">
        <v>282</v>
      </c>
      <c r="B343" s="525"/>
      <c r="C343" s="525"/>
      <c r="D343" s="525"/>
      <c r="E343" s="525"/>
      <c r="F343" s="525"/>
    </row>
    <row r="344" spans="1:6" x14ac:dyDescent="0.25">
      <c r="A344" s="526" t="s">
        <v>219</v>
      </c>
      <c r="B344" s="526"/>
      <c r="C344" t="s">
        <v>220</v>
      </c>
    </row>
    <row r="349" spans="1:6" x14ac:dyDescent="0.25">
      <c r="A349" s="514" t="s">
        <v>188</v>
      </c>
      <c r="B349" s="514"/>
      <c r="C349" s="504" t="s">
        <v>348</v>
      </c>
      <c r="D349" s="504"/>
      <c r="E349" s="504"/>
      <c r="F349" s="504"/>
    </row>
    <row r="350" spans="1:6" x14ac:dyDescent="0.25">
      <c r="A350" s="515" t="s">
        <v>189</v>
      </c>
      <c r="B350" s="515"/>
      <c r="C350" s="504" t="s">
        <v>174</v>
      </c>
      <c r="D350" s="504"/>
      <c r="E350" s="504"/>
      <c r="F350" s="504"/>
    </row>
    <row r="351" spans="1:6" x14ac:dyDescent="0.25">
      <c r="A351" s="514" t="s">
        <v>190</v>
      </c>
      <c r="B351" s="514"/>
      <c r="C351" s="504" t="s">
        <v>348</v>
      </c>
      <c r="D351" s="504"/>
      <c r="E351" s="504"/>
      <c r="F351" s="504"/>
    </row>
    <row r="352" spans="1:6" ht="15.75" thickBot="1" x14ac:dyDescent="0.3">
      <c r="A352" s="503" t="s">
        <v>192</v>
      </c>
      <c r="B352" s="503"/>
      <c r="C352" s="504" t="s">
        <v>193</v>
      </c>
      <c r="D352" s="504"/>
      <c r="E352" s="504"/>
      <c r="F352" s="504"/>
    </row>
    <row r="353" spans="1:6" x14ac:dyDescent="0.25">
      <c r="A353" s="505" t="s">
        <v>194</v>
      </c>
      <c r="B353" s="506"/>
      <c r="C353" s="509" t="s">
        <v>195</v>
      </c>
      <c r="D353" s="510"/>
      <c r="E353" s="80"/>
      <c r="F353" s="80"/>
    </row>
    <row r="354" spans="1:6" x14ac:dyDescent="0.25">
      <c r="A354" s="507"/>
      <c r="B354" s="508"/>
      <c r="C354" s="508" t="s">
        <v>196</v>
      </c>
      <c r="D354" s="511"/>
      <c r="E354" s="81"/>
      <c r="F354" s="81"/>
    </row>
    <row r="355" spans="1:6" x14ac:dyDescent="0.25">
      <c r="A355" s="507"/>
      <c r="B355" s="508"/>
      <c r="C355" s="82" t="s">
        <v>197</v>
      </c>
      <c r="D355" s="83" t="s">
        <v>198</v>
      </c>
      <c r="E355" s="80"/>
      <c r="F355" s="80"/>
    </row>
    <row r="356" spans="1:6" x14ac:dyDescent="0.25">
      <c r="A356" s="512" t="s">
        <v>105</v>
      </c>
      <c r="B356" s="513"/>
      <c r="C356" s="84">
        <v>60</v>
      </c>
      <c r="D356" s="85">
        <v>51</v>
      </c>
      <c r="E356" s="86"/>
      <c r="F356" s="86"/>
    </row>
    <row r="357" spans="1:6" x14ac:dyDescent="0.25">
      <c r="A357" s="527" t="s">
        <v>60</v>
      </c>
      <c r="B357" s="528"/>
      <c r="C357" s="62">
        <v>13</v>
      </c>
      <c r="D357" s="87">
        <v>10.9</v>
      </c>
    </row>
    <row r="358" spans="1:6" x14ac:dyDescent="0.25">
      <c r="A358" s="527" t="s">
        <v>77</v>
      </c>
      <c r="B358" s="528"/>
      <c r="C358" s="62">
        <v>35</v>
      </c>
      <c r="D358" s="87">
        <v>33.299999999999997</v>
      </c>
    </row>
    <row r="359" spans="1:6" x14ac:dyDescent="0.25">
      <c r="A359" s="527" t="s">
        <v>18</v>
      </c>
      <c r="B359" s="528"/>
      <c r="C359" s="62">
        <v>7</v>
      </c>
      <c r="D359" s="87">
        <v>7</v>
      </c>
    </row>
    <row r="360" spans="1:6" ht="15.75" thickBot="1" x14ac:dyDescent="0.3">
      <c r="A360" s="529" t="s">
        <v>21</v>
      </c>
      <c r="B360" s="530"/>
      <c r="C360" s="88">
        <v>0.25</v>
      </c>
      <c r="D360" s="89">
        <v>0.25</v>
      </c>
    </row>
    <row r="361" spans="1:6" ht="15.75" thickBot="1" x14ac:dyDescent="0.3">
      <c r="A361" s="531" t="s">
        <v>209</v>
      </c>
      <c r="B361" s="532"/>
      <c r="C361" s="90"/>
      <c r="D361" s="91">
        <v>100</v>
      </c>
    </row>
    <row r="362" spans="1:6" x14ac:dyDescent="0.25">
      <c r="A362" s="516"/>
      <c r="B362" s="516"/>
    </row>
    <row r="363" spans="1:6" ht="15.75" thickBot="1" x14ac:dyDescent="0.3">
      <c r="A363" s="533" t="s">
        <v>210</v>
      </c>
      <c r="B363" s="533"/>
      <c r="C363" s="533"/>
      <c r="D363" s="533"/>
      <c r="E363" s="533"/>
      <c r="F363" s="533"/>
    </row>
    <row r="364" spans="1:6" x14ac:dyDescent="0.25">
      <c r="A364" s="517" t="s">
        <v>211</v>
      </c>
      <c r="B364" s="518"/>
      <c r="C364" s="518"/>
      <c r="D364" s="518"/>
      <c r="E364" s="519" t="s">
        <v>212</v>
      </c>
      <c r="F364" s="520"/>
    </row>
    <row r="365" spans="1:6" ht="51.75" thickBot="1" x14ac:dyDescent="0.3">
      <c r="A365" s="92" t="s">
        <v>182</v>
      </c>
      <c r="B365" s="93" t="s">
        <v>183</v>
      </c>
      <c r="C365" s="93" t="s">
        <v>184</v>
      </c>
      <c r="D365" s="93" t="s">
        <v>213</v>
      </c>
      <c r="E365" s="521"/>
      <c r="F365" s="522"/>
    </row>
    <row r="366" spans="1:6" ht="15.75" thickBot="1" x14ac:dyDescent="0.3">
      <c r="A366" s="94" t="s">
        <v>349</v>
      </c>
      <c r="B366" s="95" t="s">
        <v>350</v>
      </c>
      <c r="C366" s="95" t="s">
        <v>351</v>
      </c>
      <c r="D366" s="95" t="s">
        <v>352</v>
      </c>
      <c r="E366" s="523">
        <v>14.2</v>
      </c>
      <c r="F366" s="524"/>
    </row>
    <row r="367" spans="1:6" x14ac:dyDescent="0.25">
      <c r="A367" s="96"/>
      <c r="B367" s="96"/>
    </row>
    <row r="368" spans="1:6" x14ac:dyDescent="0.25">
      <c r="A368" s="516" t="s">
        <v>217</v>
      </c>
      <c r="B368" s="516"/>
      <c r="C368" s="516"/>
      <c r="D368" s="516"/>
      <c r="E368" s="516"/>
      <c r="F368" s="516"/>
    </row>
    <row r="369" spans="1:6" x14ac:dyDescent="0.25">
      <c r="A369" s="525" t="s">
        <v>353</v>
      </c>
      <c r="B369" s="525"/>
      <c r="C369" s="525"/>
      <c r="D369" s="525"/>
      <c r="E369" s="525"/>
      <c r="F369" s="525"/>
    </row>
    <row r="370" spans="1:6" x14ac:dyDescent="0.25">
      <c r="A370" s="526" t="s">
        <v>219</v>
      </c>
      <c r="B370" s="526"/>
      <c r="C370" t="s">
        <v>220</v>
      </c>
    </row>
    <row r="375" spans="1:6" x14ac:dyDescent="0.25">
      <c r="A375" s="514" t="s">
        <v>188</v>
      </c>
      <c r="B375" s="514"/>
      <c r="C375" s="504" t="s">
        <v>403</v>
      </c>
      <c r="D375" s="504"/>
      <c r="E375" s="504"/>
      <c r="F375" s="504"/>
    </row>
    <row r="376" spans="1:6" x14ac:dyDescent="0.25">
      <c r="A376" s="515" t="s">
        <v>189</v>
      </c>
      <c r="B376" s="515"/>
      <c r="C376" s="504" t="s">
        <v>106</v>
      </c>
      <c r="D376" s="504"/>
      <c r="E376" s="504"/>
      <c r="F376" s="504"/>
    </row>
    <row r="377" spans="1:6" x14ac:dyDescent="0.25">
      <c r="A377" s="514" t="s">
        <v>190</v>
      </c>
      <c r="B377" s="514"/>
      <c r="C377" s="504" t="s">
        <v>403</v>
      </c>
      <c r="D377" s="504"/>
      <c r="E377" s="504"/>
      <c r="F377" s="504"/>
    </row>
    <row r="378" spans="1:6" ht="15.75" thickBot="1" x14ac:dyDescent="0.3">
      <c r="A378" s="503" t="s">
        <v>192</v>
      </c>
      <c r="B378" s="503"/>
      <c r="C378" s="504" t="s">
        <v>193</v>
      </c>
      <c r="D378" s="504"/>
      <c r="E378" s="504"/>
      <c r="F378" s="504"/>
    </row>
    <row r="379" spans="1:6" x14ac:dyDescent="0.25">
      <c r="A379" s="505" t="s">
        <v>194</v>
      </c>
      <c r="B379" s="506"/>
      <c r="C379" s="509" t="s">
        <v>195</v>
      </c>
      <c r="D379" s="510"/>
      <c r="E379" s="80"/>
      <c r="F379" s="80"/>
    </row>
    <row r="380" spans="1:6" x14ac:dyDescent="0.25">
      <c r="A380" s="507"/>
      <c r="B380" s="508"/>
      <c r="C380" s="508" t="s">
        <v>196</v>
      </c>
      <c r="D380" s="511"/>
      <c r="E380" s="81"/>
      <c r="F380" s="81"/>
    </row>
    <row r="381" spans="1:6" x14ac:dyDescent="0.25">
      <c r="A381" s="507"/>
      <c r="B381" s="508"/>
      <c r="C381" s="82" t="s">
        <v>197</v>
      </c>
      <c r="D381" s="83" t="s">
        <v>198</v>
      </c>
      <c r="E381" s="80"/>
      <c r="F381" s="80"/>
    </row>
    <row r="382" spans="1:6" x14ac:dyDescent="0.25">
      <c r="A382" s="512" t="s">
        <v>105</v>
      </c>
      <c r="B382" s="513"/>
      <c r="C382" s="84">
        <v>94</v>
      </c>
      <c r="D382" s="85">
        <v>80</v>
      </c>
      <c r="E382" s="86"/>
      <c r="F382" s="86"/>
    </row>
    <row r="383" spans="1:6" x14ac:dyDescent="0.25">
      <c r="A383" s="527" t="s">
        <v>60</v>
      </c>
      <c r="B383" s="528"/>
      <c r="C383" s="62">
        <v>20</v>
      </c>
      <c r="D383" s="87">
        <v>16.8</v>
      </c>
    </row>
    <row r="384" spans="1:6" x14ac:dyDescent="0.25">
      <c r="A384" s="527" t="s">
        <v>18</v>
      </c>
      <c r="B384" s="528"/>
      <c r="C384" s="62">
        <v>7</v>
      </c>
      <c r="D384" s="87">
        <v>7</v>
      </c>
    </row>
    <row r="385" spans="1:6" ht="15.75" thickBot="1" x14ac:dyDescent="0.3">
      <c r="A385" s="529" t="s">
        <v>21</v>
      </c>
      <c r="B385" s="530"/>
      <c r="C385" s="88">
        <v>0.25</v>
      </c>
      <c r="D385" s="89">
        <v>0.25</v>
      </c>
    </row>
    <row r="386" spans="1:6" ht="15.75" thickBot="1" x14ac:dyDescent="0.3">
      <c r="A386" s="531" t="s">
        <v>209</v>
      </c>
      <c r="B386" s="532"/>
      <c r="C386" s="90"/>
      <c r="D386" s="91">
        <v>100</v>
      </c>
    </row>
    <row r="387" spans="1:6" x14ac:dyDescent="0.25">
      <c r="A387" s="516"/>
      <c r="B387" s="516"/>
    </row>
    <row r="388" spans="1:6" ht="15.75" thickBot="1" x14ac:dyDescent="0.3">
      <c r="A388" s="533" t="s">
        <v>210</v>
      </c>
      <c r="B388" s="533"/>
      <c r="C388" s="533"/>
      <c r="D388" s="533"/>
      <c r="E388" s="533"/>
      <c r="F388" s="533"/>
    </row>
    <row r="389" spans="1:6" x14ac:dyDescent="0.25">
      <c r="A389" s="517" t="s">
        <v>211</v>
      </c>
      <c r="B389" s="518"/>
      <c r="C389" s="518"/>
      <c r="D389" s="518"/>
      <c r="E389" s="519" t="s">
        <v>212</v>
      </c>
      <c r="F389" s="520"/>
    </row>
    <row r="390" spans="1:6" ht="51.75" thickBot="1" x14ac:dyDescent="0.3">
      <c r="A390" s="92" t="s">
        <v>182</v>
      </c>
      <c r="B390" s="93" t="s">
        <v>183</v>
      </c>
      <c r="C390" s="93" t="s">
        <v>184</v>
      </c>
      <c r="D390" s="93" t="s">
        <v>213</v>
      </c>
      <c r="E390" s="521"/>
      <c r="F390" s="522"/>
    </row>
    <row r="391" spans="1:6" ht="15.75" thickBot="1" x14ac:dyDescent="0.3">
      <c r="A391" s="94" t="s">
        <v>402</v>
      </c>
      <c r="B391" s="95" t="s">
        <v>401</v>
      </c>
      <c r="C391" s="95" t="s">
        <v>363</v>
      </c>
      <c r="D391" s="95" t="s">
        <v>400</v>
      </c>
      <c r="E391" s="523">
        <v>17.64</v>
      </c>
      <c r="F391" s="524"/>
    </row>
    <row r="392" spans="1:6" x14ac:dyDescent="0.25">
      <c r="A392" s="96"/>
      <c r="B392" s="96"/>
    </row>
    <row r="393" spans="1:6" x14ac:dyDescent="0.25">
      <c r="A393" s="516" t="s">
        <v>217</v>
      </c>
      <c r="B393" s="516"/>
      <c r="C393" s="516"/>
      <c r="D393" s="516"/>
      <c r="E393" s="516"/>
      <c r="F393" s="516"/>
    </row>
    <row r="394" spans="1:6" x14ac:dyDescent="0.25">
      <c r="A394" s="525" t="s">
        <v>399</v>
      </c>
      <c r="B394" s="525"/>
      <c r="C394" s="525"/>
      <c r="D394" s="525"/>
      <c r="E394" s="525"/>
      <c r="F394" s="525"/>
    </row>
    <row r="395" spans="1:6" x14ac:dyDescent="0.25">
      <c r="A395" s="526" t="s">
        <v>219</v>
      </c>
      <c r="B395" s="526"/>
      <c r="C395" t="s">
        <v>220</v>
      </c>
    </row>
    <row r="402" spans="1:6" x14ac:dyDescent="0.25">
      <c r="A402" s="514" t="s">
        <v>188</v>
      </c>
      <c r="B402" s="514"/>
      <c r="C402" s="504" t="s">
        <v>327</v>
      </c>
      <c r="D402" s="504"/>
      <c r="E402" s="504"/>
      <c r="F402" s="504"/>
    </row>
    <row r="403" spans="1:6" x14ac:dyDescent="0.25">
      <c r="A403" s="515" t="s">
        <v>189</v>
      </c>
      <c r="B403" s="515"/>
      <c r="C403" s="504" t="s">
        <v>95</v>
      </c>
      <c r="D403" s="504"/>
      <c r="E403" s="504"/>
      <c r="F403" s="504"/>
    </row>
    <row r="404" spans="1:6" x14ac:dyDescent="0.25">
      <c r="A404" s="514" t="s">
        <v>190</v>
      </c>
      <c r="B404" s="514"/>
      <c r="C404" s="504" t="s">
        <v>327</v>
      </c>
      <c r="D404" s="504"/>
      <c r="E404" s="504"/>
      <c r="F404" s="504"/>
    </row>
    <row r="405" spans="1:6" ht="15.75" thickBot="1" x14ac:dyDescent="0.3">
      <c r="A405" s="503" t="s">
        <v>192</v>
      </c>
      <c r="B405" s="503"/>
      <c r="C405" s="504" t="s">
        <v>328</v>
      </c>
      <c r="D405" s="504"/>
      <c r="E405" s="504"/>
      <c r="F405" s="504"/>
    </row>
    <row r="406" spans="1:6" x14ac:dyDescent="0.25">
      <c r="A406" s="505" t="s">
        <v>194</v>
      </c>
      <c r="B406" s="506"/>
      <c r="C406" s="509" t="s">
        <v>195</v>
      </c>
      <c r="D406" s="510"/>
      <c r="E406" s="80"/>
      <c r="F406" s="80"/>
    </row>
    <row r="407" spans="1:6" x14ac:dyDescent="0.25">
      <c r="A407" s="507"/>
      <c r="B407" s="508"/>
      <c r="C407" s="508" t="s">
        <v>196</v>
      </c>
      <c r="D407" s="511"/>
      <c r="E407" s="81"/>
      <c r="F407" s="81"/>
    </row>
    <row r="408" spans="1:6" x14ac:dyDescent="0.25">
      <c r="A408" s="507"/>
      <c r="B408" s="508"/>
      <c r="C408" s="82" t="s">
        <v>197</v>
      </c>
      <c r="D408" s="83" t="s">
        <v>198</v>
      </c>
      <c r="E408" s="80"/>
      <c r="F408" s="80"/>
    </row>
    <row r="409" spans="1:6" ht="15.75" thickBot="1" x14ac:dyDescent="0.3">
      <c r="A409" s="594" t="s">
        <v>102</v>
      </c>
      <c r="B409" s="595"/>
      <c r="C409" s="97">
        <v>35</v>
      </c>
      <c r="D409" s="98">
        <v>35</v>
      </c>
      <c r="E409" s="86"/>
      <c r="F409" s="86"/>
    </row>
    <row r="410" spans="1:6" ht="15.75" thickBot="1" x14ac:dyDescent="0.3">
      <c r="A410" s="531" t="s">
        <v>209</v>
      </c>
      <c r="B410" s="532"/>
      <c r="C410" s="90"/>
      <c r="D410" s="91">
        <v>100</v>
      </c>
    </row>
    <row r="411" spans="1:6" x14ac:dyDescent="0.25">
      <c r="A411" s="516"/>
      <c r="B411" s="516"/>
    </row>
    <row r="412" spans="1:6" ht="15.75" thickBot="1" x14ac:dyDescent="0.3">
      <c r="A412" s="533" t="s">
        <v>210</v>
      </c>
      <c r="B412" s="533"/>
      <c r="C412" s="533"/>
      <c r="D412" s="533"/>
      <c r="E412" s="533"/>
      <c r="F412" s="533"/>
    </row>
    <row r="413" spans="1:6" x14ac:dyDescent="0.25">
      <c r="A413" s="517" t="s">
        <v>211</v>
      </c>
      <c r="B413" s="518"/>
      <c r="C413" s="518"/>
      <c r="D413" s="518"/>
      <c r="E413" s="519" t="s">
        <v>212</v>
      </c>
      <c r="F413" s="520"/>
    </row>
    <row r="414" spans="1:6" ht="51.75" thickBot="1" x14ac:dyDescent="0.3">
      <c r="A414" s="92" t="s">
        <v>182</v>
      </c>
      <c r="B414" s="93" t="s">
        <v>183</v>
      </c>
      <c r="C414" s="93" t="s">
        <v>184</v>
      </c>
      <c r="D414" s="93" t="s">
        <v>213</v>
      </c>
      <c r="E414" s="521"/>
      <c r="F414" s="522"/>
    </row>
    <row r="415" spans="1:6" ht="15.75" thickBot="1" x14ac:dyDescent="0.3">
      <c r="A415" s="94" t="s">
        <v>329</v>
      </c>
      <c r="B415" s="95" t="s">
        <v>330</v>
      </c>
      <c r="C415" s="95" t="s">
        <v>331</v>
      </c>
      <c r="D415" s="95" t="s">
        <v>332</v>
      </c>
      <c r="E415" s="523">
        <v>0</v>
      </c>
      <c r="F415" s="524"/>
    </row>
    <row r="416" spans="1:6" x14ac:dyDescent="0.25">
      <c r="A416" s="96"/>
      <c r="B416" s="96"/>
    </row>
    <row r="417" spans="1:6" x14ac:dyDescent="0.25">
      <c r="A417" s="516" t="s">
        <v>217</v>
      </c>
      <c r="B417" s="516"/>
      <c r="C417" s="516"/>
      <c r="D417" s="516"/>
      <c r="E417" s="516"/>
      <c r="F417" s="516"/>
    </row>
    <row r="418" spans="1:6" x14ac:dyDescent="0.25">
      <c r="A418" s="525" t="s">
        <v>333</v>
      </c>
      <c r="B418" s="525"/>
      <c r="C418" s="525"/>
      <c r="D418" s="525"/>
      <c r="E418" s="525"/>
      <c r="F418" s="525"/>
    </row>
    <row r="419" spans="1:6" x14ac:dyDescent="0.25">
      <c r="A419" s="526" t="s">
        <v>219</v>
      </c>
      <c r="B419" s="526"/>
      <c r="C419" t="s">
        <v>233</v>
      </c>
    </row>
    <row r="424" spans="1:6" x14ac:dyDescent="0.25">
      <c r="A424" s="514" t="s">
        <v>188</v>
      </c>
      <c r="B424" s="514"/>
      <c r="C424" s="504" t="s">
        <v>383</v>
      </c>
      <c r="D424" s="504"/>
      <c r="E424" s="504"/>
      <c r="F424" s="504"/>
    </row>
    <row r="425" spans="1:6" x14ac:dyDescent="0.25">
      <c r="A425" s="515" t="s">
        <v>189</v>
      </c>
      <c r="B425" s="515"/>
      <c r="C425" s="504" t="s">
        <v>384</v>
      </c>
      <c r="D425" s="504"/>
      <c r="E425" s="504"/>
      <c r="F425" s="504"/>
    </row>
    <row r="426" spans="1:6" x14ac:dyDescent="0.25">
      <c r="A426" s="514" t="s">
        <v>190</v>
      </c>
      <c r="B426" s="514"/>
      <c r="C426" s="504" t="s">
        <v>383</v>
      </c>
      <c r="D426" s="504"/>
      <c r="E426" s="504"/>
      <c r="F426" s="504"/>
    </row>
    <row r="427" spans="1:6" ht="15.75" thickBot="1" x14ac:dyDescent="0.3">
      <c r="A427" s="503" t="s">
        <v>192</v>
      </c>
      <c r="B427" s="503"/>
      <c r="C427" s="504" t="s">
        <v>328</v>
      </c>
      <c r="D427" s="504"/>
      <c r="E427" s="504"/>
      <c r="F427" s="504"/>
    </row>
    <row r="428" spans="1:6" x14ac:dyDescent="0.25">
      <c r="A428" s="505" t="s">
        <v>194</v>
      </c>
      <c r="B428" s="506"/>
      <c r="C428" s="509" t="s">
        <v>195</v>
      </c>
      <c r="D428" s="510"/>
      <c r="E428" s="80"/>
      <c r="F428" s="80"/>
    </row>
    <row r="429" spans="1:6" x14ac:dyDescent="0.25">
      <c r="A429" s="507"/>
      <c r="B429" s="508"/>
      <c r="C429" s="508" t="s">
        <v>196</v>
      </c>
      <c r="D429" s="511"/>
      <c r="E429" s="81"/>
      <c r="F429" s="81"/>
    </row>
    <row r="430" spans="1:6" x14ac:dyDescent="0.25">
      <c r="A430" s="507"/>
      <c r="B430" s="508"/>
      <c r="C430" s="82" t="s">
        <v>197</v>
      </c>
      <c r="D430" s="83" t="s">
        <v>198</v>
      </c>
      <c r="E430" s="80"/>
      <c r="F430" s="80"/>
    </row>
    <row r="431" spans="1:6" x14ac:dyDescent="0.25">
      <c r="A431" s="512" t="s">
        <v>385</v>
      </c>
      <c r="B431" s="513"/>
      <c r="C431" s="84">
        <v>73.75</v>
      </c>
      <c r="D431" s="85">
        <v>67.5</v>
      </c>
      <c r="E431" s="86"/>
      <c r="F431" s="86"/>
    </row>
    <row r="432" spans="1:6" x14ac:dyDescent="0.25">
      <c r="A432" s="527" t="s">
        <v>386</v>
      </c>
      <c r="B432" s="528"/>
      <c r="C432" s="62">
        <v>85.7</v>
      </c>
      <c r="D432" s="87">
        <v>67.5</v>
      </c>
    </row>
    <row r="433" spans="1:6" x14ac:dyDescent="0.25">
      <c r="A433" s="569" t="s">
        <v>387</v>
      </c>
      <c r="B433" s="570"/>
      <c r="C433" s="62">
        <v>0</v>
      </c>
      <c r="D433" s="87">
        <v>0</v>
      </c>
    </row>
    <row r="434" spans="1:6" x14ac:dyDescent="0.25">
      <c r="A434" s="527" t="s">
        <v>128</v>
      </c>
      <c r="B434" s="528"/>
      <c r="C434" s="62">
        <v>16.25</v>
      </c>
      <c r="D434" s="87">
        <v>16.25</v>
      </c>
    </row>
    <row r="435" spans="1:6" x14ac:dyDescent="0.25">
      <c r="A435" s="527" t="s">
        <v>41</v>
      </c>
      <c r="B435" s="528"/>
      <c r="C435" s="62">
        <v>27.5</v>
      </c>
      <c r="D435" s="87">
        <v>27.5</v>
      </c>
    </row>
    <row r="436" spans="1:6" x14ac:dyDescent="0.25">
      <c r="A436" s="527" t="s">
        <v>388</v>
      </c>
      <c r="B436" s="528"/>
      <c r="C436" s="62">
        <v>27.5</v>
      </c>
      <c r="D436" s="87">
        <v>27.5</v>
      </c>
    </row>
    <row r="437" spans="1:6" x14ac:dyDescent="0.25">
      <c r="A437" s="527" t="s">
        <v>84</v>
      </c>
      <c r="B437" s="528"/>
      <c r="C437" s="62">
        <v>6.25</v>
      </c>
      <c r="D437" s="87">
        <v>6.25</v>
      </c>
    </row>
    <row r="438" spans="1:6" x14ac:dyDescent="0.25">
      <c r="A438" s="527" t="s">
        <v>129</v>
      </c>
      <c r="B438" s="528"/>
      <c r="C438" s="62">
        <v>3.75</v>
      </c>
      <c r="D438" s="87">
        <v>3.75</v>
      </c>
    </row>
    <row r="439" spans="1:6" ht="15.75" thickBot="1" x14ac:dyDescent="0.3">
      <c r="A439" s="596" t="s">
        <v>252</v>
      </c>
      <c r="B439" s="597"/>
      <c r="C439" s="88">
        <v>0</v>
      </c>
      <c r="D439" s="89">
        <v>117.5</v>
      </c>
    </row>
    <row r="440" spans="1:6" ht="15.75" thickBot="1" x14ac:dyDescent="0.3">
      <c r="A440" s="531" t="s">
        <v>209</v>
      </c>
      <c r="B440" s="532"/>
      <c r="C440" s="90"/>
      <c r="D440" s="91">
        <v>100</v>
      </c>
    </row>
    <row r="441" spans="1:6" x14ac:dyDescent="0.25">
      <c r="A441" s="516"/>
      <c r="B441" s="516"/>
    </row>
    <row r="442" spans="1:6" ht="15.75" thickBot="1" x14ac:dyDescent="0.3">
      <c r="A442" s="533" t="s">
        <v>210</v>
      </c>
      <c r="B442" s="533"/>
      <c r="C442" s="533"/>
      <c r="D442" s="533"/>
      <c r="E442" s="533"/>
      <c r="F442" s="533"/>
    </row>
    <row r="443" spans="1:6" x14ac:dyDescent="0.25">
      <c r="A443" s="517" t="s">
        <v>211</v>
      </c>
      <c r="B443" s="518"/>
      <c r="C443" s="518"/>
      <c r="D443" s="518"/>
      <c r="E443" s="519" t="s">
        <v>212</v>
      </c>
      <c r="F443" s="520"/>
    </row>
    <row r="444" spans="1:6" ht="51.75" thickBot="1" x14ac:dyDescent="0.3">
      <c r="A444" s="92" t="s">
        <v>182</v>
      </c>
      <c r="B444" s="93" t="s">
        <v>183</v>
      </c>
      <c r="C444" s="93" t="s">
        <v>184</v>
      </c>
      <c r="D444" s="93" t="s">
        <v>213</v>
      </c>
      <c r="E444" s="521"/>
      <c r="F444" s="522"/>
    </row>
    <row r="445" spans="1:6" ht="15.75" thickBot="1" x14ac:dyDescent="0.3">
      <c r="A445" s="94" t="s">
        <v>389</v>
      </c>
      <c r="B445" s="95" t="s">
        <v>390</v>
      </c>
      <c r="C445" s="95" t="s">
        <v>391</v>
      </c>
      <c r="D445" s="95" t="s">
        <v>392</v>
      </c>
      <c r="E445" s="523">
        <v>0.32</v>
      </c>
      <c r="F445" s="524"/>
    </row>
    <row r="446" spans="1:6" x14ac:dyDescent="0.25">
      <c r="A446" s="96"/>
      <c r="B446" s="96"/>
    </row>
    <row r="447" spans="1:6" x14ac:dyDescent="0.25">
      <c r="A447" s="516" t="s">
        <v>217</v>
      </c>
      <c r="B447" s="516"/>
      <c r="C447" s="516"/>
      <c r="D447" s="516"/>
      <c r="E447" s="516"/>
      <c r="F447" s="516"/>
    </row>
    <row r="448" spans="1:6" ht="126" customHeight="1" x14ac:dyDescent="0.25">
      <c r="A448" s="525" t="s">
        <v>393</v>
      </c>
      <c r="B448" s="525"/>
      <c r="C448" s="525"/>
      <c r="D448" s="525"/>
      <c r="E448" s="525"/>
      <c r="F448" s="525"/>
    </row>
    <row r="449" spans="1:6" x14ac:dyDescent="0.25">
      <c r="A449" s="526" t="s">
        <v>219</v>
      </c>
      <c r="B449" s="526"/>
      <c r="C449" t="s">
        <v>259</v>
      </c>
    </row>
    <row r="453" spans="1:6" x14ac:dyDescent="0.25">
      <c r="A453" s="514" t="s">
        <v>188</v>
      </c>
      <c r="B453" s="514"/>
      <c r="C453" s="504" t="s">
        <v>528</v>
      </c>
      <c r="D453" s="504"/>
      <c r="E453" s="504"/>
      <c r="F453" s="504"/>
    </row>
    <row r="454" spans="1:6" x14ac:dyDescent="0.25">
      <c r="A454" s="515" t="s">
        <v>189</v>
      </c>
      <c r="B454" s="515"/>
      <c r="C454" s="504" t="s">
        <v>529</v>
      </c>
      <c r="D454" s="504"/>
      <c r="E454" s="504"/>
      <c r="F454" s="504"/>
    </row>
    <row r="455" spans="1:6" x14ac:dyDescent="0.25">
      <c r="A455" s="514" t="s">
        <v>190</v>
      </c>
      <c r="B455" s="514"/>
      <c r="C455" s="504" t="s">
        <v>528</v>
      </c>
      <c r="D455" s="504"/>
      <c r="E455" s="504"/>
      <c r="F455" s="504"/>
    </row>
    <row r="456" spans="1:6" ht="15.75" thickBot="1" x14ac:dyDescent="0.3">
      <c r="A456" s="503" t="s">
        <v>192</v>
      </c>
      <c r="B456" s="503"/>
      <c r="C456" s="504" t="s">
        <v>193</v>
      </c>
      <c r="D456" s="504"/>
      <c r="E456" s="504"/>
      <c r="F456" s="504"/>
    </row>
    <row r="457" spans="1:6" x14ac:dyDescent="0.25">
      <c r="A457" s="505" t="s">
        <v>194</v>
      </c>
      <c r="B457" s="506"/>
      <c r="C457" s="509" t="s">
        <v>195</v>
      </c>
      <c r="D457" s="510"/>
      <c r="E457" s="80"/>
      <c r="F457" s="80"/>
    </row>
    <row r="458" spans="1:6" x14ac:dyDescent="0.25">
      <c r="A458" s="507"/>
      <c r="B458" s="508"/>
      <c r="C458" s="508" t="s">
        <v>196</v>
      </c>
      <c r="D458" s="511"/>
      <c r="E458" s="81"/>
      <c r="F458" s="81"/>
    </row>
    <row r="459" spans="1:6" x14ac:dyDescent="0.25">
      <c r="A459" s="507"/>
      <c r="B459" s="508"/>
      <c r="C459" s="82" t="s">
        <v>197</v>
      </c>
      <c r="D459" s="83" t="s">
        <v>198</v>
      </c>
      <c r="E459" s="80"/>
      <c r="F459" s="80"/>
    </row>
    <row r="460" spans="1:6" x14ac:dyDescent="0.25">
      <c r="A460" s="512" t="s">
        <v>268</v>
      </c>
      <c r="B460" s="513"/>
      <c r="C460" s="84">
        <v>109</v>
      </c>
      <c r="D460" s="85">
        <v>100</v>
      </c>
      <c r="E460" s="86"/>
      <c r="F460" s="86"/>
    </row>
    <row r="461" spans="1:6" x14ac:dyDescent="0.25">
      <c r="A461" s="527" t="s">
        <v>269</v>
      </c>
      <c r="B461" s="528"/>
      <c r="C461" s="62">
        <v>106.5</v>
      </c>
      <c r="D461" s="87">
        <v>100</v>
      </c>
    </row>
    <row r="462" spans="1:6" x14ac:dyDescent="0.25">
      <c r="A462" s="527" t="s">
        <v>270</v>
      </c>
      <c r="B462" s="528"/>
      <c r="C462" s="62">
        <v>104.5</v>
      </c>
      <c r="D462" s="87">
        <v>100</v>
      </c>
    </row>
    <row r="463" spans="1:6" ht="15.75" thickBot="1" x14ac:dyDescent="0.3">
      <c r="A463" s="529" t="s">
        <v>271</v>
      </c>
      <c r="B463" s="530"/>
      <c r="C463" s="88">
        <v>108</v>
      </c>
      <c r="D463" s="89">
        <v>100</v>
      </c>
    </row>
    <row r="464" spans="1:6" ht="15.75" thickBot="1" x14ac:dyDescent="0.3">
      <c r="A464" s="531" t="s">
        <v>209</v>
      </c>
      <c r="B464" s="532"/>
      <c r="C464" s="90"/>
      <c r="D464" s="91">
        <v>100</v>
      </c>
    </row>
    <row r="465" spans="1:6" x14ac:dyDescent="0.25">
      <c r="A465" s="516"/>
      <c r="B465" s="516"/>
    </row>
    <row r="466" spans="1:6" ht="15.75" thickBot="1" x14ac:dyDescent="0.3">
      <c r="A466" s="533" t="s">
        <v>210</v>
      </c>
      <c r="B466" s="533"/>
      <c r="C466" s="533"/>
      <c r="D466" s="533"/>
      <c r="E466" s="533"/>
      <c r="F466" s="533"/>
    </row>
    <row r="467" spans="1:6" x14ac:dyDescent="0.25">
      <c r="A467" s="517" t="s">
        <v>211</v>
      </c>
      <c r="B467" s="518"/>
      <c r="C467" s="518"/>
      <c r="D467" s="518"/>
      <c r="E467" s="519" t="s">
        <v>212</v>
      </c>
      <c r="F467" s="520"/>
    </row>
    <row r="468" spans="1:6" ht="51.75" thickBot="1" x14ac:dyDescent="0.3">
      <c r="A468" s="92" t="s">
        <v>182</v>
      </c>
      <c r="B468" s="93" t="s">
        <v>183</v>
      </c>
      <c r="C468" s="93" t="s">
        <v>184</v>
      </c>
      <c r="D468" s="93" t="s">
        <v>213</v>
      </c>
      <c r="E468" s="521"/>
      <c r="F468" s="522"/>
    </row>
    <row r="469" spans="1:6" ht="15.75" thickBot="1" x14ac:dyDescent="0.3">
      <c r="A469" s="94" t="s">
        <v>527</v>
      </c>
      <c r="B469" s="95" t="s">
        <v>526</v>
      </c>
      <c r="C469" s="95" t="s">
        <v>284</v>
      </c>
      <c r="D469" s="95" t="s">
        <v>525</v>
      </c>
      <c r="E469" s="523">
        <v>2.8</v>
      </c>
      <c r="F469" s="524"/>
    </row>
    <row r="470" spans="1:6" x14ac:dyDescent="0.25">
      <c r="A470" s="96"/>
      <c r="B470" s="96"/>
    </row>
    <row r="471" spans="1:6" x14ac:dyDescent="0.25">
      <c r="A471" s="516" t="s">
        <v>217</v>
      </c>
      <c r="B471" s="516"/>
      <c r="C471" s="516"/>
      <c r="D471" s="516"/>
      <c r="E471" s="516"/>
      <c r="F471" s="516"/>
    </row>
    <row r="472" spans="1:6" x14ac:dyDescent="0.25">
      <c r="A472" s="525" t="s">
        <v>524</v>
      </c>
      <c r="B472" s="525"/>
      <c r="C472" s="525"/>
      <c r="D472" s="525"/>
      <c r="E472" s="525"/>
      <c r="F472" s="525"/>
    </row>
    <row r="473" spans="1:6" x14ac:dyDescent="0.25">
      <c r="A473" s="526" t="s">
        <v>219</v>
      </c>
      <c r="B473" s="526"/>
      <c r="C473" t="s">
        <v>220</v>
      </c>
    </row>
    <row r="476" spans="1:6" x14ac:dyDescent="0.25">
      <c r="A476" s="516"/>
      <c r="B476" s="516"/>
    </row>
    <row r="477" spans="1:6" x14ac:dyDescent="0.25">
      <c r="A477" s="535" t="s">
        <v>188</v>
      </c>
      <c r="B477" s="535"/>
      <c r="C477" s="536" t="s">
        <v>491</v>
      </c>
      <c r="D477" s="536"/>
      <c r="E477" s="536"/>
      <c r="F477" s="536"/>
    </row>
    <row r="478" spans="1:6" x14ac:dyDescent="0.25">
      <c r="A478" s="537" t="s">
        <v>189</v>
      </c>
      <c r="B478" s="537"/>
      <c r="C478" s="536" t="s">
        <v>487</v>
      </c>
      <c r="D478" s="536"/>
      <c r="E478" s="536"/>
      <c r="F478" s="536"/>
    </row>
    <row r="479" spans="1:6" x14ac:dyDescent="0.25">
      <c r="A479" s="535" t="s">
        <v>190</v>
      </c>
      <c r="B479" s="535"/>
      <c r="C479" s="536" t="s">
        <v>491</v>
      </c>
      <c r="D479" s="536"/>
      <c r="E479" s="536"/>
      <c r="F479" s="536"/>
    </row>
    <row r="480" spans="1:6" ht="15.75" thickBot="1" x14ac:dyDescent="0.3">
      <c r="A480" s="538" t="s">
        <v>192</v>
      </c>
      <c r="B480" s="538"/>
      <c r="C480" s="536" t="s">
        <v>328</v>
      </c>
      <c r="D480" s="536"/>
      <c r="E480" s="536"/>
      <c r="F480" s="536"/>
    </row>
    <row r="481" spans="1:6" x14ac:dyDescent="0.25">
      <c r="A481" s="555" t="s">
        <v>194</v>
      </c>
      <c r="B481" s="556"/>
      <c r="C481" s="559" t="s">
        <v>195</v>
      </c>
      <c r="D481" s="560"/>
      <c r="E481" s="168"/>
      <c r="F481" s="168"/>
    </row>
    <row r="482" spans="1:6" x14ac:dyDescent="0.25">
      <c r="A482" s="557"/>
      <c r="B482" s="558"/>
      <c r="C482" s="558" t="s">
        <v>196</v>
      </c>
      <c r="D482" s="561"/>
      <c r="E482" s="169"/>
      <c r="F482" s="169"/>
    </row>
    <row r="483" spans="1:6" x14ac:dyDescent="0.25">
      <c r="A483" s="557"/>
      <c r="B483" s="558"/>
      <c r="C483" s="170" t="s">
        <v>197</v>
      </c>
      <c r="D483" s="171" t="s">
        <v>198</v>
      </c>
      <c r="E483" s="168"/>
      <c r="F483" s="168"/>
    </row>
    <row r="484" spans="1:6" x14ac:dyDescent="0.25">
      <c r="A484" s="562" t="s">
        <v>83</v>
      </c>
      <c r="B484" s="563"/>
      <c r="C484" s="172">
        <v>122.5</v>
      </c>
      <c r="D484" s="173">
        <v>73.75</v>
      </c>
      <c r="E484" s="174"/>
      <c r="F484" s="174"/>
    </row>
    <row r="485" spans="1:6" x14ac:dyDescent="0.25">
      <c r="A485" s="564" t="s">
        <v>290</v>
      </c>
      <c r="B485" s="565"/>
      <c r="C485" s="22">
        <v>158.75</v>
      </c>
      <c r="D485" s="25">
        <v>73.75</v>
      </c>
      <c r="E485" s="175"/>
      <c r="F485" s="175"/>
    </row>
    <row r="486" spans="1:6" x14ac:dyDescent="0.25">
      <c r="A486" s="564" t="s">
        <v>492</v>
      </c>
      <c r="B486" s="565"/>
      <c r="C486" s="22">
        <v>126.25</v>
      </c>
      <c r="D486" s="25">
        <v>73.75</v>
      </c>
      <c r="E486" s="175"/>
      <c r="F486" s="175"/>
    </row>
    <row r="487" spans="1:6" x14ac:dyDescent="0.25">
      <c r="A487" s="549" t="s">
        <v>493</v>
      </c>
      <c r="B487" s="550"/>
      <c r="C487" s="22">
        <v>0</v>
      </c>
      <c r="D487" s="25">
        <v>0</v>
      </c>
      <c r="E487" s="175"/>
      <c r="F487" s="175"/>
    </row>
    <row r="488" spans="1:6" x14ac:dyDescent="0.25">
      <c r="A488" s="564" t="s">
        <v>291</v>
      </c>
      <c r="B488" s="565"/>
      <c r="C488" s="22">
        <v>106.25</v>
      </c>
      <c r="D488" s="25">
        <v>73.75</v>
      </c>
      <c r="E488" s="175"/>
      <c r="F488" s="175"/>
    </row>
    <row r="489" spans="1:6" x14ac:dyDescent="0.25">
      <c r="A489" s="564" t="s">
        <v>295</v>
      </c>
      <c r="B489" s="565"/>
      <c r="C489" s="22">
        <v>105</v>
      </c>
      <c r="D489" s="25">
        <v>73.75</v>
      </c>
      <c r="E489" s="175"/>
      <c r="F489" s="175"/>
    </row>
    <row r="490" spans="1:6" x14ac:dyDescent="0.25">
      <c r="A490" s="564" t="s">
        <v>494</v>
      </c>
      <c r="B490" s="565"/>
      <c r="C490" s="22">
        <v>75</v>
      </c>
      <c r="D490" s="25">
        <v>73.75</v>
      </c>
      <c r="E490" s="175"/>
      <c r="F490" s="175"/>
    </row>
    <row r="491" spans="1:6" x14ac:dyDescent="0.25">
      <c r="A491" s="564" t="s">
        <v>128</v>
      </c>
      <c r="B491" s="565"/>
      <c r="C491" s="22">
        <v>18.75</v>
      </c>
      <c r="D491" s="25">
        <v>18.75</v>
      </c>
      <c r="E491" s="175"/>
      <c r="F491" s="175"/>
    </row>
    <row r="492" spans="1:6" x14ac:dyDescent="0.25">
      <c r="A492" s="564" t="s">
        <v>41</v>
      </c>
      <c r="B492" s="565"/>
      <c r="C492" s="22">
        <v>22.5</v>
      </c>
      <c r="D492" s="25">
        <v>22.5</v>
      </c>
      <c r="E492" s="175"/>
      <c r="F492" s="175"/>
    </row>
    <row r="493" spans="1:6" x14ac:dyDescent="0.25">
      <c r="A493" s="564" t="s">
        <v>388</v>
      </c>
      <c r="B493" s="565"/>
      <c r="C493" s="22">
        <v>22.5</v>
      </c>
      <c r="D493" s="25">
        <v>22.5</v>
      </c>
      <c r="E493" s="175"/>
      <c r="F493" s="175"/>
    </row>
    <row r="494" spans="1:6" ht="15.75" thickBot="1" x14ac:dyDescent="0.3">
      <c r="A494" s="551" t="s">
        <v>252</v>
      </c>
      <c r="B494" s="552"/>
      <c r="C494" s="30">
        <v>0</v>
      </c>
      <c r="D494" s="31">
        <v>115</v>
      </c>
      <c r="E494" s="175"/>
      <c r="F494" s="175"/>
    </row>
    <row r="495" spans="1:6" ht="15.75" thickBot="1" x14ac:dyDescent="0.3">
      <c r="A495" s="553" t="s">
        <v>209</v>
      </c>
      <c r="B495" s="554"/>
      <c r="C495" s="176"/>
      <c r="D495" s="177">
        <v>100</v>
      </c>
      <c r="E495" s="175"/>
      <c r="F495" s="175"/>
    </row>
    <row r="496" spans="1:6" x14ac:dyDescent="0.25">
      <c r="A496" s="548"/>
      <c r="B496" s="548"/>
      <c r="C496" s="175"/>
      <c r="D496" s="175"/>
      <c r="E496" s="175"/>
      <c r="F496" s="175"/>
    </row>
    <row r="497" spans="1:6" ht="15.75" thickBot="1" x14ac:dyDescent="0.3">
      <c r="A497" s="539" t="s">
        <v>210</v>
      </c>
      <c r="B497" s="539"/>
      <c r="C497" s="539"/>
      <c r="D497" s="539"/>
      <c r="E497" s="539"/>
      <c r="F497" s="539"/>
    </row>
    <row r="498" spans="1:6" x14ac:dyDescent="0.25">
      <c r="A498" s="540" t="s">
        <v>211</v>
      </c>
      <c r="B498" s="541"/>
      <c r="C498" s="541"/>
      <c r="D498" s="541"/>
      <c r="E498" s="542" t="s">
        <v>212</v>
      </c>
      <c r="F498" s="543"/>
    </row>
    <row r="499" spans="1:6" ht="41.25" thickBot="1" x14ac:dyDescent="0.3">
      <c r="A499" s="178" t="s">
        <v>182</v>
      </c>
      <c r="B499" s="179" t="s">
        <v>183</v>
      </c>
      <c r="C499" s="179" t="s">
        <v>184</v>
      </c>
      <c r="D499" s="179" t="s">
        <v>213</v>
      </c>
      <c r="E499" s="544"/>
      <c r="F499" s="545"/>
    </row>
    <row r="500" spans="1:6" ht="15.75" thickBot="1" x14ac:dyDescent="0.3">
      <c r="A500" s="180" t="s">
        <v>495</v>
      </c>
      <c r="B500" s="181" t="s">
        <v>496</v>
      </c>
      <c r="C500" s="181" t="s">
        <v>497</v>
      </c>
      <c r="D500" s="181" t="s">
        <v>498</v>
      </c>
      <c r="E500" s="546">
        <v>0.49</v>
      </c>
      <c r="F500" s="547"/>
    </row>
    <row r="501" spans="1:6" x14ac:dyDescent="0.25">
      <c r="A501" s="99"/>
      <c r="B501" s="99"/>
      <c r="C501" s="175"/>
      <c r="D501" s="175"/>
      <c r="E501" s="175"/>
      <c r="F501" s="175"/>
    </row>
    <row r="502" spans="1:6" x14ac:dyDescent="0.25">
      <c r="A502" s="548" t="s">
        <v>217</v>
      </c>
      <c r="B502" s="548"/>
      <c r="C502" s="548"/>
      <c r="D502" s="548"/>
      <c r="E502" s="548"/>
      <c r="F502" s="548"/>
    </row>
    <row r="503" spans="1:6" x14ac:dyDescent="0.25">
      <c r="A503" s="568" t="s">
        <v>499</v>
      </c>
      <c r="B503" s="568"/>
      <c r="C503" s="568"/>
      <c r="D503" s="568"/>
      <c r="E503" s="568"/>
      <c r="F503" s="568"/>
    </row>
    <row r="504" spans="1:6" x14ac:dyDescent="0.25">
      <c r="A504" s="534" t="s">
        <v>219</v>
      </c>
      <c r="B504" s="534"/>
      <c r="C504" s="175" t="s">
        <v>233</v>
      </c>
      <c r="D504" s="175"/>
      <c r="E504" s="175"/>
      <c r="F504" s="175"/>
    </row>
    <row r="505" spans="1:6" x14ac:dyDescent="0.25">
      <c r="A505" s="175"/>
      <c r="B505" s="175"/>
      <c r="C505" s="175"/>
      <c r="D505" s="175"/>
      <c r="E505" s="175"/>
      <c r="F505" s="175"/>
    </row>
    <row r="506" spans="1:6" x14ac:dyDescent="0.25">
      <c r="A506" s="175"/>
      <c r="B506" s="175"/>
      <c r="C506" s="175"/>
      <c r="D506" s="175"/>
      <c r="E506" s="175"/>
      <c r="F506" s="175"/>
    </row>
    <row r="507" spans="1:6" x14ac:dyDescent="0.25">
      <c r="A507" s="175"/>
      <c r="B507" s="175"/>
      <c r="C507" s="175"/>
      <c r="D507" s="175"/>
      <c r="E507" s="175"/>
      <c r="F507" s="175"/>
    </row>
    <row r="508" spans="1:6" x14ac:dyDescent="0.25">
      <c r="A508" s="514" t="s">
        <v>188</v>
      </c>
      <c r="B508" s="514"/>
      <c r="C508" s="504" t="s">
        <v>360</v>
      </c>
      <c r="D508" s="504"/>
      <c r="E508" s="504"/>
      <c r="F508" s="504"/>
    </row>
    <row r="509" spans="1:6" x14ac:dyDescent="0.25">
      <c r="A509" s="515" t="s">
        <v>189</v>
      </c>
      <c r="B509" s="515"/>
      <c r="C509" s="504" t="s">
        <v>145</v>
      </c>
      <c r="D509" s="504"/>
      <c r="E509" s="504"/>
      <c r="F509" s="504"/>
    </row>
    <row r="510" spans="1:6" x14ac:dyDescent="0.25">
      <c r="A510" s="514" t="s">
        <v>190</v>
      </c>
      <c r="B510" s="514"/>
      <c r="C510" s="504" t="s">
        <v>360</v>
      </c>
      <c r="D510" s="504"/>
      <c r="E510" s="504"/>
      <c r="F510" s="504"/>
    </row>
    <row r="511" spans="1:6" ht="15.75" thickBot="1" x14ac:dyDescent="0.3">
      <c r="A511" s="503" t="s">
        <v>192</v>
      </c>
      <c r="B511" s="503"/>
      <c r="C511" s="504" t="s">
        <v>193</v>
      </c>
      <c r="D511" s="504"/>
      <c r="E511" s="504"/>
      <c r="F511" s="504"/>
    </row>
    <row r="512" spans="1:6" x14ac:dyDescent="0.25">
      <c r="A512" s="505" t="s">
        <v>194</v>
      </c>
      <c r="B512" s="506"/>
      <c r="C512" s="509" t="s">
        <v>195</v>
      </c>
      <c r="D512" s="510"/>
      <c r="E512" s="80"/>
      <c r="F512" s="80"/>
    </row>
    <row r="513" spans="1:6" x14ac:dyDescent="0.25">
      <c r="A513" s="507"/>
      <c r="B513" s="508"/>
      <c r="C513" s="508" t="s">
        <v>196</v>
      </c>
      <c r="D513" s="511"/>
      <c r="E513" s="81"/>
      <c r="F513" s="81"/>
    </row>
    <row r="514" spans="1:6" x14ac:dyDescent="0.25">
      <c r="A514" s="507"/>
      <c r="B514" s="508"/>
      <c r="C514" s="82" t="s">
        <v>197</v>
      </c>
      <c r="D514" s="83" t="s">
        <v>198</v>
      </c>
      <c r="E514" s="80"/>
      <c r="F514" s="80"/>
    </row>
    <row r="515" spans="1:6" x14ac:dyDescent="0.25">
      <c r="A515" s="512" t="s">
        <v>147</v>
      </c>
      <c r="B515" s="513"/>
      <c r="C515" s="84">
        <v>10</v>
      </c>
      <c r="D515" s="85">
        <v>10</v>
      </c>
      <c r="E515" s="86"/>
      <c r="F515" s="86"/>
    </row>
    <row r="516" spans="1:6" x14ac:dyDescent="0.25">
      <c r="A516" s="527" t="s">
        <v>58</v>
      </c>
      <c r="B516" s="528"/>
      <c r="C516" s="62">
        <v>60</v>
      </c>
      <c r="D516" s="87">
        <v>60</v>
      </c>
    </row>
    <row r="517" spans="1:6" x14ac:dyDescent="0.25">
      <c r="A517" s="569" t="s">
        <v>361</v>
      </c>
      <c r="B517" s="570"/>
      <c r="C517" s="62">
        <v>0</v>
      </c>
      <c r="D517" s="87">
        <v>26.5</v>
      </c>
    </row>
    <row r="518" spans="1:6" x14ac:dyDescent="0.25">
      <c r="A518" s="527" t="s">
        <v>20</v>
      </c>
      <c r="B518" s="528"/>
      <c r="C518" s="62">
        <v>75</v>
      </c>
      <c r="D518" s="87">
        <v>75</v>
      </c>
    </row>
    <row r="519" spans="1:6" x14ac:dyDescent="0.25">
      <c r="A519" s="527" t="s">
        <v>22</v>
      </c>
      <c r="B519" s="528"/>
      <c r="C519" s="62">
        <v>2</v>
      </c>
      <c r="D519" s="87">
        <v>2</v>
      </c>
    </row>
    <row r="520" spans="1:6" x14ac:dyDescent="0.25">
      <c r="A520" s="527" t="s">
        <v>17</v>
      </c>
      <c r="B520" s="528"/>
      <c r="C520" s="62">
        <v>2.5</v>
      </c>
      <c r="D520" s="87">
        <v>2.5</v>
      </c>
    </row>
    <row r="521" spans="1:6" ht="15.75" thickBot="1" x14ac:dyDescent="0.3">
      <c r="A521" s="529" t="s">
        <v>21</v>
      </c>
      <c r="B521" s="530"/>
      <c r="C521" s="88">
        <v>0.25</v>
      </c>
      <c r="D521" s="89">
        <v>0.25</v>
      </c>
    </row>
    <row r="522" spans="1:6" ht="15.75" thickBot="1" x14ac:dyDescent="0.3">
      <c r="A522" s="531" t="s">
        <v>209</v>
      </c>
      <c r="B522" s="532"/>
      <c r="C522" s="90"/>
      <c r="D522" s="91">
        <v>100</v>
      </c>
    </row>
    <row r="523" spans="1:6" x14ac:dyDescent="0.25">
      <c r="A523" s="516"/>
      <c r="B523" s="516"/>
    </row>
    <row r="524" spans="1:6" ht="15.75" thickBot="1" x14ac:dyDescent="0.3">
      <c r="A524" s="533" t="s">
        <v>210</v>
      </c>
      <c r="B524" s="533"/>
      <c r="C524" s="533"/>
      <c r="D524" s="533"/>
      <c r="E524" s="533"/>
      <c r="F524" s="533"/>
    </row>
    <row r="525" spans="1:6" x14ac:dyDescent="0.25">
      <c r="A525" s="517" t="s">
        <v>211</v>
      </c>
      <c r="B525" s="518"/>
      <c r="C525" s="518"/>
      <c r="D525" s="518"/>
      <c r="E525" s="519" t="s">
        <v>212</v>
      </c>
      <c r="F525" s="520"/>
    </row>
    <row r="526" spans="1:6" ht="51.75" thickBot="1" x14ac:dyDescent="0.3">
      <c r="A526" s="92" t="s">
        <v>182</v>
      </c>
      <c r="B526" s="93" t="s">
        <v>183</v>
      </c>
      <c r="C526" s="93" t="s">
        <v>184</v>
      </c>
      <c r="D526" s="93" t="s">
        <v>213</v>
      </c>
      <c r="E526" s="521"/>
      <c r="F526" s="522"/>
    </row>
    <row r="527" spans="1:6" ht="15.75" thickBot="1" x14ac:dyDescent="0.3">
      <c r="A527" s="94" t="s">
        <v>362</v>
      </c>
      <c r="B527" s="95" t="s">
        <v>363</v>
      </c>
      <c r="C527" s="95" t="s">
        <v>364</v>
      </c>
      <c r="D527" s="95" t="s">
        <v>365</v>
      </c>
      <c r="E527" s="523">
        <v>0.45</v>
      </c>
      <c r="F527" s="524"/>
    </row>
    <row r="528" spans="1:6" x14ac:dyDescent="0.25">
      <c r="A528" s="96"/>
      <c r="B528" s="96"/>
    </row>
    <row r="529" spans="1:6" x14ac:dyDescent="0.25">
      <c r="A529" s="516" t="s">
        <v>217</v>
      </c>
      <c r="B529" s="516"/>
      <c r="C529" s="516"/>
      <c r="D529" s="516"/>
      <c r="E529" s="516"/>
      <c r="F529" s="516"/>
    </row>
    <row r="530" spans="1:6" x14ac:dyDescent="0.25">
      <c r="A530" s="525" t="s">
        <v>366</v>
      </c>
      <c r="B530" s="525"/>
      <c r="C530" s="525"/>
      <c r="D530" s="525"/>
      <c r="E530" s="525"/>
      <c r="F530" s="525"/>
    </row>
    <row r="531" spans="1:6" x14ac:dyDescent="0.25">
      <c r="A531" s="526" t="s">
        <v>219</v>
      </c>
      <c r="B531" s="526"/>
      <c r="C531" t="s">
        <v>233</v>
      </c>
    </row>
    <row r="535" spans="1:6" x14ac:dyDescent="0.25">
      <c r="A535" s="535" t="s">
        <v>188</v>
      </c>
      <c r="B535" s="535"/>
      <c r="C535" s="536" t="s">
        <v>501</v>
      </c>
      <c r="D535" s="536"/>
      <c r="E535" s="536"/>
      <c r="F535" s="536"/>
    </row>
    <row r="536" spans="1:6" x14ac:dyDescent="0.25">
      <c r="A536" s="537" t="s">
        <v>189</v>
      </c>
      <c r="B536" s="537"/>
      <c r="C536" s="536" t="s">
        <v>502</v>
      </c>
      <c r="D536" s="536"/>
      <c r="E536" s="536"/>
      <c r="F536" s="536"/>
    </row>
    <row r="537" spans="1:6" x14ac:dyDescent="0.25">
      <c r="A537" s="535" t="s">
        <v>190</v>
      </c>
      <c r="B537" s="535"/>
      <c r="C537" s="536" t="s">
        <v>501</v>
      </c>
      <c r="D537" s="536"/>
      <c r="E537" s="536"/>
      <c r="F537" s="536"/>
    </row>
    <row r="538" spans="1:6" ht="15.75" thickBot="1" x14ac:dyDescent="0.3">
      <c r="A538" s="538" t="s">
        <v>192</v>
      </c>
      <c r="B538" s="538"/>
      <c r="C538" s="536" t="s">
        <v>376</v>
      </c>
      <c r="D538" s="536"/>
      <c r="E538" s="536"/>
      <c r="F538" s="536"/>
    </row>
    <row r="539" spans="1:6" x14ac:dyDescent="0.25">
      <c r="A539" s="555" t="s">
        <v>194</v>
      </c>
      <c r="B539" s="556"/>
      <c r="C539" s="559" t="s">
        <v>195</v>
      </c>
      <c r="D539" s="560"/>
      <c r="E539" s="168"/>
      <c r="F539" s="168"/>
    </row>
    <row r="540" spans="1:6" x14ac:dyDescent="0.25">
      <c r="A540" s="557"/>
      <c r="B540" s="558"/>
      <c r="C540" s="558" t="s">
        <v>196</v>
      </c>
      <c r="D540" s="561"/>
      <c r="E540" s="169"/>
      <c r="F540" s="169"/>
    </row>
    <row r="541" spans="1:6" x14ac:dyDescent="0.25">
      <c r="A541" s="557"/>
      <c r="B541" s="558"/>
      <c r="C541" s="170" t="s">
        <v>197</v>
      </c>
      <c r="D541" s="171" t="s">
        <v>198</v>
      </c>
      <c r="E541" s="168"/>
      <c r="F541" s="168"/>
    </row>
    <row r="542" spans="1:6" x14ac:dyDescent="0.25">
      <c r="A542" s="562" t="s">
        <v>503</v>
      </c>
      <c r="B542" s="563"/>
      <c r="C542" s="172">
        <v>67</v>
      </c>
      <c r="D542" s="173">
        <v>49</v>
      </c>
      <c r="E542" s="174"/>
      <c r="F542" s="174"/>
    </row>
    <row r="543" spans="1:6" x14ac:dyDescent="0.25">
      <c r="A543" s="564" t="s">
        <v>92</v>
      </c>
      <c r="B543" s="565"/>
      <c r="C543" s="22">
        <v>9.4</v>
      </c>
      <c r="D543" s="25">
        <v>9.4</v>
      </c>
      <c r="E543" s="175"/>
      <c r="F543" s="175"/>
    </row>
    <row r="544" spans="1:6" x14ac:dyDescent="0.25">
      <c r="A544" s="564" t="s">
        <v>26</v>
      </c>
      <c r="B544" s="565"/>
      <c r="C544" s="22">
        <v>14</v>
      </c>
      <c r="D544" s="25">
        <v>14</v>
      </c>
      <c r="E544" s="175"/>
      <c r="F544" s="175"/>
    </row>
    <row r="545" spans="1:6" x14ac:dyDescent="0.25">
      <c r="A545" s="564" t="s">
        <v>17</v>
      </c>
      <c r="B545" s="565"/>
      <c r="C545" s="22">
        <v>2.2999999999999998</v>
      </c>
      <c r="D545" s="25">
        <v>2.2999999999999998</v>
      </c>
      <c r="E545" s="175"/>
      <c r="F545" s="175"/>
    </row>
    <row r="546" spans="1:6" x14ac:dyDescent="0.25">
      <c r="A546" s="564" t="s">
        <v>117</v>
      </c>
      <c r="B546" s="565"/>
      <c r="C546" s="22">
        <v>27</v>
      </c>
      <c r="D546" s="25">
        <v>23</v>
      </c>
      <c r="E546" s="175"/>
      <c r="F546" s="175"/>
    </row>
    <row r="547" spans="1:6" x14ac:dyDescent="0.25">
      <c r="A547" s="549" t="s">
        <v>504</v>
      </c>
      <c r="B547" s="550"/>
      <c r="C547" s="22">
        <v>0</v>
      </c>
      <c r="D547" s="25">
        <v>12.5</v>
      </c>
      <c r="E547" s="175"/>
      <c r="F547" s="175"/>
    </row>
    <row r="548" spans="1:6" x14ac:dyDescent="0.25">
      <c r="A548" s="564" t="s">
        <v>505</v>
      </c>
      <c r="B548" s="565"/>
      <c r="C548" s="22">
        <v>0</v>
      </c>
      <c r="D548" s="25">
        <v>30</v>
      </c>
      <c r="E548" s="175"/>
      <c r="F548" s="175"/>
    </row>
    <row r="549" spans="1:6" x14ac:dyDescent="0.25">
      <c r="A549" s="549" t="s">
        <v>506</v>
      </c>
      <c r="B549" s="550"/>
      <c r="C549" s="22">
        <v>0</v>
      </c>
      <c r="D549" s="25">
        <v>83</v>
      </c>
      <c r="E549" s="175"/>
      <c r="F549" s="175"/>
    </row>
    <row r="550" spans="1:6" ht="15.75" thickBot="1" x14ac:dyDescent="0.3">
      <c r="A550" s="551" t="s">
        <v>405</v>
      </c>
      <c r="B550" s="552"/>
      <c r="C550" s="30">
        <v>0</v>
      </c>
      <c r="D550" s="31">
        <v>70</v>
      </c>
      <c r="E550" s="175"/>
      <c r="F550" s="175"/>
    </row>
    <row r="551" spans="1:6" ht="15.75" thickBot="1" x14ac:dyDescent="0.3">
      <c r="A551" s="553" t="s">
        <v>209</v>
      </c>
      <c r="B551" s="554"/>
      <c r="C551" s="176"/>
      <c r="D551" s="177">
        <v>100</v>
      </c>
      <c r="E551" s="175"/>
      <c r="F551" s="175"/>
    </row>
    <row r="552" spans="1:6" x14ac:dyDescent="0.25">
      <c r="A552" s="548"/>
      <c r="B552" s="548"/>
      <c r="C552" s="175"/>
      <c r="D552" s="175"/>
      <c r="E552" s="175"/>
      <c r="F552" s="175"/>
    </row>
    <row r="553" spans="1:6" ht="15.75" thickBot="1" x14ac:dyDescent="0.3">
      <c r="A553" s="539" t="s">
        <v>210</v>
      </c>
      <c r="B553" s="539"/>
      <c r="C553" s="539"/>
      <c r="D553" s="539"/>
      <c r="E553" s="539"/>
      <c r="F553" s="539"/>
    </row>
    <row r="554" spans="1:6" x14ac:dyDescent="0.25">
      <c r="A554" s="540" t="s">
        <v>211</v>
      </c>
      <c r="B554" s="541"/>
      <c r="C554" s="541"/>
      <c r="D554" s="541"/>
      <c r="E554" s="542" t="s">
        <v>212</v>
      </c>
      <c r="F554" s="543"/>
    </row>
    <row r="555" spans="1:6" ht="41.25" thickBot="1" x14ac:dyDescent="0.3">
      <c r="A555" s="178" t="s">
        <v>182</v>
      </c>
      <c r="B555" s="179" t="s">
        <v>183</v>
      </c>
      <c r="C555" s="179" t="s">
        <v>184</v>
      </c>
      <c r="D555" s="179" t="s">
        <v>213</v>
      </c>
      <c r="E555" s="544"/>
      <c r="F555" s="545"/>
    </row>
    <row r="556" spans="1:6" ht="15.75" thickBot="1" x14ac:dyDescent="0.3">
      <c r="A556" s="180" t="s">
        <v>507</v>
      </c>
      <c r="B556" s="181" t="s">
        <v>508</v>
      </c>
      <c r="C556" s="181" t="s">
        <v>509</v>
      </c>
      <c r="D556" s="181" t="s">
        <v>510</v>
      </c>
      <c r="E556" s="546">
        <v>1</v>
      </c>
      <c r="F556" s="547"/>
    </row>
    <row r="557" spans="1:6" x14ac:dyDescent="0.25">
      <c r="A557" s="99"/>
      <c r="B557" s="99"/>
      <c r="C557" s="175"/>
      <c r="D557" s="175"/>
      <c r="E557" s="175"/>
      <c r="F557" s="175"/>
    </row>
    <row r="558" spans="1:6" x14ac:dyDescent="0.25">
      <c r="A558" s="548" t="s">
        <v>217</v>
      </c>
      <c r="B558" s="548"/>
      <c r="C558" s="548"/>
      <c r="D558" s="548"/>
      <c r="E558" s="548"/>
      <c r="F558" s="548"/>
    </row>
    <row r="559" spans="1:6" x14ac:dyDescent="0.25">
      <c r="A559" s="568" t="s">
        <v>511</v>
      </c>
      <c r="B559" s="568"/>
      <c r="C559" s="568"/>
      <c r="D559" s="568"/>
      <c r="E559" s="568"/>
      <c r="F559" s="568"/>
    </row>
    <row r="560" spans="1:6" x14ac:dyDescent="0.25">
      <c r="A560" s="534" t="s">
        <v>219</v>
      </c>
      <c r="B560" s="534"/>
      <c r="C560" s="175" t="s">
        <v>259</v>
      </c>
      <c r="D560" s="175"/>
      <c r="E560" s="175"/>
      <c r="F560" s="175"/>
    </row>
    <row r="561" spans="1:6" x14ac:dyDescent="0.25">
      <c r="A561" s="175"/>
      <c r="B561" s="175"/>
      <c r="C561" s="175"/>
      <c r="D561" s="175"/>
      <c r="E561" s="175"/>
      <c r="F561" s="175"/>
    </row>
    <row r="562" spans="1:6" x14ac:dyDescent="0.25">
      <c r="A562" s="175"/>
      <c r="B562" s="175"/>
      <c r="C562" s="175"/>
      <c r="D562" s="175"/>
      <c r="E562" s="175"/>
      <c r="F562" s="175"/>
    </row>
    <row r="563" spans="1:6" x14ac:dyDescent="0.25">
      <c r="A563" s="548"/>
      <c r="B563" s="548"/>
      <c r="C563" s="175"/>
      <c r="D563" s="175"/>
      <c r="E563" s="175"/>
      <c r="F563" s="175"/>
    </row>
    <row r="565" spans="1:6" x14ac:dyDescent="0.25">
      <c r="A565" s="535" t="s">
        <v>188</v>
      </c>
      <c r="B565" s="535"/>
      <c r="C565" s="536" t="s">
        <v>458</v>
      </c>
      <c r="D565" s="536"/>
      <c r="E565" s="536"/>
      <c r="F565" s="536"/>
    </row>
    <row r="566" spans="1:6" x14ac:dyDescent="0.25">
      <c r="A566" s="537" t="s">
        <v>189</v>
      </c>
      <c r="B566" s="537"/>
      <c r="C566" s="536" t="s">
        <v>456</v>
      </c>
      <c r="D566" s="536"/>
      <c r="E566" s="536"/>
      <c r="F566" s="536"/>
    </row>
    <row r="567" spans="1:6" x14ac:dyDescent="0.25">
      <c r="A567" s="535" t="s">
        <v>190</v>
      </c>
      <c r="B567" s="535"/>
      <c r="C567" s="536" t="s">
        <v>458</v>
      </c>
      <c r="D567" s="536"/>
      <c r="E567" s="536"/>
      <c r="F567" s="536"/>
    </row>
    <row r="568" spans="1:6" ht="15.75" thickBot="1" x14ac:dyDescent="0.3">
      <c r="A568" s="538" t="s">
        <v>192</v>
      </c>
      <c r="B568" s="538"/>
      <c r="C568" s="536" t="s">
        <v>328</v>
      </c>
      <c r="D568" s="536"/>
      <c r="E568" s="536"/>
      <c r="F568" s="536"/>
    </row>
    <row r="569" spans="1:6" x14ac:dyDescent="0.25">
      <c r="A569" s="555" t="s">
        <v>194</v>
      </c>
      <c r="B569" s="556"/>
      <c r="C569" s="559" t="s">
        <v>195</v>
      </c>
      <c r="D569" s="560"/>
      <c r="E569" s="168"/>
      <c r="F569" s="168"/>
    </row>
    <row r="570" spans="1:6" x14ac:dyDescent="0.25">
      <c r="A570" s="557"/>
      <c r="B570" s="558"/>
      <c r="C570" s="558" t="s">
        <v>196</v>
      </c>
      <c r="D570" s="561"/>
      <c r="E570" s="169"/>
      <c r="F570" s="169"/>
    </row>
    <row r="571" spans="1:6" x14ac:dyDescent="0.25">
      <c r="A571" s="557"/>
      <c r="B571" s="558"/>
      <c r="C571" s="170" t="s">
        <v>197</v>
      </c>
      <c r="D571" s="171" t="s">
        <v>198</v>
      </c>
      <c r="E571" s="168"/>
      <c r="F571" s="168"/>
    </row>
    <row r="572" spans="1:6" x14ac:dyDescent="0.25">
      <c r="A572" s="562" t="s">
        <v>459</v>
      </c>
      <c r="B572" s="563"/>
      <c r="C572" s="172">
        <v>1.67</v>
      </c>
      <c r="D572" s="173">
        <v>1.67</v>
      </c>
      <c r="E572" s="174"/>
      <c r="F572" s="174"/>
    </row>
    <row r="573" spans="1:6" x14ac:dyDescent="0.25">
      <c r="A573" s="564" t="s">
        <v>43</v>
      </c>
      <c r="B573" s="565"/>
      <c r="C573" s="22">
        <v>5.56</v>
      </c>
      <c r="D573" s="25">
        <v>5.56</v>
      </c>
      <c r="E573" s="175"/>
      <c r="F573" s="175"/>
    </row>
    <row r="574" spans="1:6" x14ac:dyDescent="0.25">
      <c r="A574" s="564" t="s">
        <v>41</v>
      </c>
      <c r="B574" s="565"/>
      <c r="C574" s="22">
        <v>50</v>
      </c>
      <c r="D574" s="25">
        <v>50</v>
      </c>
      <c r="E574" s="175"/>
      <c r="F574" s="175"/>
    </row>
    <row r="575" spans="1:6" ht="15.75" thickBot="1" x14ac:dyDescent="0.3">
      <c r="A575" s="566" t="s">
        <v>26</v>
      </c>
      <c r="B575" s="567"/>
      <c r="C575" s="30">
        <v>60</v>
      </c>
      <c r="D575" s="31">
        <v>60</v>
      </c>
      <c r="E575" s="175"/>
      <c r="F575" s="175"/>
    </row>
    <row r="576" spans="1:6" ht="15.75" thickBot="1" x14ac:dyDescent="0.3">
      <c r="A576" s="553" t="s">
        <v>209</v>
      </c>
      <c r="B576" s="554"/>
      <c r="C576" s="176"/>
      <c r="D576" s="177">
        <v>100</v>
      </c>
      <c r="E576" s="175"/>
      <c r="F576" s="175"/>
    </row>
    <row r="577" spans="1:6" x14ac:dyDescent="0.25">
      <c r="A577" s="548"/>
      <c r="B577" s="548"/>
      <c r="C577" s="175"/>
      <c r="D577" s="175"/>
      <c r="E577" s="175"/>
      <c r="F577" s="175"/>
    </row>
    <row r="578" spans="1:6" ht="15.75" thickBot="1" x14ac:dyDescent="0.3">
      <c r="A578" s="539" t="s">
        <v>210</v>
      </c>
      <c r="B578" s="539"/>
      <c r="C578" s="539"/>
      <c r="D578" s="539"/>
      <c r="E578" s="539"/>
      <c r="F578" s="539"/>
    </row>
    <row r="579" spans="1:6" x14ac:dyDescent="0.25">
      <c r="A579" s="540" t="s">
        <v>211</v>
      </c>
      <c r="B579" s="541"/>
      <c r="C579" s="541"/>
      <c r="D579" s="541"/>
      <c r="E579" s="542" t="s">
        <v>212</v>
      </c>
      <c r="F579" s="543"/>
    </row>
    <row r="580" spans="1:6" ht="41.25" thickBot="1" x14ac:dyDescent="0.3">
      <c r="A580" s="178" t="s">
        <v>182</v>
      </c>
      <c r="B580" s="179" t="s">
        <v>183</v>
      </c>
      <c r="C580" s="179" t="s">
        <v>184</v>
      </c>
      <c r="D580" s="179" t="s">
        <v>213</v>
      </c>
      <c r="E580" s="544"/>
      <c r="F580" s="545"/>
    </row>
    <row r="581" spans="1:6" ht="15.75" thickBot="1" x14ac:dyDescent="0.3">
      <c r="A581" s="180" t="s">
        <v>460</v>
      </c>
      <c r="B581" s="181" t="s">
        <v>461</v>
      </c>
      <c r="C581" s="181" t="s">
        <v>462</v>
      </c>
      <c r="D581" s="181" t="s">
        <v>463</v>
      </c>
      <c r="E581" s="546">
        <v>0.65</v>
      </c>
      <c r="F581" s="547"/>
    </row>
    <row r="582" spans="1:6" x14ac:dyDescent="0.25">
      <c r="A582" s="99"/>
      <c r="B582" s="99"/>
      <c r="C582" s="175"/>
      <c r="D582" s="175"/>
      <c r="E582" s="175"/>
      <c r="F582" s="175"/>
    </row>
    <row r="583" spans="1:6" x14ac:dyDescent="0.25">
      <c r="A583" s="548" t="s">
        <v>217</v>
      </c>
      <c r="B583" s="548"/>
      <c r="C583" s="548"/>
      <c r="D583" s="548"/>
      <c r="E583" s="548"/>
      <c r="F583" s="548"/>
    </row>
    <row r="584" spans="1:6" x14ac:dyDescent="0.25">
      <c r="A584" s="568" t="s">
        <v>464</v>
      </c>
      <c r="B584" s="568"/>
      <c r="C584" s="568"/>
      <c r="D584" s="568"/>
      <c r="E584" s="568"/>
      <c r="F584" s="568"/>
    </row>
    <row r="585" spans="1:6" x14ac:dyDescent="0.25">
      <c r="A585" s="534" t="s">
        <v>219</v>
      </c>
      <c r="B585" s="534"/>
      <c r="C585" s="175" t="s">
        <v>233</v>
      </c>
      <c r="D585" s="175"/>
      <c r="E585" s="175"/>
      <c r="F585" s="175"/>
    </row>
    <row r="586" spans="1:6" x14ac:dyDescent="0.25">
      <c r="A586" s="175"/>
      <c r="B586" s="175"/>
      <c r="C586" s="175"/>
      <c r="D586" s="175"/>
      <c r="E586" s="175"/>
      <c r="F586" s="175"/>
    </row>
    <row r="587" spans="1:6" x14ac:dyDescent="0.25">
      <c r="A587" s="175"/>
      <c r="B587" s="175"/>
      <c r="C587" s="175"/>
      <c r="D587" s="175"/>
      <c r="E587" s="175"/>
      <c r="F587" s="175"/>
    </row>
    <row r="588" spans="1:6" x14ac:dyDescent="0.25">
      <c r="A588" s="548"/>
      <c r="B588" s="548"/>
      <c r="C588" s="175"/>
      <c r="D588" s="175"/>
      <c r="E588" s="175"/>
      <c r="F588" s="175"/>
    </row>
    <row r="589" spans="1:6" x14ac:dyDescent="0.25">
      <c r="A589" s="514" t="s">
        <v>188</v>
      </c>
      <c r="B589" s="514"/>
      <c r="C589" s="504" t="s">
        <v>35</v>
      </c>
      <c r="D589" s="504"/>
      <c r="E589" s="504"/>
      <c r="F589" s="504"/>
    </row>
    <row r="590" spans="1:6" x14ac:dyDescent="0.25">
      <c r="A590" s="515" t="s">
        <v>189</v>
      </c>
      <c r="B590" s="515"/>
      <c r="C590" s="504" t="s">
        <v>36</v>
      </c>
      <c r="D590" s="504"/>
      <c r="E590" s="504"/>
      <c r="F590" s="504"/>
    </row>
    <row r="591" spans="1:6" x14ac:dyDescent="0.25">
      <c r="A591" s="514" t="s">
        <v>190</v>
      </c>
      <c r="B591" s="514"/>
      <c r="C591" s="504" t="s">
        <v>35</v>
      </c>
      <c r="D591" s="504"/>
      <c r="E591" s="504"/>
      <c r="F591" s="504"/>
    </row>
    <row r="592" spans="1:6" ht="15.75" thickBot="1" x14ac:dyDescent="0.3">
      <c r="A592" s="503" t="s">
        <v>192</v>
      </c>
      <c r="B592" s="503"/>
      <c r="C592" s="504" t="s">
        <v>328</v>
      </c>
      <c r="D592" s="504"/>
      <c r="E592" s="504"/>
      <c r="F592" s="504"/>
    </row>
    <row r="593" spans="1:6" x14ac:dyDescent="0.25">
      <c r="A593" s="505" t="s">
        <v>194</v>
      </c>
      <c r="B593" s="506"/>
      <c r="C593" s="509" t="s">
        <v>195</v>
      </c>
      <c r="D593" s="510"/>
      <c r="E593" s="80"/>
      <c r="F593" s="80"/>
    </row>
    <row r="594" spans="1:6" x14ac:dyDescent="0.25">
      <c r="A594" s="507"/>
      <c r="B594" s="508"/>
      <c r="C594" s="508" t="s">
        <v>196</v>
      </c>
      <c r="D594" s="511"/>
      <c r="E594" s="81"/>
      <c r="F594" s="81"/>
    </row>
    <row r="595" spans="1:6" x14ac:dyDescent="0.25">
      <c r="A595" s="507"/>
      <c r="B595" s="508"/>
      <c r="C595" s="82" t="s">
        <v>197</v>
      </c>
      <c r="D595" s="83" t="s">
        <v>198</v>
      </c>
      <c r="E595" s="80"/>
      <c r="F595" s="80"/>
    </row>
    <row r="596" spans="1:6" x14ac:dyDescent="0.25">
      <c r="A596" s="512" t="s">
        <v>39</v>
      </c>
      <c r="B596" s="513"/>
      <c r="C596" s="84">
        <v>1.1100000000000001</v>
      </c>
      <c r="D596" s="85">
        <v>1.1100000000000001</v>
      </c>
      <c r="E596" s="86"/>
      <c r="F596" s="86"/>
    </row>
    <row r="597" spans="1:6" x14ac:dyDescent="0.25">
      <c r="A597" s="527" t="s">
        <v>43</v>
      </c>
      <c r="B597" s="528"/>
      <c r="C597" s="62">
        <v>5.56</v>
      </c>
      <c r="D597" s="87">
        <v>5.56</v>
      </c>
    </row>
    <row r="598" spans="1:6" x14ac:dyDescent="0.25">
      <c r="A598" s="527" t="s">
        <v>41</v>
      </c>
      <c r="B598" s="528"/>
      <c r="C598" s="62">
        <v>61.11</v>
      </c>
      <c r="D598" s="87">
        <v>61.11</v>
      </c>
    </row>
    <row r="599" spans="1:6" ht="15.75" thickBot="1" x14ac:dyDescent="0.3">
      <c r="A599" s="529" t="s">
        <v>26</v>
      </c>
      <c r="B599" s="530"/>
      <c r="C599" s="88">
        <v>44.44</v>
      </c>
      <c r="D599" s="89">
        <v>44.44</v>
      </c>
    </row>
    <row r="600" spans="1:6" ht="15.75" thickBot="1" x14ac:dyDescent="0.3">
      <c r="A600" s="531" t="s">
        <v>209</v>
      </c>
      <c r="B600" s="532"/>
      <c r="C600" s="90"/>
      <c r="D600" s="91">
        <v>100</v>
      </c>
    </row>
    <row r="601" spans="1:6" x14ac:dyDescent="0.25">
      <c r="A601" s="516"/>
      <c r="B601" s="516"/>
    </row>
    <row r="602" spans="1:6" ht="15.75" thickBot="1" x14ac:dyDescent="0.3">
      <c r="A602" s="533" t="s">
        <v>210</v>
      </c>
      <c r="B602" s="533"/>
      <c r="C602" s="533"/>
      <c r="D602" s="533"/>
      <c r="E602" s="533"/>
      <c r="F602" s="533"/>
    </row>
    <row r="603" spans="1:6" x14ac:dyDescent="0.25">
      <c r="A603" s="517" t="s">
        <v>211</v>
      </c>
      <c r="B603" s="518"/>
      <c r="C603" s="518"/>
      <c r="D603" s="518"/>
      <c r="E603" s="519" t="s">
        <v>212</v>
      </c>
      <c r="F603" s="520"/>
    </row>
    <row r="604" spans="1:6" ht="51.75" thickBot="1" x14ac:dyDescent="0.3">
      <c r="A604" s="92" t="s">
        <v>182</v>
      </c>
      <c r="B604" s="93" t="s">
        <v>183</v>
      </c>
      <c r="C604" s="93" t="s">
        <v>184</v>
      </c>
      <c r="D604" s="93" t="s">
        <v>213</v>
      </c>
      <c r="E604" s="521"/>
      <c r="F604" s="522"/>
    </row>
    <row r="605" spans="1:6" ht="15.75" thickBot="1" x14ac:dyDescent="0.3">
      <c r="A605" s="94" t="s">
        <v>371</v>
      </c>
      <c r="B605" s="95" t="s">
        <v>372</v>
      </c>
      <c r="C605" s="95" t="s">
        <v>373</v>
      </c>
      <c r="D605" s="95" t="s">
        <v>374</v>
      </c>
      <c r="E605" s="523">
        <v>0.79</v>
      </c>
      <c r="F605" s="524"/>
    </row>
    <row r="606" spans="1:6" x14ac:dyDescent="0.25">
      <c r="A606" s="96"/>
      <c r="B606" s="96"/>
    </row>
    <row r="607" spans="1:6" x14ac:dyDescent="0.25">
      <c r="A607" s="516" t="s">
        <v>217</v>
      </c>
      <c r="B607" s="516"/>
      <c r="C607" s="516"/>
      <c r="D607" s="516"/>
      <c r="E607" s="516"/>
      <c r="F607" s="516"/>
    </row>
    <row r="608" spans="1:6" x14ac:dyDescent="0.25">
      <c r="A608" s="525" t="s">
        <v>375</v>
      </c>
      <c r="B608" s="525"/>
      <c r="C608" s="525"/>
      <c r="D608" s="525"/>
      <c r="E608" s="525"/>
      <c r="F608" s="525"/>
    </row>
    <row r="609" spans="1:6" x14ac:dyDescent="0.25">
      <c r="A609" s="526" t="s">
        <v>219</v>
      </c>
      <c r="B609" s="526"/>
      <c r="C609" t="s">
        <v>233</v>
      </c>
    </row>
    <row r="614" spans="1:6" x14ac:dyDescent="0.25">
      <c r="A614" s="535" t="s">
        <v>188</v>
      </c>
      <c r="B614" s="535"/>
      <c r="C614" s="536" t="s">
        <v>49</v>
      </c>
      <c r="D614" s="536"/>
      <c r="E614" s="536"/>
      <c r="F614" s="536"/>
    </row>
    <row r="615" spans="1:6" x14ac:dyDescent="0.25">
      <c r="A615" s="537" t="s">
        <v>189</v>
      </c>
      <c r="B615" s="537"/>
      <c r="C615" s="536" t="s">
        <v>465</v>
      </c>
      <c r="D615" s="536"/>
      <c r="E615" s="536"/>
      <c r="F615" s="536"/>
    </row>
    <row r="616" spans="1:6" x14ac:dyDescent="0.25">
      <c r="A616" s="535" t="s">
        <v>190</v>
      </c>
      <c r="B616" s="535"/>
      <c r="C616" s="536" t="s">
        <v>49</v>
      </c>
      <c r="D616" s="536"/>
      <c r="E616" s="536"/>
      <c r="F616" s="536"/>
    </row>
    <row r="617" spans="1:6" ht="15.75" thickBot="1" x14ac:dyDescent="0.3">
      <c r="A617" s="579" t="s">
        <v>192</v>
      </c>
      <c r="B617" s="579"/>
      <c r="C617" s="536" t="s">
        <v>328</v>
      </c>
      <c r="D617" s="536"/>
      <c r="E617" s="536"/>
      <c r="F617" s="536"/>
    </row>
    <row r="618" spans="1:6" x14ac:dyDescent="0.25">
      <c r="A618" s="580" t="s">
        <v>194</v>
      </c>
      <c r="B618" s="581"/>
      <c r="C618" s="586" t="s">
        <v>195</v>
      </c>
      <c r="D618" s="587"/>
      <c r="E618" s="168"/>
      <c r="F618" s="168"/>
    </row>
    <row r="619" spans="1:6" x14ac:dyDescent="0.25">
      <c r="A619" s="582"/>
      <c r="B619" s="583"/>
      <c r="C619" s="588" t="s">
        <v>196</v>
      </c>
      <c r="D619" s="589"/>
      <c r="E619" s="169"/>
      <c r="F619" s="169"/>
    </row>
    <row r="620" spans="1:6" x14ac:dyDescent="0.25">
      <c r="A620" s="584"/>
      <c r="B620" s="585"/>
      <c r="C620" s="170" t="s">
        <v>197</v>
      </c>
      <c r="D620" s="171" t="s">
        <v>198</v>
      </c>
      <c r="E620" s="168"/>
      <c r="F620" s="168"/>
    </row>
    <row r="621" spans="1:6" x14ac:dyDescent="0.25">
      <c r="A621" s="590" t="s">
        <v>56</v>
      </c>
      <c r="B621" s="591"/>
      <c r="C621" s="172">
        <v>66.3</v>
      </c>
      <c r="D621" s="173">
        <v>53</v>
      </c>
      <c r="E621" s="174"/>
      <c r="F621" s="174"/>
    </row>
    <row r="622" spans="1:6" x14ac:dyDescent="0.25">
      <c r="A622" s="592" t="s">
        <v>57</v>
      </c>
      <c r="B622" s="593"/>
      <c r="C622" s="22">
        <v>48.9</v>
      </c>
      <c r="D622" s="25">
        <v>43</v>
      </c>
      <c r="E622" s="175"/>
      <c r="F622" s="175"/>
    </row>
    <row r="623" spans="1:6" ht="15.75" thickBot="1" x14ac:dyDescent="0.3">
      <c r="A623" s="571" t="s">
        <v>129</v>
      </c>
      <c r="B623" s="572"/>
      <c r="C623" s="30">
        <v>5</v>
      </c>
      <c r="D623" s="31">
        <v>5</v>
      </c>
      <c r="E623" s="175"/>
      <c r="F623" s="175"/>
    </row>
    <row r="624" spans="1:6" ht="15.75" thickBot="1" x14ac:dyDescent="0.3">
      <c r="A624" s="573" t="s">
        <v>209</v>
      </c>
      <c r="B624" s="574"/>
      <c r="C624" s="176"/>
      <c r="D624" s="177">
        <v>100</v>
      </c>
      <c r="E624" s="175"/>
      <c r="F624" s="175"/>
    </row>
    <row r="625" spans="1:6" x14ac:dyDescent="0.25">
      <c r="A625" s="575"/>
      <c r="B625" s="575"/>
      <c r="C625" s="175"/>
      <c r="D625" s="175"/>
      <c r="E625" s="175"/>
      <c r="F625" s="175"/>
    </row>
    <row r="626" spans="1:6" ht="15.75" thickBot="1" x14ac:dyDescent="0.3">
      <c r="A626" s="539" t="s">
        <v>210</v>
      </c>
      <c r="B626" s="539"/>
      <c r="C626" s="539"/>
      <c r="D626" s="539"/>
      <c r="E626" s="539"/>
      <c r="F626" s="539"/>
    </row>
    <row r="627" spans="1:6" x14ac:dyDescent="0.25">
      <c r="A627" s="576" t="s">
        <v>211</v>
      </c>
      <c r="B627" s="577"/>
      <c r="C627" s="577"/>
      <c r="D627" s="578"/>
      <c r="E627" s="542" t="s">
        <v>212</v>
      </c>
      <c r="F627" s="543"/>
    </row>
    <row r="628" spans="1:6" ht="41.25" thickBot="1" x14ac:dyDescent="0.3">
      <c r="A628" s="178" t="s">
        <v>182</v>
      </c>
      <c r="B628" s="179" t="s">
        <v>183</v>
      </c>
      <c r="C628" s="179" t="s">
        <v>184</v>
      </c>
      <c r="D628" s="179" t="s">
        <v>213</v>
      </c>
      <c r="E628" s="544"/>
      <c r="F628" s="545"/>
    </row>
    <row r="629" spans="1:6" ht="15.75" thickBot="1" x14ac:dyDescent="0.3">
      <c r="A629" s="180" t="s">
        <v>278</v>
      </c>
      <c r="B629" s="181" t="s">
        <v>466</v>
      </c>
      <c r="C629" s="181" t="s">
        <v>467</v>
      </c>
      <c r="D629" s="181" t="s">
        <v>468</v>
      </c>
      <c r="E629" s="546">
        <v>6.95</v>
      </c>
      <c r="F629" s="547"/>
    </row>
    <row r="630" spans="1:6" x14ac:dyDescent="0.25">
      <c r="A630" s="99"/>
      <c r="B630" s="99"/>
      <c r="C630" s="175"/>
      <c r="D630" s="175"/>
      <c r="E630" s="175"/>
      <c r="F630" s="175"/>
    </row>
    <row r="631" spans="1:6" x14ac:dyDescent="0.25">
      <c r="A631" s="548" t="s">
        <v>217</v>
      </c>
      <c r="B631" s="548"/>
      <c r="C631" s="548"/>
      <c r="D631" s="548"/>
      <c r="E631" s="548"/>
      <c r="F631" s="548"/>
    </row>
    <row r="632" spans="1:6" x14ac:dyDescent="0.25">
      <c r="A632" s="568" t="s">
        <v>469</v>
      </c>
      <c r="B632" s="568"/>
      <c r="C632" s="568"/>
      <c r="D632" s="568"/>
      <c r="E632" s="568"/>
      <c r="F632" s="568"/>
    </row>
    <row r="633" spans="1:6" x14ac:dyDescent="0.25">
      <c r="A633" s="534" t="s">
        <v>219</v>
      </c>
      <c r="B633" s="534"/>
      <c r="C633" s="175" t="s">
        <v>220</v>
      </c>
      <c r="D633" s="175"/>
      <c r="E633" s="175"/>
      <c r="F633" s="175"/>
    </row>
    <row r="634" spans="1:6" x14ac:dyDescent="0.25">
      <c r="A634" s="175"/>
      <c r="B634" s="175"/>
      <c r="C634" s="175"/>
      <c r="D634" s="175"/>
      <c r="E634" s="175"/>
      <c r="F634" s="175"/>
    </row>
    <row r="635" spans="1:6" x14ac:dyDescent="0.25">
      <c r="A635" s="175"/>
      <c r="B635" s="175"/>
      <c r="C635" s="175"/>
      <c r="D635" s="175"/>
      <c r="E635" s="175"/>
      <c r="F635" s="175"/>
    </row>
    <row r="636" spans="1:6" x14ac:dyDescent="0.25">
      <c r="A636" s="175"/>
      <c r="B636" s="175"/>
      <c r="C636" s="175"/>
      <c r="D636" s="175"/>
      <c r="E636" s="175"/>
      <c r="F636" s="175"/>
    </row>
    <row r="641" spans="1:6" x14ac:dyDescent="0.25">
      <c r="A641" s="514" t="s">
        <v>188</v>
      </c>
      <c r="B641" s="514"/>
      <c r="C641" s="504" t="s">
        <v>410</v>
      </c>
      <c r="D641" s="504"/>
      <c r="E641" s="504"/>
      <c r="F641" s="504"/>
    </row>
    <row r="642" spans="1:6" x14ac:dyDescent="0.25">
      <c r="A642" s="515" t="s">
        <v>189</v>
      </c>
      <c r="B642" s="515"/>
      <c r="C642" s="504" t="s">
        <v>411</v>
      </c>
      <c r="D642" s="504"/>
      <c r="E642" s="504"/>
      <c r="F642" s="504"/>
    </row>
    <row r="643" spans="1:6" x14ac:dyDescent="0.25">
      <c r="A643" s="514" t="s">
        <v>190</v>
      </c>
      <c r="B643" s="514"/>
      <c r="C643" s="504" t="s">
        <v>410</v>
      </c>
      <c r="D643" s="504"/>
      <c r="E643" s="504"/>
      <c r="F643" s="504"/>
    </row>
    <row r="644" spans="1:6" ht="15.75" thickBot="1" x14ac:dyDescent="0.3">
      <c r="A644" s="503" t="s">
        <v>192</v>
      </c>
      <c r="B644" s="503"/>
      <c r="C644" s="504" t="s">
        <v>328</v>
      </c>
      <c r="D644" s="504"/>
      <c r="E644" s="504"/>
      <c r="F644" s="504"/>
    </row>
    <row r="645" spans="1:6" x14ac:dyDescent="0.25">
      <c r="A645" s="505" t="s">
        <v>194</v>
      </c>
      <c r="B645" s="506"/>
      <c r="C645" s="509" t="s">
        <v>195</v>
      </c>
      <c r="D645" s="510"/>
      <c r="E645" s="80"/>
      <c r="F645" s="80"/>
    </row>
    <row r="646" spans="1:6" x14ac:dyDescent="0.25">
      <c r="A646" s="507"/>
      <c r="B646" s="508"/>
      <c r="C646" s="508" t="s">
        <v>196</v>
      </c>
      <c r="D646" s="511"/>
      <c r="E646" s="81"/>
      <c r="F646" s="81"/>
    </row>
    <row r="647" spans="1:6" x14ac:dyDescent="0.25">
      <c r="A647" s="507"/>
      <c r="B647" s="508"/>
      <c r="C647" s="82" t="s">
        <v>197</v>
      </c>
      <c r="D647" s="83" t="s">
        <v>198</v>
      </c>
      <c r="E647" s="80"/>
      <c r="F647" s="80"/>
    </row>
    <row r="648" spans="1:6" x14ac:dyDescent="0.25">
      <c r="A648" s="512" t="s">
        <v>412</v>
      </c>
      <c r="B648" s="513"/>
      <c r="C648" s="84">
        <v>65.55</v>
      </c>
      <c r="D648" s="85">
        <v>65.55</v>
      </c>
      <c r="E648" s="86"/>
      <c r="F648" s="86"/>
    </row>
    <row r="649" spans="1:6" x14ac:dyDescent="0.25">
      <c r="A649" s="569" t="s">
        <v>413</v>
      </c>
      <c r="B649" s="570"/>
      <c r="C649" s="62">
        <v>0</v>
      </c>
      <c r="D649" s="87">
        <v>0</v>
      </c>
    </row>
    <row r="650" spans="1:6" x14ac:dyDescent="0.25">
      <c r="A650" s="527" t="s">
        <v>412</v>
      </c>
      <c r="B650" s="528"/>
      <c r="C650" s="62">
        <v>2</v>
      </c>
      <c r="D650" s="87">
        <v>2</v>
      </c>
    </row>
    <row r="651" spans="1:6" x14ac:dyDescent="0.25">
      <c r="A651" s="527" t="s">
        <v>43</v>
      </c>
      <c r="B651" s="528"/>
      <c r="C651" s="62">
        <v>11.5</v>
      </c>
      <c r="D651" s="87">
        <v>11.5</v>
      </c>
    </row>
    <row r="652" spans="1:6" x14ac:dyDescent="0.25">
      <c r="A652" s="527" t="s">
        <v>414</v>
      </c>
      <c r="B652" s="528"/>
      <c r="C652" s="62">
        <v>8.5500000000000007</v>
      </c>
      <c r="D652" s="87">
        <v>8.5500000000000007</v>
      </c>
    </row>
    <row r="653" spans="1:6" x14ac:dyDescent="0.25">
      <c r="A653" s="527" t="s">
        <v>415</v>
      </c>
      <c r="B653" s="528"/>
      <c r="C653" s="62">
        <v>3.95</v>
      </c>
      <c r="D653" s="87">
        <v>3.95</v>
      </c>
    </row>
    <row r="654" spans="1:6" x14ac:dyDescent="0.25">
      <c r="A654" s="569" t="s">
        <v>416</v>
      </c>
      <c r="B654" s="570"/>
      <c r="C654" s="62">
        <v>0</v>
      </c>
      <c r="D654" s="87">
        <v>0</v>
      </c>
    </row>
    <row r="655" spans="1:6" x14ac:dyDescent="0.25">
      <c r="A655" s="527" t="s">
        <v>415</v>
      </c>
      <c r="B655" s="528"/>
      <c r="C655" s="62">
        <v>2</v>
      </c>
      <c r="D655" s="87">
        <v>2</v>
      </c>
    </row>
    <row r="656" spans="1:6" x14ac:dyDescent="0.25">
      <c r="A656" s="527" t="s">
        <v>85</v>
      </c>
      <c r="B656" s="528"/>
      <c r="C656" s="62">
        <v>0.95</v>
      </c>
      <c r="D656" s="87">
        <v>0.95</v>
      </c>
    </row>
    <row r="657" spans="1:6" x14ac:dyDescent="0.25">
      <c r="A657" s="569" t="s">
        <v>417</v>
      </c>
      <c r="B657" s="570"/>
      <c r="C657" s="62">
        <v>0</v>
      </c>
      <c r="D657" s="87">
        <v>95.9</v>
      </c>
    </row>
    <row r="658" spans="1:6" x14ac:dyDescent="0.25">
      <c r="A658" s="527" t="s">
        <v>115</v>
      </c>
      <c r="B658" s="528"/>
      <c r="C658" s="62">
        <v>1.35</v>
      </c>
      <c r="D658" s="87">
        <v>1.35</v>
      </c>
    </row>
    <row r="659" spans="1:6" ht="45" customHeight="1" x14ac:dyDescent="0.25">
      <c r="A659" s="569" t="s">
        <v>252</v>
      </c>
      <c r="B659" s="570"/>
      <c r="C659" s="62">
        <v>0</v>
      </c>
      <c r="D659" s="87">
        <v>117</v>
      </c>
    </row>
    <row r="660" spans="1:6" x14ac:dyDescent="0.25">
      <c r="A660" s="527" t="s">
        <v>418</v>
      </c>
      <c r="B660" s="528"/>
      <c r="C660" s="62">
        <v>0.05</v>
      </c>
      <c r="D660" s="87">
        <v>0.05</v>
      </c>
    </row>
    <row r="661" spans="1:6" ht="15.75" thickBot="1" x14ac:dyDescent="0.3">
      <c r="A661" s="529" t="s">
        <v>26</v>
      </c>
      <c r="B661" s="530"/>
      <c r="C661" s="88">
        <v>30</v>
      </c>
      <c r="D661" s="89">
        <v>30</v>
      </c>
    </row>
    <row r="662" spans="1:6" ht="15.75" thickBot="1" x14ac:dyDescent="0.3">
      <c r="A662" s="531" t="s">
        <v>209</v>
      </c>
      <c r="B662" s="532"/>
      <c r="C662" s="90"/>
      <c r="D662" s="91">
        <v>100</v>
      </c>
    </row>
    <row r="663" spans="1:6" x14ac:dyDescent="0.25">
      <c r="A663" s="516"/>
      <c r="B663" s="516"/>
    </row>
    <row r="664" spans="1:6" ht="15.75" thickBot="1" x14ac:dyDescent="0.3">
      <c r="A664" s="533" t="s">
        <v>210</v>
      </c>
      <c r="B664" s="533"/>
      <c r="C664" s="533"/>
      <c r="D664" s="533"/>
      <c r="E664" s="533"/>
      <c r="F664" s="533"/>
    </row>
    <row r="665" spans="1:6" x14ac:dyDescent="0.25">
      <c r="A665" s="517" t="s">
        <v>211</v>
      </c>
      <c r="B665" s="518"/>
      <c r="C665" s="518"/>
      <c r="D665" s="518"/>
      <c r="E665" s="519" t="s">
        <v>212</v>
      </c>
      <c r="F665" s="520"/>
    </row>
    <row r="666" spans="1:6" ht="51.75" thickBot="1" x14ac:dyDescent="0.3">
      <c r="A666" s="92" t="s">
        <v>182</v>
      </c>
      <c r="B666" s="93" t="s">
        <v>183</v>
      </c>
      <c r="C666" s="93" t="s">
        <v>184</v>
      </c>
      <c r="D666" s="93" t="s">
        <v>213</v>
      </c>
      <c r="E666" s="521"/>
      <c r="F666" s="522"/>
    </row>
    <row r="667" spans="1:6" ht="15.75" thickBot="1" x14ac:dyDescent="0.3">
      <c r="A667" s="94" t="s">
        <v>419</v>
      </c>
      <c r="B667" s="95" t="s">
        <v>420</v>
      </c>
      <c r="C667" s="95" t="s">
        <v>421</v>
      </c>
      <c r="D667" s="95" t="s">
        <v>422</v>
      </c>
      <c r="E667" s="523">
        <v>0</v>
      </c>
      <c r="F667" s="524"/>
    </row>
    <row r="668" spans="1:6" x14ac:dyDescent="0.25">
      <c r="A668" s="96"/>
      <c r="B668" s="96"/>
    </row>
    <row r="669" spans="1:6" x14ac:dyDescent="0.25">
      <c r="A669" s="516" t="s">
        <v>217</v>
      </c>
      <c r="B669" s="516"/>
      <c r="C669" s="516"/>
      <c r="D669" s="516"/>
      <c r="E669" s="516"/>
      <c r="F669" s="516"/>
    </row>
    <row r="670" spans="1:6" x14ac:dyDescent="0.25">
      <c r="A670" s="525" t="s">
        <v>423</v>
      </c>
      <c r="B670" s="525"/>
      <c r="C670" s="525"/>
      <c r="D670" s="525"/>
      <c r="E670" s="525"/>
      <c r="F670" s="525"/>
    </row>
    <row r="671" spans="1:6" x14ac:dyDescent="0.25">
      <c r="A671" s="526" t="s">
        <v>219</v>
      </c>
      <c r="B671" s="526"/>
      <c r="C671" t="s">
        <v>424</v>
      </c>
    </row>
    <row r="673" spans="1:6" x14ac:dyDescent="0.25">
      <c r="A673" s="516"/>
      <c r="B673" s="516"/>
    </row>
    <row r="674" spans="1:6" x14ac:dyDescent="0.25">
      <c r="A674" s="514" t="s">
        <v>188</v>
      </c>
      <c r="B674" s="514"/>
      <c r="C674" s="504" t="s">
        <v>425</v>
      </c>
      <c r="D674" s="504"/>
      <c r="E674" s="504"/>
      <c r="F674" s="504"/>
    </row>
    <row r="675" spans="1:6" x14ac:dyDescent="0.25">
      <c r="A675" s="515" t="s">
        <v>189</v>
      </c>
      <c r="B675" s="515"/>
      <c r="C675" s="504" t="s">
        <v>113</v>
      </c>
      <c r="D675" s="504"/>
      <c r="E675" s="504"/>
      <c r="F675" s="504"/>
    </row>
    <row r="676" spans="1:6" x14ac:dyDescent="0.25">
      <c r="A676" s="514" t="s">
        <v>190</v>
      </c>
      <c r="B676" s="514"/>
      <c r="C676" s="504" t="s">
        <v>425</v>
      </c>
      <c r="D676" s="504"/>
      <c r="E676" s="504"/>
      <c r="F676" s="504"/>
    </row>
    <row r="677" spans="1:6" ht="15.75" thickBot="1" x14ac:dyDescent="0.3">
      <c r="A677" s="503" t="s">
        <v>192</v>
      </c>
      <c r="B677" s="503"/>
      <c r="C677" s="504" t="s">
        <v>328</v>
      </c>
      <c r="D677" s="504"/>
      <c r="E677" s="504"/>
      <c r="F677" s="504"/>
    </row>
    <row r="678" spans="1:6" x14ac:dyDescent="0.25">
      <c r="A678" s="505" t="s">
        <v>194</v>
      </c>
      <c r="B678" s="506"/>
      <c r="C678" s="509" t="s">
        <v>195</v>
      </c>
      <c r="D678" s="510"/>
      <c r="E678" s="80"/>
      <c r="F678" s="80"/>
    </row>
    <row r="679" spans="1:6" x14ac:dyDescent="0.25">
      <c r="A679" s="507"/>
      <c r="B679" s="508"/>
      <c r="C679" s="508" t="s">
        <v>196</v>
      </c>
      <c r="D679" s="511"/>
      <c r="E679" s="81"/>
      <c r="F679" s="81"/>
    </row>
    <row r="680" spans="1:6" x14ac:dyDescent="0.25">
      <c r="A680" s="507"/>
      <c r="B680" s="508"/>
      <c r="C680" s="82" t="s">
        <v>197</v>
      </c>
      <c r="D680" s="83" t="s">
        <v>198</v>
      </c>
      <c r="E680" s="80"/>
      <c r="F680" s="80"/>
    </row>
    <row r="681" spans="1:6" x14ac:dyDescent="0.25">
      <c r="A681" s="512" t="s">
        <v>412</v>
      </c>
      <c r="B681" s="513"/>
      <c r="C681" s="84">
        <v>64.17</v>
      </c>
      <c r="D681" s="85">
        <v>64.17</v>
      </c>
      <c r="E681" s="86"/>
      <c r="F681" s="86"/>
    </row>
    <row r="682" spans="1:6" x14ac:dyDescent="0.25">
      <c r="A682" s="569" t="s">
        <v>413</v>
      </c>
      <c r="B682" s="570"/>
      <c r="C682" s="62">
        <v>0</v>
      </c>
      <c r="D682" s="87">
        <v>0</v>
      </c>
    </row>
    <row r="683" spans="1:6" x14ac:dyDescent="0.25">
      <c r="A683" s="527" t="s">
        <v>412</v>
      </c>
      <c r="B683" s="528"/>
      <c r="C683" s="62">
        <v>3.38</v>
      </c>
      <c r="D683" s="87">
        <v>3.38</v>
      </c>
    </row>
    <row r="684" spans="1:6" x14ac:dyDescent="0.25">
      <c r="A684" s="527" t="s">
        <v>43</v>
      </c>
      <c r="B684" s="528"/>
      <c r="C684" s="62">
        <v>11</v>
      </c>
      <c r="D684" s="87">
        <v>11</v>
      </c>
    </row>
    <row r="685" spans="1:6" x14ac:dyDescent="0.25">
      <c r="A685" s="569" t="s">
        <v>426</v>
      </c>
      <c r="B685" s="570"/>
      <c r="C685" s="62">
        <v>0</v>
      </c>
      <c r="D685" s="87">
        <v>0</v>
      </c>
    </row>
    <row r="686" spans="1:6" x14ac:dyDescent="0.25">
      <c r="A686" s="527" t="s">
        <v>43</v>
      </c>
      <c r="B686" s="528"/>
      <c r="C686" s="62">
        <v>3.2</v>
      </c>
      <c r="D686" s="87">
        <v>3.2</v>
      </c>
    </row>
    <row r="687" spans="1:6" x14ac:dyDescent="0.25">
      <c r="A687" s="527" t="s">
        <v>414</v>
      </c>
      <c r="B687" s="528"/>
      <c r="C687" s="62">
        <v>14.85</v>
      </c>
      <c r="D687" s="87">
        <v>14.85</v>
      </c>
    </row>
    <row r="688" spans="1:6" x14ac:dyDescent="0.25">
      <c r="A688" s="527" t="s">
        <v>415</v>
      </c>
      <c r="B688" s="528"/>
      <c r="C688" s="62">
        <v>1.9</v>
      </c>
      <c r="D688" s="87">
        <v>1.9</v>
      </c>
    </row>
    <row r="689" spans="1:6" x14ac:dyDescent="0.25">
      <c r="A689" s="569" t="s">
        <v>416</v>
      </c>
      <c r="B689" s="570"/>
      <c r="C689" s="62">
        <v>0</v>
      </c>
      <c r="D689" s="87">
        <v>0</v>
      </c>
    </row>
    <row r="690" spans="1:6" x14ac:dyDescent="0.25">
      <c r="A690" s="569" t="s">
        <v>417</v>
      </c>
      <c r="B690" s="570"/>
      <c r="C690" s="62">
        <v>0</v>
      </c>
      <c r="D690" s="87">
        <v>100.8</v>
      </c>
    </row>
    <row r="691" spans="1:6" x14ac:dyDescent="0.25">
      <c r="A691" s="527" t="s">
        <v>85</v>
      </c>
      <c r="B691" s="528"/>
      <c r="C691" s="62">
        <v>0.6</v>
      </c>
      <c r="D691" s="87">
        <v>0.6</v>
      </c>
    </row>
    <row r="692" spans="1:6" x14ac:dyDescent="0.25">
      <c r="A692" s="569" t="s">
        <v>252</v>
      </c>
      <c r="B692" s="570"/>
      <c r="C692" s="62">
        <v>0</v>
      </c>
      <c r="D692" s="87">
        <v>120.8</v>
      </c>
    </row>
    <row r="693" spans="1:6" x14ac:dyDescent="0.25">
      <c r="A693" s="527" t="s">
        <v>115</v>
      </c>
      <c r="B693" s="528"/>
      <c r="C693" s="62">
        <v>1.7</v>
      </c>
      <c r="D693" s="87">
        <v>1.7</v>
      </c>
    </row>
    <row r="694" spans="1:6" ht="15.75" thickBot="1" x14ac:dyDescent="0.3">
      <c r="A694" s="529" t="s">
        <v>26</v>
      </c>
      <c r="B694" s="530"/>
      <c r="C694" s="88">
        <v>28.5</v>
      </c>
      <c r="D694" s="89">
        <v>28.5</v>
      </c>
    </row>
    <row r="695" spans="1:6" ht="15.75" thickBot="1" x14ac:dyDescent="0.3">
      <c r="A695" s="531" t="s">
        <v>209</v>
      </c>
      <c r="B695" s="532"/>
      <c r="C695" s="90"/>
      <c r="D695" s="91">
        <v>100</v>
      </c>
    </row>
    <row r="696" spans="1:6" x14ac:dyDescent="0.25">
      <c r="A696" s="516"/>
      <c r="B696" s="516"/>
    </row>
    <row r="697" spans="1:6" ht="15.75" thickBot="1" x14ac:dyDescent="0.3">
      <c r="A697" s="533" t="s">
        <v>210</v>
      </c>
      <c r="B697" s="533"/>
      <c r="C697" s="533"/>
      <c r="D697" s="533"/>
      <c r="E697" s="533"/>
      <c r="F697" s="533"/>
    </row>
    <row r="698" spans="1:6" x14ac:dyDescent="0.25">
      <c r="A698" s="517" t="s">
        <v>211</v>
      </c>
      <c r="B698" s="518"/>
      <c r="C698" s="518"/>
      <c r="D698" s="518"/>
      <c r="E698" s="519" t="s">
        <v>212</v>
      </c>
      <c r="F698" s="520"/>
    </row>
    <row r="699" spans="1:6" ht="51.75" thickBot="1" x14ac:dyDescent="0.3">
      <c r="A699" s="92" t="s">
        <v>182</v>
      </c>
      <c r="B699" s="93" t="s">
        <v>183</v>
      </c>
      <c r="C699" s="93" t="s">
        <v>184</v>
      </c>
      <c r="D699" s="93" t="s">
        <v>213</v>
      </c>
      <c r="E699" s="521"/>
      <c r="F699" s="522"/>
    </row>
    <row r="700" spans="1:6" ht="15.75" thickBot="1" x14ac:dyDescent="0.3">
      <c r="A700" s="94" t="s">
        <v>427</v>
      </c>
      <c r="B700" s="95" t="s">
        <v>428</v>
      </c>
      <c r="C700" s="95" t="s">
        <v>429</v>
      </c>
      <c r="D700" s="95" t="s">
        <v>430</v>
      </c>
      <c r="E700" s="523">
        <v>0</v>
      </c>
      <c r="F700" s="524"/>
    </row>
    <row r="701" spans="1:6" x14ac:dyDescent="0.25">
      <c r="A701" s="96"/>
      <c r="B701" s="96"/>
    </row>
    <row r="702" spans="1:6" x14ac:dyDescent="0.25">
      <c r="A702" s="516" t="s">
        <v>217</v>
      </c>
      <c r="B702" s="516"/>
      <c r="C702" s="516"/>
      <c r="D702" s="516"/>
      <c r="E702" s="516"/>
      <c r="F702" s="516"/>
    </row>
    <row r="703" spans="1:6" x14ac:dyDescent="0.25">
      <c r="A703" s="525" t="s">
        <v>431</v>
      </c>
      <c r="B703" s="525"/>
      <c r="C703" s="525"/>
      <c r="D703" s="525"/>
      <c r="E703" s="525"/>
      <c r="F703" s="525"/>
    </row>
    <row r="704" spans="1:6" x14ac:dyDescent="0.25">
      <c r="A704" s="526" t="s">
        <v>219</v>
      </c>
      <c r="B704" s="526"/>
      <c r="C704" t="s">
        <v>424</v>
      </c>
    </row>
    <row r="709" spans="1:6" x14ac:dyDescent="0.25">
      <c r="A709" s="514" t="s">
        <v>188</v>
      </c>
      <c r="B709" s="514"/>
      <c r="C709" s="504" t="s">
        <v>62</v>
      </c>
      <c r="D709" s="504"/>
      <c r="E709" s="504"/>
      <c r="F709" s="504"/>
    </row>
    <row r="710" spans="1:6" x14ac:dyDescent="0.25">
      <c r="A710" s="515" t="s">
        <v>189</v>
      </c>
      <c r="B710" s="515"/>
      <c r="C710" s="504" t="s">
        <v>63</v>
      </c>
      <c r="D710" s="504"/>
      <c r="E710" s="504"/>
      <c r="F710" s="504"/>
    </row>
    <row r="711" spans="1:6" x14ac:dyDescent="0.25">
      <c r="A711" s="514" t="s">
        <v>190</v>
      </c>
      <c r="B711" s="514"/>
      <c r="C711" s="504" t="s">
        <v>62</v>
      </c>
      <c r="D711" s="504"/>
      <c r="E711" s="504"/>
      <c r="F711" s="504"/>
    </row>
    <row r="712" spans="1:6" ht="15.75" thickBot="1" x14ac:dyDescent="0.3">
      <c r="A712" s="503" t="s">
        <v>192</v>
      </c>
      <c r="B712" s="503"/>
      <c r="C712" s="504" t="s">
        <v>376</v>
      </c>
      <c r="D712" s="504"/>
      <c r="E712" s="504"/>
      <c r="F712" s="504"/>
    </row>
    <row r="713" spans="1:6" x14ac:dyDescent="0.25">
      <c r="A713" s="505" t="s">
        <v>194</v>
      </c>
      <c r="B713" s="506"/>
      <c r="C713" s="509" t="s">
        <v>195</v>
      </c>
      <c r="D713" s="510"/>
      <c r="E713" s="80"/>
      <c r="F713" s="80"/>
    </row>
    <row r="714" spans="1:6" x14ac:dyDescent="0.25">
      <c r="A714" s="507"/>
      <c r="B714" s="508"/>
      <c r="C714" s="508" t="s">
        <v>196</v>
      </c>
      <c r="D714" s="511"/>
      <c r="E714" s="81"/>
      <c r="F714" s="81"/>
    </row>
    <row r="715" spans="1:6" x14ac:dyDescent="0.25">
      <c r="A715" s="507"/>
      <c r="B715" s="508"/>
      <c r="C715" s="82" t="s">
        <v>197</v>
      </c>
      <c r="D715" s="83" t="s">
        <v>198</v>
      </c>
      <c r="E715" s="80"/>
      <c r="F715" s="80"/>
    </row>
    <row r="716" spans="1:6" x14ac:dyDescent="0.25">
      <c r="A716" s="512" t="s">
        <v>378</v>
      </c>
      <c r="B716" s="513"/>
      <c r="C716" s="84">
        <v>12.5</v>
      </c>
      <c r="D716" s="85">
        <v>15.25</v>
      </c>
      <c r="E716" s="86"/>
      <c r="F716" s="86"/>
    </row>
    <row r="717" spans="1:6" x14ac:dyDescent="0.25">
      <c r="A717" s="527" t="s">
        <v>22</v>
      </c>
      <c r="B717" s="528"/>
      <c r="C717" s="62">
        <v>7.5</v>
      </c>
      <c r="D717" s="87">
        <v>7.5</v>
      </c>
    </row>
    <row r="718" spans="1:6" ht="15.75" thickBot="1" x14ac:dyDescent="0.3">
      <c r="A718" s="529" t="s">
        <v>26</v>
      </c>
      <c r="B718" s="530"/>
      <c r="C718" s="88">
        <v>95</v>
      </c>
      <c r="D718" s="89">
        <v>95</v>
      </c>
    </row>
    <row r="719" spans="1:6" ht="15.75" thickBot="1" x14ac:dyDescent="0.3">
      <c r="A719" s="531" t="s">
        <v>209</v>
      </c>
      <c r="B719" s="532"/>
      <c r="C719" s="90"/>
      <c r="D719" s="91">
        <v>100</v>
      </c>
    </row>
    <row r="720" spans="1:6" x14ac:dyDescent="0.25">
      <c r="A720" s="516"/>
      <c r="B720" s="516"/>
    </row>
    <row r="721" spans="1:6" ht="15.75" thickBot="1" x14ac:dyDescent="0.3">
      <c r="A721" s="533" t="s">
        <v>210</v>
      </c>
      <c r="B721" s="533"/>
      <c r="C721" s="533"/>
      <c r="D721" s="533"/>
      <c r="E721" s="533"/>
      <c r="F721" s="533"/>
    </row>
    <row r="722" spans="1:6" x14ac:dyDescent="0.25">
      <c r="A722" s="517" t="s">
        <v>211</v>
      </c>
      <c r="B722" s="518"/>
      <c r="C722" s="518"/>
      <c r="D722" s="518"/>
      <c r="E722" s="519" t="s">
        <v>212</v>
      </c>
      <c r="F722" s="520"/>
    </row>
    <row r="723" spans="1:6" ht="51.75" thickBot="1" x14ac:dyDescent="0.3">
      <c r="A723" s="92" t="s">
        <v>182</v>
      </c>
      <c r="B723" s="93" t="s">
        <v>183</v>
      </c>
      <c r="C723" s="93" t="s">
        <v>184</v>
      </c>
      <c r="D723" s="93" t="s">
        <v>213</v>
      </c>
      <c r="E723" s="521"/>
      <c r="F723" s="522"/>
    </row>
    <row r="724" spans="1:6" ht="15.75" thickBot="1" x14ac:dyDescent="0.3">
      <c r="A724" s="94" t="s">
        <v>379</v>
      </c>
      <c r="B724" s="95" t="s">
        <v>284</v>
      </c>
      <c r="C724" s="95" t="s">
        <v>380</v>
      </c>
      <c r="D724" s="95" t="s">
        <v>381</v>
      </c>
      <c r="E724" s="523">
        <v>0.25</v>
      </c>
      <c r="F724" s="524"/>
    </row>
    <row r="725" spans="1:6" x14ac:dyDescent="0.25">
      <c r="A725" s="96"/>
      <c r="B725" s="96"/>
    </row>
    <row r="726" spans="1:6" x14ac:dyDescent="0.25">
      <c r="A726" s="516" t="s">
        <v>217</v>
      </c>
      <c r="B726" s="516"/>
      <c r="C726" s="516"/>
      <c r="D726" s="516"/>
      <c r="E726" s="516"/>
      <c r="F726" s="516"/>
    </row>
    <row r="727" spans="1:6" x14ac:dyDescent="0.25">
      <c r="A727" s="525" t="s">
        <v>382</v>
      </c>
      <c r="B727" s="525"/>
      <c r="C727" s="525"/>
      <c r="D727" s="525"/>
      <c r="E727" s="525"/>
      <c r="F727" s="525"/>
    </row>
    <row r="728" spans="1:6" x14ac:dyDescent="0.25">
      <c r="A728" s="526" t="s">
        <v>219</v>
      </c>
      <c r="B728" s="526"/>
      <c r="C728" t="s">
        <v>233</v>
      </c>
    </row>
    <row r="734" spans="1:6" x14ac:dyDescent="0.25">
      <c r="A734" s="535" t="s">
        <v>188</v>
      </c>
      <c r="B734" s="535"/>
      <c r="C734" s="536" t="s">
        <v>471</v>
      </c>
      <c r="D734" s="536"/>
      <c r="E734" s="536"/>
      <c r="F734" s="536"/>
    </row>
    <row r="735" spans="1:6" x14ac:dyDescent="0.25">
      <c r="A735" s="537" t="s">
        <v>189</v>
      </c>
      <c r="B735" s="537"/>
      <c r="C735" s="536" t="s">
        <v>176</v>
      </c>
      <c r="D735" s="536"/>
      <c r="E735" s="536"/>
      <c r="F735" s="536"/>
    </row>
    <row r="736" spans="1:6" x14ac:dyDescent="0.25">
      <c r="A736" s="535" t="s">
        <v>190</v>
      </c>
      <c r="B736" s="535"/>
      <c r="C736" s="536" t="s">
        <v>471</v>
      </c>
      <c r="D736" s="536"/>
      <c r="E736" s="536"/>
      <c r="F736" s="536"/>
    </row>
    <row r="737" spans="1:6" ht="15.75" thickBot="1" x14ac:dyDescent="0.3">
      <c r="A737" s="538" t="s">
        <v>192</v>
      </c>
      <c r="B737" s="538"/>
      <c r="C737" s="536" t="s">
        <v>289</v>
      </c>
      <c r="D737" s="536"/>
      <c r="E737" s="536"/>
      <c r="F737" s="536"/>
    </row>
    <row r="738" spans="1:6" x14ac:dyDescent="0.25">
      <c r="A738" s="555" t="s">
        <v>194</v>
      </c>
      <c r="B738" s="556"/>
      <c r="C738" s="559" t="s">
        <v>195</v>
      </c>
      <c r="D738" s="560"/>
      <c r="E738" s="168"/>
      <c r="F738" s="168"/>
    </row>
    <row r="739" spans="1:6" x14ac:dyDescent="0.25">
      <c r="A739" s="557"/>
      <c r="B739" s="558"/>
      <c r="C739" s="558" t="s">
        <v>196</v>
      </c>
      <c r="D739" s="561"/>
      <c r="E739" s="169"/>
      <c r="F739" s="169"/>
    </row>
    <row r="740" spans="1:6" x14ac:dyDescent="0.25">
      <c r="A740" s="557"/>
      <c r="B740" s="558"/>
      <c r="C740" s="170" t="s">
        <v>197</v>
      </c>
      <c r="D740" s="171" t="s">
        <v>198</v>
      </c>
      <c r="E740" s="168"/>
      <c r="F740" s="168"/>
    </row>
    <row r="741" spans="1:6" x14ac:dyDescent="0.25">
      <c r="A741" s="562" t="s">
        <v>470</v>
      </c>
      <c r="B741" s="563"/>
      <c r="C741" s="172">
        <v>35.67</v>
      </c>
      <c r="D741" s="173">
        <v>26.33</v>
      </c>
      <c r="E741" s="174"/>
      <c r="F741" s="174"/>
    </row>
    <row r="742" spans="1:6" x14ac:dyDescent="0.25">
      <c r="A742" s="564" t="s">
        <v>472</v>
      </c>
      <c r="B742" s="565"/>
      <c r="C742" s="22">
        <v>29</v>
      </c>
      <c r="D742" s="25">
        <v>24.67</v>
      </c>
      <c r="E742" s="175"/>
      <c r="F742" s="175"/>
    </row>
    <row r="743" spans="1:6" x14ac:dyDescent="0.25">
      <c r="A743" s="564" t="s">
        <v>78</v>
      </c>
      <c r="B743" s="565"/>
      <c r="C743" s="22">
        <v>89</v>
      </c>
      <c r="D743" s="25">
        <v>66.67</v>
      </c>
      <c r="E743" s="175"/>
      <c r="F743" s="175"/>
    </row>
    <row r="744" spans="1:6" x14ac:dyDescent="0.25">
      <c r="A744" s="564" t="s">
        <v>117</v>
      </c>
      <c r="B744" s="565"/>
      <c r="C744" s="22">
        <v>8</v>
      </c>
      <c r="D744" s="25">
        <v>6.67</v>
      </c>
      <c r="E744" s="175"/>
      <c r="F744" s="175"/>
    </row>
    <row r="745" spans="1:6" x14ac:dyDescent="0.25">
      <c r="A745" s="564" t="s">
        <v>17</v>
      </c>
      <c r="B745" s="565"/>
      <c r="C745" s="22">
        <v>3.33</v>
      </c>
      <c r="D745" s="25">
        <v>3.33</v>
      </c>
      <c r="E745" s="175"/>
      <c r="F745" s="175"/>
    </row>
    <row r="746" spans="1:6" x14ac:dyDescent="0.25">
      <c r="A746" s="564" t="s">
        <v>116</v>
      </c>
      <c r="B746" s="565"/>
      <c r="C746" s="22">
        <v>4</v>
      </c>
      <c r="D746" s="25">
        <v>4</v>
      </c>
      <c r="E746" s="175"/>
      <c r="F746" s="175"/>
    </row>
    <row r="747" spans="1:6" x14ac:dyDescent="0.25">
      <c r="A747" s="549" t="s">
        <v>318</v>
      </c>
      <c r="B747" s="550"/>
      <c r="C747" s="22">
        <v>0</v>
      </c>
      <c r="D747" s="25">
        <v>16.670000000000002</v>
      </c>
      <c r="E747" s="175"/>
      <c r="F747" s="175"/>
    </row>
    <row r="748" spans="1:6" ht="15.75" thickBot="1" x14ac:dyDescent="0.3">
      <c r="A748" s="551" t="s">
        <v>473</v>
      </c>
      <c r="B748" s="552"/>
      <c r="C748" s="30">
        <v>0</v>
      </c>
      <c r="D748" s="31">
        <v>83.33</v>
      </c>
      <c r="E748" s="175"/>
      <c r="F748" s="175"/>
    </row>
    <row r="749" spans="1:6" ht="15.75" thickBot="1" x14ac:dyDescent="0.3">
      <c r="A749" s="553" t="s">
        <v>209</v>
      </c>
      <c r="B749" s="554"/>
      <c r="C749" s="176"/>
      <c r="D749" s="177">
        <v>100</v>
      </c>
      <c r="E749" s="175"/>
      <c r="F749" s="175"/>
    </row>
    <row r="750" spans="1:6" x14ac:dyDescent="0.25">
      <c r="A750" s="548"/>
      <c r="B750" s="548"/>
      <c r="C750" s="175"/>
      <c r="D750" s="175"/>
      <c r="E750" s="175"/>
      <c r="F750" s="175"/>
    </row>
    <row r="751" spans="1:6" ht="15.75" thickBot="1" x14ac:dyDescent="0.3">
      <c r="A751" s="539" t="s">
        <v>210</v>
      </c>
      <c r="B751" s="539"/>
      <c r="C751" s="539"/>
      <c r="D751" s="539"/>
      <c r="E751" s="539"/>
      <c r="F751" s="539"/>
    </row>
    <row r="752" spans="1:6" x14ac:dyDescent="0.25">
      <c r="A752" s="540" t="s">
        <v>211</v>
      </c>
      <c r="B752" s="541"/>
      <c r="C752" s="541"/>
      <c r="D752" s="541"/>
      <c r="E752" s="542" t="s">
        <v>212</v>
      </c>
      <c r="F752" s="543"/>
    </row>
    <row r="753" spans="1:6" ht="41.25" thickBot="1" x14ac:dyDescent="0.3">
      <c r="A753" s="178" t="s">
        <v>182</v>
      </c>
      <c r="B753" s="179" t="s">
        <v>183</v>
      </c>
      <c r="C753" s="179" t="s">
        <v>184</v>
      </c>
      <c r="D753" s="179" t="s">
        <v>213</v>
      </c>
      <c r="E753" s="544"/>
      <c r="F753" s="545"/>
    </row>
    <row r="754" spans="1:6" ht="15.75" thickBot="1" x14ac:dyDescent="0.3">
      <c r="A754" s="180" t="s">
        <v>474</v>
      </c>
      <c r="B754" s="181" t="s">
        <v>475</v>
      </c>
      <c r="C754" s="181" t="s">
        <v>476</v>
      </c>
      <c r="D754" s="181" t="s">
        <v>477</v>
      </c>
      <c r="E754" s="546">
        <v>3.59</v>
      </c>
      <c r="F754" s="547"/>
    </row>
    <row r="755" spans="1:6" x14ac:dyDescent="0.25">
      <c r="A755" s="99"/>
      <c r="B755" s="99"/>
      <c r="C755" s="175"/>
      <c r="D755" s="175"/>
      <c r="E755" s="175"/>
      <c r="F755" s="175"/>
    </row>
    <row r="756" spans="1:6" x14ac:dyDescent="0.25">
      <c r="A756" s="548" t="s">
        <v>217</v>
      </c>
      <c r="B756" s="548"/>
      <c r="C756" s="548"/>
      <c r="D756" s="548"/>
      <c r="E756" s="548"/>
      <c r="F756" s="548"/>
    </row>
    <row r="757" spans="1:6" x14ac:dyDescent="0.25">
      <c r="A757" s="568" t="s">
        <v>478</v>
      </c>
      <c r="B757" s="568"/>
      <c r="C757" s="568"/>
      <c r="D757" s="568"/>
      <c r="E757" s="568"/>
      <c r="F757" s="568"/>
    </row>
    <row r="758" spans="1:6" x14ac:dyDescent="0.25">
      <c r="A758" s="534" t="s">
        <v>219</v>
      </c>
      <c r="B758" s="534"/>
      <c r="C758" s="175" t="s">
        <v>259</v>
      </c>
      <c r="D758" s="175"/>
      <c r="E758" s="175"/>
      <c r="F758" s="175"/>
    </row>
    <row r="759" spans="1:6" x14ac:dyDescent="0.25">
      <c r="A759" s="175"/>
      <c r="B759" s="175"/>
      <c r="C759" s="175"/>
      <c r="D759" s="175"/>
      <c r="E759" s="175"/>
      <c r="F759" s="175"/>
    </row>
    <row r="760" spans="1:6" x14ac:dyDescent="0.25">
      <c r="A760" s="175"/>
      <c r="B760" s="175"/>
      <c r="C760" s="175"/>
      <c r="D760" s="175"/>
      <c r="E760" s="175"/>
      <c r="F760" s="175"/>
    </row>
    <row r="761" spans="1:6" x14ac:dyDescent="0.25">
      <c r="A761" s="175"/>
      <c r="B761" s="175"/>
      <c r="C761" s="175"/>
      <c r="D761" s="175"/>
      <c r="E761" s="175"/>
      <c r="F761" s="175"/>
    </row>
    <row r="762" spans="1:6" x14ac:dyDescent="0.25">
      <c r="A762" s="535" t="s">
        <v>188</v>
      </c>
      <c r="B762" s="535"/>
      <c r="C762" s="536" t="s">
        <v>479</v>
      </c>
      <c r="D762" s="536"/>
      <c r="E762" s="536"/>
      <c r="F762" s="536"/>
    </row>
    <row r="763" spans="1:6" x14ac:dyDescent="0.25">
      <c r="A763" s="537" t="s">
        <v>189</v>
      </c>
      <c r="B763" s="537"/>
      <c r="C763" s="536" t="s">
        <v>480</v>
      </c>
      <c r="D763" s="536"/>
      <c r="E763" s="536"/>
      <c r="F763" s="536"/>
    </row>
    <row r="764" spans="1:6" x14ac:dyDescent="0.25">
      <c r="A764" s="535" t="s">
        <v>190</v>
      </c>
      <c r="B764" s="535"/>
      <c r="C764" s="536" t="s">
        <v>479</v>
      </c>
      <c r="D764" s="536"/>
      <c r="E764" s="536"/>
      <c r="F764" s="536"/>
    </row>
    <row r="765" spans="1:6" ht="15.75" thickBot="1" x14ac:dyDescent="0.3">
      <c r="A765" s="538" t="s">
        <v>192</v>
      </c>
      <c r="B765" s="538"/>
      <c r="C765" s="536" t="s">
        <v>289</v>
      </c>
      <c r="D765" s="536"/>
      <c r="E765" s="536"/>
      <c r="F765" s="536"/>
    </row>
    <row r="766" spans="1:6" x14ac:dyDescent="0.25">
      <c r="A766" s="555" t="s">
        <v>194</v>
      </c>
      <c r="B766" s="556"/>
      <c r="C766" s="559" t="s">
        <v>195</v>
      </c>
      <c r="D766" s="560"/>
      <c r="E766" s="168"/>
      <c r="F766" s="168"/>
    </row>
    <row r="767" spans="1:6" x14ac:dyDescent="0.25">
      <c r="A767" s="557"/>
      <c r="B767" s="558"/>
      <c r="C767" s="558" t="s">
        <v>196</v>
      </c>
      <c r="D767" s="561"/>
      <c r="E767" s="169"/>
      <c r="F767" s="169"/>
    </row>
    <row r="768" spans="1:6" x14ac:dyDescent="0.25">
      <c r="A768" s="557"/>
      <c r="B768" s="558"/>
      <c r="C768" s="170" t="s">
        <v>197</v>
      </c>
      <c r="D768" s="171" t="s">
        <v>198</v>
      </c>
      <c r="E768" s="168"/>
      <c r="F768" s="168"/>
    </row>
    <row r="769" spans="1:6" x14ac:dyDescent="0.25">
      <c r="A769" s="562" t="s">
        <v>151</v>
      </c>
      <c r="B769" s="563"/>
      <c r="C769" s="172">
        <v>11</v>
      </c>
      <c r="D769" s="173">
        <v>11</v>
      </c>
      <c r="E769" s="174"/>
      <c r="F769" s="174"/>
    </row>
    <row r="770" spans="1:6" x14ac:dyDescent="0.25">
      <c r="A770" s="564" t="s">
        <v>481</v>
      </c>
      <c r="B770" s="565"/>
      <c r="C770" s="22">
        <v>8</v>
      </c>
      <c r="D770" s="25">
        <v>8</v>
      </c>
      <c r="E770" s="175"/>
      <c r="F770" s="175"/>
    </row>
    <row r="771" spans="1:6" x14ac:dyDescent="0.25">
      <c r="A771" s="564" t="s">
        <v>26</v>
      </c>
      <c r="B771" s="565"/>
      <c r="C771" s="22">
        <v>105</v>
      </c>
      <c r="D771" s="25">
        <v>105</v>
      </c>
      <c r="E771" s="175"/>
      <c r="F771" s="175"/>
    </row>
    <row r="772" spans="1:6" ht="15.75" thickBot="1" x14ac:dyDescent="0.3">
      <c r="A772" s="566" t="s">
        <v>43</v>
      </c>
      <c r="B772" s="567"/>
      <c r="C772" s="30">
        <v>12</v>
      </c>
      <c r="D772" s="31">
        <v>12</v>
      </c>
      <c r="E772" s="175"/>
      <c r="F772" s="175"/>
    </row>
    <row r="773" spans="1:6" ht="15.75" thickBot="1" x14ac:dyDescent="0.3">
      <c r="A773" s="553" t="s">
        <v>209</v>
      </c>
      <c r="B773" s="554"/>
      <c r="C773" s="176"/>
      <c r="D773" s="177">
        <v>100</v>
      </c>
      <c r="E773" s="175"/>
      <c r="F773" s="175"/>
    </row>
    <row r="774" spans="1:6" x14ac:dyDescent="0.25">
      <c r="A774" s="548"/>
      <c r="B774" s="548"/>
      <c r="C774" s="175"/>
      <c r="D774" s="175"/>
      <c r="E774" s="175"/>
      <c r="F774" s="175"/>
    </row>
    <row r="775" spans="1:6" ht="15.75" thickBot="1" x14ac:dyDescent="0.3">
      <c r="A775" s="539" t="s">
        <v>210</v>
      </c>
      <c r="B775" s="539"/>
      <c r="C775" s="539"/>
      <c r="D775" s="539"/>
      <c r="E775" s="539"/>
      <c r="F775" s="539"/>
    </row>
    <row r="776" spans="1:6" x14ac:dyDescent="0.25">
      <c r="A776" s="540" t="s">
        <v>211</v>
      </c>
      <c r="B776" s="541"/>
      <c r="C776" s="541"/>
      <c r="D776" s="541"/>
      <c r="E776" s="542" t="s">
        <v>212</v>
      </c>
      <c r="F776" s="543"/>
    </row>
    <row r="777" spans="1:6" ht="41.25" thickBot="1" x14ac:dyDescent="0.3">
      <c r="A777" s="178" t="s">
        <v>182</v>
      </c>
      <c r="B777" s="179" t="s">
        <v>183</v>
      </c>
      <c r="C777" s="179" t="s">
        <v>184</v>
      </c>
      <c r="D777" s="179" t="s">
        <v>213</v>
      </c>
      <c r="E777" s="544"/>
      <c r="F777" s="545"/>
    </row>
    <row r="778" spans="1:6" ht="15.75" thickBot="1" x14ac:dyDescent="0.3">
      <c r="A778" s="180" t="s">
        <v>482</v>
      </c>
      <c r="B778" s="181" t="s">
        <v>483</v>
      </c>
      <c r="C778" s="181" t="s">
        <v>484</v>
      </c>
      <c r="D778" s="181" t="s">
        <v>485</v>
      </c>
      <c r="E778" s="546">
        <v>1.8480000000000001</v>
      </c>
      <c r="F778" s="547"/>
    </row>
    <row r="779" spans="1:6" x14ac:dyDescent="0.25">
      <c r="A779" s="99"/>
      <c r="B779" s="99"/>
      <c r="C779" s="175"/>
      <c r="D779" s="175"/>
      <c r="E779" s="175"/>
      <c r="F779" s="175"/>
    </row>
    <row r="780" spans="1:6" x14ac:dyDescent="0.25">
      <c r="A780" s="548" t="s">
        <v>217</v>
      </c>
      <c r="B780" s="548"/>
      <c r="C780" s="548"/>
      <c r="D780" s="548"/>
      <c r="E780" s="548"/>
      <c r="F780" s="548"/>
    </row>
    <row r="781" spans="1:6" x14ac:dyDescent="0.25">
      <c r="A781" s="568" t="s">
        <v>486</v>
      </c>
      <c r="B781" s="568"/>
      <c r="C781" s="568"/>
      <c r="D781" s="568"/>
      <c r="E781" s="568"/>
      <c r="F781" s="568"/>
    </row>
    <row r="782" spans="1:6" x14ac:dyDescent="0.25">
      <c r="A782" s="534" t="s">
        <v>219</v>
      </c>
      <c r="B782" s="534"/>
      <c r="C782" s="175" t="s">
        <v>233</v>
      </c>
      <c r="D782" s="175"/>
      <c r="E782" s="175"/>
      <c r="F782" s="175"/>
    </row>
    <row r="783" spans="1:6" x14ac:dyDescent="0.25">
      <c r="A783" s="175"/>
      <c r="B783" s="175"/>
      <c r="C783" s="175"/>
      <c r="D783" s="175"/>
      <c r="E783" s="175"/>
      <c r="F783" s="175"/>
    </row>
    <row r="784" spans="1:6" x14ac:dyDescent="0.25">
      <c r="A784" s="175"/>
      <c r="B784" s="175"/>
      <c r="C784" s="175"/>
      <c r="D784" s="175"/>
      <c r="E784" s="175"/>
      <c r="F784" s="175"/>
    </row>
    <row r="785" spans="1:6" x14ac:dyDescent="0.25">
      <c r="A785" s="175"/>
      <c r="B785" s="175"/>
      <c r="C785" s="175"/>
      <c r="D785" s="175"/>
      <c r="E785" s="175"/>
      <c r="F785" s="175"/>
    </row>
    <row r="786" spans="1:6" x14ac:dyDescent="0.25">
      <c r="A786" s="514" t="s">
        <v>188</v>
      </c>
      <c r="B786" s="514"/>
      <c r="C786" s="504" t="s">
        <v>260</v>
      </c>
      <c r="D786" s="504"/>
      <c r="E786" s="504"/>
      <c r="F786" s="504"/>
    </row>
    <row r="787" spans="1:6" x14ac:dyDescent="0.25">
      <c r="A787" s="515" t="s">
        <v>189</v>
      </c>
      <c r="B787" s="515"/>
      <c r="C787" s="504" t="s">
        <v>130</v>
      </c>
      <c r="D787" s="504"/>
      <c r="E787" s="504"/>
      <c r="F787" s="504"/>
    </row>
    <row r="788" spans="1:6" x14ac:dyDescent="0.25">
      <c r="A788" s="514" t="s">
        <v>190</v>
      </c>
      <c r="B788" s="514"/>
      <c r="C788" s="504" t="s">
        <v>260</v>
      </c>
      <c r="D788" s="504"/>
      <c r="E788" s="504"/>
      <c r="F788" s="504"/>
    </row>
    <row r="789" spans="1:6" ht="15.75" thickBot="1" x14ac:dyDescent="0.3">
      <c r="A789" s="503" t="s">
        <v>192</v>
      </c>
      <c r="B789" s="503"/>
      <c r="C789" s="504" t="s">
        <v>193</v>
      </c>
      <c r="D789" s="504"/>
      <c r="E789" s="504"/>
      <c r="F789" s="504"/>
    </row>
    <row r="790" spans="1:6" x14ac:dyDescent="0.25">
      <c r="A790" s="505" t="s">
        <v>194</v>
      </c>
      <c r="B790" s="506"/>
      <c r="C790" s="509" t="s">
        <v>195</v>
      </c>
      <c r="D790" s="510"/>
      <c r="E790" s="80"/>
      <c r="F790" s="80"/>
    </row>
    <row r="791" spans="1:6" x14ac:dyDescent="0.25">
      <c r="A791" s="507"/>
      <c r="B791" s="508"/>
      <c r="C791" s="508" t="s">
        <v>196</v>
      </c>
      <c r="D791" s="511"/>
      <c r="E791" s="81"/>
      <c r="F791" s="81"/>
    </row>
    <row r="792" spans="1:6" x14ac:dyDescent="0.25">
      <c r="A792" s="507"/>
      <c r="B792" s="508"/>
      <c r="C792" s="82" t="s">
        <v>197</v>
      </c>
      <c r="D792" s="83" t="s">
        <v>198</v>
      </c>
      <c r="E792" s="80"/>
      <c r="F792" s="80"/>
    </row>
    <row r="793" spans="1:6" x14ac:dyDescent="0.25">
      <c r="A793" s="512" t="s">
        <v>78</v>
      </c>
      <c r="B793" s="513"/>
      <c r="C793" s="84">
        <v>105</v>
      </c>
      <c r="D793" s="85">
        <v>73.5</v>
      </c>
      <c r="E793" s="86"/>
      <c r="F793" s="86"/>
    </row>
    <row r="794" spans="1:6" x14ac:dyDescent="0.25">
      <c r="A794" s="569" t="s">
        <v>261</v>
      </c>
      <c r="B794" s="570"/>
      <c r="C794" s="62">
        <v>0</v>
      </c>
      <c r="D794" s="87">
        <v>71.3</v>
      </c>
    </row>
    <row r="795" spans="1:6" x14ac:dyDescent="0.25">
      <c r="A795" s="527" t="s">
        <v>20</v>
      </c>
      <c r="B795" s="528"/>
      <c r="C795" s="62">
        <v>28</v>
      </c>
      <c r="D795" s="87">
        <v>28</v>
      </c>
    </row>
    <row r="796" spans="1:6" x14ac:dyDescent="0.25">
      <c r="A796" s="527" t="s">
        <v>17</v>
      </c>
      <c r="B796" s="528"/>
      <c r="C796" s="62">
        <v>2.5</v>
      </c>
      <c r="D796" s="87">
        <v>2.5</v>
      </c>
    </row>
    <row r="797" spans="1:6" ht="15.75" thickBot="1" x14ac:dyDescent="0.3">
      <c r="A797" s="529" t="s">
        <v>21</v>
      </c>
      <c r="B797" s="530"/>
      <c r="C797" s="88">
        <v>0.25</v>
      </c>
      <c r="D797" s="89">
        <v>0.25</v>
      </c>
    </row>
    <row r="798" spans="1:6" ht="15.75" thickBot="1" x14ac:dyDescent="0.3">
      <c r="A798" s="531" t="s">
        <v>209</v>
      </c>
      <c r="B798" s="532"/>
      <c r="C798" s="90"/>
      <c r="D798" s="91">
        <v>100</v>
      </c>
    </row>
    <row r="799" spans="1:6" x14ac:dyDescent="0.25">
      <c r="A799" s="516"/>
      <c r="B799" s="516"/>
    </row>
    <row r="800" spans="1:6" ht="15.75" thickBot="1" x14ac:dyDescent="0.3">
      <c r="A800" s="533" t="s">
        <v>210</v>
      </c>
      <c r="B800" s="533"/>
      <c r="C800" s="533"/>
      <c r="D800" s="533"/>
      <c r="E800" s="533"/>
      <c r="F800" s="533"/>
    </row>
    <row r="801" spans="1:6" x14ac:dyDescent="0.25">
      <c r="A801" s="517" t="s">
        <v>211</v>
      </c>
      <c r="B801" s="518"/>
      <c r="C801" s="518"/>
      <c r="D801" s="518"/>
      <c r="E801" s="519" t="s">
        <v>212</v>
      </c>
      <c r="F801" s="520"/>
    </row>
    <row r="802" spans="1:6" ht="51.75" thickBot="1" x14ac:dyDescent="0.3">
      <c r="A802" s="92" t="s">
        <v>182</v>
      </c>
      <c r="B802" s="93" t="s">
        <v>183</v>
      </c>
      <c r="C802" s="93" t="s">
        <v>184</v>
      </c>
      <c r="D802" s="93" t="s">
        <v>213</v>
      </c>
      <c r="E802" s="521"/>
      <c r="F802" s="522"/>
    </row>
    <row r="803" spans="1:6" ht="15.75" thickBot="1" x14ac:dyDescent="0.3">
      <c r="A803" s="94" t="s">
        <v>262</v>
      </c>
      <c r="B803" s="95" t="s">
        <v>263</v>
      </c>
      <c r="C803" s="95" t="s">
        <v>264</v>
      </c>
      <c r="D803" s="95" t="s">
        <v>265</v>
      </c>
      <c r="E803" s="523">
        <v>2.09</v>
      </c>
      <c r="F803" s="524"/>
    </row>
    <row r="804" spans="1:6" x14ac:dyDescent="0.25">
      <c r="A804" s="96"/>
      <c r="B804" s="96"/>
    </row>
    <row r="805" spans="1:6" x14ac:dyDescent="0.25">
      <c r="A805" s="516" t="s">
        <v>217</v>
      </c>
      <c r="B805" s="516"/>
      <c r="C805" s="516"/>
      <c r="D805" s="516"/>
      <c r="E805" s="516"/>
      <c r="F805" s="516"/>
    </row>
    <row r="806" spans="1:6" x14ac:dyDescent="0.25">
      <c r="A806" s="525" t="s">
        <v>266</v>
      </c>
      <c r="B806" s="525"/>
      <c r="C806" s="525"/>
      <c r="D806" s="525"/>
      <c r="E806" s="525"/>
      <c r="F806" s="525"/>
    </row>
    <row r="807" spans="1:6" x14ac:dyDescent="0.25">
      <c r="A807" s="526" t="s">
        <v>219</v>
      </c>
      <c r="B807" s="526"/>
      <c r="C807" t="s">
        <v>233</v>
      </c>
    </row>
    <row r="811" spans="1:6" x14ac:dyDescent="0.25">
      <c r="A811" s="514" t="s">
        <v>188</v>
      </c>
      <c r="B811" s="514"/>
      <c r="C811" s="504" t="s">
        <v>354</v>
      </c>
      <c r="D811" s="504"/>
      <c r="E811" s="504"/>
      <c r="F811" s="504"/>
    </row>
    <row r="812" spans="1:6" x14ac:dyDescent="0.25">
      <c r="A812" s="515" t="s">
        <v>189</v>
      </c>
      <c r="B812" s="515"/>
      <c r="C812" s="504" t="s">
        <v>143</v>
      </c>
      <c r="D812" s="504"/>
      <c r="E812" s="504"/>
      <c r="F812" s="504"/>
    </row>
    <row r="813" spans="1:6" x14ac:dyDescent="0.25">
      <c r="A813" s="514" t="s">
        <v>190</v>
      </c>
      <c r="B813" s="514"/>
      <c r="C813" s="504" t="s">
        <v>354</v>
      </c>
      <c r="D813" s="504"/>
      <c r="E813" s="504"/>
      <c r="F813" s="504"/>
    </row>
    <row r="814" spans="1:6" ht="15.75" thickBot="1" x14ac:dyDescent="0.3">
      <c r="A814" s="503" t="s">
        <v>192</v>
      </c>
      <c r="B814" s="503"/>
      <c r="C814" s="504" t="s">
        <v>193</v>
      </c>
      <c r="D814" s="504"/>
      <c r="E814" s="504"/>
      <c r="F814" s="504"/>
    </row>
    <row r="815" spans="1:6" x14ac:dyDescent="0.25">
      <c r="A815" s="505" t="s">
        <v>194</v>
      </c>
      <c r="B815" s="506"/>
      <c r="C815" s="509" t="s">
        <v>195</v>
      </c>
      <c r="D815" s="510"/>
      <c r="E815" s="80"/>
      <c r="F815" s="80"/>
    </row>
    <row r="816" spans="1:6" x14ac:dyDescent="0.25">
      <c r="A816" s="507"/>
      <c r="B816" s="508"/>
      <c r="C816" s="508" t="s">
        <v>196</v>
      </c>
      <c r="D816" s="511"/>
      <c r="E816" s="81"/>
      <c r="F816" s="81"/>
    </row>
    <row r="817" spans="1:6" x14ac:dyDescent="0.25">
      <c r="A817" s="507"/>
      <c r="B817" s="508"/>
      <c r="C817" s="82" t="s">
        <v>197</v>
      </c>
      <c r="D817" s="83" t="s">
        <v>198</v>
      </c>
      <c r="E817" s="80"/>
      <c r="F817" s="80"/>
    </row>
    <row r="818" spans="1:6" x14ac:dyDescent="0.25">
      <c r="A818" s="512" t="s">
        <v>78</v>
      </c>
      <c r="B818" s="513"/>
      <c r="C818" s="84">
        <v>58</v>
      </c>
      <c r="D818" s="85">
        <v>40.6</v>
      </c>
      <c r="E818" s="86"/>
      <c r="F818" s="86"/>
    </row>
    <row r="819" spans="1:6" x14ac:dyDescent="0.25">
      <c r="A819" s="527" t="s">
        <v>90</v>
      </c>
      <c r="B819" s="528"/>
      <c r="C819" s="62">
        <v>32</v>
      </c>
      <c r="D819" s="87">
        <v>25.6</v>
      </c>
    </row>
    <row r="820" spans="1:6" x14ac:dyDescent="0.25">
      <c r="A820" s="527" t="s">
        <v>56</v>
      </c>
      <c r="B820" s="528"/>
      <c r="C820" s="62">
        <v>30</v>
      </c>
      <c r="D820" s="87">
        <v>24</v>
      </c>
    </row>
    <row r="821" spans="1:6" x14ac:dyDescent="0.25">
      <c r="A821" s="527" t="s">
        <v>60</v>
      </c>
      <c r="B821" s="528"/>
      <c r="C821" s="62">
        <v>15</v>
      </c>
      <c r="D821" s="87">
        <v>12.6</v>
      </c>
    </row>
    <row r="822" spans="1:6" x14ac:dyDescent="0.25">
      <c r="A822" s="527" t="s">
        <v>20</v>
      </c>
      <c r="B822" s="528"/>
      <c r="C822" s="62">
        <v>30</v>
      </c>
      <c r="D822" s="87">
        <v>30</v>
      </c>
    </row>
    <row r="823" spans="1:6" x14ac:dyDescent="0.25">
      <c r="A823" s="527" t="s">
        <v>17</v>
      </c>
      <c r="B823" s="528"/>
      <c r="C823" s="62">
        <v>3</v>
      </c>
      <c r="D823" s="87">
        <v>3</v>
      </c>
    </row>
    <row r="824" spans="1:6" ht="15.75" thickBot="1" x14ac:dyDescent="0.3">
      <c r="A824" s="529" t="s">
        <v>21</v>
      </c>
      <c r="B824" s="530"/>
      <c r="C824" s="88">
        <v>0.3</v>
      </c>
      <c r="D824" s="89">
        <v>0.3</v>
      </c>
    </row>
    <row r="825" spans="1:6" ht="15.75" thickBot="1" x14ac:dyDescent="0.3">
      <c r="A825" s="531" t="s">
        <v>209</v>
      </c>
      <c r="B825" s="532"/>
      <c r="C825" s="90"/>
      <c r="D825" s="91">
        <v>100</v>
      </c>
    </row>
    <row r="826" spans="1:6" x14ac:dyDescent="0.25">
      <c r="A826" s="516"/>
      <c r="B826" s="516"/>
    </row>
    <row r="827" spans="1:6" ht="15.75" thickBot="1" x14ac:dyDescent="0.3">
      <c r="A827" s="533" t="s">
        <v>210</v>
      </c>
      <c r="B827" s="533"/>
      <c r="C827" s="533"/>
      <c r="D827" s="533"/>
      <c r="E827" s="533"/>
      <c r="F827" s="533"/>
    </row>
    <row r="828" spans="1:6" x14ac:dyDescent="0.25">
      <c r="A828" s="517" t="s">
        <v>211</v>
      </c>
      <c r="B828" s="518"/>
      <c r="C828" s="518"/>
      <c r="D828" s="518"/>
      <c r="E828" s="519" t="s">
        <v>212</v>
      </c>
      <c r="F828" s="520"/>
    </row>
    <row r="829" spans="1:6" ht="51.75" thickBot="1" x14ac:dyDescent="0.3">
      <c r="A829" s="92" t="s">
        <v>182</v>
      </c>
      <c r="B829" s="93" t="s">
        <v>183</v>
      </c>
      <c r="C829" s="93" t="s">
        <v>184</v>
      </c>
      <c r="D829" s="93" t="s">
        <v>213</v>
      </c>
      <c r="E829" s="521"/>
      <c r="F829" s="522"/>
    </row>
    <row r="830" spans="1:6" ht="15.75" thickBot="1" x14ac:dyDescent="0.3">
      <c r="A830" s="94" t="s">
        <v>355</v>
      </c>
      <c r="B830" s="95" t="s">
        <v>356</v>
      </c>
      <c r="C830" s="95" t="s">
        <v>357</v>
      </c>
      <c r="D830" s="95" t="s">
        <v>358</v>
      </c>
      <c r="E830" s="523">
        <v>5.62</v>
      </c>
      <c r="F830" s="524"/>
    </row>
    <row r="831" spans="1:6" x14ac:dyDescent="0.25">
      <c r="A831" s="96"/>
      <c r="B831" s="96"/>
    </row>
    <row r="832" spans="1:6" x14ac:dyDescent="0.25">
      <c r="A832" s="516" t="s">
        <v>217</v>
      </c>
      <c r="B832" s="516"/>
      <c r="C832" s="516"/>
      <c r="D832" s="516"/>
      <c r="E832" s="516"/>
      <c r="F832" s="516"/>
    </row>
    <row r="833" spans="1:6" x14ac:dyDescent="0.25">
      <c r="A833" s="525" t="s">
        <v>359</v>
      </c>
      <c r="B833" s="525"/>
      <c r="C833" s="525"/>
      <c r="D833" s="525"/>
      <c r="E833" s="525"/>
      <c r="F833" s="525"/>
    </row>
    <row r="834" spans="1:6" x14ac:dyDescent="0.25">
      <c r="A834" s="526" t="s">
        <v>219</v>
      </c>
      <c r="B834" s="526"/>
      <c r="C834" t="s">
        <v>259</v>
      </c>
    </row>
    <row r="839" spans="1:6" x14ac:dyDescent="0.25">
      <c r="A839" s="514" t="s">
        <v>188</v>
      </c>
      <c r="B839" s="514"/>
      <c r="C839" s="504" t="s">
        <v>340</v>
      </c>
      <c r="D839" s="504"/>
      <c r="E839" s="504"/>
      <c r="F839" s="504"/>
    </row>
    <row r="840" spans="1:6" x14ac:dyDescent="0.25">
      <c r="A840" s="515" t="s">
        <v>189</v>
      </c>
      <c r="B840" s="515"/>
      <c r="C840" s="504" t="s">
        <v>152</v>
      </c>
      <c r="D840" s="504"/>
      <c r="E840" s="504"/>
      <c r="F840" s="504"/>
    </row>
    <row r="841" spans="1:6" x14ac:dyDescent="0.25">
      <c r="A841" s="514" t="s">
        <v>190</v>
      </c>
      <c r="B841" s="514"/>
      <c r="C841" s="504" t="s">
        <v>340</v>
      </c>
      <c r="D841" s="504"/>
      <c r="E841" s="504"/>
      <c r="F841" s="504"/>
    </row>
    <row r="842" spans="1:6" ht="15.75" thickBot="1" x14ac:dyDescent="0.3">
      <c r="A842" s="503" t="s">
        <v>192</v>
      </c>
      <c r="B842" s="503"/>
      <c r="C842" s="504" t="s">
        <v>193</v>
      </c>
      <c r="D842" s="504"/>
      <c r="E842" s="504"/>
      <c r="F842" s="504"/>
    </row>
    <row r="843" spans="1:6" x14ac:dyDescent="0.25">
      <c r="A843" s="505" t="s">
        <v>194</v>
      </c>
      <c r="B843" s="506"/>
      <c r="C843" s="509" t="s">
        <v>195</v>
      </c>
      <c r="D843" s="510"/>
      <c r="E843" s="80"/>
      <c r="F843" s="80"/>
    </row>
    <row r="844" spans="1:6" x14ac:dyDescent="0.25">
      <c r="A844" s="507"/>
      <c r="B844" s="508"/>
      <c r="C844" s="508" t="s">
        <v>196</v>
      </c>
      <c r="D844" s="511"/>
      <c r="E844" s="81"/>
      <c r="F844" s="81"/>
    </row>
    <row r="845" spans="1:6" x14ac:dyDescent="0.25">
      <c r="A845" s="507"/>
      <c r="B845" s="508"/>
      <c r="C845" s="82" t="s">
        <v>197</v>
      </c>
      <c r="D845" s="83" t="s">
        <v>198</v>
      </c>
      <c r="E845" s="80"/>
      <c r="F845" s="80"/>
    </row>
    <row r="846" spans="1:6" x14ac:dyDescent="0.25">
      <c r="A846" s="512" t="s">
        <v>153</v>
      </c>
      <c r="B846" s="513"/>
      <c r="C846" s="84">
        <v>5</v>
      </c>
      <c r="D846" s="85">
        <v>5</v>
      </c>
      <c r="E846" s="86"/>
      <c r="F846" s="86"/>
    </row>
    <row r="847" spans="1:6" x14ac:dyDescent="0.25">
      <c r="A847" s="527" t="s">
        <v>341</v>
      </c>
      <c r="B847" s="528"/>
      <c r="C847" s="62">
        <v>5</v>
      </c>
      <c r="D847" s="87">
        <v>5</v>
      </c>
    </row>
    <row r="848" spans="1:6" x14ac:dyDescent="0.25">
      <c r="A848" s="527" t="s">
        <v>154</v>
      </c>
      <c r="B848" s="528"/>
      <c r="C848" s="62">
        <v>5</v>
      </c>
      <c r="D848" s="87">
        <v>5</v>
      </c>
    </row>
    <row r="849" spans="1:6" x14ac:dyDescent="0.25">
      <c r="A849" s="527" t="s">
        <v>342</v>
      </c>
      <c r="B849" s="528"/>
      <c r="C849" s="62">
        <v>5</v>
      </c>
      <c r="D849" s="87">
        <v>5</v>
      </c>
    </row>
    <row r="850" spans="1:6" x14ac:dyDescent="0.25">
      <c r="A850" s="527" t="s">
        <v>58</v>
      </c>
      <c r="B850" s="528"/>
      <c r="C850" s="62">
        <v>12</v>
      </c>
      <c r="D850" s="87">
        <v>12</v>
      </c>
    </row>
    <row r="851" spans="1:6" x14ac:dyDescent="0.25">
      <c r="A851" s="527" t="s">
        <v>20</v>
      </c>
      <c r="B851" s="528"/>
      <c r="C851" s="62">
        <v>75</v>
      </c>
      <c r="D851" s="87">
        <v>75</v>
      </c>
    </row>
    <row r="852" spans="1:6" x14ac:dyDescent="0.25">
      <c r="A852" s="527" t="s">
        <v>17</v>
      </c>
      <c r="B852" s="528"/>
      <c r="C852" s="62">
        <v>3</v>
      </c>
      <c r="D852" s="87">
        <v>3</v>
      </c>
    </row>
    <row r="853" spans="1:6" x14ac:dyDescent="0.25">
      <c r="A853" s="527" t="s">
        <v>22</v>
      </c>
      <c r="B853" s="528"/>
      <c r="C853" s="62">
        <v>3</v>
      </c>
      <c r="D853" s="87">
        <v>3</v>
      </c>
    </row>
    <row r="854" spans="1:6" ht="15.75" thickBot="1" x14ac:dyDescent="0.3">
      <c r="A854" s="529" t="s">
        <v>21</v>
      </c>
      <c r="B854" s="530"/>
      <c r="C854" s="88">
        <v>0.25</v>
      </c>
      <c r="D854" s="89">
        <v>0.25</v>
      </c>
    </row>
    <row r="855" spans="1:6" ht="15.75" thickBot="1" x14ac:dyDescent="0.3">
      <c r="A855" s="531" t="s">
        <v>209</v>
      </c>
      <c r="B855" s="532"/>
      <c r="C855" s="90"/>
      <c r="D855" s="91">
        <v>100</v>
      </c>
    </row>
    <row r="856" spans="1:6" x14ac:dyDescent="0.25">
      <c r="A856" s="516"/>
      <c r="B856" s="516"/>
    </row>
    <row r="857" spans="1:6" ht="15.75" thickBot="1" x14ac:dyDescent="0.3">
      <c r="A857" s="533" t="s">
        <v>210</v>
      </c>
      <c r="B857" s="533"/>
      <c r="C857" s="533"/>
      <c r="D857" s="533"/>
      <c r="E857" s="533"/>
      <c r="F857" s="533"/>
    </row>
    <row r="858" spans="1:6" x14ac:dyDescent="0.25">
      <c r="A858" s="517" t="s">
        <v>211</v>
      </c>
      <c r="B858" s="518"/>
      <c r="C858" s="518"/>
      <c r="D858" s="518"/>
      <c r="E858" s="519" t="s">
        <v>212</v>
      </c>
      <c r="F858" s="520"/>
    </row>
    <row r="859" spans="1:6" ht="51.75" thickBot="1" x14ac:dyDescent="0.3">
      <c r="A859" s="92" t="s">
        <v>182</v>
      </c>
      <c r="B859" s="93" t="s">
        <v>183</v>
      </c>
      <c r="C859" s="93" t="s">
        <v>184</v>
      </c>
      <c r="D859" s="93" t="s">
        <v>213</v>
      </c>
      <c r="E859" s="521"/>
      <c r="F859" s="522"/>
    </row>
    <row r="860" spans="1:6" ht="15.75" thickBot="1" x14ac:dyDescent="0.3">
      <c r="A860" s="94" t="s">
        <v>343</v>
      </c>
      <c r="B860" s="95" t="s">
        <v>344</v>
      </c>
      <c r="C860" s="95" t="s">
        <v>345</v>
      </c>
      <c r="D860" s="95" t="s">
        <v>346</v>
      </c>
      <c r="E860" s="523">
        <v>0.45</v>
      </c>
      <c r="F860" s="524"/>
    </row>
    <row r="861" spans="1:6" x14ac:dyDescent="0.25">
      <c r="A861" s="96"/>
      <c r="B861" s="96"/>
    </row>
    <row r="862" spans="1:6" x14ac:dyDescent="0.25">
      <c r="A862" s="516" t="s">
        <v>217</v>
      </c>
      <c r="B862" s="516"/>
      <c r="C862" s="516"/>
      <c r="D862" s="516"/>
      <c r="E862" s="516"/>
      <c r="F862" s="516"/>
    </row>
    <row r="863" spans="1:6" x14ac:dyDescent="0.25">
      <c r="A863" s="525" t="s">
        <v>347</v>
      </c>
      <c r="B863" s="525"/>
      <c r="C863" s="525"/>
      <c r="D863" s="525"/>
      <c r="E863" s="525"/>
      <c r="F863" s="525"/>
    </row>
    <row r="864" spans="1:6" x14ac:dyDescent="0.25">
      <c r="A864" s="526" t="s">
        <v>219</v>
      </c>
      <c r="B864" s="526"/>
      <c r="C864" t="s">
        <v>233</v>
      </c>
    </row>
    <row r="869" spans="1:6" x14ac:dyDescent="0.25">
      <c r="A869" s="514" t="s">
        <v>188</v>
      </c>
      <c r="B869" s="514"/>
      <c r="C869" s="504" t="s">
        <v>334</v>
      </c>
      <c r="D869" s="504"/>
      <c r="E869" s="504"/>
      <c r="F869" s="504"/>
    </row>
    <row r="870" spans="1:6" x14ac:dyDescent="0.25">
      <c r="A870" s="515" t="s">
        <v>189</v>
      </c>
      <c r="B870" s="515"/>
      <c r="C870" s="504" t="s">
        <v>27</v>
      </c>
      <c r="D870" s="504"/>
      <c r="E870" s="504"/>
      <c r="F870" s="504"/>
    </row>
    <row r="871" spans="1:6" x14ac:dyDescent="0.25">
      <c r="A871" s="514" t="s">
        <v>190</v>
      </c>
      <c r="B871" s="514"/>
      <c r="C871" s="504" t="s">
        <v>334</v>
      </c>
      <c r="D871" s="504"/>
      <c r="E871" s="504"/>
      <c r="F871" s="504"/>
    </row>
    <row r="872" spans="1:6" ht="15.75" thickBot="1" x14ac:dyDescent="0.3">
      <c r="A872" s="503" t="s">
        <v>192</v>
      </c>
      <c r="B872" s="503"/>
      <c r="C872" s="504" t="s">
        <v>193</v>
      </c>
      <c r="D872" s="504"/>
      <c r="E872" s="504"/>
      <c r="F872" s="504"/>
    </row>
    <row r="873" spans="1:6" x14ac:dyDescent="0.25">
      <c r="A873" s="505" t="s">
        <v>194</v>
      </c>
      <c r="B873" s="506"/>
      <c r="C873" s="509" t="s">
        <v>195</v>
      </c>
      <c r="D873" s="510"/>
      <c r="E873" s="80"/>
      <c r="F873" s="80"/>
    </row>
    <row r="874" spans="1:6" x14ac:dyDescent="0.25">
      <c r="A874" s="507"/>
      <c r="B874" s="508"/>
      <c r="C874" s="508" t="s">
        <v>196</v>
      </c>
      <c r="D874" s="511"/>
      <c r="E874" s="81"/>
      <c r="F874" s="81"/>
    </row>
    <row r="875" spans="1:6" x14ac:dyDescent="0.25">
      <c r="A875" s="507"/>
      <c r="B875" s="508"/>
      <c r="C875" s="82" t="s">
        <v>197</v>
      </c>
      <c r="D875" s="83" t="s">
        <v>198</v>
      </c>
      <c r="E875" s="80"/>
      <c r="F875" s="80"/>
    </row>
    <row r="876" spans="1:6" x14ac:dyDescent="0.25">
      <c r="A876" s="512" t="s">
        <v>24</v>
      </c>
      <c r="B876" s="513"/>
      <c r="C876" s="84">
        <v>50</v>
      </c>
      <c r="D876" s="85">
        <v>50</v>
      </c>
      <c r="E876" s="86"/>
      <c r="F876" s="86"/>
    </row>
    <row r="877" spans="1:6" x14ac:dyDescent="0.25">
      <c r="A877" s="527" t="s">
        <v>20</v>
      </c>
      <c r="B877" s="528"/>
      <c r="C877" s="62">
        <v>60</v>
      </c>
      <c r="D877" s="87">
        <v>60</v>
      </c>
    </row>
    <row r="878" spans="1:6" x14ac:dyDescent="0.25">
      <c r="A878" s="527" t="s">
        <v>17</v>
      </c>
      <c r="B878" s="528"/>
      <c r="C878" s="62">
        <v>3</v>
      </c>
      <c r="D878" s="87">
        <v>3</v>
      </c>
    </row>
    <row r="879" spans="1:6" ht="15.75" thickBot="1" x14ac:dyDescent="0.3">
      <c r="A879" s="529" t="s">
        <v>21</v>
      </c>
      <c r="B879" s="530"/>
      <c r="C879" s="88">
        <v>0.25</v>
      </c>
      <c r="D879" s="89">
        <v>0.25</v>
      </c>
    </row>
    <row r="880" spans="1:6" ht="15.75" thickBot="1" x14ac:dyDescent="0.3">
      <c r="A880" s="531" t="s">
        <v>209</v>
      </c>
      <c r="B880" s="532"/>
      <c r="C880" s="90"/>
      <c r="D880" s="91">
        <v>100</v>
      </c>
    </row>
    <row r="881" spans="1:6" x14ac:dyDescent="0.25">
      <c r="A881" s="516"/>
      <c r="B881" s="516"/>
    </row>
    <row r="882" spans="1:6" ht="15.75" thickBot="1" x14ac:dyDescent="0.3">
      <c r="A882" s="533" t="s">
        <v>210</v>
      </c>
      <c r="B882" s="533"/>
      <c r="C882" s="533"/>
      <c r="D882" s="533"/>
      <c r="E882" s="533"/>
      <c r="F882" s="533"/>
    </row>
    <row r="883" spans="1:6" x14ac:dyDescent="0.25">
      <c r="A883" s="517" t="s">
        <v>211</v>
      </c>
      <c r="B883" s="518"/>
      <c r="C883" s="518"/>
      <c r="D883" s="518"/>
      <c r="E883" s="519" t="s">
        <v>212</v>
      </c>
      <c r="F883" s="520"/>
    </row>
    <row r="884" spans="1:6" ht="51.75" thickBot="1" x14ac:dyDescent="0.3">
      <c r="A884" s="92" t="s">
        <v>182</v>
      </c>
      <c r="B884" s="93" t="s">
        <v>183</v>
      </c>
      <c r="C884" s="93" t="s">
        <v>184</v>
      </c>
      <c r="D884" s="93" t="s">
        <v>213</v>
      </c>
      <c r="E884" s="521"/>
      <c r="F884" s="522"/>
    </row>
    <row r="885" spans="1:6" ht="15.75" thickBot="1" x14ac:dyDescent="0.3">
      <c r="A885" s="94" t="s">
        <v>335</v>
      </c>
      <c r="B885" s="95" t="s">
        <v>336</v>
      </c>
      <c r="C885" s="95" t="s">
        <v>337</v>
      </c>
      <c r="D885" s="95" t="s">
        <v>338</v>
      </c>
      <c r="E885" s="523">
        <v>0.18</v>
      </c>
      <c r="F885" s="524"/>
    </row>
    <row r="886" spans="1:6" x14ac:dyDescent="0.25">
      <c r="A886" s="96"/>
      <c r="B886" s="96"/>
    </row>
    <row r="887" spans="1:6" x14ac:dyDescent="0.25">
      <c r="A887" s="516" t="s">
        <v>217</v>
      </c>
      <c r="B887" s="516"/>
      <c r="C887" s="516"/>
      <c r="D887" s="516"/>
      <c r="E887" s="516"/>
      <c r="F887" s="516"/>
    </row>
    <row r="888" spans="1:6" x14ac:dyDescent="0.25">
      <c r="A888" s="525" t="s">
        <v>339</v>
      </c>
      <c r="B888" s="525"/>
      <c r="C888" s="525"/>
      <c r="D888" s="525"/>
      <c r="E888" s="525"/>
      <c r="F888" s="525"/>
    </row>
    <row r="889" spans="1:6" x14ac:dyDescent="0.25">
      <c r="A889" s="526" t="s">
        <v>219</v>
      </c>
      <c r="B889" s="526"/>
      <c r="C889" t="s">
        <v>227</v>
      </c>
    </row>
    <row r="894" spans="1:6" x14ac:dyDescent="0.25">
      <c r="A894" s="535" t="s">
        <v>188</v>
      </c>
      <c r="B894" s="535"/>
      <c r="C894" s="536" t="s">
        <v>101</v>
      </c>
      <c r="D894" s="536"/>
      <c r="E894" s="536"/>
      <c r="F894" s="536"/>
    </row>
    <row r="895" spans="1:6" ht="15" customHeight="1" x14ac:dyDescent="0.25">
      <c r="A895" s="537" t="s">
        <v>189</v>
      </c>
      <c r="B895" s="537"/>
      <c r="C895" s="536" t="s">
        <v>124</v>
      </c>
      <c r="D895" s="536"/>
      <c r="E895" s="536"/>
      <c r="F895" s="536"/>
    </row>
    <row r="896" spans="1:6" x14ac:dyDescent="0.25">
      <c r="A896" s="535" t="s">
        <v>190</v>
      </c>
      <c r="B896" s="535"/>
      <c r="C896" s="536" t="s">
        <v>101</v>
      </c>
      <c r="D896" s="536"/>
      <c r="E896" s="536"/>
      <c r="F896" s="536"/>
    </row>
    <row r="897" spans="1:6" ht="15.75" customHeight="1" thickBot="1" x14ac:dyDescent="0.3">
      <c r="A897" s="538" t="s">
        <v>192</v>
      </c>
      <c r="B897" s="538"/>
      <c r="C897" s="536" t="s">
        <v>193</v>
      </c>
      <c r="D897" s="536"/>
      <c r="E897" s="536"/>
      <c r="F897" s="536"/>
    </row>
    <row r="898" spans="1:6" ht="15" customHeight="1" x14ac:dyDescent="0.25">
      <c r="A898" s="555" t="s">
        <v>194</v>
      </c>
      <c r="B898" s="556"/>
      <c r="C898" s="559" t="s">
        <v>195</v>
      </c>
      <c r="D898" s="560"/>
      <c r="E898" s="168"/>
      <c r="F898" s="168"/>
    </row>
    <row r="899" spans="1:6" x14ac:dyDescent="0.25">
      <c r="A899" s="557"/>
      <c r="B899" s="558"/>
      <c r="C899" s="558" t="s">
        <v>196</v>
      </c>
      <c r="D899" s="561"/>
      <c r="E899" s="169"/>
      <c r="F899" s="169"/>
    </row>
    <row r="900" spans="1:6" x14ac:dyDescent="0.25">
      <c r="A900" s="557"/>
      <c r="B900" s="558"/>
      <c r="C900" s="170" t="s">
        <v>197</v>
      </c>
      <c r="D900" s="171" t="s">
        <v>198</v>
      </c>
      <c r="E900" s="168"/>
      <c r="F900" s="168"/>
    </row>
    <row r="901" spans="1:6" x14ac:dyDescent="0.25">
      <c r="A901" s="562" t="s">
        <v>121</v>
      </c>
      <c r="B901" s="563"/>
      <c r="C901" s="172">
        <v>70</v>
      </c>
      <c r="D901" s="173">
        <v>69</v>
      </c>
      <c r="E901" s="174"/>
      <c r="F901" s="174"/>
    </row>
    <row r="902" spans="1:6" x14ac:dyDescent="0.25">
      <c r="A902" s="564" t="s">
        <v>20</v>
      </c>
      <c r="B902" s="565"/>
      <c r="C902" s="22">
        <v>35</v>
      </c>
      <c r="D902" s="25">
        <v>35</v>
      </c>
      <c r="E902" s="175"/>
      <c r="F902" s="175"/>
    </row>
    <row r="903" spans="1:6" ht="15" customHeight="1" x14ac:dyDescent="0.25">
      <c r="A903" s="564" t="s">
        <v>122</v>
      </c>
      <c r="B903" s="565"/>
      <c r="C903" s="22">
        <v>7</v>
      </c>
      <c r="D903" s="25">
        <v>7</v>
      </c>
      <c r="E903" s="175"/>
      <c r="F903" s="175"/>
    </row>
    <row r="904" spans="1:6" x14ac:dyDescent="0.25">
      <c r="A904" s="564" t="s">
        <v>24</v>
      </c>
      <c r="B904" s="565"/>
      <c r="C904" s="22">
        <v>5</v>
      </c>
      <c r="D904" s="25">
        <v>5</v>
      </c>
      <c r="E904" s="175"/>
      <c r="F904" s="175"/>
    </row>
    <row r="905" spans="1:6" x14ac:dyDescent="0.25">
      <c r="A905" s="564" t="s">
        <v>123</v>
      </c>
      <c r="B905" s="565"/>
      <c r="C905" s="22">
        <v>3</v>
      </c>
      <c r="D905" s="25">
        <v>3</v>
      </c>
      <c r="E905" s="175"/>
      <c r="F905" s="175"/>
    </row>
    <row r="906" spans="1:6" x14ac:dyDescent="0.25">
      <c r="A906" s="564" t="s">
        <v>22</v>
      </c>
      <c r="B906" s="565"/>
      <c r="C906" s="22">
        <v>2</v>
      </c>
      <c r="D906" s="25">
        <v>2</v>
      </c>
      <c r="E906" s="175"/>
      <c r="F906" s="175"/>
    </row>
    <row r="907" spans="1:6" ht="15.75" customHeight="1" thickBot="1" x14ac:dyDescent="0.3">
      <c r="A907" s="566" t="s">
        <v>17</v>
      </c>
      <c r="B907" s="567"/>
      <c r="C907" s="30">
        <v>2</v>
      </c>
      <c r="D907" s="31">
        <v>2</v>
      </c>
      <c r="E907" s="175"/>
      <c r="F907" s="175"/>
    </row>
    <row r="908" spans="1:6" ht="15.75" thickBot="1" x14ac:dyDescent="0.3">
      <c r="A908" s="553" t="s">
        <v>209</v>
      </c>
      <c r="B908" s="554"/>
      <c r="C908" s="176"/>
      <c r="D908" s="177">
        <v>100</v>
      </c>
      <c r="E908" s="175"/>
      <c r="F908" s="175"/>
    </row>
    <row r="909" spans="1:6" x14ac:dyDescent="0.25">
      <c r="A909" s="548"/>
      <c r="B909" s="548"/>
      <c r="C909" s="175"/>
      <c r="D909" s="175"/>
      <c r="E909" s="175"/>
      <c r="F909" s="175"/>
    </row>
    <row r="910" spans="1:6" ht="15.75" thickBot="1" x14ac:dyDescent="0.3">
      <c r="A910" s="539" t="s">
        <v>210</v>
      </c>
      <c r="B910" s="539"/>
      <c r="C910" s="539"/>
      <c r="D910" s="539"/>
      <c r="E910" s="539"/>
      <c r="F910" s="539"/>
    </row>
    <row r="911" spans="1:6" ht="15" customHeight="1" x14ac:dyDescent="0.25">
      <c r="A911" s="540" t="s">
        <v>211</v>
      </c>
      <c r="B911" s="541"/>
      <c r="C911" s="541"/>
      <c r="D911" s="541"/>
      <c r="E911" s="542" t="s">
        <v>212</v>
      </c>
      <c r="F911" s="543"/>
    </row>
    <row r="912" spans="1:6" ht="41.25" thickBot="1" x14ac:dyDescent="0.3">
      <c r="A912" s="178" t="s">
        <v>182</v>
      </c>
      <c r="B912" s="179" t="s">
        <v>183</v>
      </c>
      <c r="C912" s="179" t="s">
        <v>184</v>
      </c>
      <c r="D912" s="179" t="s">
        <v>213</v>
      </c>
      <c r="E912" s="544"/>
      <c r="F912" s="545"/>
    </row>
    <row r="913" spans="1:6" ht="15.75" thickBot="1" x14ac:dyDescent="0.3">
      <c r="A913" s="180" t="s">
        <v>398</v>
      </c>
      <c r="B913" s="181" t="s">
        <v>397</v>
      </c>
      <c r="C913" s="181" t="s">
        <v>396</v>
      </c>
      <c r="D913" s="181" t="s">
        <v>395</v>
      </c>
      <c r="E913" s="546">
        <v>0.56000000000000005</v>
      </c>
      <c r="F913" s="547"/>
    </row>
    <row r="914" spans="1:6" x14ac:dyDescent="0.25">
      <c r="A914" s="99"/>
      <c r="B914" s="99"/>
      <c r="C914" s="175"/>
      <c r="D914" s="175"/>
      <c r="E914" s="175"/>
      <c r="F914" s="175"/>
    </row>
    <row r="915" spans="1:6" x14ac:dyDescent="0.25">
      <c r="A915" s="548" t="s">
        <v>217</v>
      </c>
      <c r="B915" s="548"/>
      <c r="C915" s="548"/>
      <c r="D915" s="548"/>
      <c r="E915" s="548"/>
      <c r="F915" s="548"/>
    </row>
    <row r="916" spans="1:6" ht="15" customHeight="1" x14ac:dyDescent="0.25">
      <c r="A916" s="568" t="s">
        <v>394</v>
      </c>
      <c r="B916" s="568"/>
      <c r="C916" s="568"/>
      <c r="D916" s="568"/>
      <c r="E916" s="568"/>
      <c r="F916" s="568"/>
    </row>
    <row r="917" spans="1:6" x14ac:dyDescent="0.25">
      <c r="A917" s="534" t="s">
        <v>219</v>
      </c>
      <c r="B917" s="534"/>
      <c r="C917" s="175" t="s">
        <v>227</v>
      </c>
      <c r="D917" s="175"/>
      <c r="E917" s="175"/>
      <c r="F917" s="175"/>
    </row>
    <row r="918" spans="1:6" x14ac:dyDescent="0.25">
      <c r="A918" s="175"/>
      <c r="B918" s="175"/>
      <c r="C918" s="175"/>
      <c r="D918" s="175"/>
      <c r="E918" s="175"/>
      <c r="F918" s="175"/>
    </row>
    <row r="919" spans="1:6" x14ac:dyDescent="0.25">
      <c r="A919" s="175"/>
      <c r="B919" s="175"/>
      <c r="C919" s="175"/>
      <c r="D919" s="175"/>
      <c r="E919" s="175"/>
      <c r="F919" s="175"/>
    </row>
    <row r="920" spans="1:6" x14ac:dyDescent="0.25">
      <c r="A920" s="175"/>
      <c r="B920" s="175"/>
      <c r="C920" s="175"/>
      <c r="D920" s="175"/>
      <c r="E920" s="175"/>
      <c r="F920" s="175"/>
    </row>
    <row r="923" spans="1:6" x14ac:dyDescent="0.25">
      <c r="A923" s="514" t="s">
        <v>188</v>
      </c>
      <c r="B923" s="514"/>
      <c r="C923" s="504" t="s">
        <v>245</v>
      </c>
      <c r="D923" s="504"/>
      <c r="E923" s="504"/>
      <c r="F923" s="504"/>
    </row>
    <row r="924" spans="1:6" x14ac:dyDescent="0.25">
      <c r="A924" s="515" t="s">
        <v>189</v>
      </c>
      <c r="B924" s="515"/>
      <c r="C924" s="504" t="s">
        <v>150</v>
      </c>
      <c r="D924" s="504"/>
      <c r="E924" s="504"/>
      <c r="F924" s="504"/>
    </row>
    <row r="925" spans="1:6" x14ac:dyDescent="0.25">
      <c r="A925" s="514" t="s">
        <v>190</v>
      </c>
      <c r="B925" s="514"/>
      <c r="C925" s="504" t="s">
        <v>245</v>
      </c>
      <c r="D925" s="504"/>
      <c r="E925" s="504"/>
      <c r="F925" s="504"/>
    </row>
    <row r="926" spans="1:6" ht="15.75" thickBot="1" x14ac:dyDescent="0.3">
      <c r="A926" s="503" t="s">
        <v>192</v>
      </c>
      <c r="B926" s="503"/>
      <c r="C926" s="504" t="s">
        <v>193</v>
      </c>
      <c r="D926" s="504"/>
      <c r="E926" s="504"/>
      <c r="F926" s="504"/>
    </row>
    <row r="927" spans="1:6" x14ac:dyDescent="0.25">
      <c r="A927" s="505" t="s">
        <v>194</v>
      </c>
      <c r="B927" s="506"/>
      <c r="C927" s="509" t="s">
        <v>195</v>
      </c>
      <c r="D927" s="510"/>
      <c r="E927" s="80"/>
      <c r="F927" s="80"/>
    </row>
    <row r="928" spans="1:6" x14ac:dyDescent="0.25">
      <c r="A928" s="507"/>
      <c r="B928" s="508"/>
      <c r="C928" s="508" t="s">
        <v>196</v>
      </c>
      <c r="D928" s="511"/>
      <c r="E928" s="81"/>
      <c r="F928" s="81"/>
    </row>
    <row r="929" spans="1:6" x14ac:dyDescent="0.25">
      <c r="A929" s="507"/>
      <c r="B929" s="508"/>
      <c r="C929" s="82" t="s">
        <v>197</v>
      </c>
      <c r="D929" s="83" t="s">
        <v>198</v>
      </c>
      <c r="E929" s="80"/>
      <c r="F929" s="80"/>
    </row>
    <row r="930" spans="1:6" x14ac:dyDescent="0.25">
      <c r="A930" s="512" t="s">
        <v>127</v>
      </c>
      <c r="B930" s="513"/>
      <c r="C930" s="84">
        <v>85</v>
      </c>
      <c r="D930" s="85">
        <v>67</v>
      </c>
      <c r="E930" s="86"/>
      <c r="F930" s="86"/>
    </row>
    <row r="931" spans="1:6" x14ac:dyDescent="0.25">
      <c r="A931" s="527" t="s">
        <v>246</v>
      </c>
      <c r="B931" s="528"/>
      <c r="C931" s="62">
        <v>71</v>
      </c>
      <c r="D931" s="87">
        <v>67</v>
      </c>
    </row>
    <row r="932" spans="1:6" x14ac:dyDescent="0.25">
      <c r="A932" s="527" t="s">
        <v>247</v>
      </c>
      <c r="B932" s="528"/>
      <c r="C932" s="62">
        <v>72.8</v>
      </c>
      <c r="D932" s="87">
        <v>67</v>
      </c>
    </row>
    <row r="933" spans="1:6" x14ac:dyDescent="0.25">
      <c r="A933" s="527" t="s">
        <v>248</v>
      </c>
      <c r="B933" s="528"/>
      <c r="C933" s="62">
        <v>74.400000000000006</v>
      </c>
      <c r="D933" s="87">
        <v>67</v>
      </c>
    </row>
    <row r="934" spans="1:6" x14ac:dyDescent="0.25">
      <c r="A934" s="527" t="s">
        <v>249</v>
      </c>
      <c r="B934" s="528"/>
      <c r="C934" s="62">
        <v>70.5</v>
      </c>
      <c r="D934" s="87">
        <v>67</v>
      </c>
    </row>
    <row r="935" spans="1:6" x14ac:dyDescent="0.25">
      <c r="A935" s="527" t="s">
        <v>250</v>
      </c>
      <c r="B935" s="528"/>
      <c r="C935" s="62">
        <v>71</v>
      </c>
      <c r="D935" s="87">
        <v>67</v>
      </c>
    </row>
    <row r="936" spans="1:6" x14ac:dyDescent="0.25">
      <c r="A936" s="527" t="s">
        <v>56</v>
      </c>
      <c r="B936" s="528"/>
      <c r="C936" s="62">
        <v>25</v>
      </c>
      <c r="D936" s="87">
        <v>20</v>
      </c>
    </row>
    <row r="937" spans="1:6" x14ac:dyDescent="0.25">
      <c r="A937" s="527" t="s">
        <v>92</v>
      </c>
      <c r="B937" s="528"/>
      <c r="C937" s="62">
        <v>8</v>
      </c>
      <c r="D937" s="87">
        <v>8</v>
      </c>
    </row>
    <row r="938" spans="1:6" x14ac:dyDescent="0.25">
      <c r="A938" s="527" t="s">
        <v>60</v>
      </c>
      <c r="B938" s="528"/>
      <c r="C938" s="62">
        <v>10</v>
      </c>
      <c r="D938" s="87">
        <v>8.4</v>
      </c>
    </row>
    <row r="939" spans="1:6" x14ac:dyDescent="0.25">
      <c r="A939" s="569" t="s">
        <v>251</v>
      </c>
      <c r="B939" s="570"/>
      <c r="C939" s="62">
        <v>0</v>
      </c>
      <c r="D939" s="87">
        <v>4.2</v>
      </c>
    </row>
    <row r="940" spans="1:6" x14ac:dyDescent="0.25">
      <c r="A940" s="527" t="s">
        <v>24</v>
      </c>
      <c r="B940" s="528"/>
      <c r="C940" s="62">
        <v>10</v>
      </c>
      <c r="D940" s="87">
        <v>10</v>
      </c>
    </row>
    <row r="941" spans="1:6" x14ac:dyDescent="0.25">
      <c r="A941" s="527" t="s">
        <v>20</v>
      </c>
      <c r="B941" s="528"/>
      <c r="C941" s="62">
        <v>10</v>
      </c>
      <c r="D941" s="87">
        <v>10</v>
      </c>
    </row>
    <row r="942" spans="1:6" x14ac:dyDescent="0.25">
      <c r="A942" s="527" t="s">
        <v>21</v>
      </c>
      <c r="B942" s="528"/>
      <c r="C942" s="62">
        <v>0.5</v>
      </c>
      <c r="D942" s="87">
        <v>0.5</v>
      </c>
    </row>
    <row r="943" spans="1:6" x14ac:dyDescent="0.25">
      <c r="A943" s="527" t="s">
        <v>17</v>
      </c>
      <c r="B943" s="528"/>
      <c r="C943" s="62">
        <v>1</v>
      </c>
      <c r="D943" s="87">
        <v>1</v>
      </c>
    </row>
    <row r="944" spans="1:6" x14ac:dyDescent="0.25">
      <c r="A944" s="569" t="s">
        <v>252</v>
      </c>
      <c r="B944" s="570"/>
      <c r="C944" s="62">
        <v>0</v>
      </c>
      <c r="D944" s="87">
        <v>120</v>
      </c>
    </row>
    <row r="945" spans="1:6" x14ac:dyDescent="0.25">
      <c r="A945" s="569" t="s">
        <v>253</v>
      </c>
      <c r="B945" s="570"/>
      <c r="C945" s="62">
        <v>0</v>
      </c>
      <c r="D945" s="87">
        <v>0</v>
      </c>
    </row>
    <row r="946" spans="1:6" ht="15.75" thickBot="1" x14ac:dyDescent="0.3">
      <c r="A946" s="529" t="s">
        <v>17</v>
      </c>
      <c r="B946" s="530"/>
      <c r="C946" s="88">
        <v>2</v>
      </c>
      <c r="D946" s="89">
        <v>2</v>
      </c>
    </row>
    <row r="947" spans="1:6" ht="15.75" thickBot="1" x14ac:dyDescent="0.3">
      <c r="A947" s="531" t="s">
        <v>209</v>
      </c>
      <c r="B947" s="532"/>
      <c r="C947" s="90"/>
      <c r="D947" s="91">
        <v>100</v>
      </c>
    </row>
    <row r="948" spans="1:6" x14ac:dyDescent="0.25">
      <c r="A948" s="516"/>
      <c r="B948" s="516"/>
    </row>
    <row r="949" spans="1:6" ht="15.75" thickBot="1" x14ac:dyDescent="0.3">
      <c r="A949" s="533" t="s">
        <v>210</v>
      </c>
      <c r="B949" s="533"/>
      <c r="C949" s="533"/>
      <c r="D949" s="533"/>
      <c r="E949" s="533"/>
      <c r="F949" s="533"/>
    </row>
    <row r="950" spans="1:6" x14ac:dyDescent="0.25">
      <c r="A950" s="517" t="s">
        <v>211</v>
      </c>
      <c r="B950" s="518"/>
      <c r="C950" s="518"/>
      <c r="D950" s="518"/>
      <c r="E950" s="519" t="s">
        <v>212</v>
      </c>
      <c r="F950" s="520"/>
    </row>
    <row r="951" spans="1:6" ht="51.75" thickBot="1" x14ac:dyDescent="0.3">
      <c r="A951" s="92" t="s">
        <v>182</v>
      </c>
      <c r="B951" s="93" t="s">
        <v>183</v>
      </c>
      <c r="C951" s="93" t="s">
        <v>184</v>
      </c>
      <c r="D951" s="93" t="s">
        <v>213</v>
      </c>
      <c r="E951" s="521"/>
      <c r="F951" s="522"/>
    </row>
    <row r="952" spans="1:6" ht="15.75" thickBot="1" x14ac:dyDescent="0.3">
      <c r="A952" s="94" t="s">
        <v>254</v>
      </c>
      <c r="B952" s="95" t="s">
        <v>255</v>
      </c>
      <c r="C952" s="95" t="s">
        <v>256</v>
      </c>
      <c r="D952" s="95" t="s">
        <v>257</v>
      </c>
      <c r="E952" s="523">
        <v>0.62</v>
      </c>
      <c r="F952" s="524"/>
    </row>
    <row r="953" spans="1:6" x14ac:dyDescent="0.25">
      <c r="A953" s="96"/>
      <c r="B953" s="96"/>
    </row>
    <row r="954" spans="1:6" x14ac:dyDescent="0.25">
      <c r="A954" s="516" t="s">
        <v>217</v>
      </c>
      <c r="B954" s="516"/>
      <c r="C954" s="516"/>
      <c r="D954" s="516"/>
      <c r="E954" s="516"/>
      <c r="F954" s="516"/>
    </row>
    <row r="955" spans="1:6" x14ac:dyDescent="0.25">
      <c r="A955" s="525" t="s">
        <v>258</v>
      </c>
      <c r="B955" s="525"/>
      <c r="C955" s="525"/>
      <c r="D955" s="525"/>
      <c r="E955" s="525"/>
      <c r="F955" s="525"/>
    </row>
    <row r="956" spans="1:6" x14ac:dyDescent="0.25">
      <c r="A956" s="526" t="s">
        <v>219</v>
      </c>
      <c r="B956" s="526"/>
      <c r="C956" t="s">
        <v>259</v>
      </c>
    </row>
    <row r="961" spans="1:6" x14ac:dyDescent="0.25">
      <c r="A961" s="514" t="s">
        <v>188</v>
      </c>
      <c r="B961" s="514"/>
      <c r="C961" s="504" t="s">
        <v>312</v>
      </c>
      <c r="D961" s="504"/>
      <c r="E961" s="504"/>
      <c r="F961" s="504"/>
    </row>
    <row r="962" spans="1:6" x14ac:dyDescent="0.25">
      <c r="A962" s="515" t="s">
        <v>189</v>
      </c>
      <c r="B962" s="515"/>
      <c r="C962" s="504" t="s">
        <v>89</v>
      </c>
      <c r="D962" s="504"/>
      <c r="E962" s="504"/>
      <c r="F962" s="504"/>
    </row>
    <row r="963" spans="1:6" x14ac:dyDescent="0.25">
      <c r="A963" s="514" t="s">
        <v>190</v>
      </c>
      <c r="B963" s="514"/>
      <c r="C963" s="504" t="s">
        <v>312</v>
      </c>
      <c r="D963" s="504"/>
      <c r="E963" s="504"/>
      <c r="F963" s="504"/>
    </row>
    <row r="964" spans="1:6" ht="15.75" thickBot="1" x14ac:dyDescent="0.3">
      <c r="A964" s="503" t="s">
        <v>192</v>
      </c>
      <c r="B964" s="503"/>
      <c r="C964" s="504" t="s">
        <v>193</v>
      </c>
      <c r="D964" s="504"/>
      <c r="E964" s="504"/>
      <c r="F964" s="504"/>
    </row>
    <row r="965" spans="1:6" x14ac:dyDescent="0.25">
      <c r="A965" s="505" t="s">
        <v>194</v>
      </c>
      <c r="B965" s="506"/>
      <c r="C965" s="509" t="s">
        <v>195</v>
      </c>
      <c r="D965" s="510"/>
      <c r="E965" s="80"/>
      <c r="F965" s="80"/>
    </row>
    <row r="966" spans="1:6" x14ac:dyDescent="0.25">
      <c r="A966" s="507"/>
      <c r="B966" s="508"/>
      <c r="C966" s="508" t="s">
        <v>196</v>
      </c>
      <c r="D966" s="511"/>
      <c r="E966" s="81"/>
      <c r="F966" s="81"/>
    </row>
    <row r="967" spans="1:6" x14ac:dyDescent="0.25">
      <c r="A967" s="507"/>
      <c r="B967" s="508"/>
      <c r="C967" s="82" t="s">
        <v>197</v>
      </c>
      <c r="D967" s="83" t="s">
        <v>198</v>
      </c>
      <c r="E967" s="80"/>
      <c r="F967" s="80"/>
    </row>
    <row r="968" spans="1:6" x14ac:dyDescent="0.25">
      <c r="A968" s="512" t="s">
        <v>90</v>
      </c>
      <c r="B968" s="513"/>
      <c r="C968" s="84">
        <v>50</v>
      </c>
      <c r="D968" s="85">
        <v>40</v>
      </c>
      <c r="E968" s="86"/>
      <c r="F968" s="86"/>
    </row>
    <row r="969" spans="1:6" x14ac:dyDescent="0.25">
      <c r="A969" s="527" t="s">
        <v>77</v>
      </c>
      <c r="B969" s="528"/>
      <c r="C969" s="62">
        <v>32</v>
      </c>
      <c r="D969" s="87">
        <v>30.4</v>
      </c>
    </row>
    <row r="970" spans="1:6" x14ac:dyDescent="0.25">
      <c r="A970" s="527" t="s">
        <v>91</v>
      </c>
      <c r="B970" s="528"/>
      <c r="C970" s="62">
        <v>32</v>
      </c>
      <c r="D970" s="87">
        <v>24</v>
      </c>
    </row>
    <row r="971" spans="1:6" x14ac:dyDescent="0.25">
      <c r="A971" s="527" t="s">
        <v>18</v>
      </c>
      <c r="B971" s="528"/>
      <c r="C971" s="62">
        <v>7</v>
      </c>
      <c r="D971" s="87">
        <v>7</v>
      </c>
    </row>
    <row r="972" spans="1:6" ht="15.75" thickBot="1" x14ac:dyDescent="0.3">
      <c r="A972" s="529" t="s">
        <v>21</v>
      </c>
      <c r="B972" s="530"/>
      <c r="C972" s="88">
        <v>0.25</v>
      </c>
      <c r="D972" s="89">
        <v>0.25</v>
      </c>
    </row>
    <row r="973" spans="1:6" ht="15.75" thickBot="1" x14ac:dyDescent="0.3">
      <c r="A973" s="531" t="s">
        <v>209</v>
      </c>
      <c r="B973" s="532"/>
      <c r="C973" s="90"/>
      <c r="D973" s="91">
        <v>100</v>
      </c>
    </row>
    <row r="974" spans="1:6" x14ac:dyDescent="0.25">
      <c r="A974" s="516"/>
      <c r="B974" s="516"/>
    </row>
    <row r="975" spans="1:6" ht="15.75" thickBot="1" x14ac:dyDescent="0.3">
      <c r="A975" s="533" t="s">
        <v>210</v>
      </c>
      <c r="B975" s="533"/>
      <c r="C975" s="533"/>
      <c r="D975" s="533"/>
      <c r="E975" s="533"/>
      <c r="F975" s="533"/>
    </row>
    <row r="976" spans="1:6" x14ac:dyDescent="0.25">
      <c r="A976" s="517" t="s">
        <v>211</v>
      </c>
      <c r="B976" s="518"/>
      <c r="C976" s="518"/>
      <c r="D976" s="518"/>
      <c r="E976" s="519" t="s">
        <v>212</v>
      </c>
      <c r="F976" s="520"/>
    </row>
    <row r="977" spans="1:6" ht="51.75" thickBot="1" x14ac:dyDescent="0.3">
      <c r="A977" s="92" t="s">
        <v>182</v>
      </c>
      <c r="B977" s="93" t="s">
        <v>183</v>
      </c>
      <c r="C977" s="93" t="s">
        <v>184</v>
      </c>
      <c r="D977" s="93" t="s">
        <v>213</v>
      </c>
      <c r="E977" s="521"/>
      <c r="F977" s="522"/>
    </row>
    <row r="978" spans="1:6" ht="15.75" thickBot="1" x14ac:dyDescent="0.3">
      <c r="A978" s="94" t="s">
        <v>313</v>
      </c>
      <c r="B978" s="95" t="s">
        <v>314</v>
      </c>
      <c r="C978" s="95" t="s">
        <v>315</v>
      </c>
      <c r="D978" s="95" t="s">
        <v>316</v>
      </c>
      <c r="E978" s="523">
        <v>69.77</v>
      </c>
      <c r="F978" s="524"/>
    </row>
    <row r="979" spans="1:6" x14ac:dyDescent="0.25">
      <c r="A979" s="96"/>
      <c r="B979" s="96"/>
    </row>
    <row r="980" spans="1:6" x14ac:dyDescent="0.25">
      <c r="A980" s="516" t="s">
        <v>217</v>
      </c>
      <c r="B980" s="516"/>
      <c r="C980" s="516"/>
      <c r="D980" s="516"/>
      <c r="E980" s="516"/>
      <c r="F980" s="516"/>
    </row>
    <row r="981" spans="1:6" x14ac:dyDescent="0.25">
      <c r="A981" s="525" t="s">
        <v>317</v>
      </c>
      <c r="B981" s="525"/>
      <c r="C981" s="525"/>
      <c r="D981" s="525"/>
      <c r="E981" s="525"/>
      <c r="F981" s="525"/>
    </row>
    <row r="982" spans="1:6" x14ac:dyDescent="0.25">
      <c r="A982" s="526" t="s">
        <v>219</v>
      </c>
      <c r="B982" s="526"/>
      <c r="C982" t="s">
        <v>220</v>
      </c>
    </row>
    <row r="987" spans="1:6" x14ac:dyDescent="0.25">
      <c r="A987" s="514" t="s">
        <v>188</v>
      </c>
      <c r="B987" s="514"/>
      <c r="C987" s="504" t="s">
        <v>140</v>
      </c>
      <c r="D987" s="504"/>
      <c r="E987" s="504"/>
      <c r="F987" s="504"/>
    </row>
    <row r="988" spans="1:6" x14ac:dyDescent="0.25">
      <c r="A988" s="515" t="s">
        <v>189</v>
      </c>
      <c r="B988" s="515"/>
      <c r="C988" s="504" t="s">
        <v>141</v>
      </c>
      <c r="D988" s="504"/>
      <c r="E988" s="504"/>
      <c r="F988" s="504"/>
    </row>
    <row r="989" spans="1:6" x14ac:dyDescent="0.25">
      <c r="A989" s="514" t="s">
        <v>190</v>
      </c>
      <c r="B989" s="514"/>
      <c r="C989" s="504" t="s">
        <v>140</v>
      </c>
      <c r="D989" s="504"/>
      <c r="E989" s="504"/>
      <c r="F989" s="504"/>
    </row>
    <row r="990" spans="1:6" ht="15.75" thickBot="1" x14ac:dyDescent="0.3">
      <c r="A990" s="503" t="s">
        <v>192</v>
      </c>
      <c r="B990" s="503"/>
      <c r="C990" s="504" t="s">
        <v>193</v>
      </c>
      <c r="D990" s="504"/>
      <c r="E990" s="504"/>
      <c r="F990" s="504"/>
    </row>
    <row r="991" spans="1:6" x14ac:dyDescent="0.25">
      <c r="A991" s="505" t="s">
        <v>194</v>
      </c>
      <c r="B991" s="506"/>
      <c r="C991" s="509" t="s">
        <v>195</v>
      </c>
      <c r="D991" s="510"/>
      <c r="E991" s="80"/>
      <c r="F991" s="80"/>
    </row>
    <row r="992" spans="1:6" x14ac:dyDescent="0.25">
      <c r="A992" s="507"/>
      <c r="B992" s="508"/>
      <c r="C992" s="508" t="s">
        <v>196</v>
      </c>
      <c r="D992" s="511"/>
      <c r="E992" s="81"/>
      <c r="F992" s="81"/>
    </row>
    <row r="993" spans="1:6" x14ac:dyDescent="0.25">
      <c r="A993" s="507"/>
      <c r="B993" s="508"/>
      <c r="C993" s="82" t="s">
        <v>197</v>
      </c>
      <c r="D993" s="83" t="s">
        <v>198</v>
      </c>
      <c r="E993" s="80"/>
      <c r="F993" s="80"/>
    </row>
    <row r="994" spans="1:6" ht="15.75" thickBot="1" x14ac:dyDescent="0.3">
      <c r="A994" s="594" t="s">
        <v>142</v>
      </c>
      <c r="B994" s="595"/>
      <c r="C994" s="97">
        <v>102</v>
      </c>
      <c r="D994" s="98">
        <v>100</v>
      </c>
      <c r="E994" s="86"/>
      <c r="F994" s="86"/>
    </row>
    <row r="995" spans="1:6" ht="15.75" thickBot="1" x14ac:dyDescent="0.3">
      <c r="A995" s="531" t="s">
        <v>209</v>
      </c>
      <c r="B995" s="532"/>
      <c r="C995" s="90"/>
      <c r="D995" s="91">
        <v>100</v>
      </c>
    </row>
    <row r="996" spans="1:6" x14ac:dyDescent="0.25">
      <c r="A996" s="516"/>
      <c r="B996" s="516"/>
    </row>
    <row r="997" spans="1:6" ht="15.75" thickBot="1" x14ac:dyDescent="0.3">
      <c r="A997" s="533" t="s">
        <v>210</v>
      </c>
      <c r="B997" s="533"/>
      <c r="C997" s="533"/>
      <c r="D997" s="533"/>
      <c r="E997" s="533"/>
      <c r="F997" s="533"/>
    </row>
    <row r="998" spans="1:6" x14ac:dyDescent="0.25">
      <c r="A998" s="517" t="s">
        <v>211</v>
      </c>
      <c r="B998" s="518"/>
      <c r="C998" s="518"/>
      <c r="D998" s="518"/>
      <c r="E998" s="519" t="s">
        <v>212</v>
      </c>
      <c r="F998" s="520"/>
    </row>
    <row r="999" spans="1:6" ht="51.75" thickBot="1" x14ac:dyDescent="0.3">
      <c r="A999" s="92" t="s">
        <v>182</v>
      </c>
      <c r="B999" s="93" t="s">
        <v>183</v>
      </c>
      <c r="C999" s="93" t="s">
        <v>184</v>
      </c>
      <c r="D999" s="93" t="s">
        <v>213</v>
      </c>
      <c r="E999" s="521"/>
      <c r="F999" s="522"/>
    </row>
    <row r="1000" spans="1:6" ht="15.75" thickBot="1" x14ac:dyDescent="0.3">
      <c r="A1000" s="94" t="s">
        <v>228</v>
      </c>
      <c r="B1000" s="95" t="s">
        <v>229</v>
      </c>
      <c r="C1000" s="95" t="s">
        <v>230</v>
      </c>
      <c r="D1000" s="95" t="s">
        <v>231</v>
      </c>
      <c r="E1000" s="523">
        <v>43</v>
      </c>
      <c r="F1000" s="524"/>
    </row>
    <row r="1001" spans="1:6" x14ac:dyDescent="0.25">
      <c r="A1001" s="96"/>
      <c r="B1001" s="96"/>
    </row>
    <row r="1002" spans="1:6" x14ac:dyDescent="0.25">
      <c r="A1002" s="516" t="s">
        <v>217</v>
      </c>
      <c r="B1002" s="516"/>
      <c r="C1002" s="516"/>
      <c r="D1002" s="516"/>
      <c r="E1002" s="516"/>
      <c r="F1002" s="516"/>
    </row>
    <row r="1003" spans="1:6" x14ac:dyDescent="0.25">
      <c r="A1003" s="525" t="s">
        <v>232</v>
      </c>
      <c r="B1003" s="525"/>
      <c r="C1003" s="525"/>
      <c r="D1003" s="525"/>
      <c r="E1003" s="525"/>
      <c r="F1003" s="525"/>
    </row>
    <row r="1004" spans="1:6" x14ac:dyDescent="0.25">
      <c r="A1004" s="526" t="s">
        <v>219</v>
      </c>
      <c r="B1004" s="526"/>
      <c r="C1004" t="s">
        <v>233</v>
      </c>
    </row>
  </sheetData>
  <mergeCells count="982">
    <mergeCell ref="A563:B563"/>
    <mergeCell ref="A551:B551"/>
    <mergeCell ref="A552:B552"/>
    <mergeCell ref="A553:F553"/>
    <mergeCell ref="A554:D554"/>
    <mergeCell ref="E554:F555"/>
    <mergeCell ref="E556:F556"/>
    <mergeCell ref="A558:F558"/>
    <mergeCell ref="A559:F559"/>
    <mergeCell ref="A560:B560"/>
    <mergeCell ref="A542:B542"/>
    <mergeCell ref="A543:B543"/>
    <mergeCell ref="A544:B544"/>
    <mergeCell ref="A545:B545"/>
    <mergeCell ref="A546:B546"/>
    <mergeCell ref="A547:B547"/>
    <mergeCell ref="A548:B548"/>
    <mergeCell ref="A549:B549"/>
    <mergeCell ref="A550:B550"/>
    <mergeCell ref="A535:B535"/>
    <mergeCell ref="C535:F535"/>
    <mergeCell ref="A536:B536"/>
    <mergeCell ref="C536:F536"/>
    <mergeCell ref="A537:B537"/>
    <mergeCell ref="C537:F537"/>
    <mergeCell ref="A538:B538"/>
    <mergeCell ref="C538:F538"/>
    <mergeCell ref="A539:B541"/>
    <mergeCell ref="C539:D539"/>
    <mergeCell ref="C540:D540"/>
    <mergeCell ref="A504:B504"/>
    <mergeCell ref="A490:B490"/>
    <mergeCell ref="A491:B491"/>
    <mergeCell ref="A492:B492"/>
    <mergeCell ref="A493:B493"/>
    <mergeCell ref="A494:B494"/>
    <mergeCell ref="A495:B495"/>
    <mergeCell ref="A496:B496"/>
    <mergeCell ref="A497:F497"/>
    <mergeCell ref="A498:D498"/>
    <mergeCell ref="E498:F499"/>
    <mergeCell ref="E724:F724"/>
    <mergeCell ref="A726:F726"/>
    <mergeCell ref="A727:F727"/>
    <mergeCell ref="A711:B711"/>
    <mergeCell ref="C711:F711"/>
    <mergeCell ref="E830:F830"/>
    <mergeCell ref="A832:F832"/>
    <mergeCell ref="A833:F833"/>
    <mergeCell ref="A834:B834"/>
    <mergeCell ref="A827:F827"/>
    <mergeCell ref="A828:D828"/>
    <mergeCell ref="E828:F829"/>
    <mergeCell ref="A728:B728"/>
    <mergeCell ref="A720:B720"/>
    <mergeCell ref="A721:F721"/>
    <mergeCell ref="A722:D722"/>
    <mergeCell ref="E722:F723"/>
    <mergeCell ref="A813:B813"/>
    <mergeCell ref="C813:F813"/>
    <mergeCell ref="A814:B814"/>
    <mergeCell ref="C814:F814"/>
    <mergeCell ref="A815:B817"/>
    <mergeCell ref="C815:D815"/>
    <mergeCell ref="C816:D816"/>
    <mergeCell ref="A709:B709"/>
    <mergeCell ref="C709:F709"/>
    <mergeCell ref="A710:B710"/>
    <mergeCell ref="C710:F710"/>
    <mergeCell ref="A438:B438"/>
    <mergeCell ref="A439:B439"/>
    <mergeCell ref="A440:B440"/>
    <mergeCell ref="E525:F526"/>
    <mergeCell ref="A653:B653"/>
    <mergeCell ref="A655:B655"/>
    <mergeCell ref="A656:B656"/>
    <mergeCell ref="A657:B657"/>
    <mergeCell ref="A658:B658"/>
    <mergeCell ref="A659:B659"/>
    <mergeCell ref="A660:B660"/>
    <mergeCell ref="A441:B441"/>
    <mergeCell ref="A442:F442"/>
    <mergeCell ref="A443:D443"/>
    <mergeCell ref="E443:F444"/>
    <mergeCell ref="E445:F445"/>
    <mergeCell ref="A447:F447"/>
    <mergeCell ref="A448:F448"/>
    <mergeCell ref="A449:B449"/>
    <mergeCell ref="A609:B609"/>
    <mergeCell ref="A226:F226"/>
    <mergeCell ref="A227:F227"/>
    <mergeCell ref="A228:B228"/>
    <mergeCell ref="A232:B232"/>
    <mergeCell ref="A424:B424"/>
    <mergeCell ref="C424:F424"/>
    <mergeCell ref="A425:B425"/>
    <mergeCell ref="C425:F425"/>
    <mergeCell ref="A426:B426"/>
    <mergeCell ref="C426:F426"/>
    <mergeCell ref="C232:F232"/>
    <mergeCell ref="A233:B233"/>
    <mergeCell ref="C233:F233"/>
    <mergeCell ref="A234:B234"/>
    <mergeCell ref="A349:B349"/>
    <mergeCell ref="C349:F349"/>
    <mergeCell ref="A333:B333"/>
    <mergeCell ref="A334:B334"/>
    <mergeCell ref="A335:B335"/>
    <mergeCell ref="A336:B336"/>
    <mergeCell ref="A337:F337"/>
    <mergeCell ref="A327:B327"/>
    <mergeCell ref="C327:F327"/>
    <mergeCell ref="A328:B328"/>
    <mergeCell ref="E527:F527"/>
    <mergeCell ref="A529:F529"/>
    <mergeCell ref="A530:F530"/>
    <mergeCell ref="A531:B531"/>
    <mergeCell ref="A523:B523"/>
    <mergeCell ref="A524:F524"/>
    <mergeCell ref="A525:D525"/>
    <mergeCell ref="C428:D428"/>
    <mergeCell ref="C429:D429"/>
    <mergeCell ref="A477:B477"/>
    <mergeCell ref="C477:F477"/>
    <mergeCell ref="A478:B478"/>
    <mergeCell ref="C478:F478"/>
    <mergeCell ref="A479:B479"/>
    <mergeCell ref="C479:F479"/>
    <mergeCell ref="A480:B480"/>
    <mergeCell ref="C480:F480"/>
    <mergeCell ref="A481:B483"/>
    <mergeCell ref="C481:D481"/>
    <mergeCell ref="C482:D482"/>
    <mergeCell ref="A484:B484"/>
    <mergeCell ref="E500:F500"/>
    <mergeCell ref="A502:F502"/>
    <mergeCell ref="A503:F503"/>
    <mergeCell ref="A781:F781"/>
    <mergeCell ref="A782:B782"/>
    <mergeCell ref="A703:F703"/>
    <mergeCell ref="A704:B704"/>
    <mergeCell ref="A690:B690"/>
    <mergeCell ref="A691:B691"/>
    <mergeCell ref="A692:B692"/>
    <mergeCell ref="A661:B661"/>
    <mergeCell ref="A662:B662"/>
    <mergeCell ref="A663:B663"/>
    <mergeCell ref="A664:F664"/>
    <mergeCell ref="A665:D665"/>
    <mergeCell ref="E665:F666"/>
    <mergeCell ref="E667:F667"/>
    <mergeCell ref="A669:F669"/>
    <mergeCell ref="A670:F670"/>
    <mergeCell ref="A717:B717"/>
    <mergeCell ref="A718:B718"/>
    <mergeCell ref="A719:B719"/>
    <mergeCell ref="A712:B712"/>
    <mergeCell ref="C712:F712"/>
    <mergeCell ref="A713:B715"/>
    <mergeCell ref="C713:D713"/>
    <mergeCell ref="C714:D714"/>
    <mergeCell ref="A824:B824"/>
    <mergeCell ref="A825:B825"/>
    <mergeCell ref="A826:B826"/>
    <mergeCell ref="A818:B818"/>
    <mergeCell ref="A819:B819"/>
    <mergeCell ref="A820:B820"/>
    <mergeCell ref="A821:B821"/>
    <mergeCell ref="A822:B822"/>
    <mergeCell ref="A823:B823"/>
    <mergeCell ref="A843:B845"/>
    <mergeCell ref="C843:D843"/>
    <mergeCell ref="C844:D844"/>
    <mergeCell ref="A369:F369"/>
    <mergeCell ref="A370:B370"/>
    <mergeCell ref="A811:B811"/>
    <mergeCell ref="C811:F811"/>
    <mergeCell ref="A812:B812"/>
    <mergeCell ref="C812:F812"/>
    <mergeCell ref="A511:B511"/>
    <mergeCell ref="C511:F511"/>
    <mergeCell ref="A512:B514"/>
    <mergeCell ref="C512:D512"/>
    <mergeCell ref="A412:F412"/>
    <mergeCell ref="A413:D413"/>
    <mergeCell ref="E413:F414"/>
    <mergeCell ref="E415:F415"/>
    <mergeCell ref="A417:F417"/>
    <mergeCell ref="A418:F418"/>
    <mergeCell ref="A406:B408"/>
    <mergeCell ref="C406:D406"/>
    <mergeCell ref="C407:D407"/>
    <mergeCell ref="A410:B410"/>
    <mergeCell ref="A411:B411"/>
    <mergeCell ref="A883:D883"/>
    <mergeCell ref="E883:F884"/>
    <mergeCell ref="E885:F885"/>
    <mergeCell ref="A887:F887"/>
    <mergeCell ref="A888:F888"/>
    <mergeCell ref="A889:B889"/>
    <mergeCell ref="A877:B877"/>
    <mergeCell ref="A878:B878"/>
    <mergeCell ref="A879:B879"/>
    <mergeCell ref="A880:B880"/>
    <mergeCell ref="A881:B881"/>
    <mergeCell ref="A882:F882"/>
    <mergeCell ref="A858:D858"/>
    <mergeCell ref="E858:F859"/>
    <mergeCell ref="A876:B876"/>
    <mergeCell ref="A419:B419"/>
    <mergeCell ref="A869:B869"/>
    <mergeCell ref="C869:F869"/>
    <mergeCell ref="A870:B870"/>
    <mergeCell ref="C870:F870"/>
    <mergeCell ref="A871:B871"/>
    <mergeCell ref="C871:F871"/>
    <mergeCell ref="A839:B839"/>
    <mergeCell ref="C839:F839"/>
    <mergeCell ref="A840:B840"/>
    <mergeCell ref="A807:B807"/>
    <mergeCell ref="C642:F642"/>
    <mergeCell ref="A643:B643"/>
    <mergeCell ref="C643:F643"/>
    <mergeCell ref="A644:B644"/>
    <mergeCell ref="A645:B647"/>
    <mergeCell ref="C645:D645"/>
    <mergeCell ref="E860:F860"/>
    <mergeCell ref="A862:F862"/>
    <mergeCell ref="A863:F863"/>
    <mergeCell ref="A864:B864"/>
    <mergeCell ref="A854:B854"/>
    <mergeCell ref="A855:B855"/>
    <mergeCell ref="A856:B856"/>
    <mergeCell ref="A857:F857"/>
    <mergeCell ref="A351:B351"/>
    <mergeCell ref="C351:F351"/>
    <mergeCell ref="A352:B352"/>
    <mergeCell ref="C352:F352"/>
    <mergeCell ref="A353:B355"/>
    <mergeCell ref="C353:D353"/>
    <mergeCell ref="C354:D354"/>
    <mergeCell ref="A852:B852"/>
    <mergeCell ref="A853:B853"/>
    <mergeCell ref="A846:B846"/>
    <mergeCell ref="A847:B847"/>
    <mergeCell ref="A848:B848"/>
    <mergeCell ref="A849:B849"/>
    <mergeCell ref="A850:B850"/>
    <mergeCell ref="A851:B851"/>
    <mergeCell ref="C840:F840"/>
    <mergeCell ref="A841:B841"/>
    <mergeCell ref="C841:F841"/>
    <mergeCell ref="A842:B842"/>
    <mergeCell ref="C842:F842"/>
    <mergeCell ref="A981:F981"/>
    <mergeCell ref="A982:B982"/>
    <mergeCell ref="A187:B187"/>
    <mergeCell ref="C187:F187"/>
    <mergeCell ref="A188:B188"/>
    <mergeCell ref="C188:F188"/>
    <mergeCell ref="A189:B189"/>
    <mergeCell ref="C189:F189"/>
    <mergeCell ref="C192:D192"/>
    <mergeCell ref="A194:B194"/>
    <mergeCell ref="A195:B195"/>
    <mergeCell ref="A196:B196"/>
    <mergeCell ref="A197:F197"/>
    <mergeCell ref="A198:D198"/>
    <mergeCell ref="E198:F199"/>
    <mergeCell ref="A235:B235"/>
    <mergeCell ref="C235:F235"/>
    <mergeCell ref="E200:F200"/>
    <mergeCell ref="A202:F202"/>
    <mergeCell ref="A203:F203"/>
    <mergeCell ref="A204:B204"/>
    <mergeCell ref="A222:D222"/>
    <mergeCell ref="E222:F223"/>
    <mergeCell ref="E224:F224"/>
    <mergeCell ref="E976:F977"/>
    <mergeCell ref="E978:F978"/>
    <mergeCell ref="A980:F980"/>
    <mergeCell ref="A968:B968"/>
    <mergeCell ref="A969:B969"/>
    <mergeCell ref="A970:B970"/>
    <mergeCell ref="A971:B971"/>
    <mergeCell ref="A972:B972"/>
    <mergeCell ref="A973:B973"/>
    <mergeCell ref="A181:F181"/>
    <mergeCell ref="A182:B182"/>
    <mergeCell ref="A961:B961"/>
    <mergeCell ref="C961:F961"/>
    <mergeCell ref="A962:B962"/>
    <mergeCell ref="C962:F962"/>
    <mergeCell ref="A190:B190"/>
    <mergeCell ref="C190:F190"/>
    <mergeCell ref="A191:B193"/>
    <mergeCell ref="C191:D191"/>
    <mergeCell ref="A338:D338"/>
    <mergeCell ref="E338:F339"/>
    <mergeCell ref="E340:F340"/>
    <mergeCell ref="A342:F342"/>
    <mergeCell ref="A343:F343"/>
    <mergeCell ref="A344:B344"/>
    <mergeCell ref="A332:B332"/>
    <mergeCell ref="C326:F326"/>
    <mergeCell ref="A294:B294"/>
    <mergeCell ref="A277:B277"/>
    <mergeCell ref="A278:B278"/>
    <mergeCell ref="A279:B279"/>
    <mergeCell ref="A280:B280"/>
    <mergeCell ref="A281:B281"/>
    <mergeCell ref="A161:B161"/>
    <mergeCell ref="C161:F161"/>
    <mergeCell ref="A174:B174"/>
    <mergeCell ref="A175:F175"/>
    <mergeCell ref="A176:D176"/>
    <mergeCell ref="E176:F177"/>
    <mergeCell ref="E178:F178"/>
    <mergeCell ref="A180:F180"/>
    <mergeCell ref="A168:B168"/>
    <mergeCell ref="A169:B169"/>
    <mergeCell ref="A170:B170"/>
    <mergeCell ref="A171:B171"/>
    <mergeCell ref="A172:B172"/>
    <mergeCell ref="A173:B173"/>
    <mergeCell ref="A162:B164"/>
    <mergeCell ref="C162:D162"/>
    <mergeCell ref="C163:D163"/>
    <mergeCell ref="A165:B165"/>
    <mergeCell ref="A166:B166"/>
    <mergeCell ref="A167:B167"/>
    <mergeCell ref="A158:B158"/>
    <mergeCell ref="C158:F158"/>
    <mergeCell ref="A69:B69"/>
    <mergeCell ref="A70:B70"/>
    <mergeCell ref="A71:B71"/>
    <mergeCell ref="A72:B72"/>
    <mergeCell ref="A73:F73"/>
    <mergeCell ref="A74:D74"/>
    <mergeCell ref="E74:F75"/>
    <mergeCell ref="A114:B114"/>
    <mergeCell ref="C114:F114"/>
    <mergeCell ref="A115:B115"/>
    <mergeCell ref="C115:F115"/>
    <mergeCell ref="A116:B116"/>
    <mergeCell ref="C116:F116"/>
    <mergeCell ref="A122:B122"/>
    <mergeCell ref="A123:B123"/>
    <mergeCell ref="A124:F124"/>
    <mergeCell ref="A125:D125"/>
    <mergeCell ref="A129:F129"/>
    <mergeCell ref="A130:F130"/>
    <mergeCell ref="A131:B131"/>
    <mergeCell ref="E127:F127"/>
    <mergeCell ref="A138:B138"/>
    <mergeCell ref="A57:B57"/>
    <mergeCell ref="A58:B58"/>
    <mergeCell ref="A117:B117"/>
    <mergeCell ref="C117:F117"/>
    <mergeCell ref="A118:B120"/>
    <mergeCell ref="C118:D118"/>
    <mergeCell ref="C119:D119"/>
    <mergeCell ref="A121:B121"/>
    <mergeCell ref="A89:B91"/>
    <mergeCell ref="C89:D89"/>
    <mergeCell ref="C90:D90"/>
    <mergeCell ref="A92:B92"/>
    <mergeCell ref="A95:B95"/>
    <mergeCell ref="A93:B93"/>
    <mergeCell ref="A94:B94"/>
    <mergeCell ref="A96:B96"/>
    <mergeCell ref="A97:B97"/>
    <mergeCell ref="A98:B98"/>
    <mergeCell ref="A99:B99"/>
    <mergeCell ref="A100:B100"/>
    <mergeCell ref="A80:B80"/>
    <mergeCell ref="E105:F105"/>
    <mergeCell ref="A107:F107"/>
    <mergeCell ref="C29:F29"/>
    <mergeCell ref="A51:B51"/>
    <mergeCell ref="A86:B86"/>
    <mergeCell ref="C86:F86"/>
    <mergeCell ref="A87:B87"/>
    <mergeCell ref="C87:F87"/>
    <mergeCell ref="A88:B88"/>
    <mergeCell ref="C88:F88"/>
    <mergeCell ref="E125:F126"/>
    <mergeCell ref="C51:F51"/>
    <mergeCell ref="A52:B54"/>
    <mergeCell ref="C52:D52"/>
    <mergeCell ref="C53:D53"/>
    <mergeCell ref="A55:B55"/>
    <mergeCell ref="A56:B56"/>
    <mergeCell ref="A84:B84"/>
    <mergeCell ref="A85:B85"/>
    <mergeCell ref="C85:F85"/>
    <mergeCell ref="A63:B63"/>
    <mergeCell ref="A64:B64"/>
    <mergeCell ref="A65:B65"/>
    <mergeCell ref="A66:B66"/>
    <mergeCell ref="A67:B67"/>
    <mergeCell ref="A68:B68"/>
    <mergeCell ref="A35:B35"/>
    <mergeCell ref="A36:B36"/>
    <mergeCell ref="A37:F37"/>
    <mergeCell ref="A38:D38"/>
    <mergeCell ref="E38:F39"/>
    <mergeCell ref="E40:F40"/>
    <mergeCell ref="A108:F108"/>
    <mergeCell ref="A109:B109"/>
    <mergeCell ref="A101:B101"/>
    <mergeCell ref="A102:F102"/>
    <mergeCell ref="A103:D103"/>
    <mergeCell ref="A48:B48"/>
    <mergeCell ref="C48:F48"/>
    <mergeCell ref="A49:B49"/>
    <mergeCell ref="C49:F49"/>
    <mergeCell ref="A50:B50"/>
    <mergeCell ref="C50:F50"/>
    <mergeCell ref="A59:B59"/>
    <mergeCell ref="A60:B60"/>
    <mergeCell ref="A61:B61"/>
    <mergeCell ref="A62:B62"/>
    <mergeCell ref="E76:F76"/>
    <mergeCell ref="A78:F78"/>
    <mergeCell ref="E103:F104"/>
    <mergeCell ref="A11:B11"/>
    <mergeCell ref="A12:B12"/>
    <mergeCell ref="A13:B13"/>
    <mergeCell ref="A14:B14"/>
    <mergeCell ref="A135:B135"/>
    <mergeCell ref="C135:F135"/>
    <mergeCell ref="A136:B136"/>
    <mergeCell ref="C136:F136"/>
    <mergeCell ref="A137:B137"/>
    <mergeCell ref="C137:F137"/>
    <mergeCell ref="A79:F79"/>
    <mergeCell ref="A22:F22"/>
    <mergeCell ref="A23:B23"/>
    <mergeCell ref="A30:B30"/>
    <mergeCell ref="C30:F30"/>
    <mergeCell ref="A31:B33"/>
    <mergeCell ref="C31:D31"/>
    <mergeCell ref="C32:D32"/>
    <mergeCell ref="A34:B34"/>
    <mergeCell ref="A27:B27"/>
    <mergeCell ref="C27:F27"/>
    <mergeCell ref="A28:B28"/>
    <mergeCell ref="C28:F28"/>
    <mergeCell ref="A29:B29"/>
    <mergeCell ref="C212:F212"/>
    <mergeCell ref="A213:B215"/>
    <mergeCell ref="C213:D213"/>
    <mergeCell ref="C214:D214"/>
    <mergeCell ref="C328:F328"/>
    <mergeCell ref="A329:B331"/>
    <mergeCell ref="C329:D329"/>
    <mergeCell ref="A293:F293"/>
    <mergeCell ref="A286:B286"/>
    <mergeCell ref="A287:F287"/>
    <mergeCell ref="A288:D288"/>
    <mergeCell ref="E288:F289"/>
    <mergeCell ref="A269:B269"/>
    <mergeCell ref="E290:F290"/>
    <mergeCell ref="A325:B325"/>
    <mergeCell ref="C325:F325"/>
    <mergeCell ref="A326:B326"/>
    <mergeCell ref="A282:B282"/>
    <mergeCell ref="A271:B273"/>
    <mergeCell ref="C271:D271"/>
    <mergeCell ref="C272:D272"/>
    <mergeCell ref="A283:B283"/>
    <mergeCell ref="A284:B284"/>
    <mergeCell ref="A315:D315"/>
    <mergeCell ref="A211:B211"/>
    <mergeCell ref="C211:F211"/>
    <mergeCell ref="A212:B212"/>
    <mergeCell ref="A4:B4"/>
    <mergeCell ref="C4:F4"/>
    <mergeCell ref="A5:B7"/>
    <mergeCell ref="C5:D5"/>
    <mergeCell ref="C6:D6"/>
    <mergeCell ref="A8:B8"/>
    <mergeCell ref="A42:F42"/>
    <mergeCell ref="A43:F43"/>
    <mergeCell ref="A44:B44"/>
    <mergeCell ref="A209:B209"/>
    <mergeCell ref="C209:F209"/>
    <mergeCell ref="A210:B210"/>
    <mergeCell ref="C210:F210"/>
    <mergeCell ref="A15:B15"/>
    <mergeCell ref="A16:F16"/>
    <mergeCell ref="A17:D17"/>
    <mergeCell ref="E17:F18"/>
    <mergeCell ref="E19:F19"/>
    <mergeCell ref="A21:F21"/>
    <mergeCell ref="A9:B9"/>
    <mergeCell ref="A10:B10"/>
    <mergeCell ref="A945:B945"/>
    <mergeCell ref="A946:B946"/>
    <mergeCell ref="A947:B947"/>
    <mergeCell ref="A1:B1"/>
    <mergeCell ref="C1:F1"/>
    <mergeCell ref="A2:B2"/>
    <mergeCell ref="C2:F2"/>
    <mergeCell ref="A3:B3"/>
    <mergeCell ref="C3:F3"/>
    <mergeCell ref="A796:B796"/>
    <mergeCell ref="A797:B797"/>
    <mergeCell ref="A798:B798"/>
    <mergeCell ref="A790:B792"/>
    <mergeCell ref="C790:D790"/>
    <mergeCell ref="C791:D791"/>
    <mergeCell ref="A793:B793"/>
    <mergeCell ref="A794:B794"/>
    <mergeCell ref="A795:B795"/>
    <mergeCell ref="A216:B216"/>
    <mergeCell ref="A217:B217"/>
    <mergeCell ref="A218:B218"/>
    <mergeCell ref="A219:B219"/>
    <mergeCell ref="A220:B220"/>
    <mergeCell ref="A221:F221"/>
    <mergeCell ref="A926:B926"/>
    <mergeCell ref="C926:F926"/>
    <mergeCell ref="A927:B929"/>
    <mergeCell ref="C139:D139"/>
    <mergeCell ref="C140:D140"/>
    <mergeCell ref="A142:B142"/>
    <mergeCell ref="A143:B143"/>
    <mergeCell ref="A151:F151"/>
    <mergeCell ref="A152:F152"/>
    <mergeCell ref="A153:B153"/>
    <mergeCell ref="A146:F146"/>
    <mergeCell ref="A147:D147"/>
    <mergeCell ref="E147:F148"/>
    <mergeCell ref="E149:F149"/>
    <mergeCell ref="C350:F350"/>
    <mergeCell ref="A403:B403"/>
    <mergeCell ref="C403:F403"/>
    <mergeCell ref="A404:B404"/>
    <mergeCell ref="E364:F365"/>
    <mergeCell ref="E366:F366"/>
    <mergeCell ref="A368:F368"/>
    <mergeCell ref="A356:B356"/>
    <mergeCell ref="A357:B357"/>
    <mergeCell ref="A358:B358"/>
    <mergeCell ref="A292:F292"/>
    <mergeCell ref="A923:B923"/>
    <mergeCell ref="C923:F923"/>
    <mergeCell ref="A924:B924"/>
    <mergeCell ref="C924:F924"/>
    <mergeCell ref="A916:F916"/>
    <mergeCell ref="A917:B917"/>
    <mergeCell ref="A925:B925"/>
    <mergeCell ref="C925:F925"/>
    <mergeCell ref="A359:B359"/>
    <mergeCell ref="A360:B360"/>
    <mergeCell ref="A362:B362"/>
    <mergeCell ref="A363:F363"/>
    <mergeCell ref="A364:D364"/>
    <mergeCell ref="E389:F390"/>
    <mergeCell ref="E803:F803"/>
    <mergeCell ref="A805:F805"/>
    <mergeCell ref="A806:F806"/>
    <mergeCell ref="A799:B799"/>
    <mergeCell ref="A800:F800"/>
    <mergeCell ref="A801:D801"/>
    <mergeCell ref="E801:F802"/>
    <mergeCell ref="E315:F316"/>
    <mergeCell ref="E317:F317"/>
    <mergeCell ref="A941:B941"/>
    <mergeCell ref="A930:B930"/>
    <mergeCell ref="A931:B931"/>
    <mergeCell ref="A932:B932"/>
    <mergeCell ref="A933:B933"/>
    <mergeCell ref="A934:B934"/>
    <mergeCell ref="A935:B935"/>
    <mergeCell ref="A936:B936"/>
    <mergeCell ref="A937:B937"/>
    <mergeCell ref="A940:B940"/>
    <mergeCell ref="A159:B159"/>
    <mergeCell ref="C159:F159"/>
    <mergeCell ref="A160:B160"/>
    <mergeCell ref="C160:F160"/>
    <mergeCell ref="A144:B144"/>
    <mergeCell ref="A145:B145"/>
    <mergeCell ref="C138:F138"/>
    <mergeCell ref="A139:B141"/>
    <mergeCell ref="C874:D874"/>
    <mergeCell ref="C872:F872"/>
    <mergeCell ref="A873:B875"/>
    <mergeCell ref="C873:D873"/>
    <mergeCell ref="A285:B285"/>
    <mergeCell ref="A267:B267"/>
    <mergeCell ref="A268:B268"/>
    <mergeCell ref="C268:F268"/>
    <mergeCell ref="C269:F269"/>
    <mergeCell ref="A270:B270"/>
    <mergeCell ref="C270:F270"/>
    <mergeCell ref="A274:B274"/>
    <mergeCell ref="A275:B275"/>
    <mergeCell ref="A276:B276"/>
    <mergeCell ref="C234:F234"/>
    <mergeCell ref="A236:B238"/>
    <mergeCell ref="E1000:F1000"/>
    <mergeCell ref="A1002:F1002"/>
    <mergeCell ref="A1003:F1003"/>
    <mergeCell ref="A1004:B1004"/>
    <mergeCell ref="A994:B994"/>
    <mergeCell ref="A995:B995"/>
    <mergeCell ref="A996:B996"/>
    <mergeCell ref="A997:F997"/>
    <mergeCell ref="A998:D998"/>
    <mergeCell ref="E998:F999"/>
    <mergeCell ref="A989:B989"/>
    <mergeCell ref="C989:F989"/>
    <mergeCell ref="A990:B990"/>
    <mergeCell ref="C990:F990"/>
    <mergeCell ref="A991:B993"/>
    <mergeCell ref="C991:D991"/>
    <mergeCell ref="C992:D992"/>
    <mergeCell ref="E950:F951"/>
    <mergeCell ref="E952:F952"/>
    <mergeCell ref="A954:F954"/>
    <mergeCell ref="A987:B987"/>
    <mergeCell ref="C987:F987"/>
    <mergeCell ref="A988:B988"/>
    <mergeCell ref="C988:F988"/>
    <mergeCell ref="A963:B963"/>
    <mergeCell ref="C963:F963"/>
    <mergeCell ref="A964:B964"/>
    <mergeCell ref="C964:F964"/>
    <mergeCell ref="A965:B967"/>
    <mergeCell ref="C965:D965"/>
    <mergeCell ref="C966:D966"/>
    <mergeCell ref="A974:B974"/>
    <mergeCell ref="A975:F975"/>
    <mergeCell ref="A976:D976"/>
    <mergeCell ref="A942:B942"/>
    <mergeCell ref="A943:B943"/>
    <mergeCell ref="A944:B944"/>
    <mergeCell ref="A950:D950"/>
    <mergeCell ref="A908:B908"/>
    <mergeCell ref="A909:B909"/>
    <mergeCell ref="A910:F910"/>
    <mergeCell ref="A911:D911"/>
    <mergeCell ref="A786:B786"/>
    <mergeCell ref="C786:F786"/>
    <mergeCell ref="A787:B787"/>
    <mergeCell ref="C787:F787"/>
    <mergeCell ref="A788:B788"/>
    <mergeCell ref="C788:F788"/>
    <mergeCell ref="A789:B789"/>
    <mergeCell ref="C789:F789"/>
    <mergeCell ref="E911:F912"/>
    <mergeCell ref="A901:B901"/>
    <mergeCell ref="A902:B902"/>
    <mergeCell ref="A903:B903"/>
    <mergeCell ref="A904:B904"/>
    <mergeCell ref="A905:B905"/>
    <mergeCell ref="A906:B906"/>
    <mergeCell ref="A872:B872"/>
    <mergeCell ref="C927:D927"/>
    <mergeCell ref="C928:D928"/>
    <mergeCell ref="A938:B938"/>
    <mergeCell ref="A939:B939"/>
    <mergeCell ref="A955:F955"/>
    <mergeCell ref="A956:B956"/>
    <mergeCell ref="A948:B948"/>
    <mergeCell ref="A949:F949"/>
    <mergeCell ref="A350:B350"/>
    <mergeCell ref="E913:F913"/>
    <mergeCell ref="A915:F915"/>
    <mergeCell ref="A907:B907"/>
    <mergeCell ref="A896:B896"/>
    <mergeCell ref="C896:F896"/>
    <mergeCell ref="A897:B897"/>
    <mergeCell ref="C897:F897"/>
    <mergeCell ref="A898:B900"/>
    <mergeCell ref="C898:D898"/>
    <mergeCell ref="C899:D899"/>
    <mergeCell ref="A894:B894"/>
    <mergeCell ref="C894:F894"/>
    <mergeCell ref="A895:B895"/>
    <mergeCell ref="C895:F895"/>
    <mergeCell ref="C508:F508"/>
    <mergeCell ref="C236:D236"/>
    <mergeCell ref="C237:D237"/>
    <mergeCell ref="A239:B239"/>
    <mergeCell ref="A260:B260"/>
    <mergeCell ref="A246:B246"/>
    <mergeCell ref="A247:B247"/>
    <mergeCell ref="A248:B248"/>
    <mergeCell ref="A249:B249"/>
    <mergeCell ref="A250:B250"/>
    <mergeCell ref="A251:B251"/>
    <mergeCell ref="A240:B240"/>
    <mergeCell ref="A241:B241"/>
    <mergeCell ref="A242:B242"/>
    <mergeCell ref="A243:B243"/>
    <mergeCell ref="A244:B244"/>
    <mergeCell ref="A245:B245"/>
    <mergeCell ref="A252:B252"/>
    <mergeCell ref="A253:F253"/>
    <mergeCell ref="A254:D254"/>
    <mergeCell ref="E254:F255"/>
    <mergeCell ref="A259:F259"/>
    <mergeCell ref="E256:F256"/>
    <mergeCell ref="A258:F258"/>
    <mergeCell ref="A509:B509"/>
    <mergeCell ref="C509:F509"/>
    <mergeCell ref="A641:B641"/>
    <mergeCell ref="C641:F641"/>
    <mergeCell ref="A591:B591"/>
    <mergeCell ref="C591:F591"/>
    <mergeCell ref="A431:B431"/>
    <mergeCell ref="A432:B432"/>
    <mergeCell ref="A567:B567"/>
    <mergeCell ref="C567:F567"/>
    <mergeCell ref="A568:B568"/>
    <mergeCell ref="A589:B589"/>
    <mergeCell ref="C589:F589"/>
    <mergeCell ref="A602:F602"/>
    <mergeCell ref="A603:D603"/>
    <mergeCell ref="E603:F604"/>
    <mergeCell ref="E605:F605"/>
    <mergeCell ref="A607:F607"/>
    <mergeCell ref="A485:B485"/>
    <mergeCell ref="A486:B486"/>
    <mergeCell ref="A574:B574"/>
    <mergeCell ref="A575:B575"/>
    <mergeCell ref="A576:B576"/>
    <mergeCell ref="A488:B488"/>
    <mergeCell ref="A489:B489"/>
    <mergeCell ref="A379:B381"/>
    <mergeCell ref="C379:D379"/>
    <mergeCell ref="C380:D380"/>
    <mergeCell ref="A382:B382"/>
    <mergeCell ref="A383:B383"/>
    <mergeCell ref="A384:B384"/>
    <mergeCell ref="A394:F394"/>
    <mergeCell ref="A395:B395"/>
    <mergeCell ref="A409:B409"/>
    <mergeCell ref="C404:F404"/>
    <mergeCell ref="A405:B405"/>
    <mergeCell ref="C405:F405"/>
    <mergeCell ref="A402:B402"/>
    <mergeCell ref="C402:F402"/>
    <mergeCell ref="E391:F391"/>
    <mergeCell ref="A393:F393"/>
    <mergeCell ref="A385:B385"/>
    <mergeCell ref="A386:B386"/>
    <mergeCell ref="A387:B387"/>
    <mergeCell ref="A487:B487"/>
    <mergeCell ref="A427:B427"/>
    <mergeCell ref="C427:F427"/>
    <mergeCell ref="A428:B430"/>
    <mergeCell ref="C644:F644"/>
    <mergeCell ref="A642:B642"/>
    <mergeCell ref="A510:B510"/>
    <mergeCell ref="C510:F510"/>
    <mergeCell ref="A520:B520"/>
    <mergeCell ref="A521:B521"/>
    <mergeCell ref="A522:B522"/>
    <mergeCell ref="C513:D513"/>
    <mergeCell ref="A515:B515"/>
    <mergeCell ref="A516:B516"/>
    <mergeCell ref="A517:B517"/>
    <mergeCell ref="A518:B518"/>
    <mergeCell ref="A519:B519"/>
    <mergeCell ref="A566:B566"/>
    <mergeCell ref="C566:F566"/>
    <mergeCell ref="C568:F568"/>
    <mergeCell ref="A569:B571"/>
    <mergeCell ref="C569:D569"/>
    <mergeCell ref="C570:D570"/>
    <mergeCell ref="A572:B572"/>
    <mergeCell ref="A573:B573"/>
    <mergeCell ref="A577:B577"/>
    <mergeCell ref="A578:F578"/>
    <mergeCell ref="A579:D579"/>
    <mergeCell ref="A314:F314"/>
    <mergeCell ref="A299:B299"/>
    <mergeCell ref="C299:F299"/>
    <mergeCell ref="A300:B300"/>
    <mergeCell ref="C300:F300"/>
    <mergeCell ref="A301:B301"/>
    <mergeCell ref="C301:F301"/>
    <mergeCell ref="A302:B302"/>
    <mergeCell ref="C302:F302"/>
    <mergeCell ref="A303:B305"/>
    <mergeCell ref="C303:D303"/>
    <mergeCell ref="C304:D304"/>
    <mergeCell ref="A306:B306"/>
    <mergeCell ref="A307:B307"/>
    <mergeCell ref="A308:B308"/>
    <mergeCell ref="A309:B309"/>
    <mergeCell ref="A310:B310"/>
    <mergeCell ref="A311:B311"/>
    <mergeCell ref="A312:B312"/>
    <mergeCell ref="A313:B313"/>
    <mergeCell ref="A319:F319"/>
    <mergeCell ref="A320:F320"/>
    <mergeCell ref="A321:B321"/>
    <mergeCell ref="A324:B324"/>
    <mergeCell ref="A565:B565"/>
    <mergeCell ref="C565:F565"/>
    <mergeCell ref="A376:B376"/>
    <mergeCell ref="C376:F376"/>
    <mergeCell ref="A377:B377"/>
    <mergeCell ref="C377:F377"/>
    <mergeCell ref="A378:B378"/>
    <mergeCell ref="C378:F378"/>
    <mergeCell ref="A375:B375"/>
    <mergeCell ref="C375:F375"/>
    <mergeCell ref="C330:D330"/>
    <mergeCell ref="A361:B361"/>
    <mergeCell ref="A433:B433"/>
    <mergeCell ref="A434:B434"/>
    <mergeCell ref="A435:B435"/>
    <mergeCell ref="A436:B436"/>
    <mergeCell ref="A437:B437"/>
    <mergeCell ref="A508:B508"/>
    <mergeCell ref="A388:F388"/>
    <mergeCell ref="A389:D389"/>
    <mergeCell ref="E579:F580"/>
    <mergeCell ref="E581:F581"/>
    <mergeCell ref="A583:F583"/>
    <mergeCell ref="A584:F584"/>
    <mergeCell ref="A585:B585"/>
    <mergeCell ref="A588:B588"/>
    <mergeCell ref="A614:B614"/>
    <mergeCell ref="C614:F614"/>
    <mergeCell ref="A615:B615"/>
    <mergeCell ref="C615:F615"/>
    <mergeCell ref="A592:B592"/>
    <mergeCell ref="C592:F592"/>
    <mergeCell ref="A590:B590"/>
    <mergeCell ref="C590:F590"/>
    <mergeCell ref="A608:F608"/>
    <mergeCell ref="A596:B596"/>
    <mergeCell ref="A597:B597"/>
    <mergeCell ref="A598:B598"/>
    <mergeCell ref="A599:B599"/>
    <mergeCell ref="A600:B600"/>
    <mergeCell ref="A601:B601"/>
    <mergeCell ref="A593:B595"/>
    <mergeCell ref="C593:D593"/>
    <mergeCell ref="C594:D594"/>
    <mergeCell ref="A616:B616"/>
    <mergeCell ref="C616:F616"/>
    <mergeCell ref="A617:B617"/>
    <mergeCell ref="C617:F617"/>
    <mergeCell ref="A618:B620"/>
    <mergeCell ref="C618:D618"/>
    <mergeCell ref="C619:D619"/>
    <mergeCell ref="A621:B621"/>
    <mergeCell ref="A622:B622"/>
    <mergeCell ref="A623:B623"/>
    <mergeCell ref="A624:B624"/>
    <mergeCell ref="A625:B625"/>
    <mergeCell ref="A626:F626"/>
    <mergeCell ref="A627:D627"/>
    <mergeCell ref="E627:F628"/>
    <mergeCell ref="E629:F629"/>
    <mergeCell ref="A631:F631"/>
    <mergeCell ref="A632:F632"/>
    <mergeCell ref="A683:B683"/>
    <mergeCell ref="A633:B633"/>
    <mergeCell ref="A676:B676"/>
    <mergeCell ref="C676:F676"/>
    <mergeCell ref="A677:B677"/>
    <mergeCell ref="C677:F677"/>
    <mergeCell ref="A678:B680"/>
    <mergeCell ref="C678:D678"/>
    <mergeCell ref="C679:D679"/>
    <mergeCell ref="A652:B652"/>
    <mergeCell ref="A650:B650"/>
    <mergeCell ref="A651:B651"/>
    <mergeCell ref="A671:B671"/>
    <mergeCell ref="A673:B673"/>
    <mergeCell ref="A674:B674"/>
    <mergeCell ref="C674:F674"/>
    <mergeCell ref="A675:B675"/>
    <mergeCell ref="C675:F675"/>
    <mergeCell ref="A681:B681"/>
    <mergeCell ref="A682:B682"/>
    <mergeCell ref="A654:B654"/>
    <mergeCell ref="C646:D646"/>
    <mergeCell ref="A648:B648"/>
    <mergeCell ref="A649:B649"/>
    <mergeCell ref="A734:B734"/>
    <mergeCell ref="C734:F734"/>
    <mergeCell ref="A735:B735"/>
    <mergeCell ref="C735:F735"/>
    <mergeCell ref="A736:B736"/>
    <mergeCell ref="C736:F736"/>
    <mergeCell ref="A737:B737"/>
    <mergeCell ref="C737:F737"/>
    <mergeCell ref="A684:B684"/>
    <mergeCell ref="A685:B685"/>
    <mergeCell ref="A686:B686"/>
    <mergeCell ref="A687:B687"/>
    <mergeCell ref="A688:B688"/>
    <mergeCell ref="A689:B689"/>
    <mergeCell ref="E700:F700"/>
    <mergeCell ref="A702:F702"/>
    <mergeCell ref="A693:B693"/>
    <mergeCell ref="A694:B694"/>
    <mergeCell ref="A695:B695"/>
    <mergeCell ref="A696:B696"/>
    <mergeCell ref="A697:F697"/>
    <mergeCell ref="A698:D698"/>
    <mergeCell ref="E698:F699"/>
    <mergeCell ref="A716:B716"/>
    <mergeCell ref="A738:B740"/>
    <mergeCell ref="C738:D738"/>
    <mergeCell ref="C739:D739"/>
    <mergeCell ref="A741:B741"/>
    <mergeCell ref="A742:B742"/>
    <mergeCell ref="A743:B743"/>
    <mergeCell ref="A744:B744"/>
    <mergeCell ref="A745:B745"/>
    <mergeCell ref="A746:B746"/>
    <mergeCell ref="A775:F775"/>
    <mergeCell ref="A776:D776"/>
    <mergeCell ref="E776:F777"/>
    <mergeCell ref="E778:F778"/>
    <mergeCell ref="A780:F780"/>
    <mergeCell ref="A747:B747"/>
    <mergeCell ref="A748:B748"/>
    <mergeCell ref="A749:B749"/>
    <mergeCell ref="A750:B750"/>
    <mergeCell ref="A751:F751"/>
    <mergeCell ref="A752:D752"/>
    <mergeCell ref="E752:F753"/>
    <mergeCell ref="E754:F754"/>
    <mergeCell ref="A756:F756"/>
    <mergeCell ref="A766:B768"/>
    <mergeCell ref="C766:D766"/>
    <mergeCell ref="C767:D767"/>
    <mergeCell ref="A769:B769"/>
    <mergeCell ref="A770:B770"/>
    <mergeCell ref="A771:B771"/>
    <mergeCell ref="A772:B772"/>
    <mergeCell ref="A773:B773"/>
    <mergeCell ref="A774:B774"/>
    <mergeCell ref="A757:F757"/>
    <mergeCell ref="A758:B758"/>
    <mergeCell ref="A762:B762"/>
    <mergeCell ref="C762:F762"/>
    <mergeCell ref="A763:B763"/>
    <mergeCell ref="C763:F763"/>
    <mergeCell ref="A764:B764"/>
    <mergeCell ref="C764:F764"/>
    <mergeCell ref="A765:B765"/>
    <mergeCell ref="C765:F765"/>
    <mergeCell ref="A476:B476"/>
    <mergeCell ref="A467:D467"/>
    <mergeCell ref="E467:F468"/>
    <mergeCell ref="E469:F469"/>
    <mergeCell ref="A471:F471"/>
    <mergeCell ref="A472:F472"/>
    <mergeCell ref="A473:B473"/>
    <mergeCell ref="A461:B461"/>
    <mergeCell ref="A462:B462"/>
    <mergeCell ref="A463:B463"/>
    <mergeCell ref="A464:B464"/>
    <mergeCell ref="A465:B465"/>
    <mergeCell ref="A466:F466"/>
    <mergeCell ref="A456:B456"/>
    <mergeCell ref="C456:F456"/>
    <mergeCell ref="A457:B459"/>
    <mergeCell ref="C457:D457"/>
    <mergeCell ref="C458:D458"/>
    <mergeCell ref="A460:B460"/>
    <mergeCell ref="A453:B453"/>
    <mergeCell ref="C453:F453"/>
    <mergeCell ref="A454:B454"/>
    <mergeCell ref="C454:F454"/>
    <mergeCell ref="A455:B455"/>
    <mergeCell ref="C455:F45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
  <sheetViews>
    <sheetView workbookViewId="0">
      <selection activeCell="F15" sqref="F15"/>
    </sheetView>
  </sheetViews>
  <sheetFormatPr defaultRowHeight="15" x14ac:dyDescent="0.25"/>
  <cols>
    <col min="1" max="1" width="24.7109375" customWidth="1"/>
    <col min="4" max="4" width="24.7109375" customWidth="1"/>
    <col min="6" max="6" width="9" customWidth="1"/>
    <col min="7" max="7" width="24.7109375" customWidth="1"/>
    <col min="8" max="9" width="9" customWidth="1"/>
    <col min="10" max="10" width="24.7109375" customWidth="1"/>
    <col min="13" max="13" width="24.7109375" customWidth="1"/>
    <col min="16" max="16" width="24.7109375" customWidth="1"/>
    <col min="19" max="19" width="24.7109375" customWidth="1"/>
    <col min="22" max="22" width="24.7109375" customWidth="1"/>
    <col min="23" max="23" width="9.140625" customWidth="1"/>
    <col min="24" max="24" width="9.28515625" customWidth="1"/>
    <col min="25" max="25" width="24.7109375" customWidth="1"/>
    <col min="26" max="27" width="9.28515625" customWidth="1"/>
    <col min="28" max="28" width="24.7109375" customWidth="1"/>
    <col min="31" max="31" width="27.42578125" customWidth="1"/>
  </cols>
  <sheetData>
    <row r="1" spans="1:30" ht="19.5" thickBot="1" x14ac:dyDescent="0.35">
      <c r="A1" s="548" t="s">
        <v>139</v>
      </c>
      <c r="B1" s="548"/>
      <c r="C1" s="548"/>
      <c r="D1" s="548"/>
      <c r="E1" s="548"/>
      <c r="F1" s="548"/>
      <c r="G1" s="548"/>
      <c r="H1" s="548"/>
      <c r="I1" s="548"/>
      <c r="J1" s="548"/>
      <c r="K1" s="548"/>
      <c r="L1" s="548"/>
      <c r="M1" s="548"/>
      <c r="N1" s="548"/>
      <c r="O1" s="548"/>
      <c r="P1" s="548"/>
      <c r="Q1" s="548"/>
      <c r="R1" s="548"/>
      <c r="S1" s="548"/>
      <c r="T1" s="548"/>
      <c r="U1" s="548"/>
      <c r="V1" s="548"/>
      <c r="W1" s="548"/>
      <c r="X1" s="548"/>
      <c r="Y1" s="548"/>
      <c r="Z1" s="548"/>
      <c r="AA1" s="548"/>
      <c r="AB1" s="548"/>
      <c r="AC1" s="548"/>
      <c r="AD1" s="548"/>
    </row>
    <row r="2" spans="1:30" x14ac:dyDescent="0.25">
      <c r="A2" s="598" t="s">
        <v>0</v>
      </c>
      <c r="B2" s="599"/>
      <c r="C2" s="600"/>
      <c r="D2" s="598" t="s">
        <v>54</v>
      </c>
      <c r="E2" s="599"/>
      <c r="F2" s="600"/>
      <c r="G2" s="598" t="s">
        <v>73</v>
      </c>
      <c r="H2" s="599"/>
      <c r="I2" s="600"/>
      <c r="J2" s="598" t="s">
        <v>88</v>
      </c>
      <c r="K2" s="599"/>
      <c r="L2" s="600"/>
      <c r="M2" s="598" t="s">
        <v>104</v>
      </c>
      <c r="N2" s="599"/>
      <c r="O2" s="600"/>
      <c r="P2" s="598" t="s">
        <v>119</v>
      </c>
      <c r="Q2" s="599"/>
      <c r="R2" s="600"/>
      <c r="S2" s="598" t="s">
        <v>133</v>
      </c>
      <c r="T2" s="599"/>
      <c r="U2" s="600"/>
      <c r="V2" s="598" t="s">
        <v>134</v>
      </c>
      <c r="W2" s="599"/>
      <c r="X2" s="600"/>
      <c r="Y2" s="598" t="s">
        <v>135</v>
      </c>
      <c r="Z2" s="599"/>
      <c r="AA2" s="600"/>
      <c r="AB2" s="598" t="s">
        <v>136</v>
      </c>
      <c r="AC2" s="599"/>
      <c r="AD2" s="600"/>
    </row>
    <row r="3" spans="1:30" ht="15.75" thickBot="1" x14ac:dyDescent="0.3">
      <c r="A3" s="35"/>
      <c r="B3" s="36" t="s">
        <v>137</v>
      </c>
      <c r="C3" s="37" t="s">
        <v>138</v>
      </c>
      <c r="D3" s="35"/>
      <c r="E3" s="36" t="s">
        <v>137</v>
      </c>
      <c r="F3" s="37" t="s">
        <v>138</v>
      </c>
      <c r="G3" s="35"/>
      <c r="H3" s="36" t="s">
        <v>137</v>
      </c>
      <c r="I3" s="37" t="s">
        <v>138</v>
      </c>
      <c r="J3" s="35"/>
      <c r="K3" s="36" t="s">
        <v>137</v>
      </c>
      <c r="L3" s="37" t="s">
        <v>138</v>
      </c>
      <c r="M3" s="35"/>
      <c r="N3" s="36" t="s">
        <v>137</v>
      </c>
      <c r="O3" s="37" t="s">
        <v>138</v>
      </c>
      <c r="P3" s="56"/>
      <c r="Q3" s="36" t="s">
        <v>137</v>
      </c>
      <c r="R3" s="37" t="s">
        <v>138</v>
      </c>
      <c r="S3" s="35"/>
      <c r="T3" s="36" t="s">
        <v>137</v>
      </c>
      <c r="U3" s="37" t="s">
        <v>138</v>
      </c>
      <c r="V3" s="35"/>
      <c r="W3" s="36" t="s">
        <v>137</v>
      </c>
      <c r="X3" s="37" t="s">
        <v>138</v>
      </c>
      <c r="Y3" s="35"/>
      <c r="Z3" s="36" t="s">
        <v>137</v>
      </c>
      <c r="AA3" s="37" t="s">
        <v>138</v>
      </c>
      <c r="AB3" s="35"/>
      <c r="AC3" s="36" t="s">
        <v>137</v>
      </c>
      <c r="AD3" s="37" t="s">
        <v>138</v>
      </c>
    </row>
    <row r="4" spans="1:30" ht="60" x14ac:dyDescent="0.25">
      <c r="A4" s="38" t="s">
        <v>45</v>
      </c>
      <c r="B4" s="39">
        <v>100</v>
      </c>
      <c r="C4" s="43">
        <v>120</v>
      </c>
      <c r="D4" s="38" t="s">
        <v>74</v>
      </c>
      <c r="E4" s="39" t="s">
        <v>16</v>
      </c>
      <c r="F4" s="43">
        <v>100</v>
      </c>
      <c r="G4" s="42" t="s">
        <v>89</v>
      </c>
      <c r="H4" s="39" t="s">
        <v>16</v>
      </c>
      <c r="I4" s="43" t="s">
        <v>46</v>
      </c>
      <c r="J4" s="38" t="s">
        <v>174</v>
      </c>
      <c r="K4" s="39" t="s">
        <v>16</v>
      </c>
      <c r="L4" s="40" t="s">
        <v>46</v>
      </c>
      <c r="M4" s="38" t="s">
        <v>125</v>
      </c>
      <c r="N4" s="41" t="s">
        <v>49</v>
      </c>
      <c r="O4" s="40" t="s">
        <v>114</v>
      </c>
      <c r="P4" s="38" t="s">
        <v>177</v>
      </c>
      <c r="Q4" s="39">
        <v>60</v>
      </c>
      <c r="R4" s="40">
        <v>60</v>
      </c>
      <c r="S4" s="38" t="s">
        <v>45</v>
      </c>
      <c r="T4" s="39">
        <v>100</v>
      </c>
      <c r="U4" s="43">
        <v>100</v>
      </c>
      <c r="V4" s="38" t="s">
        <v>106</v>
      </c>
      <c r="W4" s="41" t="s">
        <v>16</v>
      </c>
      <c r="X4" s="57" t="s">
        <v>46</v>
      </c>
      <c r="Y4" s="38" t="s">
        <v>125</v>
      </c>
      <c r="Z4" s="41">
        <v>40</v>
      </c>
      <c r="AA4" s="40">
        <v>50</v>
      </c>
      <c r="AB4" s="42" t="s">
        <v>179</v>
      </c>
      <c r="AC4" s="39" t="s">
        <v>16</v>
      </c>
      <c r="AD4" s="43" t="s">
        <v>46</v>
      </c>
    </row>
    <row r="5" spans="1:30" ht="45" x14ac:dyDescent="0.25">
      <c r="A5" s="44" t="s">
        <v>27</v>
      </c>
      <c r="B5" s="47" t="s">
        <v>31</v>
      </c>
      <c r="C5" s="49">
        <v>200</v>
      </c>
      <c r="D5" s="44" t="s">
        <v>150</v>
      </c>
      <c r="E5" s="50" t="s">
        <v>101</v>
      </c>
      <c r="F5" s="49">
        <v>100</v>
      </c>
      <c r="G5" s="48" t="s">
        <v>94</v>
      </c>
      <c r="H5" s="45" t="s">
        <v>101</v>
      </c>
      <c r="I5" s="49">
        <v>100</v>
      </c>
      <c r="J5" s="44" t="s">
        <v>141</v>
      </c>
      <c r="K5" s="47" t="s">
        <v>101</v>
      </c>
      <c r="L5" s="49">
        <v>80</v>
      </c>
      <c r="M5" s="44" t="s">
        <v>124</v>
      </c>
      <c r="N5" s="47" t="s">
        <v>31</v>
      </c>
      <c r="O5" s="46" t="s">
        <v>37</v>
      </c>
      <c r="P5" s="44" t="s">
        <v>145</v>
      </c>
      <c r="Q5" s="47" t="s">
        <v>37</v>
      </c>
      <c r="R5" s="46" t="s">
        <v>149</v>
      </c>
      <c r="S5" s="44" t="s">
        <v>126</v>
      </c>
      <c r="T5" s="50" t="s">
        <v>46</v>
      </c>
      <c r="U5" s="49">
        <v>120</v>
      </c>
      <c r="V5" s="44" t="s">
        <v>118</v>
      </c>
      <c r="W5" s="47" t="s">
        <v>37</v>
      </c>
      <c r="X5" s="59">
        <v>220</v>
      </c>
      <c r="Y5" s="44" t="s">
        <v>152</v>
      </c>
      <c r="Z5" s="45">
        <v>200</v>
      </c>
      <c r="AA5" s="49">
        <v>250</v>
      </c>
      <c r="AB5" s="48" t="s">
        <v>176</v>
      </c>
      <c r="AC5" s="45" t="s">
        <v>101</v>
      </c>
      <c r="AD5" s="49">
        <v>100</v>
      </c>
    </row>
    <row r="6" spans="1:30" ht="30" x14ac:dyDescent="0.25">
      <c r="A6" s="44"/>
      <c r="B6" s="47"/>
      <c r="C6" s="51"/>
      <c r="D6" s="64" t="s">
        <v>130</v>
      </c>
      <c r="E6" s="45">
        <v>150</v>
      </c>
      <c r="F6" s="51" t="s">
        <v>31</v>
      </c>
      <c r="G6" s="48" t="s">
        <v>95</v>
      </c>
      <c r="H6" s="45">
        <v>180</v>
      </c>
      <c r="I6" s="49">
        <v>200</v>
      </c>
      <c r="J6" s="44" t="s">
        <v>143</v>
      </c>
      <c r="K6" s="45">
        <v>150</v>
      </c>
      <c r="L6" s="46" t="s">
        <v>31</v>
      </c>
      <c r="M6" s="44"/>
      <c r="N6" s="45"/>
      <c r="O6" s="49"/>
      <c r="P6" s="44"/>
      <c r="Q6" s="47"/>
      <c r="R6" s="46"/>
      <c r="S6" s="64" t="s">
        <v>175</v>
      </c>
      <c r="T6" s="45">
        <v>150</v>
      </c>
      <c r="U6" s="51" t="s">
        <v>37</v>
      </c>
      <c r="V6" s="44"/>
      <c r="W6" s="47"/>
      <c r="X6" s="58"/>
      <c r="Y6" s="48"/>
      <c r="Z6" s="45"/>
      <c r="AA6" s="49"/>
      <c r="AB6" s="48"/>
      <c r="AC6" s="45"/>
      <c r="AD6" s="49"/>
    </row>
    <row r="7" spans="1:30" ht="45" x14ac:dyDescent="0.25">
      <c r="A7" s="44" t="s">
        <v>36</v>
      </c>
      <c r="B7" s="47" t="s">
        <v>37</v>
      </c>
      <c r="C7" s="46" t="s">
        <v>37</v>
      </c>
      <c r="D7" s="44" t="s">
        <v>63</v>
      </c>
      <c r="E7" s="47" t="s">
        <v>37</v>
      </c>
      <c r="F7" s="49">
        <v>200</v>
      </c>
      <c r="G7" s="48" t="s">
        <v>120</v>
      </c>
      <c r="H7" s="45">
        <v>200</v>
      </c>
      <c r="I7" s="49">
        <v>200</v>
      </c>
      <c r="J7" s="48" t="s">
        <v>96</v>
      </c>
      <c r="K7" s="45">
        <v>200</v>
      </c>
      <c r="L7" s="49">
        <v>200</v>
      </c>
      <c r="M7" s="44" t="s">
        <v>120</v>
      </c>
      <c r="N7" s="47" t="s">
        <v>37</v>
      </c>
      <c r="O7" s="49">
        <v>200</v>
      </c>
      <c r="P7" s="44" t="s">
        <v>36</v>
      </c>
      <c r="Q7" s="47" t="s">
        <v>37</v>
      </c>
      <c r="R7" s="46" t="s">
        <v>37</v>
      </c>
      <c r="S7" s="44" t="s">
        <v>110</v>
      </c>
      <c r="T7" s="45" t="s">
        <v>37</v>
      </c>
      <c r="U7" s="49">
        <v>200</v>
      </c>
      <c r="V7" s="44" t="s">
        <v>169</v>
      </c>
      <c r="W7" s="45">
        <v>200</v>
      </c>
      <c r="X7" s="59">
        <v>200</v>
      </c>
      <c r="Y7" s="44" t="s">
        <v>156</v>
      </c>
      <c r="Z7" s="47" t="s">
        <v>37</v>
      </c>
      <c r="AA7" s="49">
        <v>200</v>
      </c>
      <c r="AB7" s="48" t="s">
        <v>178</v>
      </c>
      <c r="AC7" s="45">
        <v>200</v>
      </c>
      <c r="AD7" s="49">
        <v>200</v>
      </c>
    </row>
    <row r="8" spans="1:30" x14ac:dyDescent="0.25">
      <c r="A8" s="44"/>
      <c r="B8" s="47"/>
      <c r="C8" s="51"/>
      <c r="D8" s="44"/>
      <c r="E8" s="45"/>
      <c r="F8" s="46"/>
      <c r="G8" s="48"/>
      <c r="H8" s="45"/>
      <c r="I8" s="49"/>
      <c r="J8" s="48"/>
      <c r="K8" s="45"/>
      <c r="L8" s="49"/>
      <c r="M8" s="44"/>
      <c r="N8" s="45"/>
      <c r="O8" s="46"/>
      <c r="P8" s="60"/>
      <c r="Q8" s="47"/>
      <c r="R8" s="46"/>
      <c r="S8" s="48"/>
      <c r="T8" s="45"/>
      <c r="U8" s="49"/>
      <c r="V8" s="44" t="s">
        <v>113</v>
      </c>
      <c r="W8" s="47" t="s">
        <v>114</v>
      </c>
      <c r="X8" s="58" t="s">
        <v>114</v>
      </c>
      <c r="Y8" s="48"/>
      <c r="Z8" s="45"/>
      <c r="AA8" s="49"/>
      <c r="AB8" s="48"/>
      <c r="AC8" s="45"/>
      <c r="AD8" s="49"/>
    </row>
    <row r="9" spans="1:30" ht="15.75" thickBot="1" x14ac:dyDescent="0.3">
      <c r="A9" s="52" t="s">
        <v>48</v>
      </c>
      <c r="B9" s="53">
        <v>30</v>
      </c>
      <c r="C9" s="54">
        <v>40</v>
      </c>
      <c r="D9" s="52" t="s">
        <v>69</v>
      </c>
      <c r="E9" s="53">
        <v>30</v>
      </c>
      <c r="F9" s="54">
        <v>40</v>
      </c>
      <c r="G9" s="55" t="s">
        <v>69</v>
      </c>
      <c r="H9" s="53">
        <v>30</v>
      </c>
      <c r="I9" s="54">
        <v>40</v>
      </c>
      <c r="J9" s="52" t="s">
        <v>69</v>
      </c>
      <c r="K9" s="53">
        <v>30</v>
      </c>
      <c r="L9" s="54">
        <v>40</v>
      </c>
      <c r="M9" s="52" t="s">
        <v>48</v>
      </c>
      <c r="N9" s="53">
        <v>30</v>
      </c>
      <c r="O9" s="54">
        <v>30</v>
      </c>
      <c r="P9" s="52" t="s">
        <v>48</v>
      </c>
      <c r="Q9" s="53">
        <v>30</v>
      </c>
      <c r="R9" s="61">
        <v>30</v>
      </c>
      <c r="S9" s="52" t="s">
        <v>69</v>
      </c>
      <c r="T9" s="53">
        <v>30</v>
      </c>
      <c r="U9" s="54">
        <v>40</v>
      </c>
      <c r="V9" s="52" t="s">
        <v>69</v>
      </c>
      <c r="W9" s="53">
        <v>30</v>
      </c>
      <c r="X9" s="54">
        <v>40</v>
      </c>
      <c r="Y9" s="52" t="s">
        <v>48</v>
      </c>
      <c r="Z9" s="53">
        <v>30</v>
      </c>
      <c r="AA9" s="54">
        <v>30</v>
      </c>
      <c r="AB9" s="55" t="s">
        <v>69</v>
      </c>
      <c r="AC9" s="53">
        <v>30</v>
      </c>
      <c r="AD9" s="54">
        <v>40</v>
      </c>
    </row>
  </sheetData>
  <mergeCells count="11">
    <mergeCell ref="A1:AD1"/>
    <mergeCell ref="Y2:AA2"/>
    <mergeCell ref="S2:U2"/>
    <mergeCell ref="V2:X2"/>
    <mergeCell ref="AB2:AD2"/>
    <mergeCell ref="M2:O2"/>
    <mergeCell ref="D2:F2"/>
    <mergeCell ref="A2:C2"/>
    <mergeCell ref="P2:R2"/>
    <mergeCell ref="J2:L2"/>
    <mergeCell ref="G2:I2"/>
  </mergeCells>
  <pageMargins left="0.7" right="0.7" top="0.75" bottom="0.7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Титульник 7-10</vt:lpstr>
      <vt:lpstr>7-10</vt:lpstr>
      <vt:lpstr>набор продуктов 7-10</vt:lpstr>
      <vt:lpstr>Титульник 11-17</vt:lpstr>
      <vt:lpstr>11-17</vt:lpstr>
      <vt:lpstr>набор продуктов 11-17</vt:lpstr>
      <vt:lpstr>т.к.</vt: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2025-09-03T12:06:39Z</dcterms:modified>
</cp:coreProperties>
</file>