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Замдиректора по ИУП\Downloads\Attachments_school1-21051@yandex.ru_2024-01-16_08-33-13\"/>
    </mc:Choice>
  </mc:AlternateContent>
  <bookViews>
    <workbookView xWindow="0" yWindow="0" windowWidth="23040" windowHeight="9192" tabRatio="500" activeTab="3"/>
  </bookViews>
  <sheets>
    <sheet name="Титульник 7-10" sheetId="7" r:id="rId1"/>
    <sheet name="7-10" sheetId="1" r:id="rId2"/>
    <sheet name="набор продуктов 7-10" sheetId="2" r:id="rId3"/>
    <sheet name="Титульник 11-17" sheetId="8" r:id="rId4"/>
    <sheet name="11-17" sheetId="3" r:id="rId5"/>
    <sheet name="набор продуктов 11-17" sheetId="4" r:id="rId6"/>
    <sheet name="т.к." sheetId="5" r:id="rId7"/>
    <sheet name="Лист1" sheetId="6" r:id="rId8"/>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40" i="4" l="1"/>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1" i="4" s="1"/>
  <c r="F42" i="4" s="1"/>
  <c r="O272" i="3"/>
  <c r="G272" i="3"/>
  <c r="R270" i="3"/>
  <c r="Q270" i="3"/>
  <c r="P270" i="3"/>
  <c r="O270" i="3"/>
  <c r="N270" i="3"/>
  <c r="M270" i="3"/>
  <c r="L270" i="3"/>
  <c r="K270" i="3"/>
  <c r="J270" i="3"/>
  <c r="I270" i="3"/>
  <c r="H270" i="3"/>
  <c r="G270" i="3"/>
  <c r="F270" i="3"/>
  <c r="E270" i="3"/>
  <c r="D270" i="3"/>
  <c r="R268" i="3"/>
  <c r="Q268" i="3"/>
  <c r="P268" i="3"/>
  <c r="O268" i="3"/>
  <c r="N268" i="3"/>
  <c r="M268" i="3"/>
  <c r="L268" i="3"/>
  <c r="K268" i="3"/>
  <c r="J268" i="3"/>
  <c r="I268" i="3"/>
  <c r="H268" i="3"/>
  <c r="G268" i="3"/>
  <c r="F268" i="3"/>
  <c r="E268" i="3"/>
  <c r="D268" i="3"/>
  <c r="R264" i="3"/>
  <c r="Q264" i="3"/>
  <c r="P264" i="3"/>
  <c r="O264" i="3"/>
  <c r="N264" i="3"/>
  <c r="N272" i="3" s="1"/>
  <c r="M264" i="3"/>
  <c r="L264" i="3"/>
  <c r="K264" i="3"/>
  <c r="J264" i="3"/>
  <c r="I264" i="3"/>
  <c r="H264" i="3"/>
  <c r="G264" i="3"/>
  <c r="F264" i="3"/>
  <c r="F272" i="3" s="1"/>
  <c r="E264" i="3"/>
  <c r="D264" i="3"/>
  <c r="R259" i="3"/>
  <c r="Q259" i="3"/>
  <c r="P259" i="3"/>
  <c r="O259" i="3"/>
  <c r="N259" i="3"/>
  <c r="M259" i="3"/>
  <c r="M272" i="3" s="1"/>
  <c r="L259" i="3"/>
  <c r="K259" i="3"/>
  <c r="J259" i="3"/>
  <c r="I259" i="3"/>
  <c r="H259" i="3"/>
  <c r="G259" i="3"/>
  <c r="F259" i="3"/>
  <c r="E259" i="3"/>
  <c r="E272" i="3" s="1"/>
  <c r="D259" i="3"/>
  <c r="R254" i="3"/>
  <c r="R272" i="3" s="1"/>
  <c r="Q254" i="3"/>
  <c r="Q272" i="3" s="1"/>
  <c r="P254" i="3"/>
  <c r="P272" i="3" s="1"/>
  <c r="O254" i="3"/>
  <c r="N254" i="3"/>
  <c r="M254" i="3"/>
  <c r="L254" i="3"/>
  <c r="L272" i="3" s="1"/>
  <c r="K254" i="3"/>
  <c r="K272" i="3" s="1"/>
  <c r="J254" i="3"/>
  <c r="J272" i="3" s="1"/>
  <c r="I254" i="3"/>
  <c r="I272" i="3" s="1"/>
  <c r="H254" i="3"/>
  <c r="H272" i="3" s="1"/>
  <c r="G254" i="3"/>
  <c r="F254" i="3"/>
  <c r="E254" i="3"/>
  <c r="D254" i="3"/>
  <c r="D272" i="3" s="1"/>
  <c r="Q247" i="3"/>
  <c r="I247" i="3"/>
  <c r="R245" i="3"/>
  <c r="Q245" i="3"/>
  <c r="P245" i="3"/>
  <c r="O245" i="3"/>
  <c r="N245" i="3"/>
  <c r="M245" i="3"/>
  <c r="L245" i="3"/>
  <c r="K245" i="3"/>
  <c r="J245" i="3"/>
  <c r="I245" i="3"/>
  <c r="H245" i="3"/>
  <c r="G245" i="3"/>
  <c r="F245" i="3"/>
  <c r="E245" i="3"/>
  <c r="D245" i="3"/>
  <c r="R243" i="3"/>
  <c r="Q243" i="3"/>
  <c r="P243" i="3"/>
  <c r="O243" i="3"/>
  <c r="N243" i="3"/>
  <c r="M243" i="3"/>
  <c r="L243" i="3"/>
  <c r="K243" i="3"/>
  <c r="J243" i="3"/>
  <c r="I243" i="3"/>
  <c r="H243" i="3"/>
  <c r="G243" i="3"/>
  <c r="F243" i="3"/>
  <c r="E243" i="3"/>
  <c r="D243" i="3"/>
  <c r="R238" i="3"/>
  <c r="Q238" i="3"/>
  <c r="P238" i="3"/>
  <c r="P247" i="3" s="1"/>
  <c r="O238" i="3"/>
  <c r="N238" i="3"/>
  <c r="M238" i="3"/>
  <c r="L238" i="3"/>
  <c r="K238" i="3"/>
  <c r="J238" i="3"/>
  <c r="I238" i="3"/>
  <c r="H238" i="3"/>
  <c r="H247" i="3" s="1"/>
  <c r="G238" i="3"/>
  <c r="F238" i="3"/>
  <c r="E238" i="3"/>
  <c r="D238" i="3"/>
  <c r="R233" i="3"/>
  <c r="Q233" i="3"/>
  <c r="P233" i="3"/>
  <c r="O233" i="3"/>
  <c r="O247" i="3" s="1"/>
  <c r="N233" i="3"/>
  <c r="M233" i="3"/>
  <c r="L233" i="3"/>
  <c r="K233" i="3"/>
  <c r="J233" i="3"/>
  <c r="I233" i="3"/>
  <c r="H233" i="3"/>
  <c r="G233" i="3"/>
  <c r="G247" i="3" s="1"/>
  <c r="F233" i="3"/>
  <c r="E233" i="3"/>
  <c r="D233" i="3"/>
  <c r="R227" i="3"/>
  <c r="R247" i="3" s="1"/>
  <c r="Q227" i="3"/>
  <c r="P227" i="3"/>
  <c r="O227" i="3"/>
  <c r="N227" i="3"/>
  <c r="N247" i="3" s="1"/>
  <c r="M227" i="3"/>
  <c r="M247" i="3" s="1"/>
  <c r="L227" i="3"/>
  <c r="L247" i="3" s="1"/>
  <c r="K227" i="3"/>
  <c r="K247" i="3" s="1"/>
  <c r="J227" i="3"/>
  <c r="J247" i="3" s="1"/>
  <c r="I227" i="3"/>
  <c r="H227" i="3"/>
  <c r="G227" i="3"/>
  <c r="F227" i="3"/>
  <c r="F247" i="3" s="1"/>
  <c r="E227" i="3"/>
  <c r="E247" i="3" s="1"/>
  <c r="D227" i="3"/>
  <c r="D247" i="3" s="1"/>
  <c r="K221" i="3"/>
  <c r="R219" i="3"/>
  <c r="Q219" i="3"/>
  <c r="P219" i="3"/>
  <c r="O219" i="3"/>
  <c r="N219" i="3"/>
  <c r="M219" i="3"/>
  <c r="L219" i="3"/>
  <c r="K219" i="3"/>
  <c r="J219" i="3"/>
  <c r="I219" i="3"/>
  <c r="H219" i="3"/>
  <c r="G219" i="3"/>
  <c r="F219" i="3"/>
  <c r="E219" i="3"/>
  <c r="D219" i="3"/>
  <c r="R215" i="3"/>
  <c r="Q215" i="3"/>
  <c r="P215" i="3"/>
  <c r="O215" i="3"/>
  <c r="N215" i="3"/>
  <c r="M215" i="3"/>
  <c r="L215" i="3"/>
  <c r="K215" i="3"/>
  <c r="J215" i="3"/>
  <c r="I215" i="3"/>
  <c r="H215" i="3"/>
  <c r="G215" i="3"/>
  <c r="F215" i="3"/>
  <c r="E215" i="3"/>
  <c r="D215" i="3"/>
  <c r="R210" i="3"/>
  <c r="R221" i="3" s="1"/>
  <c r="Q210" i="3"/>
  <c r="P210" i="3"/>
  <c r="O210" i="3"/>
  <c r="N210" i="3"/>
  <c r="M210" i="3"/>
  <c r="L210" i="3"/>
  <c r="K210" i="3"/>
  <c r="J210" i="3"/>
  <c r="J221" i="3" s="1"/>
  <c r="I210" i="3"/>
  <c r="H210" i="3"/>
  <c r="G210" i="3"/>
  <c r="F210" i="3"/>
  <c r="E210" i="3"/>
  <c r="D210" i="3"/>
  <c r="R204" i="3"/>
  <c r="Q204" i="3"/>
  <c r="Q221" i="3" s="1"/>
  <c r="P204" i="3"/>
  <c r="O204" i="3"/>
  <c r="N204" i="3"/>
  <c r="M204" i="3"/>
  <c r="L204" i="3"/>
  <c r="K204" i="3"/>
  <c r="J204" i="3"/>
  <c r="I204" i="3"/>
  <c r="I221" i="3" s="1"/>
  <c r="H204" i="3"/>
  <c r="G204" i="3"/>
  <c r="F204" i="3"/>
  <c r="E204" i="3"/>
  <c r="D204" i="3"/>
  <c r="R199" i="3"/>
  <c r="Q199" i="3"/>
  <c r="P199" i="3"/>
  <c r="P221" i="3" s="1"/>
  <c r="O199" i="3"/>
  <c r="O221" i="3" s="1"/>
  <c r="N199" i="3"/>
  <c r="N221" i="3" s="1"/>
  <c r="M199" i="3"/>
  <c r="M221" i="3" s="1"/>
  <c r="L199" i="3"/>
  <c r="L221" i="3" s="1"/>
  <c r="K199" i="3"/>
  <c r="J199" i="3"/>
  <c r="I199" i="3"/>
  <c r="H199" i="3"/>
  <c r="H221" i="3" s="1"/>
  <c r="G199" i="3"/>
  <c r="G221" i="3" s="1"/>
  <c r="F199" i="3"/>
  <c r="F221" i="3" s="1"/>
  <c r="E199" i="3"/>
  <c r="E221" i="3" s="1"/>
  <c r="D199" i="3"/>
  <c r="D221" i="3" s="1"/>
  <c r="M192" i="3"/>
  <c r="E192" i="3"/>
  <c r="R190" i="3"/>
  <c r="Q190" i="3"/>
  <c r="P190" i="3"/>
  <c r="O190" i="3"/>
  <c r="N190" i="3"/>
  <c r="M190" i="3"/>
  <c r="L190" i="3"/>
  <c r="K190" i="3"/>
  <c r="J190" i="3"/>
  <c r="I190" i="3"/>
  <c r="H190" i="3"/>
  <c r="G190" i="3"/>
  <c r="F190" i="3"/>
  <c r="E190" i="3"/>
  <c r="D190" i="3"/>
  <c r="R186" i="3"/>
  <c r="Q186" i="3"/>
  <c r="P186" i="3"/>
  <c r="O186" i="3"/>
  <c r="N186" i="3"/>
  <c r="M186" i="3"/>
  <c r="L186" i="3"/>
  <c r="K186" i="3"/>
  <c r="J186" i="3"/>
  <c r="I186" i="3"/>
  <c r="H186" i="3"/>
  <c r="G186" i="3"/>
  <c r="F186" i="3"/>
  <c r="E186" i="3"/>
  <c r="D186" i="3"/>
  <c r="R181" i="3"/>
  <c r="Q181" i="3"/>
  <c r="P181" i="3"/>
  <c r="O181" i="3"/>
  <c r="N181" i="3"/>
  <c r="M181" i="3"/>
  <c r="L181" i="3"/>
  <c r="L192" i="3" s="1"/>
  <c r="K181" i="3"/>
  <c r="J181" i="3"/>
  <c r="I181" i="3"/>
  <c r="H181" i="3"/>
  <c r="G181" i="3"/>
  <c r="F181" i="3"/>
  <c r="E181" i="3"/>
  <c r="D181" i="3"/>
  <c r="D192" i="3" s="1"/>
  <c r="R175" i="3"/>
  <c r="Q175" i="3"/>
  <c r="P175" i="3"/>
  <c r="O175" i="3"/>
  <c r="N175" i="3"/>
  <c r="M175" i="3"/>
  <c r="L175" i="3"/>
  <c r="K175" i="3"/>
  <c r="K192" i="3" s="1"/>
  <c r="J175" i="3"/>
  <c r="I175" i="3"/>
  <c r="H175" i="3"/>
  <c r="G175" i="3"/>
  <c r="F175" i="3"/>
  <c r="E175" i="3"/>
  <c r="D175" i="3"/>
  <c r="R170" i="3"/>
  <c r="R192" i="3" s="1"/>
  <c r="Q170" i="3"/>
  <c r="Q192" i="3" s="1"/>
  <c r="P170" i="3"/>
  <c r="P192" i="3" s="1"/>
  <c r="O170" i="3"/>
  <c r="O192" i="3" s="1"/>
  <c r="N170" i="3"/>
  <c r="N192" i="3" s="1"/>
  <c r="M170" i="3"/>
  <c r="L170" i="3"/>
  <c r="K170" i="3"/>
  <c r="J170" i="3"/>
  <c r="J192" i="3" s="1"/>
  <c r="I170" i="3"/>
  <c r="I192" i="3" s="1"/>
  <c r="H170" i="3"/>
  <c r="H192" i="3" s="1"/>
  <c r="G170" i="3"/>
  <c r="G192" i="3" s="1"/>
  <c r="F170" i="3"/>
  <c r="F192" i="3" s="1"/>
  <c r="E170" i="3"/>
  <c r="D170" i="3"/>
  <c r="O163" i="3"/>
  <c r="G163" i="3"/>
  <c r="R161" i="3"/>
  <c r="Q161" i="3"/>
  <c r="P161" i="3"/>
  <c r="O161" i="3"/>
  <c r="N161" i="3"/>
  <c r="M161" i="3"/>
  <c r="L161" i="3"/>
  <c r="K161" i="3"/>
  <c r="J161" i="3"/>
  <c r="I161" i="3"/>
  <c r="H161" i="3"/>
  <c r="G161" i="3"/>
  <c r="F161" i="3"/>
  <c r="E161" i="3"/>
  <c r="D161" i="3"/>
  <c r="R156" i="3"/>
  <c r="Q156" i="3"/>
  <c r="P156" i="3"/>
  <c r="O156" i="3"/>
  <c r="N156" i="3"/>
  <c r="M156" i="3"/>
  <c r="L156" i="3"/>
  <c r="K156" i="3"/>
  <c r="J156" i="3"/>
  <c r="I156" i="3"/>
  <c r="H156" i="3"/>
  <c r="G156" i="3"/>
  <c r="F156" i="3"/>
  <c r="E156" i="3"/>
  <c r="D156" i="3"/>
  <c r="R149" i="3"/>
  <c r="Q149" i="3"/>
  <c r="P149" i="3"/>
  <c r="O149" i="3"/>
  <c r="N149" i="3"/>
  <c r="N163" i="3" s="1"/>
  <c r="M149" i="3"/>
  <c r="L149" i="3"/>
  <c r="K149" i="3"/>
  <c r="J149" i="3"/>
  <c r="I149" i="3"/>
  <c r="H149" i="3"/>
  <c r="G149" i="3"/>
  <c r="F149" i="3"/>
  <c r="F163" i="3" s="1"/>
  <c r="E149" i="3"/>
  <c r="D149" i="3"/>
  <c r="R145" i="3"/>
  <c r="Q145" i="3"/>
  <c r="P145" i="3"/>
  <c r="O145" i="3"/>
  <c r="N145" i="3"/>
  <c r="M145" i="3"/>
  <c r="M163" i="3" s="1"/>
  <c r="L145" i="3"/>
  <c r="K145" i="3"/>
  <c r="J145" i="3"/>
  <c r="I145" i="3"/>
  <c r="H145" i="3"/>
  <c r="G145" i="3"/>
  <c r="F145" i="3"/>
  <c r="E145" i="3"/>
  <c r="E163" i="3" s="1"/>
  <c r="D145" i="3"/>
  <c r="R143" i="3"/>
  <c r="R163" i="3" s="1"/>
  <c r="Q143" i="3"/>
  <c r="Q163" i="3" s="1"/>
  <c r="P143" i="3"/>
  <c r="P163" i="3" s="1"/>
  <c r="O143" i="3"/>
  <c r="N143" i="3"/>
  <c r="M143" i="3"/>
  <c r="L143" i="3"/>
  <c r="L163" i="3" s="1"/>
  <c r="K143" i="3"/>
  <c r="K163" i="3" s="1"/>
  <c r="J143" i="3"/>
  <c r="J163" i="3" s="1"/>
  <c r="I143" i="3"/>
  <c r="I163" i="3" s="1"/>
  <c r="H143" i="3"/>
  <c r="H163" i="3" s="1"/>
  <c r="G143" i="3"/>
  <c r="F143" i="3"/>
  <c r="E143" i="3"/>
  <c r="D143" i="3"/>
  <c r="D163" i="3" s="1"/>
  <c r="Q136" i="3"/>
  <c r="I136" i="3"/>
  <c r="R134" i="3"/>
  <c r="R136" i="3" s="1"/>
  <c r="Q134" i="3"/>
  <c r="P134" i="3"/>
  <c r="O134" i="3"/>
  <c r="N134" i="3"/>
  <c r="M134" i="3"/>
  <c r="L134" i="3"/>
  <c r="K134" i="3"/>
  <c r="J134" i="3"/>
  <c r="J136" i="3" s="1"/>
  <c r="I134" i="3"/>
  <c r="H134" i="3"/>
  <c r="G134" i="3"/>
  <c r="F134" i="3"/>
  <c r="E134" i="3"/>
  <c r="D134" i="3"/>
  <c r="R129" i="3"/>
  <c r="Q129" i="3"/>
  <c r="P129" i="3"/>
  <c r="O129" i="3"/>
  <c r="N129" i="3"/>
  <c r="M129" i="3"/>
  <c r="L129" i="3"/>
  <c r="K129" i="3"/>
  <c r="J129" i="3"/>
  <c r="I129" i="3"/>
  <c r="H129" i="3"/>
  <c r="G129" i="3"/>
  <c r="F129" i="3"/>
  <c r="E129" i="3"/>
  <c r="D129" i="3"/>
  <c r="R122" i="3"/>
  <c r="Q122" i="3"/>
  <c r="P122" i="3"/>
  <c r="P136" i="3" s="1"/>
  <c r="O122" i="3"/>
  <c r="N122" i="3"/>
  <c r="M122" i="3"/>
  <c r="L122" i="3"/>
  <c r="K122" i="3"/>
  <c r="J122" i="3"/>
  <c r="I122" i="3"/>
  <c r="H122" i="3"/>
  <c r="H136" i="3" s="1"/>
  <c r="G122" i="3"/>
  <c r="F122" i="3"/>
  <c r="E122" i="3"/>
  <c r="D122" i="3"/>
  <c r="R118" i="3"/>
  <c r="Q118" i="3"/>
  <c r="P118" i="3"/>
  <c r="O118" i="3"/>
  <c r="O136" i="3" s="1"/>
  <c r="N118" i="3"/>
  <c r="N136" i="3" s="1"/>
  <c r="M118" i="3"/>
  <c r="M136" i="3" s="1"/>
  <c r="L118" i="3"/>
  <c r="L136" i="3" s="1"/>
  <c r="K118" i="3"/>
  <c r="K136" i="3" s="1"/>
  <c r="J118" i="3"/>
  <c r="I118" i="3"/>
  <c r="H118" i="3"/>
  <c r="G118" i="3"/>
  <c r="G136" i="3" s="1"/>
  <c r="F118" i="3"/>
  <c r="F136" i="3" s="1"/>
  <c r="E118" i="3"/>
  <c r="E136" i="3" s="1"/>
  <c r="D118" i="3"/>
  <c r="D136" i="3" s="1"/>
  <c r="L111" i="3"/>
  <c r="D111" i="3"/>
  <c r="R109" i="3"/>
  <c r="Q109" i="3"/>
  <c r="P109" i="3"/>
  <c r="O109" i="3"/>
  <c r="N109" i="3"/>
  <c r="M109" i="3"/>
  <c r="L109" i="3"/>
  <c r="K109" i="3"/>
  <c r="J109" i="3"/>
  <c r="I109" i="3"/>
  <c r="H109" i="3"/>
  <c r="G109" i="3"/>
  <c r="F109" i="3"/>
  <c r="E109" i="3"/>
  <c r="D109" i="3"/>
  <c r="R105" i="3"/>
  <c r="Q105" i="3"/>
  <c r="P105" i="3"/>
  <c r="O105" i="3"/>
  <c r="N105" i="3"/>
  <c r="M105" i="3"/>
  <c r="L105" i="3"/>
  <c r="K105" i="3"/>
  <c r="J105" i="3"/>
  <c r="I105" i="3"/>
  <c r="H105" i="3"/>
  <c r="G105" i="3"/>
  <c r="F105" i="3"/>
  <c r="E105" i="3"/>
  <c r="D105" i="3"/>
  <c r="R100" i="3"/>
  <c r="Q100" i="3"/>
  <c r="P100" i="3"/>
  <c r="O100" i="3"/>
  <c r="N100" i="3"/>
  <c r="M100" i="3"/>
  <c r="L100" i="3"/>
  <c r="K100" i="3"/>
  <c r="K111" i="3" s="1"/>
  <c r="J100" i="3"/>
  <c r="I100" i="3"/>
  <c r="H100" i="3"/>
  <c r="G100" i="3"/>
  <c r="F100" i="3"/>
  <c r="E100" i="3"/>
  <c r="D100" i="3"/>
  <c r="R94" i="3"/>
  <c r="R111" i="3" s="1"/>
  <c r="Q94" i="3"/>
  <c r="P94" i="3"/>
  <c r="O94" i="3"/>
  <c r="N94" i="3"/>
  <c r="M94" i="3"/>
  <c r="L94" i="3"/>
  <c r="K94" i="3"/>
  <c r="J94" i="3"/>
  <c r="J111" i="3" s="1"/>
  <c r="I94" i="3"/>
  <c r="H94" i="3"/>
  <c r="G94" i="3"/>
  <c r="F94" i="3"/>
  <c r="E94" i="3"/>
  <c r="D94" i="3"/>
  <c r="R88" i="3"/>
  <c r="Q88" i="3"/>
  <c r="Q111" i="3" s="1"/>
  <c r="P88" i="3"/>
  <c r="P111" i="3" s="1"/>
  <c r="O88" i="3"/>
  <c r="O111" i="3" s="1"/>
  <c r="N88" i="3"/>
  <c r="N111" i="3" s="1"/>
  <c r="M88" i="3"/>
  <c r="M111" i="3" s="1"/>
  <c r="L88" i="3"/>
  <c r="K88" i="3"/>
  <c r="J88" i="3"/>
  <c r="I88" i="3"/>
  <c r="I111" i="3" s="1"/>
  <c r="H88" i="3"/>
  <c r="H111" i="3" s="1"/>
  <c r="G88" i="3"/>
  <c r="G111" i="3" s="1"/>
  <c r="F88" i="3"/>
  <c r="F111" i="3" s="1"/>
  <c r="E88" i="3"/>
  <c r="E111" i="3" s="1"/>
  <c r="D88" i="3"/>
  <c r="N81" i="3"/>
  <c r="F81" i="3"/>
  <c r="R79" i="3"/>
  <c r="Q79" i="3"/>
  <c r="P79" i="3"/>
  <c r="O79" i="3"/>
  <c r="N79" i="3"/>
  <c r="M79" i="3"/>
  <c r="L79" i="3"/>
  <c r="K79" i="3"/>
  <c r="J79" i="3"/>
  <c r="I79" i="3"/>
  <c r="H79" i="3"/>
  <c r="G79" i="3"/>
  <c r="F79" i="3"/>
  <c r="E79" i="3"/>
  <c r="D79" i="3"/>
  <c r="R77" i="3"/>
  <c r="Q77" i="3"/>
  <c r="P77" i="3"/>
  <c r="O77" i="3"/>
  <c r="N77" i="3"/>
  <c r="M77" i="3"/>
  <c r="L77" i="3"/>
  <c r="K77" i="3"/>
  <c r="J77" i="3"/>
  <c r="I77" i="3"/>
  <c r="H77" i="3"/>
  <c r="G77" i="3"/>
  <c r="F77" i="3"/>
  <c r="E77" i="3"/>
  <c r="D77" i="3"/>
  <c r="R72" i="3"/>
  <c r="Q72" i="3"/>
  <c r="P72" i="3"/>
  <c r="O72" i="3"/>
  <c r="N72" i="3"/>
  <c r="M72" i="3"/>
  <c r="M81" i="3" s="1"/>
  <c r="L72" i="3"/>
  <c r="K72" i="3"/>
  <c r="J72" i="3"/>
  <c r="I72" i="3"/>
  <c r="H72" i="3"/>
  <c r="G72" i="3"/>
  <c r="F72" i="3"/>
  <c r="E72" i="3"/>
  <c r="E81" i="3" s="1"/>
  <c r="D72" i="3"/>
  <c r="R63" i="3"/>
  <c r="Q63" i="3"/>
  <c r="P63" i="3"/>
  <c r="O63" i="3"/>
  <c r="N63" i="3"/>
  <c r="M63" i="3"/>
  <c r="L63" i="3"/>
  <c r="L81" i="3" s="1"/>
  <c r="K63" i="3"/>
  <c r="J63" i="3"/>
  <c r="I63" i="3"/>
  <c r="H63" i="3"/>
  <c r="G63" i="3"/>
  <c r="F63" i="3"/>
  <c r="E63" i="3"/>
  <c r="D63" i="3"/>
  <c r="D81" i="3" s="1"/>
  <c r="R59" i="3"/>
  <c r="R81" i="3" s="1"/>
  <c r="Q59" i="3"/>
  <c r="Q81" i="3" s="1"/>
  <c r="P59" i="3"/>
  <c r="P81" i="3" s="1"/>
  <c r="O59" i="3"/>
  <c r="O81" i="3" s="1"/>
  <c r="N59" i="3"/>
  <c r="M59" i="3"/>
  <c r="L59" i="3"/>
  <c r="K59" i="3"/>
  <c r="K81" i="3" s="1"/>
  <c r="J59" i="3"/>
  <c r="J81" i="3" s="1"/>
  <c r="I59" i="3"/>
  <c r="I81" i="3" s="1"/>
  <c r="H59" i="3"/>
  <c r="H81" i="3" s="1"/>
  <c r="G59" i="3"/>
  <c r="G81" i="3" s="1"/>
  <c r="F59" i="3"/>
  <c r="E59" i="3"/>
  <c r="D59" i="3"/>
  <c r="P52" i="3"/>
  <c r="H52" i="3"/>
  <c r="R50" i="3"/>
  <c r="Q50" i="3"/>
  <c r="P50" i="3"/>
  <c r="O50" i="3"/>
  <c r="N50" i="3"/>
  <c r="M50" i="3"/>
  <c r="L50" i="3"/>
  <c r="K50" i="3"/>
  <c r="J50" i="3"/>
  <c r="I50" i="3"/>
  <c r="H50" i="3"/>
  <c r="G50" i="3"/>
  <c r="F50" i="3"/>
  <c r="E50" i="3"/>
  <c r="D50" i="3"/>
  <c r="R48" i="3"/>
  <c r="Q48" i="3"/>
  <c r="P48" i="3"/>
  <c r="O48" i="3"/>
  <c r="N48" i="3"/>
  <c r="M48" i="3"/>
  <c r="L48" i="3"/>
  <c r="K48" i="3"/>
  <c r="J48" i="3"/>
  <c r="I48" i="3"/>
  <c r="H48" i="3"/>
  <c r="G48" i="3"/>
  <c r="F48" i="3"/>
  <c r="E48" i="3"/>
  <c r="D48" i="3"/>
  <c r="R43" i="3"/>
  <c r="Q43" i="3"/>
  <c r="P43" i="3"/>
  <c r="O43" i="3"/>
  <c r="O52" i="3" s="1"/>
  <c r="N43" i="3"/>
  <c r="M43" i="3"/>
  <c r="L43" i="3"/>
  <c r="K43" i="3"/>
  <c r="J43" i="3"/>
  <c r="I43" i="3"/>
  <c r="H43" i="3"/>
  <c r="G43" i="3"/>
  <c r="G52" i="3" s="1"/>
  <c r="F43" i="3"/>
  <c r="E43" i="3"/>
  <c r="D43" i="3"/>
  <c r="R34" i="3"/>
  <c r="Q34" i="3"/>
  <c r="P34" i="3"/>
  <c r="O34" i="3"/>
  <c r="N34" i="3"/>
  <c r="N52" i="3" s="1"/>
  <c r="M34" i="3"/>
  <c r="L34" i="3"/>
  <c r="K34" i="3"/>
  <c r="J34" i="3"/>
  <c r="I34" i="3"/>
  <c r="H34" i="3"/>
  <c r="G34" i="3"/>
  <c r="F34" i="3"/>
  <c r="F52" i="3" s="1"/>
  <c r="E34" i="3"/>
  <c r="D34" i="3"/>
  <c r="R32" i="3"/>
  <c r="R52" i="3" s="1"/>
  <c r="Q32" i="3"/>
  <c r="Q52" i="3" s="1"/>
  <c r="P32" i="3"/>
  <c r="O32" i="3"/>
  <c r="N32" i="3"/>
  <c r="M32" i="3"/>
  <c r="M52" i="3" s="1"/>
  <c r="L32" i="3"/>
  <c r="L52" i="3" s="1"/>
  <c r="K32" i="3"/>
  <c r="K52" i="3" s="1"/>
  <c r="J32" i="3"/>
  <c r="J52" i="3" s="1"/>
  <c r="I32" i="3"/>
  <c r="I52" i="3" s="1"/>
  <c r="H32" i="3"/>
  <c r="G32" i="3"/>
  <c r="F32" i="3"/>
  <c r="E32" i="3"/>
  <c r="E52" i="3" s="1"/>
  <c r="D32" i="3"/>
  <c r="D52" i="3" s="1"/>
  <c r="R25" i="3"/>
  <c r="J25" i="3"/>
  <c r="R23" i="3"/>
  <c r="Q23" i="3"/>
  <c r="P23" i="3"/>
  <c r="O23" i="3"/>
  <c r="N23" i="3"/>
  <c r="M23" i="3"/>
  <c r="L23" i="3"/>
  <c r="K23" i="3"/>
  <c r="J23" i="3"/>
  <c r="I23" i="3"/>
  <c r="H23" i="3"/>
  <c r="G23" i="3"/>
  <c r="F23" i="3"/>
  <c r="E23" i="3"/>
  <c r="D23" i="3"/>
  <c r="R18" i="3"/>
  <c r="Q18" i="3"/>
  <c r="P18" i="3"/>
  <c r="O18" i="3"/>
  <c r="N18" i="3"/>
  <c r="M18" i="3"/>
  <c r="L18" i="3"/>
  <c r="K18" i="3"/>
  <c r="J18" i="3"/>
  <c r="I18" i="3"/>
  <c r="H18" i="3"/>
  <c r="G18" i="3"/>
  <c r="F18" i="3"/>
  <c r="E18" i="3"/>
  <c r="D18" i="3"/>
  <c r="R10" i="3"/>
  <c r="Q10" i="3"/>
  <c r="Q25" i="3" s="1"/>
  <c r="P10" i="3"/>
  <c r="O10" i="3"/>
  <c r="N10" i="3"/>
  <c r="M10" i="3"/>
  <c r="L10" i="3"/>
  <c r="K10" i="3"/>
  <c r="J10" i="3"/>
  <c r="I10" i="3"/>
  <c r="I25" i="3" s="1"/>
  <c r="H10" i="3"/>
  <c r="G10" i="3"/>
  <c r="F10" i="3"/>
  <c r="E10" i="3"/>
  <c r="D10" i="3"/>
  <c r="R6" i="3"/>
  <c r="Q6" i="3"/>
  <c r="P6" i="3"/>
  <c r="P25" i="3" s="1"/>
  <c r="O6" i="3"/>
  <c r="N6" i="3"/>
  <c r="M6" i="3"/>
  <c r="L6" i="3"/>
  <c r="K6" i="3"/>
  <c r="J6" i="3"/>
  <c r="I6" i="3"/>
  <c r="H6" i="3"/>
  <c r="H25" i="3" s="1"/>
  <c r="G6" i="3"/>
  <c r="F6" i="3"/>
  <c r="E6" i="3"/>
  <c r="D6" i="3"/>
  <c r="R4" i="3"/>
  <c r="Q4" i="3"/>
  <c r="P4" i="3"/>
  <c r="O4" i="3"/>
  <c r="O25" i="3" s="1"/>
  <c r="N4" i="3"/>
  <c r="N25" i="3" s="1"/>
  <c r="M4" i="3"/>
  <c r="M25" i="3" s="1"/>
  <c r="L4" i="3"/>
  <c r="L25" i="3" s="1"/>
  <c r="L287" i="3" s="1"/>
  <c r="K4" i="3"/>
  <c r="K25" i="3" s="1"/>
  <c r="J4" i="3"/>
  <c r="I4" i="3"/>
  <c r="H4" i="3"/>
  <c r="G4" i="3"/>
  <c r="G25" i="3" s="1"/>
  <c r="F4" i="3"/>
  <c r="F25" i="3" s="1"/>
  <c r="E4" i="3"/>
  <c r="E25" i="3" s="1"/>
  <c r="D4" i="3"/>
  <c r="D25" i="3" s="1"/>
  <c r="D287" i="3" s="1"/>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1" i="2" s="1"/>
  <c r="F42" i="2" s="1"/>
  <c r="N272" i="1"/>
  <c r="F272" i="1"/>
  <c r="R270" i="1"/>
  <c r="Q270" i="1"/>
  <c r="P270" i="1"/>
  <c r="O270" i="1"/>
  <c r="N270" i="1"/>
  <c r="M270" i="1"/>
  <c r="L270" i="1"/>
  <c r="K270" i="1"/>
  <c r="J270" i="1"/>
  <c r="I270" i="1"/>
  <c r="H270" i="1"/>
  <c r="G270" i="1"/>
  <c r="F270" i="1"/>
  <c r="E270" i="1"/>
  <c r="D270" i="1"/>
  <c r="R268" i="1"/>
  <c r="Q268" i="1"/>
  <c r="P268" i="1"/>
  <c r="O268" i="1"/>
  <c r="N268" i="1"/>
  <c r="M268" i="1"/>
  <c r="L268" i="1"/>
  <c r="K268" i="1"/>
  <c r="J268" i="1"/>
  <c r="I268" i="1"/>
  <c r="H268" i="1"/>
  <c r="G268" i="1"/>
  <c r="F268" i="1"/>
  <c r="E268" i="1"/>
  <c r="D268" i="1"/>
  <c r="R264" i="1"/>
  <c r="Q264" i="1"/>
  <c r="P264" i="1"/>
  <c r="O264" i="1"/>
  <c r="N264" i="1"/>
  <c r="M264" i="1"/>
  <c r="M272" i="1" s="1"/>
  <c r="L264" i="1"/>
  <c r="K264" i="1"/>
  <c r="J264" i="1"/>
  <c r="I264" i="1"/>
  <c r="H264" i="1"/>
  <c r="G264" i="1"/>
  <c r="F264" i="1"/>
  <c r="E264" i="1"/>
  <c r="E272" i="1" s="1"/>
  <c r="D264" i="1"/>
  <c r="R259" i="1"/>
  <c r="Q259" i="1"/>
  <c r="P259" i="1"/>
  <c r="O259" i="1"/>
  <c r="N259" i="1"/>
  <c r="M259" i="1"/>
  <c r="L259" i="1"/>
  <c r="L272" i="1" s="1"/>
  <c r="K259" i="1"/>
  <c r="J259" i="1"/>
  <c r="I259" i="1"/>
  <c r="H259" i="1"/>
  <c r="G259" i="1"/>
  <c r="F259" i="1"/>
  <c r="E259" i="1"/>
  <c r="D259" i="1"/>
  <c r="D272" i="1" s="1"/>
  <c r="R254" i="1"/>
  <c r="R272" i="1" s="1"/>
  <c r="Q254" i="1"/>
  <c r="Q272" i="1" s="1"/>
  <c r="P254" i="1"/>
  <c r="P272" i="1" s="1"/>
  <c r="O254" i="1"/>
  <c r="O272" i="1" s="1"/>
  <c r="N254" i="1"/>
  <c r="M254" i="1"/>
  <c r="L254" i="1"/>
  <c r="K254" i="1"/>
  <c r="K272" i="1" s="1"/>
  <c r="J254" i="1"/>
  <c r="J272" i="1" s="1"/>
  <c r="I254" i="1"/>
  <c r="I272" i="1" s="1"/>
  <c r="H254" i="1"/>
  <c r="H272" i="1" s="1"/>
  <c r="G254" i="1"/>
  <c r="G272" i="1" s="1"/>
  <c r="F254" i="1"/>
  <c r="E254" i="1"/>
  <c r="D254" i="1"/>
  <c r="P247" i="1"/>
  <c r="H247" i="1"/>
  <c r="R245" i="1"/>
  <c r="Q245" i="1"/>
  <c r="P245" i="1"/>
  <c r="O245" i="1"/>
  <c r="N245" i="1"/>
  <c r="M245" i="1"/>
  <c r="L245" i="1"/>
  <c r="K245" i="1"/>
  <c r="J245" i="1"/>
  <c r="I245" i="1"/>
  <c r="H245" i="1"/>
  <c r="G245" i="1"/>
  <c r="F245" i="1"/>
  <c r="E245" i="1"/>
  <c r="D245" i="1"/>
  <c r="R243" i="1"/>
  <c r="Q243" i="1"/>
  <c r="P243" i="1"/>
  <c r="O243" i="1"/>
  <c r="N243" i="1"/>
  <c r="M243" i="1"/>
  <c r="L243" i="1"/>
  <c r="K243" i="1"/>
  <c r="J243" i="1"/>
  <c r="I243" i="1"/>
  <c r="H243" i="1"/>
  <c r="G243" i="1"/>
  <c r="F243" i="1"/>
  <c r="E243" i="1"/>
  <c r="D243" i="1"/>
  <c r="R238" i="1"/>
  <c r="Q238" i="1"/>
  <c r="P238" i="1"/>
  <c r="O238" i="1"/>
  <c r="O247" i="1" s="1"/>
  <c r="N238" i="1"/>
  <c r="M238" i="1"/>
  <c r="L238" i="1"/>
  <c r="K238" i="1"/>
  <c r="J238" i="1"/>
  <c r="I238" i="1"/>
  <c r="H238" i="1"/>
  <c r="G238" i="1"/>
  <c r="G247" i="1" s="1"/>
  <c r="F238" i="1"/>
  <c r="E238" i="1"/>
  <c r="D238" i="1"/>
  <c r="R233" i="1"/>
  <c r="Q233" i="1"/>
  <c r="P233" i="1"/>
  <c r="O233" i="1"/>
  <c r="N233" i="1"/>
  <c r="N247" i="1" s="1"/>
  <c r="M233" i="1"/>
  <c r="L233" i="1"/>
  <c r="K233" i="1"/>
  <c r="J233" i="1"/>
  <c r="I233" i="1"/>
  <c r="H233" i="1"/>
  <c r="G233" i="1"/>
  <c r="F233" i="1"/>
  <c r="F247" i="1" s="1"/>
  <c r="E233" i="1"/>
  <c r="D233" i="1"/>
  <c r="R227" i="1"/>
  <c r="R247" i="1" s="1"/>
  <c r="Q227" i="1"/>
  <c r="Q247" i="1" s="1"/>
  <c r="P227" i="1"/>
  <c r="O227" i="1"/>
  <c r="N227" i="1"/>
  <c r="M227" i="1"/>
  <c r="M247" i="1" s="1"/>
  <c r="L227" i="1"/>
  <c r="L247" i="1" s="1"/>
  <c r="K227" i="1"/>
  <c r="K247" i="1" s="1"/>
  <c r="J227" i="1"/>
  <c r="J247" i="1" s="1"/>
  <c r="I227" i="1"/>
  <c r="I247" i="1" s="1"/>
  <c r="H227" i="1"/>
  <c r="G227" i="1"/>
  <c r="F227" i="1"/>
  <c r="E227" i="1"/>
  <c r="E247" i="1" s="1"/>
  <c r="D227" i="1"/>
  <c r="D247" i="1" s="1"/>
  <c r="R220" i="1"/>
  <c r="J220" i="1"/>
  <c r="R218" i="1"/>
  <c r="Q218" i="1"/>
  <c r="P218" i="1"/>
  <c r="O218" i="1"/>
  <c r="N218" i="1"/>
  <c r="M218" i="1"/>
  <c r="L218" i="1"/>
  <c r="K218" i="1"/>
  <c r="J218" i="1"/>
  <c r="I218" i="1"/>
  <c r="H218" i="1"/>
  <c r="G218" i="1"/>
  <c r="F218" i="1"/>
  <c r="E218" i="1"/>
  <c r="D218" i="1"/>
  <c r="R214" i="1"/>
  <c r="Q214" i="1"/>
  <c r="P214" i="1"/>
  <c r="O214" i="1"/>
  <c r="N214" i="1"/>
  <c r="M214" i="1"/>
  <c r="L214" i="1"/>
  <c r="K214" i="1"/>
  <c r="J214" i="1"/>
  <c r="I214" i="1"/>
  <c r="H214" i="1"/>
  <c r="G214" i="1"/>
  <c r="F214" i="1"/>
  <c r="E214" i="1"/>
  <c r="D214" i="1"/>
  <c r="R209" i="1"/>
  <c r="Q209" i="1"/>
  <c r="Q220" i="1" s="1"/>
  <c r="P209" i="1"/>
  <c r="O209" i="1"/>
  <c r="N209" i="1"/>
  <c r="M209" i="1"/>
  <c r="L209" i="1"/>
  <c r="K209" i="1"/>
  <c r="J209" i="1"/>
  <c r="I209" i="1"/>
  <c r="I220" i="1" s="1"/>
  <c r="H209" i="1"/>
  <c r="G209" i="1"/>
  <c r="F209" i="1"/>
  <c r="E209" i="1"/>
  <c r="D209" i="1"/>
  <c r="R203" i="1"/>
  <c r="Q203" i="1"/>
  <c r="P203" i="1"/>
  <c r="P220" i="1" s="1"/>
  <c r="O203" i="1"/>
  <c r="N203" i="1"/>
  <c r="M203" i="1"/>
  <c r="L203" i="1"/>
  <c r="K203" i="1"/>
  <c r="J203" i="1"/>
  <c r="I203" i="1"/>
  <c r="H203" i="1"/>
  <c r="H220" i="1" s="1"/>
  <c r="G203" i="1"/>
  <c r="F203" i="1"/>
  <c r="E203" i="1"/>
  <c r="D203" i="1"/>
  <c r="R198" i="1"/>
  <c r="Q198" i="1"/>
  <c r="P198" i="1"/>
  <c r="O198" i="1"/>
  <c r="O220" i="1" s="1"/>
  <c r="N198" i="1"/>
  <c r="N220" i="1" s="1"/>
  <c r="M198" i="1"/>
  <c r="M220" i="1" s="1"/>
  <c r="L198" i="1"/>
  <c r="L220" i="1" s="1"/>
  <c r="K198" i="1"/>
  <c r="K220" i="1" s="1"/>
  <c r="J198" i="1"/>
  <c r="I198" i="1"/>
  <c r="H198" i="1"/>
  <c r="G198" i="1"/>
  <c r="G220" i="1" s="1"/>
  <c r="F198" i="1"/>
  <c r="F220" i="1" s="1"/>
  <c r="E198" i="1"/>
  <c r="E220" i="1" s="1"/>
  <c r="D198" i="1"/>
  <c r="D220" i="1" s="1"/>
  <c r="L191" i="1"/>
  <c r="D191" i="1"/>
  <c r="R189" i="1"/>
  <c r="Q189" i="1"/>
  <c r="P189" i="1"/>
  <c r="O189" i="1"/>
  <c r="N189" i="1"/>
  <c r="M189" i="1"/>
  <c r="L189" i="1"/>
  <c r="K189" i="1"/>
  <c r="J189" i="1"/>
  <c r="I189" i="1"/>
  <c r="H189" i="1"/>
  <c r="G189" i="1"/>
  <c r="F189" i="1"/>
  <c r="E189" i="1"/>
  <c r="D189" i="1"/>
  <c r="R185" i="1"/>
  <c r="Q185" i="1"/>
  <c r="P185" i="1"/>
  <c r="O185" i="1"/>
  <c r="N185" i="1"/>
  <c r="M185" i="1"/>
  <c r="L185" i="1"/>
  <c r="K185" i="1"/>
  <c r="J185" i="1"/>
  <c r="I185" i="1"/>
  <c r="H185" i="1"/>
  <c r="G185" i="1"/>
  <c r="F185" i="1"/>
  <c r="E185" i="1"/>
  <c r="D185" i="1"/>
  <c r="R180" i="1"/>
  <c r="Q180" i="1"/>
  <c r="P180" i="1"/>
  <c r="O180" i="1"/>
  <c r="N180" i="1"/>
  <c r="M180" i="1"/>
  <c r="L180" i="1"/>
  <c r="K180" i="1"/>
  <c r="K191" i="1" s="1"/>
  <c r="J180" i="1"/>
  <c r="I180" i="1"/>
  <c r="H180" i="1"/>
  <c r="G180" i="1"/>
  <c r="F180" i="1"/>
  <c r="E180" i="1"/>
  <c r="D180" i="1"/>
  <c r="R174" i="1"/>
  <c r="R191" i="1" s="1"/>
  <c r="Q174" i="1"/>
  <c r="P174" i="1"/>
  <c r="O174" i="1"/>
  <c r="N174" i="1"/>
  <c r="M174" i="1"/>
  <c r="L174" i="1"/>
  <c r="K174" i="1"/>
  <c r="J174" i="1"/>
  <c r="J191" i="1" s="1"/>
  <c r="I174" i="1"/>
  <c r="H174" i="1"/>
  <c r="G174" i="1"/>
  <c r="F174" i="1"/>
  <c r="E174" i="1"/>
  <c r="D174" i="1"/>
  <c r="R169" i="1"/>
  <c r="Q169" i="1"/>
  <c r="Q191" i="1" s="1"/>
  <c r="P169" i="1"/>
  <c r="P191" i="1" s="1"/>
  <c r="O169" i="1"/>
  <c r="O191" i="1" s="1"/>
  <c r="N169" i="1"/>
  <c r="N191" i="1" s="1"/>
  <c r="M169" i="1"/>
  <c r="M191" i="1" s="1"/>
  <c r="L169" i="1"/>
  <c r="K169" i="1"/>
  <c r="J169" i="1"/>
  <c r="I169" i="1"/>
  <c r="I191" i="1" s="1"/>
  <c r="H169" i="1"/>
  <c r="H191" i="1" s="1"/>
  <c r="G169" i="1"/>
  <c r="G191" i="1" s="1"/>
  <c r="F169" i="1"/>
  <c r="F191" i="1" s="1"/>
  <c r="E169" i="1"/>
  <c r="E191" i="1" s="1"/>
  <c r="D169" i="1"/>
  <c r="N162" i="1"/>
  <c r="F162" i="1"/>
  <c r="R160" i="1"/>
  <c r="Q160" i="1"/>
  <c r="P160" i="1"/>
  <c r="O160" i="1"/>
  <c r="N160" i="1"/>
  <c r="M160" i="1"/>
  <c r="L160" i="1"/>
  <c r="K160" i="1"/>
  <c r="J160" i="1"/>
  <c r="I160" i="1"/>
  <c r="H160" i="1"/>
  <c r="G160" i="1"/>
  <c r="F160" i="1"/>
  <c r="E160" i="1"/>
  <c r="D160" i="1"/>
  <c r="R155" i="1"/>
  <c r="Q155" i="1"/>
  <c r="P155" i="1"/>
  <c r="O155" i="1"/>
  <c r="N155" i="1"/>
  <c r="M155" i="1"/>
  <c r="L155" i="1"/>
  <c r="K155" i="1"/>
  <c r="J155" i="1"/>
  <c r="I155" i="1"/>
  <c r="H155" i="1"/>
  <c r="G155" i="1"/>
  <c r="F155" i="1"/>
  <c r="E155" i="1"/>
  <c r="D155" i="1"/>
  <c r="R148" i="1"/>
  <c r="Q148" i="1"/>
  <c r="P148" i="1"/>
  <c r="O148" i="1"/>
  <c r="N148" i="1"/>
  <c r="M148" i="1"/>
  <c r="M162" i="1" s="1"/>
  <c r="L148" i="1"/>
  <c r="K148" i="1"/>
  <c r="J148" i="1"/>
  <c r="I148" i="1"/>
  <c r="H148" i="1"/>
  <c r="G148" i="1"/>
  <c r="F148" i="1"/>
  <c r="E148" i="1"/>
  <c r="E162" i="1" s="1"/>
  <c r="D148" i="1"/>
  <c r="R144" i="1"/>
  <c r="Q144" i="1"/>
  <c r="P144" i="1"/>
  <c r="O144" i="1"/>
  <c r="N144" i="1"/>
  <c r="M144" i="1"/>
  <c r="L144" i="1"/>
  <c r="L162" i="1" s="1"/>
  <c r="K144" i="1"/>
  <c r="J144" i="1"/>
  <c r="I144" i="1"/>
  <c r="H144" i="1"/>
  <c r="G144" i="1"/>
  <c r="F144" i="1"/>
  <c r="E144" i="1"/>
  <c r="D144" i="1"/>
  <c r="D162" i="1" s="1"/>
  <c r="R142" i="1"/>
  <c r="R162" i="1" s="1"/>
  <c r="Q142" i="1"/>
  <c r="Q162" i="1" s="1"/>
  <c r="P142" i="1"/>
  <c r="P162" i="1" s="1"/>
  <c r="O142" i="1"/>
  <c r="O162" i="1" s="1"/>
  <c r="N142" i="1"/>
  <c r="M142" i="1"/>
  <c r="L142" i="1"/>
  <c r="K142" i="1"/>
  <c r="K162" i="1" s="1"/>
  <c r="J142" i="1"/>
  <c r="J162" i="1" s="1"/>
  <c r="I142" i="1"/>
  <c r="I162" i="1" s="1"/>
  <c r="H142" i="1"/>
  <c r="H162" i="1" s="1"/>
  <c r="G142" i="1"/>
  <c r="G162" i="1" s="1"/>
  <c r="F142" i="1"/>
  <c r="E142" i="1"/>
  <c r="D142" i="1"/>
  <c r="P136" i="1"/>
  <c r="H136" i="1"/>
  <c r="R134" i="1"/>
  <c r="Q134" i="1"/>
  <c r="Q136" i="1" s="1"/>
  <c r="P134" i="1"/>
  <c r="O134" i="1"/>
  <c r="N134" i="1"/>
  <c r="M134" i="1"/>
  <c r="L134" i="1"/>
  <c r="K134" i="1"/>
  <c r="J134" i="1"/>
  <c r="I134" i="1"/>
  <c r="I136" i="1" s="1"/>
  <c r="H134" i="1"/>
  <c r="G134" i="1"/>
  <c r="F134" i="1"/>
  <c r="E134" i="1"/>
  <c r="D134" i="1"/>
  <c r="R129" i="1"/>
  <c r="Q129" i="1"/>
  <c r="P129" i="1"/>
  <c r="O129" i="1"/>
  <c r="N129" i="1"/>
  <c r="M129" i="1"/>
  <c r="L129" i="1"/>
  <c r="K129" i="1"/>
  <c r="J129" i="1"/>
  <c r="I129" i="1"/>
  <c r="H129" i="1"/>
  <c r="G129" i="1"/>
  <c r="F129" i="1"/>
  <c r="E129" i="1"/>
  <c r="D129" i="1"/>
  <c r="R122" i="1"/>
  <c r="Q122" i="1"/>
  <c r="P122" i="1"/>
  <c r="O122" i="1"/>
  <c r="O136" i="1" s="1"/>
  <c r="N122" i="1"/>
  <c r="M122" i="1"/>
  <c r="L122" i="1"/>
  <c r="K122" i="1"/>
  <c r="J122" i="1"/>
  <c r="I122" i="1"/>
  <c r="H122" i="1"/>
  <c r="G122" i="1"/>
  <c r="G136" i="1" s="1"/>
  <c r="F122" i="1"/>
  <c r="E122" i="1"/>
  <c r="D122" i="1"/>
  <c r="R118" i="1"/>
  <c r="R136" i="1" s="1"/>
  <c r="Q118" i="1"/>
  <c r="P118" i="1"/>
  <c r="O118" i="1"/>
  <c r="N118" i="1"/>
  <c r="N136" i="1" s="1"/>
  <c r="M118" i="1"/>
  <c r="M136" i="1" s="1"/>
  <c r="L118" i="1"/>
  <c r="L136" i="1" s="1"/>
  <c r="K118" i="1"/>
  <c r="K136" i="1" s="1"/>
  <c r="J118" i="1"/>
  <c r="J136" i="1" s="1"/>
  <c r="I118" i="1"/>
  <c r="H118" i="1"/>
  <c r="G118" i="1"/>
  <c r="F118" i="1"/>
  <c r="F136" i="1" s="1"/>
  <c r="E118" i="1"/>
  <c r="E136" i="1" s="1"/>
  <c r="D118" i="1"/>
  <c r="D136" i="1" s="1"/>
  <c r="K111" i="1"/>
  <c r="R109" i="1"/>
  <c r="R111" i="1" s="1"/>
  <c r="Q109" i="1"/>
  <c r="P109" i="1"/>
  <c r="O109" i="1"/>
  <c r="N109" i="1"/>
  <c r="M109" i="1"/>
  <c r="L109" i="1"/>
  <c r="K109" i="1"/>
  <c r="J109" i="1"/>
  <c r="J111" i="1" s="1"/>
  <c r="I109" i="1"/>
  <c r="H109" i="1"/>
  <c r="G109" i="1"/>
  <c r="F109" i="1"/>
  <c r="E109" i="1"/>
  <c r="D109" i="1"/>
  <c r="R105" i="1"/>
  <c r="Q105" i="1"/>
  <c r="P105" i="1"/>
  <c r="O105" i="1"/>
  <c r="N105" i="1"/>
  <c r="M105" i="1"/>
  <c r="L105" i="1"/>
  <c r="K105" i="1"/>
  <c r="J105" i="1"/>
  <c r="I105" i="1"/>
  <c r="H105" i="1"/>
  <c r="G105" i="1"/>
  <c r="F105" i="1"/>
  <c r="E105" i="1"/>
  <c r="D105" i="1"/>
  <c r="R100" i="1"/>
  <c r="Q100" i="1"/>
  <c r="P100" i="1"/>
  <c r="O100" i="1"/>
  <c r="N100" i="1"/>
  <c r="M100" i="1"/>
  <c r="L100" i="1"/>
  <c r="K100" i="1"/>
  <c r="J100" i="1"/>
  <c r="I100" i="1"/>
  <c r="H100" i="1"/>
  <c r="G100" i="1"/>
  <c r="F100" i="1"/>
  <c r="E100" i="1"/>
  <c r="D100" i="1"/>
  <c r="R94" i="1"/>
  <c r="Q94" i="1"/>
  <c r="Q111" i="1" s="1"/>
  <c r="P94" i="1"/>
  <c r="O94" i="1"/>
  <c r="N94" i="1"/>
  <c r="M94" i="1"/>
  <c r="L94" i="1"/>
  <c r="K94" i="1"/>
  <c r="J94" i="1"/>
  <c r="I94" i="1"/>
  <c r="I111" i="1" s="1"/>
  <c r="H94" i="1"/>
  <c r="G94" i="1"/>
  <c r="F94" i="1"/>
  <c r="E94" i="1"/>
  <c r="D94" i="1"/>
  <c r="R88" i="1"/>
  <c r="Q88" i="1"/>
  <c r="P88" i="1"/>
  <c r="P111" i="1" s="1"/>
  <c r="O88" i="1"/>
  <c r="O111" i="1" s="1"/>
  <c r="N88" i="1"/>
  <c r="N111" i="1" s="1"/>
  <c r="M88" i="1"/>
  <c r="M111" i="1" s="1"/>
  <c r="L88" i="1"/>
  <c r="L111" i="1" s="1"/>
  <c r="K88" i="1"/>
  <c r="J88" i="1"/>
  <c r="I88" i="1"/>
  <c r="H88" i="1"/>
  <c r="H111" i="1" s="1"/>
  <c r="G88" i="1"/>
  <c r="G111" i="1" s="1"/>
  <c r="F88" i="1"/>
  <c r="F111" i="1" s="1"/>
  <c r="E88" i="1"/>
  <c r="E111" i="1" s="1"/>
  <c r="D88" i="1"/>
  <c r="D111" i="1" s="1"/>
  <c r="M81" i="1"/>
  <c r="E81" i="1"/>
  <c r="R79" i="1"/>
  <c r="Q79" i="1"/>
  <c r="P79" i="1"/>
  <c r="O79" i="1"/>
  <c r="N79" i="1"/>
  <c r="M79" i="1"/>
  <c r="L79" i="1"/>
  <c r="K79" i="1"/>
  <c r="J79" i="1"/>
  <c r="I79" i="1"/>
  <c r="H79" i="1"/>
  <c r="G79" i="1"/>
  <c r="F79" i="1"/>
  <c r="E79" i="1"/>
  <c r="D79" i="1"/>
  <c r="R77" i="1"/>
  <c r="Q77" i="1"/>
  <c r="P77" i="1"/>
  <c r="O77" i="1"/>
  <c r="N77" i="1"/>
  <c r="M77" i="1"/>
  <c r="L77" i="1"/>
  <c r="K77" i="1"/>
  <c r="J77" i="1"/>
  <c r="I77" i="1"/>
  <c r="H77" i="1"/>
  <c r="G77" i="1"/>
  <c r="F77" i="1"/>
  <c r="E77" i="1"/>
  <c r="D77" i="1"/>
  <c r="R72" i="1"/>
  <c r="Q72" i="1"/>
  <c r="P72" i="1"/>
  <c r="O72" i="1"/>
  <c r="N72" i="1"/>
  <c r="M72" i="1"/>
  <c r="L72" i="1"/>
  <c r="L81" i="1" s="1"/>
  <c r="K72" i="1"/>
  <c r="J72" i="1"/>
  <c r="I72" i="1"/>
  <c r="H72" i="1"/>
  <c r="G72" i="1"/>
  <c r="F72" i="1"/>
  <c r="E72" i="1"/>
  <c r="D72" i="1"/>
  <c r="D81" i="1" s="1"/>
  <c r="R63" i="1"/>
  <c r="Q63" i="1"/>
  <c r="P63" i="1"/>
  <c r="O63" i="1"/>
  <c r="N63" i="1"/>
  <c r="M63" i="1"/>
  <c r="L63" i="1"/>
  <c r="K63" i="1"/>
  <c r="K81" i="1" s="1"/>
  <c r="J63" i="1"/>
  <c r="I63" i="1"/>
  <c r="H63" i="1"/>
  <c r="G63" i="1"/>
  <c r="F63" i="1"/>
  <c r="E63" i="1"/>
  <c r="D63" i="1"/>
  <c r="R59" i="1"/>
  <c r="R81" i="1" s="1"/>
  <c r="Q59" i="1"/>
  <c r="Q81" i="1" s="1"/>
  <c r="P59" i="1"/>
  <c r="P81" i="1" s="1"/>
  <c r="O59" i="1"/>
  <c r="O81" i="1" s="1"/>
  <c r="N59" i="1"/>
  <c r="N81" i="1" s="1"/>
  <c r="M59" i="1"/>
  <c r="L59" i="1"/>
  <c r="K59" i="1"/>
  <c r="J59" i="1"/>
  <c r="J81" i="1" s="1"/>
  <c r="I59" i="1"/>
  <c r="I81" i="1" s="1"/>
  <c r="H59" i="1"/>
  <c r="H81" i="1" s="1"/>
  <c r="G59" i="1"/>
  <c r="G81" i="1" s="1"/>
  <c r="F59" i="1"/>
  <c r="F81" i="1" s="1"/>
  <c r="E59" i="1"/>
  <c r="D59" i="1"/>
  <c r="O52" i="1"/>
  <c r="H52" i="1"/>
  <c r="G52" i="1"/>
  <c r="R50" i="1"/>
  <c r="Q50" i="1"/>
  <c r="P50" i="1"/>
  <c r="O50" i="1"/>
  <c r="N50" i="1"/>
  <c r="N52" i="1" s="1"/>
  <c r="M50" i="1"/>
  <c r="L50" i="1"/>
  <c r="K50" i="1"/>
  <c r="J50" i="1"/>
  <c r="I50" i="1"/>
  <c r="H50" i="1"/>
  <c r="G50" i="1"/>
  <c r="F50" i="1"/>
  <c r="E50" i="1"/>
  <c r="D50" i="1"/>
  <c r="R48" i="1"/>
  <c r="Q48" i="1"/>
  <c r="P48" i="1"/>
  <c r="O48" i="1"/>
  <c r="N48" i="1"/>
  <c r="M48" i="1"/>
  <c r="L48" i="1"/>
  <c r="K48" i="1"/>
  <c r="J48" i="1"/>
  <c r="I48" i="1"/>
  <c r="H48" i="1"/>
  <c r="G48" i="1"/>
  <c r="F48" i="1"/>
  <c r="E48" i="1"/>
  <c r="D48" i="1"/>
  <c r="R43" i="1"/>
  <c r="Q43" i="1"/>
  <c r="P43" i="1"/>
  <c r="O43" i="1"/>
  <c r="N43" i="1"/>
  <c r="M43" i="1"/>
  <c r="L43" i="1"/>
  <c r="K43" i="1"/>
  <c r="J43" i="1"/>
  <c r="I43" i="1"/>
  <c r="H43" i="1"/>
  <c r="G43" i="1"/>
  <c r="F43" i="1"/>
  <c r="E43" i="1"/>
  <c r="D43" i="1"/>
  <c r="R34" i="1"/>
  <c r="Q34" i="1"/>
  <c r="P34" i="1"/>
  <c r="O34" i="1"/>
  <c r="N34" i="1"/>
  <c r="M34" i="1"/>
  <c r="M52" i="1" s="1"/>
  <c r="L34" i="1"/>
  <c r="L52" i="1" s="1"/>
  <c r="K34" i="1"/>
  <c r="K52" i="1" s="1"/>
  <c r="J34" i="1"/>
  <c r="J52" i="1" s="1"/>
  <c r="I34" i="1"/>
  <c r="I52" i="1" s="1"/>
  <c r="H34" i="1"/>
  <c r="G34" i="1"/>
  <c r="F34" i="1"/>
  <c r="E34" i="1"/>
  <c r="D34" i="1"/>
  <c r="R32" i="1"/>
  <c r="R52" i="1" s="1"/>
  <c r="Q32" i="1"/>
  <c r="Q52" i="1" s="1"/>
  <c r="P32" i="1"/>
  <c r="P52" i="1" s="1"/>
  <c r="O32" i="1"/>
  <c r="N32" i="1"/>
  <c r="M32" i="1"/>
  <c r="G32" i="1"/>
  <c r="F32" i="1"/>
  <c r="F52" i="1" s="1"/>
  <c r="E32" i="1"/>
  <c r="E52" i="1" s="1"/>
  <c r="D32" i="1"/>
  <c r="D52" i="1" s="1"/>
  <c r="L25" i="1"/>
  <c r="D25" i="1"/>
  <c r="D287" i="1" s="1"/>
  <c r="R23" i="1"/>
  <c r="Q23" i="1"/>
  <c r="P23" i="1"/>
  <c r="O23" i="1"/>
  <c r="N23" i="1"/>
  <c r="M23" i="1"/>
  <c r="L23" i="1"/>
  <c r="K23" i="1"/>
  <c r="K25" i="1" s="1"/>
  <c r="J23" i="1"/>
  <c r="I23" i="1"/>
  <c r="H23" i="1"/>
  <c r="G23" i="1"/>
  <c r="F23" i="1"/>
  <c r="E23" i="1"/>
  <c r="D23" i="1"/>
  <c r="R18" i="1"/>
  <c r="Q18" i="1"/>
  <c r="P18" i="1"/>
  <c r="O18" i="1"/>
  <c r="N18" i="1"/>
  <c r="M18" i="1"/>
  <c r="L18" i="1"/>
  <c r="K18" i="1"/>
  <c r="J18" i="1"/>
  <c r="I18" i="1"/>
  <c r="H18" i="1"/>
  <c r="G18" i="1"/>
  <c r="F18" i="1"/>
  <c r="E18" i="1"/>
  <c r="D18" i="1"/>
  <c r="R10" i="1"/>
  <c r="R25" i="1" s="1"/>
  <c r="Q10" i="1"/>
  <c r="P10" i="1"/>
  <c r="O10" i="1"/>
  <c r="N10" i="1"/>
  <c r="M10" i="1"/>
  <c r="L10" i="1"/>
  <c r="K10" i="1"/>
  <c r="J10" i="1"/>
  <c r="J25" i="1" s="1"/>
  <c r="I10" i="1"/>
  <c r="H10" i="1"/>
  <c r="G10" i="1"/>
  <c r="F10" i="1"/>
  <c r="E10" i="1"/>
  <c r="D10" i="1"/>
  <c r="R6" i="1"/>
  <c r="Q6" i="1"/>
  <c r="P6" i="1"/>
  <c r="O6" i="1"/>
  <c r="N6" i="1"/>
  <c r="M6" i="1"/>
  <c r="L6" i="1"/>
  <c r="K6" i="1"/>
  <c r="J6" i="1"/>
  <c r="I6" i="1"/>
  <c r="H6" i="1"/>
  <c r="G6" i="1"/>
  <c r="F6" i="1"/>
  <c r="E6" i="1"/>
  <c r="D6" i="1"/>
  <c r="R4" i="1"/>
  <c r="Q4" i="1"/>
  <c r="Q25" i="1" s="1"/>
  <c r="P4" i="1"/>
  <c r="P25" i="1" s="1"/>
  <c r="O4" i="1"/>
  <c r="O25" i="1" s="1"/>
  <c r="N4" i="1"/>
  <c r="N25" i="1" s="1"/>
  <c r="N287" i="1" s="1"/>
  <c r="M4" i="1"/>
  <c r="M25" i="1" s="1"/>
  <c r="L4" i="1"/>
  <c r="K4" i="1"/>
  <c r="J4" i="1"/>
  <c r="I4" i="1"/>
  <c r="I25" i="1" s="1"/>
  <c r="H4" i="1"/>
  <c r="H25" i="1" s="1"/>
  <c r="G4" i="1"/>
  <c r="G25" i="1" s="1"/>
  <c r="F4" i="1"/>
  <c r="F25" i="1" s="1"/>
  <c r="F287" i="1" s="1"/>
  <c r="E4" i="1"/>
  <c r="E25" i="1" s="1"/>
  <c r="D4" i="1"/>
  <c r="F293" i="1" l="1"/>
  <c r="F294" i="1" s="1"/>
  <c r="F288" i="1"/>
  <c r="R287" i="3"/>
  <c r="N293" i="1"/>
  <c r="N294" i="1" s="1"/>
  <c r="N288" i="1"/>
  <c r="E287" i="1"/>
  <c r="M287" i="1"/>
  <c r="K287" i="3"/>
  <c r="D288" i="3"/>
  <c r="D293" i="3"/>
  <c r="D294" i="3" s="1"/>
  <c r="K287" i="1"/>
  <c r="M287" i="3"/>
  <c r="L288" i="3"/>
  <c r="L293" i="3"/>
  <c r="L294" i="3" s="1"/>
  <c r="O287" i="1"/>
  <c r="P287" i="1"/>
  <c r="R287" i="1"/>
  <c r="L287" i="1"/>
  <c r="F287" i="3"/>
  <c r="N287" i="3"/>
  <c r="G287" i="1"/>
  <c r="D288" i="1"/>
  <c r="D293" i="1"/>
  <c r="D294" i="1" s="1"/>
  <c r="E287" i="3"/>
  <c r="H287" i="1"/>
  <c r="J287" i="1"/>
  <c r="I287" i="1"/>
  <c r="Q287" i="1"/>
  <c r="G287" i="3"/>
  <c r="O287" i="3"/>
  <c r="H287" i="3"/>
  <c r="P287" i="3"/>
  <c r="I287" i="3"/>
  <c r="Q287" i="3"/>
  <c r="J287" i="3"/>
  <c r="E288" i="3" l="1"/>
  <c r="E293" i="3"/>
  <c r="E294" i="3" s="1"/>
  <c r="K288" i="3"/>
  <c r="K293" i="3"/>
  <c r="K294" i="3" s="1"/>
  <c r="P288" i="3"/>
  <c r="P293" i="3"/>
  <c r="P294" i="3" s="1"/>
  <c r="M288" i="1"/>
  <c r="M293" i="1"/>
  <c r="M294" i="1" s="1"/>
  <c r="E288" i="1"/>
  <c r="E293" i="1"/>
  <c r="E294" i="1" s="1"/>
  <c r="O288" i="1"/>
  <c r="O293" i="1"/>
  <c r="O294" i="1" s="1"/>
  <c r="G288" i="1"/>
  <c r="G293" i="1"/>
  <c r="G294" i="1" s="1"/>
  <c r="P288" i="1"/>
  <c r="P293" i="1"/>
  <c r="P294" i="1" s="1"/>
  <c r="G293" i="3"/>
  <c r="G294" i="3" s="1"/>
  <c r="G288" i="3"/>
  <c r="N288" i="3"/>
  <c r="N293" i="3"/>
  <c r="N294" i="3" s="1"/>
  <c r="M288" i="3"/>
  <c r="M293" i="3"/>
  <c r="M294" i="3" s="1"/>
  <c r="O293" i="3"/>
  <c r="O294" i="3" s="1"/>
  <c r="O288" i="3"/>
  <c r="J288" i="3"/>
  <c r="J293" i="3"/>
  <c r="J294" i="3" s="1"/>
  <c r="I288" i="1"/>
  <c r="I293" i="1"/>
  <c r="I294" i="1" s="1"/>
  <c r="F288" i="3"/>
  <c r="F293" i="3"/>
  <c r="F294" i="3" s="1"/>
  <c r="K288" i="1"/>
  <c r="K293" i="1"/>
  <c r="K294" i="1" s="1"/>
  <c r="R288" i="3"/>
  <c r="R293" i="3"/>
  <c r="R294" i="3" s="1"/>
  <c r="H288" i="3"/>
  <c r="H293" i="3"/>
  <c r="H294" i="3" s="1"/>
  <c r="Q288" i="3"/>
  <c r="Q293" i="3"/>
  <c r="Q294" i="3" s="1"/>
  <c r="L288" i="1"/>
  <c r="L293" i="1"/>
  <c r="L294" i="1" s="1"/>
  <c r="Q288" i="1"/>
  <c r="Q293" i="1"/>
  <c r="Q294" i="1" s="1"/>
  <c r="J288" i="1"/>
  <c r="J293" i="1"/>
  <c r="J294" i="1" s="1"/>
  <c r="I288" i="3"/>
  <c r="I293" i="3"/>
  <c r="I294" i="3" s="1"/>
  <c r="H288" i="1"/>
  <c r="H293" i="1"/>
  <c r="H294" i="1" s="1"/>
  <c r="R288" i="1"/>
  <c r="R293" i="1"/>
  <c r="R294" i="1" s="1"/>
</calcChain>
</file>

<file path=xl/sharedStrings.xml><?xml version="1.0" encoding="utf-8"?>
<sst xmlns="http://schemas.openxmlformats.org/spreadsheetml/2006/main" count="3074" uniqueCount="648">
  <si>
    <t>День 1</t>
  </si>
  <si>
    <t>№ рец</t>
  </si>
  <si>
    <t>Приём пищи, наименование блюда</t>
  </si>
  <si>
    <t>Масса порции, г</t>
  </si>
  <si>
    <t>Пищевые вещества, г</t>
  </si>
  <si>
    <t>Энергетическая ценночть</t>
  </si>
  <si>
    <t>Витамины</t>
  </si>
  <si>
    <t>Минеральные вещества</t>
  </si>
  <si>
    <t>Белки</t>
  </si>
  <si>
    <t>Жиры</t>
  </si>
  <si>
    <t>Углеводы</t>
  </si>
  <si>
    <t>В1</t>
  </si>
  <si>
    <t>В2</t>
  </si>
  <si>
    <t>С</t>
  </si>
  <si>
    <t>A</t>
  </si>
  <si>
    <t>E</t>
  </si>
  <si>
    <t>Ca</t>
  </si>
  <si>
    <t>I</t>
  </si>
  <si>
    <t>Mg</t>
  </si>
  <si>
    <t>Se</t>
  </si>
  <si>
    <t>P</t>
  </si>
  <si>
    <t>Fe</t>
  </si>
  <si>
    <t>Яйца вареные</t>
  </si>
  <si>
    <t>40</t>
  </si>
  <si>
    <t>Яйцо 1С</t>
  </si>
  <si>
    <t>40/40</t>
  </si>
  <si>
    <t>Бутерброд с сыром</t>
  </si>
  <si>
    <t>Масло сливочное</t>
  </si>
  <si>
    <t>10,2/10,2</t>
  </si>
  <si>
    <t>Сыр Российский</t>
  </si>
  <si>
    <t>21/19,8</t>
  </si>
  <si>
    <t>Пшеничный хлеб</t>
  </si>
  <si>
    <t>30/30</t>
  </si>
  <si>
    <t>Каша из пшена и риса молочная жидкая ("Дружба")</t>
  </si>
  <si>
    <t>200</t>
  </si>
  <si>
    <t>6/6</t>
  </si>
  <si>
    <t>Молоко</t>
  </si>
  <si>
    <t>150/150</t>
  </si>
  <si>
    <t>Вода питьевая</t>
  </si>
  <si>
    <t>24/24</t>
  </si>
  <si>
    <t>Соль пищевая йодированная</t>
  </si>
  <si>
    <t>0,5/0,5</t>
  </si>
  <si>
    <t>Сахар</t>
  </si>
  <si>
    <t>Рис</t>
  </si>
  <si>
    <t>10/10</t>
  </si>
  <si>
    <t>Пшено</t>
  </si>
  <si>
    <t>Кофейный напиток с молоком</t>
  </si>
  <si>
    <t>Вода</t>
  </si>
  <si>
    <t>120/120</t>
  </si>
  <si>
    <t>Молоко стерилизованное 3,5% жирности</t>
  </si>
  <si>
    <t>100/100</t>
  </si>
  <si>
    <t>Сахарный песок</t>
  </si>
  <si>
    <t>11,12/11,12</t>
  </si>
  <si>
    <t>Кофейный напиток</t>
  </si>
  <si>
    <t>3,34/3,34</t>
  </si>
  <si>
    <t>Хлеб пшеничный</t>
  </si>
  <si>
    <t>Хлеб пшеничный витаминизированный</t>
  </si>
  <si>
    <t>итого за приём:</t>
  </si>
  <si>
    <t>День 2</t>
  </si>
  <si>
    <t>Огурцы консервированные в нарезке</t>
  </si>
  <si>
    <t>60</t>
  </si>
  <si>
    <t>Огурцы соленые</t>
  </si>
  <si>
    <t>60/60</t>
  </si>
  <si>
    <t>Котлеты рыбные любительские</t>
  </si>
  <si>
    <t>Треска</t>
  </si>
  <si>
    <t>63,9/60,3</t>
  </si>
  <si>
    <t>Морковь, красная</t>
  </si>
  <si>
    <t>22,5/18</t>
  </si>
  <si>
    <t>2,7/2,7</t>
  </si>
  <si>
    <t>Лук</t>
  </si>
  <si>
    <t>9/7,56</t>
  </si>
  <si>
    <t>9/9</t>
  </si>
  <si>
    <t>0,45/0,45</t>
  </si>
  <si>
    <t>7,2/7,2</t>
  </si>
  <si>
    <t>Пюре картофельное</t>
  </si>
  <si>
    <t>Картофель</t>
  </si>
  <si>
    <t>175,5/110,25</t>
  </si>
  <si>
    <t>3,75/3,75</t>
  </si>
  <si>
    <t>42/42</t>
  </si>
  <si>
    <t>0,37/0,37</t>
  </si>
  <si>
    <t>Cок фруктовый или овощной в ассортименте</t>
  </si>
  <si>
    <t>Cок яблочный</t>
  </si>
  <si>
    <t>200/200</t>
  </si>
  <si>
    <t>Хлеб ржаной</t>
  </si>
  <si>
    <t>Ржаной хлеб</t>
  </si>
  <si>
    <t>День 3</t>
  </si>
  <si>
    <t>А</t>
  </si>
  <si>
    <t>Салат из моркови с растительным маслом</t>
  </si>
  <si>
    <t>69,6/55,8</t>
  </si>
  <si>
    <t>Масло растительное</t>
  </si>
  <si>
    <t>4,2/4,2</t>
  </si>
  <si>
    <t>1,8/1,8</t>
  </si>
  <si>
    <t>80</t>
  </si>
  <si>
    <t>Запеканка творожная с изюмом</t>
  </si>
  <si>
    <t>Изюм</t>
  </si>
  <si>
    <t>5,4/5,4</t>
  </si>
  <si>
    <t>Крупа манная</t>
  </si>
  <si>
    <t>12,6/12,6</t>
  </si>
  <si>
    <t>Творог</t>
  </si>
  <si>
    <t>126/124,2</t>
  </si>
  <si>
    <t>3,6/3,6</t>
  </si>
  <si>
    <t>63/63</t>
  </si>
  <si>
    <t>Молоко сгущёное</t>
  </si>
  <si>
    <t>15/15</t>
  </si>
  <si>
    <t>Чай сладкий с лимоном</t>
  </si>
  <si>
    <t>Чай</t>
  </si>
  <si>
    <t>0,6/0,6</t>
  </si>
  <si>
    <t>176/176</t>
  </si>
  <si>
    <t>13/13</t>
  </si>
  <si>
    <t>Лимоны</t>
  </si>
  <si>
    <t>10/9</t>
  </si>
  <si>
    <t>Сыр порционный</t>
  </si>
  <si>
    <t>21,3/20</t>
  </si>
  <si>
    <t>День 4</t>
  </si>
  <si>
    <t>Салат из свежих овощей с растительным маслом</t>
  </si>
  <si>
    <t>Лук репчатый</t>
  </si>
  <si>
    <t>10,8/8,7</t>
  </si>
  <si>
    <t>0,15/0,15</t>
  </si>
  <si>
    <t>Огурцы</t>
  </si>
  <si>
    <t>22,8/21,6</t>
  </si>
  <si>
    <t>Томат</t>
  </si>
  <si>
    <t>28,8/24,6</t>
  </si>
  <si>
    <t>Фрикадельки из птицы или кролика</t>
  </si>
  <si>
    <t>20,2/20,2</t>
  </si>
  <si>
    <t>Куриная грудка</t>
  </si>
  <si>
    <t>74,7/66,4</t>
  </si>
  <si>
    <t>Хлеб пшеничный, формовой из муки 1 сорта</t>
  </si>
  <si>
    <t>16,9/16,9</t>
  </si>
  <si>
    <t>Соль поваренная пищевая</t>
  </si>
  <si>
    <t>0,11/0,11</t>
  </si>
  <si>
    <t>3,29/3,29</t>
  </si>
  <si>
    <t>Макаронные изделия отварные</t>
  </si>
  <si>
    <t>5,2/5,2</t>
  </si>
  <si>
    <t>315/315</t>
  </si>
  <si>
    <t>1,7/1,7</t>
  </si>
  <si>
    <t>Макаронные изделия, высшего сорта, яичные</t>
  </si>
  <si>
    <t>52,5/52,5</t>
  </si>
  <si>
    <t>508</t>
  </si>
  <si>
    <t>Компот из смеси сухофруктов</t>
  </si>
  <si>
    <t>Сухофрукты (смесь)</t>
  </si>
  <si>
    <t>25/30,5</t>
  </si>
  <si>
    <t>190/190</t>
  </si>
  <si>
    <t>День 5</t>
  </si>
  <si>
    <t>Суп молочный с макаронными изделиями</t>
  </si>
  <si>
    <t>5/5</t>
  </si>
  <si>
    <t>4/4</t>
  </si>
  <si>
    <t>Макаронные изделия</t>
  </si>
  <si>
    <t>20/20</t>
  </si>
  <si>
    <t>День 6</t>
  </si>
  <si>
    <t>70</t>
  </si>
  <si>
    <t>Каша рисовая молочная жидкая</t>
  </si>
  <si>
    <t>112/112</t>
  </si>
  <si>
    <t>397</t>
  </si>
  <si>
    <t>Какао с молоком</t>
  </si>
  <si>
    <t>88,88/88,88</t>
  </si>
  <si>
    <t>Какао-порошок</t>
  </si>
  <si>
    <t>2,22/2,22</t>
  </si>
  <si>
    <t>122,22/122,22</t>
  </si>
  <si>
    <t>День 7</t>
  </si>
  <si>
    <t>Салат витаминный</t>
  </si>
  <si>
    <t>Капуста белокачанная</t>
  </si>
  <si>
    <t>30/24</t>
  </si>
  <si>
    <t>Яблоко</t>
  </si>
  <si>
    <t>13,6/12</t>
  </si>
  <si>
    <t>Морковь</t>
  </si>
  <si>
    <t>19,2/15,6</t>
  </si>
  <si>
    <t>7/7</t>
  </si>
  <si>
    <t>Чай с сахаром</t>
  </si>
  <si>
    <t>День 8</t>
  </si>
  <si>
    <t>Салат из капусты и моркови с растительным маслом</t>
  </si>
  <si>
    <t>Капуста белокочанная</t>
  </si>
  <si>
    <t>60/48</t>
  </si>
  <si>
    <t>12/9,6</t>
  </si>
  <si>
    <t>Птица тушеная</t>
  </si>
  <si>
    <t>100</t>
  </si>
  <si>
    <t>76,6/68,12</t>
  </si>
  <si>
    <t>37,5/37,5</t>
  </si>
  <si>
    <t>Пшеничная мука, первого сорта</t>
  </si>
  <si>
    <t>0,4/0,4</t>
  </si>
  <si>
    <t>Сметана 10,0% жирности</t>
  </si>
  <si>
    <t>12,5/12,5</t>
  </si>
  <si>
    <t>Каша гречневая рассыпчатая</t>
  </si>
  <si>
    <t>103,9/103,9</t>
  </si>
  <si>
    <t>Гречневая крупа ядрица</t>
  </si>
  <si>
    <t>69,6/69,6</t>
  </si>
  <si>
    <t>0,35/0,35</t>
  </si>
  <si>
    <t>Компот из свежих фруктов</t>
  </si>
  <si>
    <t>240/240</t>
  </si>
  <si>
    <t>16/16</t>
  </si>
  <si>
    <t>22/19,4</t>
  </si>
  <si>
    <t>День 9</t>
  </si>
  <si>
    <t>Салат из моркови с изюмом с растительным маслом</t>
  </si>
  <si>
    <t>56,28/45</t>
  </si>
  <si>
    <t>7,5/3,15</t>
  </si>
  <si>
    <t>Омлет натуральный</t>
  </si>
  <si>
    <t>10</t>
  </si>
  <si>
    <t>День 10</t>
  </si>
  <si>
    <t>белки</t>
  </si>
  <si>
    <t>жиры</t>
  </si>
  <si>
    <t>углеводы</t>
  </si>
  <si>
    <t>Фрикадельки мясные</t>
  </si>
  <si>
    <t>90</t>
  </si>
  <si>
    <t>Говядина (I категории)</t>
  </si>
  <si>
    <t>84,06/76,5</t>
  </si>
  <si>
    <t>17,1/17,1</t>
  </si>
  <si>
    <t>0,18/0,18</t>
  </si>
  <si>
    <t>Химический состав за период (всего)</t>
  </si>
  <si>
    <t>№ п/п</t>
  </si>
  <si>
    <t>Прием пищи</t>
  </si>
  <si>
    <t>Завтрак</t>
  </si>
  <si>
    <t>Итого</t>
  </si>
  <si>
    <t>Химический состав за период (в среднем за день)</t>
  </si>
  <si>
    <t xml:space="preserve">Итого                                </t>
  </si>
  <si>
    <t>Набор продуктов за период организации питания обучающихся завтраками для возрастной категории 7-10 лет</t>
  </si>
  <si>
    <t>Выборка продуктов по меню для категории 7-10 лет</t>
  </si>
  <si>
    <t>Ед.изм.</t>
  </si>
  <si>
    <t>Брутто за весь период</t>
  </si>
  <si>
    <t>Нетто за весь период</t>
  </si>
  <si>
    <t>Стоимость руб</t>
  </si>
  <si>
    <t>кг</t>
  </si>
  <si>
    <t>Греча</t>
  </si>
  <si>
    <t>Капуста</t>
  </si>
  <si>
    <t>Курица</t>
  </si>
  <si>
    <t>Лимон</t>
  </si>
  <si>
    <t>л</t>
  </si>
  <si>
    <t>Молоко сгущоное</t>
  </si>
  <si>
    <t>Мука пшеничная</t>
  </si>
  <si>
    <t>Огурцы грунтовые</t>
  </si>
  <si>
    <t>Огурцы солёные</t>
  </si>
  <si>
    <t>Помидоры свежие</t>
  </si>
  <si>
    <t>Сметана</t>
  </si>
  <si>
    <t>Сок</t>
  </si>
  <si>
    <t>Сухофрукты ( смесь )</t>
  </si>
  <si>
    <t>Сыр российский</t>
  </si>
  <si>
    <t>Яблоки</t>
  </si>
  <si>
    <t>шт (яйца)</t>
  </si>
  <si>
    <r>
      <rPr>
        <sz val="14"/>
        <rFont val="Times New Roman"/>
        <family val="1"/>
        <charset val="204"/>
      </rPr>
      <t>4</t>
    </r>
    <r>
      <rPr>
        <sz val="10"/>
        <rFont val="Times New Roman"/>
        <family val="1"/>
        <charset val="204"/>
      </rPr>
      <t>7/8</t>
    </r>
  </si>
  <si>
    <t>итого за 10 дней</t>
  </si>
  <si>
    <t>Стоимость одного дето - дня</t>
  </si>
  <si>
    <t>85/67</t>
  </si>
  <si>
    <t>25/20</t>
  </si>
  <si>
    <t>3/3</t>
  </si>
  <si>
    <t>10/8,4</t>
  </si>
  <si>
    <t>8/8</t>
  </si>
  <si>
    <t>180</t>
  </si>
  <si>
    <t>189/132,3</t>
  </si>
  <si>
    <t>4,5/4,5</t>
  </si>
  <si>
    <t>50,4/50,4</t>
  </si>
  <si>
    <t>116/93</t>
  </si>
  <si>
    <t>18/14,5</t>
  </si>
  <si>
    <t>0,25/0,25</t>
  </si>
  <si>
    <t>38/36</t>
  </si>
  <si>
    <t>48/41</t>
  </si>
  <si>
    <t>22,5/22,5</t>
  </si>
  <si>
    <t>83/73,75</t>
  </si>
  <si>
    <t>18,75/18,75</t>
  </si>
  <si>
    <t>3,66/3,66</t>
  </si>
  <si>
    <t>6,3/6,3</t>
  </si>
  <si>
    <t>378/378</t>
  </si>
  <si>
    <t>2,1/2,1</t>
  </si>
  <si>
    <t>50/40</t>
  </si>
  <si>
    <t>22,7/20</t>
  </si>
  <si>
    <t>32/26</t>
  </si>
  <si>
    <t>100/80</t>
  </si>
  <si>
    <t>20/16</t>
  </si>
  <si>
    <t>124,69/124,69</t>
  </si>
  <si>
    <t>83,59/83,59</t>
  </si>
  <si>
    <t>0,43/0,43</t>
  </si>
  <si>
    <t>4,39/4,39</t>
  </si>
  <si>
    <t>12/12</t>
  </si>
  <si>
    <t>93,8/75</t>
  </si>
  <si>
    <t>12,5/5,25</t>
  </si>
  <si>
    <t>93,4/85</t>
  </si>
  <si>
    <t>19/19</t>
  </si>
  <si>
    <t>0,2/0,2</t>
  </si>
  <si>
    <t>14/14</t>
  </si>
  <si>
    <t>Набор продуктов за период организации питания обучающихся завтраками для возрастной категории 11-17 лет</t>
  </si>
  <si>
    <t>Выборка продуктов по меню для категории 11-17 лет</t>
  </si>
  <si>
    <t>5</t>
  </si>
  <si>
    <t>Технологическая карта №</t>
  </si>
  <si>
    <t>1</t>
  </si>
  <si>
    <t>Наименование изделия:</t>
  </si>
  <si>
    <t>Номер рецептуры:</t>
  </si>
  <si>
    <t>Наименование сборника рецептур:</t>
  </si>
  <si>
    <t>Методические указания города Москвы: Организация питания в дошкольных образовательных учреждениях. 2007.</t>
  </si>
  <si>
    <t>Наименование сырья</t>
  </si>
  <si>
    <t>Расход сырья и полуфабрикатов</t>
  </si>
  <si>
    <t>1 порция</t>
  </si>
  <si>
    <t>брутто, г</t>
  </si>
  <si>
    <t>нетто, г</t>
  </si>
  <si>
    <t>Сыр Голландский 8%</t>
  </si>
  <si>
    <t xml:space="preserve">   или Сыр Российский 6%</t>
  </si>
  <si>
    <t xml:space="preserve">   или Сыр Костромской 4%</t>
  </si>
  <si>
    <t xml:space="preserve">   или Сыр Ярославский 7%</t>
  </si>
  <si>
    <t>Выход:</t>
  </si>
  <si>
    <t>Химический состав данного блюда:</t>
  </si>
  <si>
    <t>Пищевые вещества</t>
  </si>
  <si>
    <t>Витамин С, мг</t>
  </si>
  <si>
    <t>Белки, г</t>
  </si>
  <si>
    <t>Жиры, г</t>
  </si>
  <si>
    <t>Углеводы, г</t>
  </si>
  <si>
    <t>Энерг. ценность, ккал</t>
  </si>
  <si>
    <t>11,63</t>
  </si>
  <si>
    <t>24,74</t>
  </si>
  <si>
    <t>26,76</t>
  </si>
  <si>
    <t>381,17</t>
  </si>
  <si>
    <t>Технология приготовления:</t>
  </si>
  <si>
    <t>Хлеб пшеничный нарезают ломтиками толщиной 1,0-1,5 см. Сыр твердый разрезают на крупные куски, очищают от наружного покрытия и нарезают ломтиками толщиной 2-3 мм (подготовку сыра производят не ранее, чем за 30-40 мин до отпуска и хранят его в холодильнике).  Ломтики хлеба равномерно намазывают маслом сливочным и укладывают на них подготовленный сыр.</t>
  </si>
  <si>
    <t>Вид обработки:</t>
  </si>
  <si>
    <t>Без обработки</t>
  </si>
  <si>
    <t>Вне сборников</t>
  </si>
  <si>
    <t>6,60</t>
  </si>
  <si>
    <t>0,90</t>
  </si>
  <si>
    <t>38,00</t>
  </si>
  <si>
    <t>199,00</t>
  </si>
  <si>
    <t>102</t>
  </si>
  <si>
    <t>Рагу из птицы, дичи, кролика или субпродуктов</t>
  </si>
  <si>
    <t>Сборник рецептур блюд и кулинарных изделий: Для предприятий общественного питания/Авт.-сост.: А.И. Здобнов, В.А. Цыганенко.</t>
  </si>
  <si>
    <t>Курица, 1 категории</t>
  </si>
  <si>
    <t xml:space="preserve">   или Бройлеры (цыплята) 1 кат.</t>
  </si>
  <si>
    <t xml:space="preserve">   или Индейки 1 кат.</t>
  </si>
  <si>
    <t xml:space="preserve">   или Утка, 1 категории</t>
  </si>
  <si>
    <t xml:space="preserve">   или Гуси 1 кат.</t>
  </si>
  <si>
    <t xml:space="preserve">   или Фазан</t>
  </si>
  <si>
    <t xml:space="preserve">   или Мясо кролика</t>
  </si>
  <si>
    <t xml:space="preserve">   или Субпродукты (головы, ноги, крылья, желудки, шеи)</t>
  </si>
  <si>
    <t>Масса жареной птицы, дичи, кролика или субпродуктов</t>
  </si>
  <si>
    <t>Томат-пюре</t>
  </si>
  <si>
    <t>Масса гарнира и соуса</t>
  </si>
  <si>
    <t>4,54</t>
  </si>
  <si>
    <t>5,85</t>
  </si>
  <si>
    <t>8,55</t>
  </si>
  <si>
    <t>104,92</t>
  </si>
  <si>
    <t>Подготовленные тушки птицы и кролика, нарубленные на куски по 40-50 г, или обработанные субпродукты птицы (мелкие - целиком, а крупные - разрубленные на 2-3 части) обжаривают до образования поджаристой корочки. Затем подготовленные продукты заливают горячим бульоном или водой в количестве 20-30% от массы набора продуктов, добавляют пассерованное томатное пюре и тушат 30-40 мин. Бульон, оставшийся после тушения, сливают и приготавливают на нем соус красный основной (рец. № 717), которым заливают тушеные кусочки мяса, добавляют обжаренные нарезанные кубиками картофель, морковь, репу (предварительно бланшированную), петрушку, лук и тушат 15-20 мин. Отпускают рагу вместе с соусом и гарниром.</t>
  </si>
  <si>
    <t>Тушение</t>
  </si>
  <si>
    <t>105</t>
  </si>
  <si>
    <t>Тефтели из говядины</t>
  </si>
  <si>
    <t>Масса полуфабриката</t>
  </si>
  <si>
    <t>Масса готовых тефтелей</t>
  </si>
  <si>
    <t>15,62</t>
  </si>
  <si>
    <t>13,50</t>
  </si>
  <si>
    <t>6,09</t>
  </si>
  <si>
    <t>211,23</t>
  </si>
  <si>
    <t>Мясо промывают, зачищают от сухожилий, пропускают 2 раза через мясорубку, смешивают с размоченным в воде и отжатым пшеничным хлебом, репчатым луком и снова пропускают через мясорубку, солят, добавляют яйцо и хорошо выбивают. Из подготовленной массы формируют тефтели в виде шариков, укладывают на противень, смазанный маслом, заливают водой и варят до готовности.  Способ приготовления тефтелей из п/ф промышленного производства:  Тефтели из говядины, не размораживая, укладывают на противень, смазанный маслом, заливают водой и варят до готовности.</t>
  </si>
  <si>
    <t>Варка</t>
  </si>
  <si>
    <t>11</t>
  </si>
  <si>
    <t>3,60</t>
  </si>
  <si>
    <t>31,20</t>
  </si>
  <si>
    <t>148,50</t>
  </si>
  <si>
    <t>1,65</t>
  </si>
  <si>
    <t>7,09</t>
  </si>
  <si>
    <t>4,91</t>
  </si>
  <si>
    <t>90,77</t>
  </si>
  <si>
    <t>В осенне-зимний период подготовленную мелко нашинкованную соломкой капусту растереть с солью, отжать от сока. Морковь очистить, промыть, мелко нашинковать соломкой (или натереть на терке), соединить с капустой, заправить растительным маслом. В весенне-летний период подготовленную мелко нашинкованную соломкой капусту и  мелко нашинкованную соломкой (или натереть на терке) морковь соединяют и ошпаривают кипятком. Добавляют соль и заправляют растительным маслом.</t>
  </si>
  <si>
    <t>118</t>
  </si>
  <si>
    <t>Кисель витаминизированный</t>
  </si>
  <si>
    <t>Концентрат киселя</t>
  </si>
  <si>
    <t>0,00</t>
  </si>
  <si>
    <t>9,80</t>
  </si>
  <si>
    <t>40,00</t>
  </si>
  <si>
    <t>Сухой продукт сначала разводят в 1/3 общего объема холодной воды, перемешивают, вливают в кипящую воду (оставшуюся часть), размешивают и доводят до кипения при непрерывном помешивании.</t>
  </si>
  <si>
    <t>124</t>
  </si>
  <si>
    <t xml:space="preserve">   или Яблоки</t>
  </si>
  <si>
    <t xml:space="preserve">   или Груши</t>
  </si>
  <si>
    <t xml:space="preserve">   или Слива</t>
  </si>
  <si>
    <t xml:space="preserve">   или Персики</t>
  </si>
  <si>
    <t xml:space="preserve">   или Абрикосы</t>
  </si>
  <si>
    <t xml:space="preserve">   или Вишня</t>
  </si>
  <si>
    <t>3,88</t>
  </si>
  <si>
    <t>8,93</t>
  </si>
  <si>
    <t>34,69</t>
  </si>
  <si>
    <t>Яблоки или груши моют, удаляют семенные гнезда, нарезают дольками. Для того, чтобы плоды не темнели, их до варки погружают в холодную воду, слегка подкисленную лимонной кислотой. Сироп приготавливают следующим образом: в горячей воде растворяют сахар, доводят до кипения, проваривают 10-12 минут и процеживают. В подготовленный горячий сироп погружают плоды. Яблоки варят при слабом кипении 6-8 мин. Быстро разваривающиеся сорта яблок (антоновские и др.) не варят, а кладут в кипящий сироп, прекращают нагрев и оставляют в сиропе до охлаждения. Компот охлаждают до комнатной температуры под закрытой крышкой.  Вишню перебирают, удаляют плодоножки, моют; сливы, персики, абрикосы перебирают. Моют, разрезают пополам, удаляют косточки, закладывают в горячий сироп и доводят до кипения, затем готовые компоты охлаждают.</t>
  </si>
  <si>
    <t>13</t>
  </si>
  <si>
    <t>1,26</t>
  </si>
  <si>
    <t>7,08</t>
  </si>
  <si>
    <t>19,53</t>
  </si>
  <si>
    <t>145,09</t>
  </si>
  <si>
    <t>Очищенную свежую морковь натереть на мелкой терке. Добавить промытый в теплой воде, ошпаренный кипятком изюм, сахар, полить лимонным соком, перемешать и заправить растительным маслом.</t>
  </si>
  <si>
    <t>130</t>
  </si>
  <si>
    <t>Сок фруктовый или овощной витаминизированный</t>
  </si>
  <si>
    <t>Сок яблочный</t>
  </si>
  <si>
    <t>0,50</t>
  </si>
  <si>
    <t>0,10</t>
  </si>
  <si>
    <t>10,10</t>
  </si>
  <si>
    <t>46,00</t>
  </si>
  <si>
    <t>Готовый продукт промышленного производства.</t>
  </si>
  <si>
    <t>132</t>
  </si>
  <si>
    <t>6,00</t>
  </si>
  <si>
    <t>1,53</t>
  </si>
  <si>
    <t>6,50</t>
  </si>
  <si>
    <t>24,64</t>
  </si>
  <si>
    <t>В чайник насыпать чай и сахар на определенное количество порций, залить кипятком на то же количество порций и настаивать 5 минут. Процедить, остудить до температуры 40-45 С, после чего разлить по стаканам. Не рекомендуется кипятить заваренный чай и длительно хранить на плите.</t>
  </si>
  <si>
    <t>136</t>
  </si>
  <si>
    <t>Ватрушка с творогом</t>
  </si>
  <si>
    <t>Дрожжи хлебопекарные</t>
  </si>
  <si>
    <t>10,48</t>
  </si>
  <si>
    <t>10,90</t>
  </si>
  <si>
    <t>33,11</t>
  </si>
  <si>
    <t>287,30</t>
  </si>
  <si>
    <t>Из муки, молока, яиц, сахара, масла, дрожжей и соли приготовить дрожжевое тесто, дать ему подняться (поставить в теплое место). Из дрожжевого теста формуют шарики, делают углубления, в которые закладывают творожный фарш. Выгладывают на противень, смазанный маслом, и выпекают при температуре 230-240 С 10-12 минут до образования румяной корочки на твороге.  Творожный фарш: творог пропускают через протирочную машину, затем добавляют яйца, сахар и тщательно перемешивают.</t>
  </si>
  <si>
    <t>Запекание</t>
  </si>
  <si>
    <t>Плоды и ягоды свежие</t>
  </si>
  <si>
    <t>140</t>
  </si>
  <si>
    <t>Апельсин</t>
  </si>
  <si>
    <t xml:space="preserve">   или Груша</t>
  </si>
  <si>
    <t xml:space="preserve">   или Банан</t>
  </si>
  <si>
    <t xml:space="preserve">   или Мандарин</t>
  </si>
  <si>
    <t xml:space="preserve">   или Черешня</t>
  </si>
  <si>
    <t xml:space="preserve">   или Персик</t>
  </si>
  <si>
    <t xml:space="preserve">   или Смородина черная</t>
  </si>
  <si>
    <t xml:space="preserve">   или Виноград</t>
  </si>
  <si>
    <t>0,41</t>
  </si>
  <si>
    <t>10,09</t>
  </si>
  <si>
    <t>45,32</t>
  </si>
  <si>
    <t>Плоды и ягоды перед отпуском перебирают, удаляют плодоножки, сорные примеси, тщательно промывают проточной питьевой холодной водой.</t>
  </si>
  <si>
    <t>165.2</t>
  </si>
  <si>
    <t>Каша рассыпчатая рисовая</t>
  </si>
  <si>
    <t>Сборник рецептур блюд и кулинарных изделий для питания детей в дошкольных организациях/М.П. Могильный, В.А. Тутельян</t>
  </si>
  <si>
    <t>Крупа рисовая</t>
  </si>
  <si>
    <t xml:space="preserve">   или Сахар-песок</t>
  </si>
  <si>
    <t>Масса каши</t>
  </si>
  <si>
    <t>2,41</t>
  </si>
  <si>
    <t>2,12</t>
  </si>
  <si>
    <t>25,15</t>
  </si>
  <si>
    <t>129,27</t>
  </si>
  <si>
    <t>Подготовленную для варки крупу всыпают в подсоленную кипящую жидкость. При этом всплывшие пустотелые зерна удаляют. Кашу варят до загустения, периодически помешивая. 
Сливочное масло можно добавлять во время варки или использовать его, поливая кашу при отпуске. Когда каша сделается густой, перемешивание прекращают, закрывают котел крышкой и дают каше упреть, за это время она приобретает своеобразный приятный запах и цвет. 
Для упревания рассыпчатых каш требуется: гречневой (из ядрицы, вырабатываемой из непропаренного зерна) - около 4,5 ч; из поджаренной крупы -1,5-2 ч; из ядрицы быстроразваривающейся - 1-1,5 ч; перловой, ячневой, пшенной, пшеничной - 1,5-2 ч; рисовой - около 1 ч. 
При варке в наплитной посуде кашу для упревания можно поставить в жарочный шкаф. При варке в пищеварочном котле после набухания крупы уменьшают нагрев, закрывают котел крышкой и доводят кашу до готовности.
При отпуске рассыпчатую кашу кладут на тарелку и поливают прокипяченным сливочным маслом или посыпают сахаром, можно отпускать с прокипяченным сливочным маслом и сахаром.</t>
  </si>
  <si>
    <t>17</t>
  </si>
  <si>
    <t>Салат из огурцов с растительным маслом</t>
  </si>
  <si>
    <t>0,86</t>
  </si>
  <si>
    <t>7,10</t>
  </si>
  <si>
    <t>2,61</t>
  </si>
  <si>
    <t>77,29</t>
  </si>
  <si>
    <t>Огурцы промывают, нарезают кружочками или ломтиками, солят, заправляют растительным маслом и посыпают мелко нарезанной зеленью.</t>
  </si>
  <si>
    <t>19</t>
  </si>
  <si>
    <t>Салат из помидоров и огурцов с репчатым луком и растительным маслом</t>
  </si>
  <si>
    <t>0,98</t>
  </si>
  <si>
    <t>7,13</t>
  </si>
  <si>
    <t>3,80</t>
  </si>
  <si>
    <t>94,30</t>
  </si>
  <si>
    <t>Помидоры и огурцы промывают, удаляют плодоножки, режут кружочками или дольками. Зеленый лук тщательно перебирают, моют, режут. Овощи соединяют, добавляют соль, заправляют растительным маслом и перемешивают.</t>
  </si>
  <si>
    <t>Огурец консервированный</t>
  </si>
  <si>
    <t>Огурцы консервированные баночные (без уксуса)</t>
  </si>
  <si>
    <t>2,80</t>
  </si>
  <si>
    <t>1,30</t>
  </si>
  <si>
    <t>16,10</t>
  </si>
  <si>
    <t>2</t>
  </si>
  <si>
    <t>Сборник технологических нормативов, рецептур блюд и кулинарных изделий для школ, школ-интернатов, детских домов, детских оздоровительных учреждений профессионального  образования, специализир.учреждений д/несовершеннолетних, нуждающихся в соц.реабилитации</t>
  </si>
  <si>
    <t>1,10</t>
  </si>
  <si>
    <t>10,60</t>
  </si>
  <si>
    <t>138,00</t>
  </si>
  <si>
    <t>В осенне-зимний период капусту шинкуют тонкой соломкой (1,5 х 15 мм), кладут в эмалированную кастрюлю, добавляют соль и перетирают деревянным пестиком. Морковь чистят, моют, ошпаривают, натирают на терке тонкой соломкой. Яблоки моют, ошпаривают, очищают от кожицы, удаляют сердцевину, шинкуют соломкой (2x15 мм), сбрызгивают раствором лимонной кислоты, чтобы не потемнели.
Овощи и яблоки соединяют в эмалированной посуде, заправляют растительным маслом, сахаром, хорошо перемешивают и выносят на раздачу.                                                                                                                                                                                  В весенне-летний период шинкуют тонкой соломкой (1,5 х 15 мм) капусту , мелко нашинкованную соломкой (или натереть на терке) морковь соединяют и ошпаривают кипятком. Яблоки моют, ошпаривают, очищают от кожицы, удаляют сердцевину, шинкуют соломкой (2x15 мм), сбрызгивают раствором лимонной кислоты, чтобы не потемнели.
Овощи и яблоки соединяют в эмалированной посуде, заправляют растительным маслом, сахаром, хорошо перемешивают и выносят на раздачу.                                                                                   
Температура подачи: 14 °С.	
Срок реализации: не более одного часа с момента приготовления.</t>
  </si>
  <si>
    <t>20</t>
  </si>
  <si>
    <t>Салат из помидоров с репчатым луком с растительным маслом</t>
  </si>
  <si>
    <t>7,15</t>
  </si>
  <si>
    <t>4,50</t>
  </si>
  <si>
    <t>88,69</t>
  </si>
  <si>
    <t>Томаты промыть, удалить плодоножки, нарезать кружочками. Репчатый лук, предварительно очистив от кожицы, мелко нашинковать, ошпарить кипятком (удаляя горечь). Соединить с томатами, добавить соль и заправить растительным маслом.</t>
  </si>
  <si>
    <t>204</t>
  </si>
  <si>
    <t>3,84</t>
  </si>
  <si>
    <t>0,55</t>
  </si>
  <si>
    <t>20,76</t>
  </si>
  <si>
    <t>103,40</t>
  </si>
  <si>
    <t>Макаронные изделия (макароны, лапшу, вермишель и др.) варят в большом количестве кипящей подсоленной воды (на 1 кг макаронных изделий берут 6 л воды, 30 г соли). Макароны варят 20-30 мин, лапшу - 20-25 мин, вермишель - 10-12 мин. В процессе варки макаронные изделия набухают, впитывая воду, в результате чего масса их увеличивается примерно в 3 раза (в зависимости от сорта).
Сваренные макаронные изделия откидывают и перемешивают с растопленным сливочным маслом (1/3-1/2 часть от указанного в рецептуре количества), чтобы они не склеивались и не образовывали комков. Остальной частью масла макароны заправляют непосредственно перед отпуском. Блюда из макаронных изделий подают в горячем виде.
Для приготовления запеченных блюд макаронные изделия можно варить, не откидывая, в небольшом количестве воды (на 1 кг макаронных изделий 2,2-3,0 л воды, 15 г соли).
Рекомендованный выход блюд для первой возрастной группы - 150 г, для второй -200 г.</t>
  </si>
  <si>
    <t>22</t>
  </si>
  <si>
    <t>2,46</t>
  </si>
  <si>
    <t>7,06</t>
  </si>
  <si>
    <t>10,70</t>
  </si>
  <si>
    <t>114,51</t>
  </si>
  <si>
    <t>Томаты и огурцы промывают, удаляют плодоножки, нарезают тонкими ломтиками. Салат кочанный зачищают, промывают в проточной питьевой воде, шинкуют тонкой соломкой. Овощи смешивают, солят и заправляют растительным маслом. При отпуске посыпают мелко нарезанным зеленым луком.</t>
  </si>
  <si>
    <t>261</t>
  </si>
  <si>
    <t>Тефтели рыбные тушеные</t>
  </si>
  <si>
    <t>Хек</t>
  </si>
  <si>
    <t xml:space="preserve">   или Треска</t>
  </si>
  <si>
    <t>Рыба - филе, выпускаемое промышленностью</t>
  </si>
  <si>
    <t xml:space="preserve">   или Вода</t>
  </si>
  <si>
    <t>Масло подсолнечное</t>
  </si>
  <si>
    <t>12,69</t>
  </si>
  <si>
    <t>5,26</t>
  </si>
  <si>
    <t>13,34</t>
  </si>
  <si>
    <t>151,25</t>
  </si>
  <si>
    <t>Филе рыбы измельчают вместе с замоченным в молоке или воде хлебом. Фарш хорошо перемешивают, формуют тефтели, панируют в муке, выкладывают на противень, смазанный растительным маслом, и запекают в жарочном шкафу (5-8 минут). Затем заливают соусом с добавлением 10% воды и тушат до готовности (10-15 минут).
Отпускают с соусом сметанным.
Гарниры - овощи отварные, пюре картофельное, пюре из тыквы, капуста, тушенная в молоке.</t>
  </si>
  <si>
    <t>27</t>
  </si>
  <si>
    <t>26,00</t>
  </si>
  <si>
    <t>26,80</t>
  </si>
  <si>
    <t>352,00</t>
  </si>
  <si>
    <t>Сыр зачищают от наружного покрытия, нарезают ломтиками прямоугольной, квадратной, треугольной или другой формы толщиной 2-3 мм.</t>
  </si>
  <si>
    <t>308</t>
  </si>
  <si>
    <t xml:space="preserve">   или Куриный окорочок</t>
  </si>
  <si>
    <t>Мякоть без кожи и жира</t>
  </si>
  <si>
    <t xml:space="preserve">   или Филе птицы (полуфабрикат)</t>
  </si>
  <si>
    <t>14,78</t>
  </si>
  <si>
    <t>13,19</t>
  </si>
  <si>
    <t>9,62</t>
  </si>
  <si>
    <t>216,25</t>
  </si>
  <si>
    <t>Мякоть птицы или кролика нарезают на куски и пропускают через мясорубку, соединяют с замоченным в молоке или воде с хлебом, кладут соль, хорошо перемешивают, пропускают второй раз через мясорубку и выбивают. Готовую котлетную массу порционируют, разделывают на шарики (по 2-3 шт. на порцию), отваривают на пару или в воде.
Отпускают с прокипяченным сливочным маслом.
Гарниры — пюре картофельное, пюре картофельное с морковью, пюре морковное, пюре из моркови или свеклы.</t>
  </si>
  <si>
    <t>33</t>
  </si>
  <si>
    <t>Масса отварных изделий</t>
  </si>
  <si>
    <t>3,30</t>
  </si>
  <si>
    <t>10,32</t>
  </si>
  <si>
    <t>93,52</t>
  </si>
  <si>
    <t>Вермишель (или лапшу) засыпать, помешивая, в кипящую подсоленную воду и отварить до готовности в течение 5-7 минут, откинуть на сито, дать стечь воде. Затем в кипящее молоко добавить сахар и заложить отварные макаронные изделия, довести до кипения и варить еще минут 5. Сливочное масло растопить в эмалированной посуде, прокипятить, добавить в готовую вермишель, все тщательно перемешать и прокипятить.</t>
  </si>
  <si>
    <t>388</t>
  </si>
  <si>
    <t>Тефтели из говядины в молочном соусе</t>
  </si>
  <si>
    <t>Говядина (котлетное мясо)</t>
  </si>
  <si>
    <t>Масса пассерованного лука</t>
  </si>
  <si>
    <t>Соус молочный для запекания №434</t>
  </si>
  <si>
    <t>Масса полукфабриката</t>
  </si>
  <si>
    <t>10,30</t>
  </si>
  <si>
    <t>8,00</t>
  </si>
  <si>
    <t>170,00</t>
  </si>
  <si>
    <t>Мясо зачищают, пропускают через мясорубку, добавляют предварительно замоченный пшеничный хлеб без корок (высшего сорта), пропускают второй раз через мясорубку. В приготовленный фарш с хлебом добавляют нарезанный мелкими кубиками бланшированный и пассерованный репчатый лук, перемешивают и разделывают шарики по 20-25 г по 2-3 штуки на порцию. Полуфабрикаты укладывают на смоченную кипяченой водой решетку паровой коробки и варят на пару 20-25 мин. При отсутствии паровой коробки тефтели укладывают в сотейник, смазанный маслом, добавляют горячую воду и припускают при закрытой крышке 20-25 мин. Готовые тефтели кладут на противни, заливают горячим соусом и проваривают 3-5 мин при слабом кипении. 
Отпускают с соусом, в котором тефтели тушились и с гарниром.
Гарниры: каши вязкие, пюре картофельное, овощи припущенные или отварные. 
Соусы: молочный, сметанный.
Температура подачи: 65 °С.
Срок реализации: не более трех часов с момента приготовления.</t>
  </si>
  <si>
    <t>395</t>
  </si>
  <si>
    <t>Кофейный напиток "Народный"</t>
  </si>
  <si>
    <t>1,58</t>
  </si>
  <si>
    <t>1,34</t>
  </si>
  <si>
    <t>7,98</t>
  </si>
  <si>
    <t>50,56</t>
  </si>
  <si>
    <t>В сваренный процеженный кофейный напиток добавляют горячее кипяченое молоко, сахар и доводят до кипения.</t>
  </si>
  <si>
    <t>2,04</t>
  </si>
  <si>
    <t>1,77</t>
  </si>
  <si>
    <t>8,79</t>
  </si>
  <si>
    <t>59,44</t>
  </si>
  <si>
    <t>Какао кладут в посуду, смешивают с сахаром, добавляют небольшое количество кипятка и растирают до однородной массы, затем вливают при постоянном помешивании кипяченое горячее молоко, остальной кипяток и доводят до кипения.</t>
  </si>
  <si>
    <t>Салат из моркови и яблок</t>
  </si>
  <si>
    <t>5,22</t>
  </si>
  <si>
    <t>7,87</t>
  </si>
  <si>
    <t>81,90</t>
  </si>
  <si>
    <t>Подготовленную морковь нарезают мелкой соломкой, яблоки свежие с удаленным семенным гнездом нарезают мелкой соломкой. Подготовленные морковь и яблоки соединяют, прогревают при температуре 85 °С не менее 3 минут, заправляют растительным маслом.
Выход порции определяется возрастной группой.</t>
  </si>
  <si>
    <t>467</t>
  </si>
  <si>
    <t>Булочка ванильная</t>
  </si>
  <si>
    <t>Пшеничная мука, высшего сорта</t>
  </si>
  <si>
    <t>на подпыл</t>
  </si>
  <si>
    <t>Маргарин "Здоровье"</t>
  </si>
  <si>
    <t>Меланж</t>
  </si>
  <si>
    <t>для смазки</t>
  </si>
  <si>
    <t>Итого сырья</t>
  </si>
  <si>
    <t>Дрожжи прессованные (*эргостерин)</t>
  </si>
  <si>
    <t>Ванилин</t>
  </si>
  <si>
    <t>7,90</t>
  </si>
  <si>
    <t>8,12</t>
  </si>
  <si>
    <t>54,48</t>
  </si>
  <si>
    <t>322,00</t>
  </si>
  <si>
    <t>Из дрожжевого теста (рец. №453) формуют шарики, кладут их швом вниз на смазанные жиром листы и ставят в теплое место для расстойки на 30-40 мин. Поверхность шариков смазывают меланжем и выпекают 12-15 мин при температуре 230-240 °С. Булочку ванильную можно выпекать массой 100 г.</t>
  </si>
  <si>
    <t>Запечение</t>
  </si>
  <si>
    <t>469</t>
  </si>
  <si>
    <t>Булочка домашняя</t>
  </si>
  <si>
    <t>для отделки</t>
  </si>
  <si>
    <t>7,28</t>
  </si>
  <si>
    <t>12,52</t>
  </si>
  <si>
    <t>53,92</t>
  </si>
  <si>
    <t>358,00</t>
  </si>
  <si>
    <t>Приготовляют булочку домашнюю из дрожжевого теста и выпекают так же, как булочку ванильную (рец. №467), но поверхность перед выпечкой посыпают сахаром.</t>
  </si>
  <si>
    <t>Смесь сухофруктов</t>
  </si>
  <si>
    <t>0,25</t>
  </si>
  <si>
    <t>55,00</t>
  </si>
  <si>
    <t>Сушеные фрукты перебирают, сортируют по видам, несколько раз промывают в теплой воде, затем закладывают в кипящую воду с сахаром в следующей последовательности: груши варят 1,5-2 часа; яблоки - 20-30 минут; урок - 18-20 минут; изюм - 5-10 минут. Охлаждают. Фрукты раскладывают в стаканы, заливают отваром.
Температура подачи: 14 °С.
Срок реализации: не более одного часа с момента приготовления.</t>
  </si>
  <si>
    <t>522</t>
  </si>
  <si>
    <t>Жаркое по-домашнему</t>
  </si>
  <si>
    <t>Говядина 1 кат.</t>
  </si>
  <si>
    <t xml:space="preserve">   или Свинина мясная</t>
  </si>
  <si>
    <t>Масса тушеного мяса</t>
  </si>
  <si>
    <t>Масса готовых овощей</t>
  </si>
  <si>
    <t>4,89</t>
  </si>
  <si>
    <t>5,04</t>
  </si>
  <si>
    <t>9,94</t>
  </si>
  <si>
    <t>107,72</t>
  </si>
  <si>
    <t>Мясо нарезают по 2-4 куска на порцию массой по 30-40 г, картофель и лук - дольками, затем мясо и овощи обжаривают по отдельности. Обжаренное мясо и овощи кладут в посуду слоями, чтобы сверху и снизу мяса были овощи, добавляют томатное пюре, соль, перец и бульон (продукты должны быть только покрыты жидкостью), закрывают крышкой и тушат до готовности. За 5-10 мин до окончания тушения кладут лавровый лист. Отпускают жаркое вместе с бульоном и гарниром в горшочках. Блюдо можно готовить без томатного пюре.</t>
  </si>
  <si>
    <t>545</t>
  </si>
  <si>
    <t>Напиток апельсиновый или лимонный</t>
  </si>
  <si>
    <t xml:space="preserve">   или Лимон</t>
  </si>
  <si>
    <t>0,07</t>
  </si>
  <si>
    <t>0,02</t>
  </si>
  <si>
    <t>12,60</t>
  </si>
  <si>
    <t>48,79</t>
  </si>
  <si>
    <t>Цедру, снятую с лимона или апельсина, мелко нарезают, заливают горячей водой, кипятят в течение 5 мин, а затем оставляют на 3-4 ч для настаивания. После процеживания в отвар добавляют сахар, доводят до кипения, вливают отжатый лимонный или апельсиновый сок и охлаждают.</t>
  </si>
  <si>
    <t>56</t>
  </si>
  <si>
    <t>Масса отварного картофеля</t>
  </si>
  <si>
    <t>2,17</t>
  </si>
  <si>
    <t>3,12</t>
  </si>
  <si>
    <t>5,36</t>
  </si>
  <si>
    <t>82,60</t>
  </si>
  <si>
    <t>Очищенный картофель заливают кипящей, подсоленной водой и варят до готовности. Отвар сливают, картофель протирают в горячем состоянии через протирочную машину. В протертый картофель добавляют горячее кипяченое молоко, прокипяченное сливочное масло и тщательно перемешивают до получения пышной однородной массы.</t>
  </si>
  <si>
    <t>57</t>
  </si>
  <si>
    <t>Рагу овощное</t>
  </si>
  <si>
    <t>2,50</t>
  </si>
  <si>
    <t>3,39</t>
  </si>
  <si>
    <t>9,63</t>
  </si>
  <si>
    <t>84,21</t>
  </si>
  <si>
    <t>Картофель, морковь очистить, промыть, нарезать дольками или кубиками и припустить в небольшом количестве воды со сливочным маслом до полуготовности. Белокочанную капусту нарезать шашечками и припустить в воде. Затем картофель и овощи соединить, залить горячим молоком, добавить соль и продолжать тушить до готовности.</t>
  </si>
  <si>
    <t>66</t>
  </si>
  <si>
    <t xml:space="preserve">   или Хлопья рисовые</t>
  </si>
  <si>
    <t xml:space="preserve">   или Хлопья пшенные</t>
  </si>
  <si>
    <t>3,16</t>
  </si>
  <si>
    <t>5,09</t>
  </si>
  <si>
    <t>13,17</t>
  </si>
  <si>
    <t>111,58</t>
  </si>
  <si>
    <t>Крупу перебирают, промывают сначала теплой, затем горячей водой. В кипящую воду закладывают подготовленную пшенную крупу и варят 10-15 минут, помешивая. Затем всыпают подготовленную рисовую крупу и варят 5-10 минут, потом добавляют горячее молоко, соль, сахар и варят, периодически помешивая, до готовности. В готовую кашу добавляют прокипяченное сливочное масло, и все тщательно перемешивают. Срок реализации: не более одного часа с момента приготовления. Способ приготовления при использовании хлопьев, не требующих варки: Смесь молока и воды доводят до кипения, заливают кипящей жидкостью смесь хлопьев, тщательно перемешивают, чтобы не было комков, закрывают крышкой и дают настояться в течение 5 минут. Добавляют соль, сахар, прокипяченное сливочное масло и все тщательно перемешивают.</t>
  </si>
  <si>
    <t>77</t>
  </si>
  <si>
    <t>7,85</t>
  </si>
  <si>
    <t>9,06</t>
  </si>
  <si>
    <t>3,21</t>
  </si>
  <si>
    <t>124,93</t>
  </si>
  <si>
    <t>Яйца, смешивают с молоком, добавляют соль, слегка взбивают до тех пор, пока на поверхности не появится пена. Омлет запекают на противне, смазанном маслом с толстым дном, обеспечивающим постепенный равномерный прогрев яичной массы. Противень хорошо разогреть и вылить в него омлетную смесь слоем 2,5-3 см. Вначале омлет запекают при небольшом нагреве, до образования легкой мягкой корочки, затем доводят до готовности в жарочном шкафу 8-10 минут при температуре 180-200 С. При подаче нарезать на порционные куски.</t>
  </si>
  <si>
    <t>14,16</t>
  </si>
  <si>
    <t>9,72</t>
  </si>
  <si>
    <t>11,81</t>
  </si>
  <si>
    <t>193,51</t>
  </si>
  <si>
    <t>Творог протирают, добавляют молоко, яйцо, сахар, манную крупу, изюм, хорошо вымешивают. Выкладывают слоем 3-4 см на противень, смазанный сливочным маслом, разравнивают и запекают в жарочном шкафу 20-30 мин при температуре 220-280 С.</t>
  </si>
  <si>
    <t>86</t>
  </si>
  <si>
    <t xml:space="preserve">   или Окунь морской</t>
  </si>
  <si>
    <t xml:space="preserve">   или Судак</t>
  </si>
  <si>
    <t xml:space="preserve">   или Хек</t>
  </si>
  <si>
    <t xml:space="preserve">   или Минтай</t>
  </si>
  <si>
    <t xml:space="preserve">   или Горбуша</t>
  </si>
  <si>
    <t>Масса лука припущенного</t>
  </si>
  <si>
    <t>для смазывания</t>
  </si>
  <si>
    <t>22,35</t>
  </si>
  <si>
    <t>3,11</t>
  </si>
  <si>
    <t>5,96</t>
  </si>
  <si>
    <t>136,63</t>
  </si>
  <si>
    <t>Лук репчатый очищенный мелко шинкуют и припускают в небольшом количестве воды с добавлением масла сливочного до готовности. Подготовленное филе рыбы без костей и кожи нарезают на куски и пропускают дважды через мясорубку вместе с замоченным в молоке хлебом пшеничным, вареной очищенной морковью и припущенным луком репчатым. В рыбную массу добавляют яйца куриные сырые, соль поваренную йодированную, хорошо перемешивают и формуют котлеты, которые укладывают в сотейник, смазанный маслом сливочным, добавляют немного воды и припускают при закрытой крышке в течение 15-20 мин.</t>
  </si>
  <si>
    <t>9</t>
  </si>
  <si>
    <t>Салат из капусты белокочанной, огурцов и сладкого перца с растительным маслом</t>
  </si>
  <si>
    <t>Перец сладкий свежий</t>
  </si>
  <si>
    <t>1,33</t>
  </si>
  <si>
    <t>7,07</t>
  </si>
  <si>
    <t>4,03</t>
  </si>
  <si>
    <t>85,55</t>
  </si>
  <si>
    <t>Белокочанную капусту очистить, промыть, мелко нашинковать соломкой. Огурцы промыть, нарезать тонкими ломтиками. Сладкий перец очистить от плодоножек и семян, промыть и нарезать мелкой соломкой. Все овощи соединить, добавить соль, перемешать, заправить растительным маслом и посыпать мелко нарезанным укропом.</t>
  </si>
  <si>
    <t>97</t>
  </si>
  <si>
    <t>Колбаски детские (сосиски) отварные</t>
  </si>
  <si>
    <t>Сосиски</t>
  </si>
  <si>
    <t>16,00</t>
  </si>
  <si>
    <t>22,00</t>
  </si>
  <si>
    <t>0,12</t>
  </si>
  <si>
    <t>245,00</t>
  </si>
  <si>
    <t>Искусственную оболочку с сосисок (сарделек) снять, сосиски (сардельки) промыть, положить в кипящую воду, варить при слабом кипении 5 минут.</t>
  </si>
  <si>
    <r>
      <rPr>
        <b/>
        <sz val="14"/>
        <color theme="1"/>
        <rFont val="Times New Roman"/>
        <family val="1"/>
        <charset val="204"/>
      </rPr>
      <t>Меню Завтраков</t>
    </r>
    <r>
      <rPr>
        <sz val="11"/>
        <color theme="1"/>
        <rFont val="Times New Roman"/>
        <family val="1"/>
        <charset val="204"/>
      </rPr>
      <t xml:space="preserve"> весна-лето 2019</t>
    </r>
  </si>
  <si>
    <t>7-10</t>
  </si>
  <si>
    <t>11-17</t>
  </si>
  <si>
    <t>50</t>
  </si>
  <si>
    <t>Салат из моркови с яблоком</t>
  </si>
  <si>
    <t>250</t>
  </si>
  <si>
    <t>Тефтели рыбные тушёные</t>
  </si>
  <si>
    <t>Рис отварной</t>
  </si>
  <si>
    <t>Сок фруктовый</t>
  </si>
  <si>
    <t>Кофейный напиток витаминизированный на молоке</t>
  </si>
  <si>
    <t>Компот из апельсинов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</si>
</sst>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
    <numFmt numFmtId="166" formatCode="0.#"/>
    <numFmt numFmtId="167" formatCode="0.0"/>
  </numFmts>
  <fonts count="25" x14ac:knownFonts="1">
    <font>
      <sz val="11"/>
      <color theme="1"/>
      <name val="Calibri"/>
      <family val="2"/>
      <charset val="1"/>
    </font>
    <font>
      <sz val="11"/>
      <name val="Calibri"/>
      <family val="2"/>
      <charset val="1"/>
    </font>
    <font>
      <sz val="11"/>
      <name val="Times New Roman"/>
      <family val="1"/>
      <charset val="204"/>
    </font>
    <font>
      <b/>
      <sz val="11"/>
      <name val="Times New Roman"/>
      <family val="1"/>
      <charset val="204"/>
    </font>
    <font>
      <b/>
      <sz val="12"/>
      <name val="Times New Roman"/>
      <family val="1"/>
      <charset val="204"/>
    </font>
    <font>
      <b/>
      <u/>
      <sz val="11"/>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sz val="12"/>
      <color theme="1"/>
      <name val="Times New Roman"/>
      <family val="1"/>
      <charset val="204"/>
    </font>
    <font>
      <sz val="11"/>
      <name val="Calibri"/>
      <family val="2"/>
      <charset val="204"/>
    </font>
    <font>
      <sz val="11"/>
      <color rgb="FFFF0000"/>
      <name val="Calibri"/>
      <family val="2"/>
      <charset val="1"/>
    </font>
    <font>
      <sz val="14"/>
      <name val="Times New Roman"/>
      <family val="1"/>
      <charset val="204"/>
    </font>
    <font>
      <sz val="10"/>
      <name val="Times New Roman"/>
      <family val="1"/>
      <charset val="204"/>
    </font>
    <font>
      <b/>
      <sz val="10"/>
      <name val="Arial Cyr"/>
      <charset val="204"/>
    </font>
    <font>
      <b/>
      <i/>
      <sz val="10"/>
      <name val="Arial Cyr"/>
      <charset val="204"/>
    </font>
    <font>
      <sz val="10"/>
      <name val="Arial Cyr"/>
      <charset val="204"/>
    </font>
    <font>
      <sz val="9"/>
      <name val="Arial Cyr"/>
      <charset val="204"/>
    </font>
    <font>
      <i/>
      <sz val="10"/>
      <name val="Arial Cyr"/>
      <charset val="204"/>
    </font>
    <font>
      <b/>
      <sz val="10"/>
      <name val="Times New Roman"/>
      <family val="1"/>
      <charset val="204"/>
    </font>
    <font>
      <b/>
      <i/>
      <sz val="10"/>
      <name val="Times New Roman"/>
      <family val="1"/>
      <charset val="204"/>
    </font>
    <font>
      <sz val="9"/>
      <name val="Times New Roman"/>
      <family val="1"/>
      <charset val="204"/>
    </font>
    <font>
      <i/>
      <sz val="10"/>
      <name val="Times New Roman"/>
      <family val="1"/>
      <charset val="204"/>
    </font>
    <font>
      <b/>
      <sz val="14"/>
      <color theme="1"/>
      <name val="Times New Roman"/>
      <family val="1"/>
      <charset val="204"/>
    </font>
  </fonts>
  <fills count="2">
    <fill>
      <patternFill patternType="none"/>
    </fill>
    <fill>
      <patternFill patternType="gray125"/>
    </fill>
  </fills>
  <borders count="4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bottom style="thin">
        <color auto="1"/>
      </bottom>
      <diagonal/>
    </border>
    <border>
      <left/>
      <right/>
      <top style="medium">
        <color auto="1"/>
      </top>
      <bottom/>
      <diagonal/>
    </border>
    <border>
      <left/>
      <right/>
      <top style="thin">
        <color auto="1"/>
      </top>
      <bottom/>
      <diagonal/>
    </border>
    <border>
      <left style="thin">
        <color auto="1"/>
      </left>
      <right/>
      <top style="medium">
        <color auto="1"/>
      </top>
      <bottom style="thin">
        <color auto="1"/>
      </bottom>
      <diagonal/>
    </border>
  </borders>
  <cellStyleXfs count="1">
    <xf numFmtId="0" fontId="0" fillId="0" borderId="0"/>
  </cellStyleXfs>
  <cellXfs count="452">
    <xf numFmtId="0" fontId="0" fillId="0" borderId="0" xfId="0"/>
    <xf numFmtId="0" fontId="3"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5" xfId="0" applyFont="1" applyBorder="1" applyAlignment="1">
      <alignment horizontal="center" vertical="center"/>
    </xf>
    <xf numFmtId="0" fontId="9" fillId="0" borderId="4" xfId="0" applyFont="1" applyBorder="1" applyAlignment="1">
      <alignment horizontal="center" vertical="top" wrapText="1"/>
    </xf>
    <xf numFmtId="0" fontId="9" fillId="0" borderId="3" xfId="0" applyFont="1" applyBorder="1" applyAlignment="1">
      <alignment horizontal="center" vertical="top" wrapText="1"/>
    </xf>
    <xf numFmtId="0" fontId="9" fillId="0" borderId="2" xfId="0" applyFont="1" applyBorder="1" applyAlignment="1">
      <alignment horizontal="left" vertical="top" wrapText="1"/>
    </xf>
    <xf numFmtId="0" fontId="9" fillId="0" borderId="1" xfId="0" applyFont="1" applyBorder="1" applyAlignment="1">
      <alignment horizontal="right" vertical="top" wrapText="1"/>
    </xf>
    <xf numFmtId="0" fontId="3" fillId="0" borderId="3" xfId="0" applyFont="1" applyBorder="1" applyAlignment="1">
      <alignment horizontal="center" vertical="top" wrapText="1"/>
    </xf>
    <xf numFmtId="0" fontId="3" fillId="0" borderId="1" xfId="0" applyFont="1" applyBorder="1" applyAlignment="1">
      <alignment horizontal="right" vertical="top" wrapText="1"/>
    </xf>
    <xf numFmtId="0" fontId="3" fillId="0" borderId="1" xfId="0" applyFont="1" applyBorder="1" applyAlignment="1">
      <alignment horizontal="right"/>
    </xf>
    <xf numFmtId="0" fontId="3" fillId="0" borderId="4" xfId="0" applyFont="1" applyBorder="1" applyAlignment="1">
      <alignment horizontal="center" vertical="top" wrapText="1"/>
    </xf>
    <xf numFmtId="0" fontId="3" fillId="0" borderId="3" xfId="0" applyFont="1" applyBorder="1" applyAlignment="1">
      <alignment horizontal="center"/>
    </xf>
    <xf numFmtId="0" fontId="3" fillId="0" borderId="2" xfId="0" applyFont="1" applyBorder="1" applyAlignment="1">
      <alignment horizontal="center" vertical="top" wrapText="1"/>
    </xf>
    <xf numFmtId="0" fontId="3" fillId="0" borderId="1" xfId="0" applyFont="1" applyBorder="1" applyAlignment="1">
      <alignment horizontal="center" vertical="center"/>
    </xf>
    <xf numFmtId="0" fontId="0" fillId="0" borderId="0" xfId="0"/>
    <xf numFmtId="0" fontId="1" fillId="0" borderId="0" xfId="0" applyFont="1"/>
    <xf numFmtId="0" fontId="2" fillId="0" borderId="0" xfId="0" applyFont="1"/>
    <xf numFmtId="0" fontId="3" fillId="0" borderId="0" xfId="0" applyFont="1"/>
    <xf numFmtId="0" fontId="3" fillId="0" borderId="5" xfId="0" applyFont="1" applyBorder="1"/>
    <xf numFmtId="0" fontId="4" fillId="0" borderId="6" xfId="0" applyFont="1" applyBorder="1" applyAlignment="1">
      <alignment vertical="top" wrapText="1"/>
    </xf>
    <xf numFmtId="0" fontId="3" fillId="0" borderId="7" xfId="0" applyFont="1" applyBorder="1"/>
    <xf numFmtId="0" fontId="3" fillId="0" borderId="8" xfId="0" applyFont="1" applyBorder="1" applyAlignment="1">
      <alignment horizontal="right" vertical="center" wrapText="1"/>
    </xf>
    <xf numFmtId="0" fontId="5" fillId="0" borderId="8" xfId="0" applyFont="1" applyBorder="1" applyAlignment="1">
      <alignment wrapText="1"/>
    </xf>
    <xf numFmtId="0" fontId="3" fillId="0" borderId="8" xfId="0" applyFont="1" applyBorder="1"/>
    <xf numFmtId="0" fontId="3" fillId="0" borderId="8" xfId="0" applyFont="1" applyBorder="1" applyAlignment="1">
      <alignment horizontal="right"/>
    </xf>
    <xf numFmtId="0" fontId="3" fillId="0" borderId="8" xfId="0" applyFont="1" applyBorder="1" applyAlignment="1">
      <alignment horizontal="right" vertical="center"/>
    </xf>
    <xf numFmtId="0" fontId="3" fillId="0" borderId="9" xfId="0" applyFont="1" applyBorder="1" applyAlignment="1">
      <alignment horizontal="right" vertical="center" wrapText="1"/>
    </xf>
    <xf numFmtId="0" fontId="2" fillId="0" borderId="10" xfId="0" applyFont="1" applyBorder="1" applyAlignment="1">
      <alignment wrapText="1"/>
    </xf>
    <xf numFmtId="0" fontId="2" fillId="0" borderId="10" xfId="0" applyFont="1" applyBorder="1"/>
    <xf numFmtId="0" fontId="2" fillId="0" borderId="10" xfId="0" applyFont="1" applyBorder="1" applyAlignment="1">
      <alignment horizontal="right"/>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3" fillId="0" borderId="13" xfId="0" applyFont="1" applyBorder="1" applyAlignment="1">
      <alignment horizontal="right" wrapText="1"/>
    </xf>
    <xf numFmtId="0" fontId="3" fillId="0" borderId="8" xfId="0" applyFont="1" applyBorder="1" applyAlignment="1">
      <alignment horizontal="left"/>
    </xf>
    <xf numFmtId="0" fontId="3" fillId="0" borderId="14" xfId="0" applyFont="1" applyBorder="1" applyAlignment="1">
      <alignment horizontal="right"/>
    </xf>
    <xf numFmtId="0" fontId="2" fillId="0" borderId="8" xfId="0" applyFont="1" applyBorder="1" applyAlignment="1">
      <alignment wrapText="1"/>
    </xf>
    <xf numFmtId="0" fontId="2" fillId="0" borderId="8" xfId="0" applyFont="1" applyBorder="1"/>
    <xf numFmtId="0" fontId="2" fillId="0" borderId="8" xfId="0" applyFont="1" applyBorder="1" applyAlignment="1">
      <alignment horizontal="right"/>
    </xf>
    <xf numFmtId="0" fontId="2" fillId="0" borderId="15" xfId="0" applyFont="1" applyBorder="1" applyAlignment="1">
      <alignment horizontal="right"/>
    </xf>
    <xf numFmtId="0" fontId="2" fillId="0" borderId="14" xfId="0" applyFont="1" applyBorder="1" applyAlignment="1">
      <alignment horizontal="right"/>
    </xf>
    <xf numFmtId="49" fontId="3" fillId="0" borderId="16" xfId="0" applyNumberFormat="1" applyFont="1" applyBorder="1" applyAlignment="1">
      <alignment horizontal="right" vertical="top" wrapText="1"/>
    </xf>
    <xf numFmtId="49" fontId="5" fillId="0" borderId="8" xfId="0" applyNumberFormat="1" applyFont="1" applyBorder="1" applyAlignment="1">
      <alignment vertical="top" wrapText="1"/>
    </xf>
    <xf numFmtId="49" fontId="3" fillId="0" borderId="15" xfId="0" applyNumberFormat="1" applyFont="1" applyBorder="1" applyAlignment="1">
      <alignment vertical="top" wrapText="1"/>
    </xf>
    <xf numFmtId="0" fontId="3" fillId="0" borderId="8" xfId="0" applyFont="1" applyBorder="1" applyAlignment="1">
      <alignment horizontal="right" vertical="top" wrapText="1"/>
    </xf>
    <xf numFmtId="0" fontId="3" fillId="0" borderId="8" xfId="0" applyFont="1" applyBorder="1" applyAlignment="1">
      <alignment horizontal="right" vertical="top"/>
    </xf>
    <xf numFmtId="0" fontId="3" fillId="0" borderId="14" xfId="0" applyFont="1" applyBorder="1" applyAlignment="1">
      <alignment horizontal="right" vertical="top"/>
    </xf>
    <xf numFmtId="49" fontId="3" fillId="0" borderId="13" xfId="0" applyNumberFormat="1" applyFont="1" applyBorder="1" applyAlignment="1">
      <alignment horizontal="right" vertical="top" wrapText="1"/>
    </xf>
    <xf numFmtId="49" fontId="2" fillId="0" borderId="8" xfId="0" applyNumberFormat="1" applyFont="1" applyBorder="1" applyAlignment="1">
      <alignment vertical="top" wrapText="1"/>
    </xf>
    <xf numFmtId="49" fontId="2" fillId="0" borderId="15" xfId="0" applyNumberFormat="1" applyFont="1" applyBorder="1" applyAlignment="1">
      <alignment vertical="top" wrapText="1"/>
    </xf>
    <xf numFmtId="0" fontId="2" fillId="0" borderId="8" xfId="0" applyFont="1" applyBorder="1" applyAlignment="1">
      <alignment horizontal="right" vertical="top" wrapText="1"/>
    </xf>
    <xf numFmtId="0" fontId="2" fillId="0" borderId="8" xfId="0" applyFont="1" applyBorder="1" applyAlignment="1">
      <alignment horizontal="right" vertical="top"/>
    </xf>
    <xf numFmtId="0" fontId="2" fillId="0" borderId="15" xfId="0" applyFont="1" applyBorder="1" applyAlignment="1">
      <alignment horizontal="right" vertical="top"/>
    </xf>
    <xf numFmtId="0" fontId="2" fillId="0" borderId="14" xfId="0" applyFont="1" applyBorder="1" applyAlignment="1">
      <alignment horizontal="right" vertical="top"/>
    </xf>
    <xf numFmtId="49" fontId="4" fillId="0" borderId="13" xfId="0" applyNumberFormat="1" applyFont="1" applyBorder="1" applyAlignment="1">
      <alignment horizontal="right" vertical="top" wrapText="1"/>
    </xf>
    <xf numFmtId="49" fontId="3" fillId="0" borderId="8" xfId="0" applyNumberFormat="1" applyFont="1" applyBorder="1" applyAlignment="1">
      <alignment horizontal="left" vertical="top" wrapText="1"/>
    </xf>
    <xf numFmtId="0" fontId="4" fillId="0" borderId="8" xfId="0" applyFont="1" applyBorder="1" applyAlignment="1">
      <alignment horizontal="right" vertical="top" wrapText="1"/>
    </xf>
    <xf numFmtId="0" fontId="4" fillId="0" borderId="14" xfId="0" applyFont="1" applyBorder="1" applyAlignment="1">
      <alignment horizontal="right" vertical="top" wrapText="1"/>
    </xf>
    <xf numFmtId="49" fontId="2" fillId="0" borderId="8" xfId="0" applyNumberFormat="1" applyFont="1" applyBorder="1" applyAlignment="1">
      <alignment horizontal="left" vertical="top" wrapText="1"/>
    </xf>
    <xf numFmtId="0" fontId="6" fillId="0" borderId="8" xfId="0" applyFont="1" applyBorder="1" applyAlignment="1">
      <alignment horizontal="right" vertical="top" wrapText="1"/>
    </xf>
    <xf numFmtId="0" fontId="6" fillId="0" borderId="15" xfId="0" applyFont="1" applyBorder="1" applyAlignment="1">
      <alignment horizontal="right" vertical="top" wrapText="1"/>
    </xf>
    <xf numFmtId="0" fontId="6" fillId="0" borderId="14" xfId="0" applyFont="1" applyBorder="1" applyAlignment="1">
      <alignment horizontal="right" vertical="top" wrapText="1"/>
    </xf>
    <xf numFmtId="0" fontId="3" fillId="0" borderId="13" xfId="0" applyFont="1" applyBorder="1" applyAlignment="1">
      <alignment horizontal="right"/>
    </xf>
    <xf numFmtId="0" fontId="3" fillId="0" borderId="9" xfId="0" applyFont="1" applyBorder="1" applyAlignment="1">
      <alignment horizontal="right"/>
    </xf>
    <xf numFmtId="164" fontId="3" fillId="0" borderId="2" xfId="0" applyNumberFormat="1" applyFont="1" applyBorder="1"/>
    <xf numFmtId="0" fontId="3" fillId="0" borderId="0" xfId="0" applyFont="1" applyAlignment="1">
      <alignment horizontal="right"/>
    </xf>
    <xf numFmtId="164" fontId="3" fillId="0" borderId="0" xfId="0" applyNumberFormat="1" applyFont="1"/>
    <xf numFmtId="0" fontId="4" fillId="0" borderId="17" xfId="0" applyFont="1" applyBorder="1" applyAlignment="1">
      <alignment horizontal="right" vertical="top" wrapText="1"/>
    </xf>
    <xf numFmtId="0" fontId="5" fillId="0" borderId="3" xfId="0" applyFont="1" applyBorder="1" applyAlignment="1">
      <alignment horizontal="left" vertical="top" wrapText="1"/>
    </xf>
    <xf numFmtId="49" fontId="4" fillId="0" borderId="3" xfId="0" applyNumberFormat="1" applyFont="1" applyBorder="1" applyAlignment="1">
      <alignment horizontal="left" vertical="top" wrapText="1"/>
    </xf>
    <xf numFmtId="164" fontId="4" fillId="0" borderId="3" xfId="0" applyNumberFormat="1" applyFont="1" applyBorder="1" applyAlignment="1">
      <alignment vertical="top" wrapText="1"/>
    </xf>
    <xf numFmtId="164" fontId="4" fillId="0" borderId="4" xfId="0" applyNumberFormat="1" applyFont="1" applyBorder="1" applyAlignment="1">
      <alignment vertical="top" wrapText="1"/>
    </xf>
    <xf numFmtId="0" fontId="4" fillId="0" borderId="9" xfId="0" applyFont="1" applyBorder="1" applyAlignment="1">
      <alignment horizontal="right" vertical="top" wrapText="1"/>
    </xf>
    <xf numFmtId="0" fontId="2" fillId="0" borderId="10" xfId="0" applyFont="1" applyBorder="1" applyAlignment="1">
      <alignment horizontal="left" vertical="top" wrapText="1"/>
    </xf>
    <xf numFmtId="49" fontId="6" fillId="0" borderId="10" xfId="0" applyNumberFormat="1" applyFont="1" applyBorder="1" applyAlignment="1">
      <alignment horizontal="left" vertical="top" wrapText="1"/>
    </xf>
    <xf numFmtId="164" fontId="6" fillId="0" borderId="10" xfId="0" applyNumberFormat="1" applyFont="1" applyBorder="1" applyAlignment="1">
      <alignment vertical="top" wrapText="1"/>
    </xf>
    <xf numFmtId="164" fontId="6" fillId="0" borderId="11" xfId="0" applyNumberFormat="1" applyFont="1" applyBorder="1" applyAlignment="1">
      <alignment vertical="top" wrapText="1"/>
    </xf>
    <xf numFmtId="164" fontId="6" fillId="0" borderId="12" xfId="0" applyNumberFormat="1" applyFont="1" applyBorder="1" applyAlignment="1">
      <alignment vertical="top" wrapText="1"/>
    </xf>
    <xf numFmtId="0" fontId="3" fillId="0" borderId="8" xfId="0" applyFont="1" applyBorder="1" applyAlignment="1">
      <alignment horizontal="center"/>
    </xf>
    <xf numFmtId="0" fontId="2" fillId="0" borderId="13" xfId="0" applyFont="1" applyBorder="1" applyAlignment="1">
      <alignment horizontal="right"/>
    </xf>
    <xf numFmtId="0" fontId="7" fillId="0" borderId="8" xfId="0" applyFont="1" applyBorder="1"/>
    <xf numFmtId="0" fontId="2" fillId="0" borderId="15" xfId="0" applyFont="1" applyBorder="1"/>
    <xf numFmtId="0" fontId="2" fillId="0" borderId="14" xfId="0" applyFont="1" applyBorder="1"/>
    <xf numFmtId="0" fontId="8" fillId="0" borderId="13" xfId="0" applyFont="1" applyBorder="1" applyAlignment="1">
      <alignment horizontal="right"/>
    </xf>
    <xf numFmtId="0" fontId="7" fillId="0" borderId="13" xfId="0" applyFont="1" applyBorder="1" applyAlignment="1">
      <alignment horizontal="right"/>
    </xf>
    <xf numFmtId="0" fontId="2" fillId="0" borderId="8" xfId="0" applyFont="1" applyBorder="1" applyAlignment="1">
      <alignment vertical="top" wrapText="1"/>
    </xf>
    <xf numFmtId="0" fontId="2" fillId="0" borderId="15" xfId="0" applyFont="1" applyBorder="1" applyAlignment="1">
      <alignment vertical="top" wrapText="1"/>
    </xf>
    <xf numFmtId="0" fontId="2" fillId="0" borderId="14" xfId="0" applyFont="1" applyBorder="1" applyAlignment="1">
      <alignment vertical="top" wrapText="1"/>
    </xf>
    <xf numFmtId="0" fontId="4" fillId="0" borderId="13" xfId="0" applyFont="1" applyBorder="1" applyAlignment="1">
      <alignment horizontal="right" vertical="top" wrapText="1"/>
    </xf>
    <xf numFmtId="0" fontId="5" fillId="0" borderId="8" xfId="0" applyFont="1" applyBorder="1" applyAlignment="1">
      <alignment vertical="top" wrapText="1"/>
    </xf>
    <xf numFmtId="0" fontId="4" fillId="0" borderId="8" xfId="0" applyFont="1" applyBorder="1" applyAlignment="1">
      <alignment horizontal="left" vertical="top" wrapText="1"/>
    </xf>
    <xf numFmtId="164" fontId="4" fillId="0" borderId="8" xfId="0" applyNumberFormat="1" applyFont="1" applyBorder="1" applyAlignment="1">
      <alignment horizontal="right" vertical="top" wrapText="1"/>
    </xf>
    <xf numFmtId="164" fontId="4" fillId="0" borderId="8" xfId="0" applyNumberFormat="1" applyFont="1" applyBorder="1" applyAlignment="1">
      <alignment vertical="top" wrapText="1"/>
    </xf>
    <xf numFmtId="164" fontId="4" fillId="0" borderId="14" xfId="0" applyNumberFormat="1" applyFont="1" applyBorder="1" applyAlignment="1">
      <alignment vertical="top" wrapText="1"/>
    </xf>
    <xf numFmtId="0" fontId="9" fillId="0" borderId="13" xfId="0" applyFont="1" applyBorder="1" applyAlignment="1">
      <alignment horizontal="right" vertical="top" wrapText="1"/>
    </xf>
    <xf numFmtId="0" fontId="10" fillId="0" borderId="8" xfId="0" applyFont="1" applyBorder="1" applyAlignment="1">
      <alignment horizontal="left" vertical="top" wrapText="1"/>
    </xf>
    <xf numFmtId="164" fontId="10" fillId="0" borderId="8" xfId="0" applyNumberFormat="1" applyFont="1" applyBorder="1" applyAlignment="1">
      <alignment horizontal="right" vertical="top" wrapText="1"/>
    </xf>
    <xf numFmtId="164" fontId="6" fillId="0" borderId="8" xfId="0" applyNumberFormat="1" applyFont="1" applyBorder="1" applyAlignment="1">
      <alignment vertical="top" wrapText="1"/>
    </xf>
    <xf numFmtId="164" fontId="6" fillId="0" borderId="15" xfId="0" applyNumberFormat="1" applyFont="1" applyBorder="1" applyAlignment="1">
      <alignment vertical="top" wrapText="1"/>
    </xf>
    <xf numFmtId="164" fontId="6" fillId="0" borderId="14" xfId="0" applyNumberFormat="1" applyFont="1" applyBorder="1" applyAlignment="1">
      <alignment vertical="top" wrapText="1"/>
    </xf>
    <xf numFmtId="0" fontId="8" fillId="0" borderId="8" xfId="0" applyFont="1" applyBorder="1" applyAlignment="1">
      <alignment horizontal="center"/>
    </xf>
    <xf numFmtId="0" fontId="7" fillId="0" borderId="18" xfId="0" applyFont="1" applyBorder="1" applyAlignment="1">
      <alignment horizontal="right"/>
    </xf>
    <xf numFmtId="0" fontId="2" fillId="0" borderId="5" xfId="0" applyFont="1" applyBorder="1" applyAlignment="1">
      <alignment wrapText="1"/>
    </xf>
    <xf numFmtId="0" fontId="7" fillId="0" borderId="5" xfId="0" applyFont="1" applyBorder="1"/>
    <xf numFmtId="0" fontId="7" fillId="0" borderId="6" xfId="0" applyFont="1" applyBorder="1"/>
    <xf numFmtId="0" fontId="7" fillId="0" borderId="7" xfId="0" applyFont="1" applyBorder="1"/>
    <xf numFmtId="164" fontId="3" fillId="0" borderId="19" xfId="0" applyNumberFormat="1" applyFont="1" applyBorder="1"/>
    <xf numFmtId="0" fontId="3" fillId="0" borderId="20"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6" xfId="0" applyFont="1" applyBorder="1" applyAlignment="1">
      <alignment horizontal="center" vertical="top" wrapText="1"/>
    </xf>
    <xf numFmtId="0" fontId="3" fillId="0" borderId="7" xfId="0" applyFont="1" applyBorder="1" applyAlignment="1">
      <alignment vertical="top" wrapText="1"/>
    </xf>
    <xf numFmtId="0" fontId="3" fillId="0" borderId="9" xfId="0" applyFont="1" applyBorder="1" applyAlignment="1">
      <alignment horizontal="righ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6" fillId="0" borderId="11" xfId="0" applyFont="1" applyBorder="1" applyAlignment="1">
      <alignment horizontal="center" vertical="top" wrapText="1"/>
    </xf>
    <xf numFmtId="0" fontId="3" fillId="0" borderId="13" xfId="0" applyFont="1" applyBorder="1" applyAlignment="1">
      <alignment horizontal="right" vertical="top" wrapText="1"/>
    </xf>
    <xf numFmtId="0" fontId="3" fillId="0" borderId="8" xfId="0" applyFont="1" applyBorder="1" applyAlignment="1">
      <alignment horizontal="left" vertical="top" wrapText="1"/>
    </xf>
    <xf numFmtId="0" fontId="7" fillId="0" borderId="13" xfId="0" applyFont="1" applyBorder="1" applyAlignment="1">
      <alignment horizontal="right" vertical="top" wrapText="1"/>
    </xf>
    <xf numFmtId="0" fontId="7" fillId="0" borderId="8" xfId="0" applyFont="1" applyBorder="1" applyAlignment="1">
      <alignment vertical="top" wrapText="1"/>
    </xf>
    <xf numFmtId="0" fontId="7" fillId="0" borderId="8" xfId="0" applyFont="1" applyBorder="1" applyAlignment="1">
      <alignment horizontal="right" vertical="top"/>
    </xf>
    <xf numFmtId="0" fontId="7" fillId="0" borderId="15" xfId="0" applyFont="1" applyBorder="1" applyAlignment="1">
      <alignment horizontal="right" vertical="top"/>
    </xf>
    <xf numFmtId="0" fontId="7" fillId="0" borderId="14" xfId="0" applyFont="1" applyBorder="1" applyAlignment="1">
      <alignment horizontal="right" vertical="top"/>
    </xf>
    <xf numFmtId="49" fontId="7" fillId="0" borderId="8" xfId="0" applyNumberFormat="1" applyFont="1" applyBorder="1" applyAlignment="1">
      <alignment vertical="top" wrapText="1"/>
    </xf>
    <xf numFmtId="0" fontId="2" fillId="0" borderId="15" xfId="0" applyFont="1" applyBorder="1" applyAlignment="1">
      <alignment horizontal="right" vertical="top" wrapText="1"/>
    </xf>
    <xf numFmtId="0" fontId="2" fillId="0" borderId="14" xfId="0" applyFont="1" applyBorder="1" applyAlignment="1">
      <alignment horizontal="right" vertical="top" wrapText="1"/>
    </xf>
    <xf numFmtId="0" fontId="2" fillId="0" borderId="13" xfId="0" applyFont="1" applyBorder="1" applyAlignment="1">
      <alignment horizontal="right" vertical="top" wrapText="1"/>
    </xf>
    <xf numFmtId="0" fontId="3" fillId="0" borderId="14" xfId="0" applyFont="1" applyBorder="1" applyAlignment="1">
      <alignment horizontal="right" vertical="top" wrapText="1"/>
    </xf>
    <xf numFmtId="0" fontId="2" fillId="0" borderId="10" xfId="0" applyFont="1" applyBorder="1" applyAlignment="1">
      <alignment horizontal="right" vertical="top" wrapText="1"/>
    </xf>
    <xf numFmtId="0" fontId="2" fillId="0" borderId="11" xfId="0" applyFont="1" applyBorder="1" applyAlignment="1">
      <alignment horizontal="right" vertical="top" wrapText="1"/>
    </xf>
    <xf numFmtId="0" fontId="2" fillId="0" borderId="12" xfId="0" applyFont="1" applyBorder="1" applyAlignment="1">
      <alignment horizontal="right" vertical="top" wrapText="1"/>
    </xf>
    <xf numFmtId="0" fontId="3" fillId="0" borderId="8" xfId="0" applyFont="1" applyBorder="1" applyAlignment="1">
      <alignment vertical="top"/>
    </xf>
    <xf numFmtId="0" fontId="3" fillId="0" borderId="14" xfId="0" applyFont="1" applyBorder="1" applyAlignment="1">
      <alignment vertical="top"/>
    </xf>
    <xf numFmtId="0" fontId="2" fillId="0" borderId="8" xfId="0" applyFont="1" applyBorder="1" applyAlignment="1">
      <alignment vertical="top"/>
    </xf>
    <xf numFmtId="0" fontId="2" fillId="0" borderId="15" xfId="0" applyFont="1" applyBorder="1" applyAlignment="1">
      <alignment vertical="top"/>
    </xf>
    <xf numFmtId="0" fontId="2" fillId="0" borderId="14" xfId="0" applyFont="1" applyBorder="1" applyAlignment="1">
      <alignment vertical="top"/>
    </xf>
    <xf numFmtId="164" fontId="3" fillId="0" borderId="2" xfId="0" applyNumberFormat="1" applyFont="1" applyBorder="1" applyAlignment="1">
      <alignment vertical="top" wrapText="1"/>
    </xf>
    <xf numFmtId="0" fontId="0" fillId="0" borderId="0" xfId="0" applyAlignment="1">
      <alignment wrapText="1"/>
    </xf>
    <xf numFmtId="0" fontId="3" fillId="0" borderId="8" xfId="0" applyFont="1" applyBorder="1" applyAlignment="1">
      <alignment vertical="top" wrapText="1"/>
    </xf>
    <xf numFmtId="0" fontId="3" fillId="0" borderId="14" xfId="0" applyFont="1" applyBorder="1" applyAlignment="1">
      <alignment vertical="top" wrapText="1"/>
    </xf>
    <xf numFmtId="0" fontId="7" fillId="0" borderId="8" xfId="0" applyFont="1" applyBorder="1" applyAlignment="1">
      <alignment vertical="top"/>
    </xf>
    <xf numFmtId="0" fontId="10" fillId="0" borderId="8" xfId="0" applyFont="1" applyBorder="1" applyAlignment="1">
      <alignment vertical="top" wrapText="1"/>
    </xf>
    <xf numFmtId="0" fontId="10" fillId="0" borderId="14" xfId="0" applyFont="1" applyBorder="1" applyAlignment="1">
      <alignment vertical="top" wrapText="1"/>
    </xf>
    <xf numFmtId="0" fontId="7" fillId="0" borderId="14" xfId="0" applyFont="1" applyBorder="1" applyAlignment="1">
      <alignment vertical="top" wrapText="1"/>
    </xf>
    <xf numFmtId="0" fontId="9" fillId="0" borderId="9" xfId="0" applyFont="1" applyBorder="1" applyAlignment="1">
      <alignment horizontal="right" vertical="top" wrapText="1"/>
    </xf>
    <xf numFmtId="0" fontId="10" fillId="0" borderId="10" xfId="0" applyFont="1" applyBorder="1" applyAlignment="1">
      <alignment vertical="top" wrapText="1"/>
    </xf>
    <xf numFmtId="0" fontId="7" fillId="0" borderId="10" xfId="0" applyFont="1" applyBorder="1" applyAlignment="1">
      <alignment vertical="top" wrapText="1"/>
    </xf>
    <xf numFmtId="0" fontId="10" fillId="0" borderId="12" xfId="0" applyFont="1" applyBorder="1" applyAlignment="1">
      <alignment vertical="top" wrapText="1"/>
    </xf>
    <xf numFmtId="0" fontId="10" fillId="0" borderId="11" xfId="0" applyFont="1" applyBorder="1" applyAlignment="1">
      <alignment vertical="top" wrapText="1"/>
    </xf>
    <xf numFmtId="0" fontId="4" fillId="0" borderId="8" xfId="0" applyFont="1" applyBorder="1" applyAlignment="1">
      <alignment vertical="top" wrapText="1"/>
    </xf>
    <xf numFmtId="0" fontId="6" fillId="0" borderId="8" xfId="0" applyFont="1" applyBorder="1" applyAlignment="1">
      <alignment vertical="top" wrapText="1"/>
    </xf>
    <xf numFmtId="0" fontId="0" fillId="0" borderId="0" xfId="0" applyAlignment="1">
      <alignment wrapText="1"/>
    </xf>
    <xf numFmtId="0" fontId="6" fillId="0" borderId="15" xfId="0" applyFont="1" applyBorder="1" applyAlignment="1">
      <alignment vertical="top" wrapText="1"/>
    </xf>
    <xf numFmtId="0" fontId="6" fillId="0" borderId="14" xfId="0" applyFont="1" applyBorder="1" applyAlignment="1">
      <alignment vertical="top" wrapText="1"/>
    </xf>
    <xf numFmtId="0" fontId="2" fillId="0" borderId="8" xfId="0" applyFont="1" applyBorder="1" applyAlignment="1">
      <alignment horizontal="left" vertical="top" wrapText="1"/>
    </xf>
    <xf numFmtId="0" fontId="7" fillId="0" borderId="21" xfId="0" applyFont="1" applyBorder="1" applyAlignment="1">
      <alignment vertical="top" wrapText="1"/>
    </xf>
    <xf numFmtId="164" fontId="6" fillId="0" borderId="21" xfId="0" applyNumberFormat="1" applyFont="1" applyBorder="1" applyAlignment="1">
      <alignment vertical="top" wrapText="1"/>
    </xf>
    <xf numFmtId="164" fontId="6" fillId="0" borderId="22" xfId="0" applyNumberFormat="1" applyFont="1" applyBorder="1" applyAlignment="1">
      <alignment vertical="top" wrapText="1"/>
    </xf>
    <xf numFmtId="164" fontId="3" fillId="0" borderId="8" xfId="0" applyNumberFormat="1" applyFont="1" applyBorder="1" applyAlignment="1">
      <alignment horizontal="right"/>
    </xf>
    <xf numFmtId="164" fontId="2" fillId="0" borderId="8" xfId="0" applyNumberFormat="1" applyFont="1" applyBorder="1" applyAlignment="1">
      <alignment horizontal="right" vertical="top"/>
    </xf>
    <xf numFmtId="164" fontId="2" fillId="0" borderId="15" xfId="0" applyNumberFormat="1" applyFont="1" applyBorder="1" applyAlignment="1">
      <alignment horizontal="right" vertical="top"/>
    </xf>
    <xf numFmtId="164" fontId="2" fillId="0" borderId="14" xfId="0" applyNumberFormat="1" applyFont="1" applyBorder="1" applyAlignment="1">
      <alignment horizontal="right" vertical="top"/>
    </xf>
    <xf numFmtId="0" fontId="8" fillId="0" borderId="8" xfId="0" applyFont="1" applyBorder="1" applyAlignment="1">
      <alignment horizontal="right"/>
    </xf>
    <xf numFmtId="0" fontId="7" fillId="0" borderId="9" xfId="0" applyFont="1" applyBorder="1"/>
    <xf numFmtId="0" fontId="7" fillId="0" borderId="10" xfId="0" applyFont="1" applyBorder="1"/>
    <xf numFmtId="0" fontId="7" fillId="0" borderId="11" xfId="0" applyFont="1" applyBorder="1"/>
    <xf numFmtId="0" fontId="7" fillId="0" borderId="12" xfId="0" applyFont="1" applyBorder="1"/>
    <xf numFmtId="0" fontId="3" fillId="0" borderId="9" xfId="0" applyFont="1" applyBorder="1" applyAlignment="1">
      <alignment horizontal="right" wrapText="1"/>
    </xf>
    <xf numFmtId="0" fontId="2" fillId="0" borderId="11" xfId="0" applyFont="1" applyBorder="1" applyAlignment="1">
      <alignment horizontal="right"/>
    </xf>
    <xf numFmtId="0" fontId="2" fillId="0" borderId="12" xfId="0" applyFont="1" applyBorder="1" applyAlignment="1">
      <alignment horizontal="right"/>
    </xf>
    <xf numFmtId="49" fontId="3" fillId="0" borderId="13" xfId="0" applyNumberFormat="1" applyFont="1" applyBorder="1" applyAlignment="1">
      <alignment horizontal="right" vertical="top"/>
    </xf>
    <xf numFmtId="49" fontId="3" fillId="0" borderId="8" xfId="0" applyNumberFormat="1" applyFont="1" applyBorder="1" applyAlignment="1">
      <alignment vertical="top"/>
    </xf>
    <xf numFmtId="49" fontId="2" fillId="0" borderId="13" xfId="0" applyNumberFormat="1" applyFont="1" applyBorder="1" applyAlignment="1">
      <alignment horizontal="right" vertical="top"/>
    </xf>
    <xf numFmtId="49" fontId="2" fillId="0" borderId="8" xfId="0" applyNumberFormat="1" applyFont="1" applyBorder="1" applyAlignment="1">
      <alignment vertical="top"/>
    </xf>
    <xf numFmtId="0" fontId="3" fillId="0" borderId="14" xfId="0" applyFont="1" applyBorder="1" applyAlignment="1">
      <alignment horizontal="center"/>
    </xf>
    <xf numFmtId="0" fontId="3" fillId="0" borderId="9" xfId="0" applyFont="1" applyBorder="1" applyAlignment="1">
      <alignment horizontal="left"/>
    </xf>
    <xf numFmtId="164" fontId="3" fillId="0" borderId="8" xfId="0" applyNumberFormat="1" applyFont="1" applyBorder="1" applyAlignment="1">
      <alignment vertical="top"/>
    </xf>
    <xf numFmtId="164" fontId="3" fillId="0" borderId="8" xfId="0" applyNumberFormat="1" applyFont="1" applyBorder="1" applyAlignment="1">
      <alignment vertical="top" wrapText="1"/>
    </xf>
    <xf numFmtId="164" fontId="3" fillId="0" borderId="14" xfId="0" applyNumberFormat="1" applyFont="1" applyBorder="1" applyAlignment="1">
      <alignment vertical="top" wrapText="1"/>
    </xf>
    <xf numFmtId="0" fontId="3" fillId="0" borderId="13" xfId="0" applyFont="1" applyBorder="1" applyAlignment="1">
      <alignment horizontal="right" vertical="top"/>
    </xf>
    <xf numFmtId="164" fontId="2" fillId="0" borderId="8" xfId="0" applyNumberFormat="1" applyFont="1" applyBorder="1" applyAlignment="1">
      <alignment vertical="top"/>
    </xf>
    <xf numFmtId="164" fontId="2" fillId="0" borderId="8" xfId="0" applyNumberFormat="1" applyFont="1" applyBorder="1" applyAlignment="1">
      <alignment vertical="top" wrapText="1"/>
    </xf>
    <xf numFmtId="164" fontId="2" fillId="0" borderId="14" xfId="0" applyNumberFormat="1" applyFont="1" applyBorder="1" applyAlignment="1">
      <alignment vertical="top" wrapText="1"/>
    </xf>
    <xf numFmtId="0" fontId="3" fillId="0" borderId="14" xfId="0" applyFont="1" applyBorder="1"/>
    <xf numFmtId="0" fontId="3" fillId="0" borderId="13" xfId="0" applyFont="1" applyBorder="1" applyAlignment="1">
      <alignment horizontal="left"/>
    </xf>
    <xf numFmtId="0" fontId="3" fillId="0" borderId="13" xfId="0" applyFont="1" applyBorder="1"/>
    <xf numFmtId="0" fontId="3" fillId="0" borderId="17" xfId="0" applyFont="1" applyBorder="1" applyAlignment="1">
      <alignment horizontal="right"/>
    </xf>
    <xf numFmtId="0" fontId="5" fillId="0" borderId="3" xfId="0" applyFont="1" applyBorder="1" applyAlignment="1">
      <alignment wrapText="1"/>
    </xf>
    <xf numFmtId="0" fontId="3" fillId="0" borderId="3" xfId="0" applyFont="1" applyBorder="1" applyAlignment="1">
      <alignment horizontal="left"/>
    </xf>
    <xf numFmtId="0" fontId="3" fillId="0" borderId="3" xfId="0" applyFont="1" applyBorder="1" applyAlignment="1">
      <alignment horizontal="right"/>
    </xf>
    <xf numFmtId="164" fontId="3" fillId="0" borderId="3" xfId="0" applyNumberFormat="1" applyFont="1" applyBorder="1" applyAlignment="1">
      <alignment horizontal="right"/>
    </xf>
    <xf numFmtId="164" fontId="3" fillId="0" borderId="4" xfId="0" applyNumberFormat="1" applyFont="1" applyBorder="1" applyAlignment="1">
      <alignment horizontal="right"/>
    </xf>
    <xf numFmtId="164" fontId="2" fillId="0" borderId="8"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0" fontId="2" fillId="0" borderId="8" xfId="0" applyFont="1" applyBorder="1" applyAlignment="1">
      <alignment horizontal="left"/>
    </xf>
    <xf numFmtId="0" fontId="2" fillId="0" borderId="8" xfId="0" applyFont="1" applyBorder="1" applyAlignment="1"/>
    <xf numFmtId="0" fontId="2" fillId="0" borderId="15" xfId="0" applyFont="1" applyBorder="1" applyAlignment="1"/>
    <xf numFmtId="0" fontId="2" fillId="0" borderId="14" xfId="0" applyFont="1" applyBorder="1" applyAlignment="1"/>
    <xf numFmtId="49" fontId="2" fillId="0" borderId="8" xfId="0" applyNumberFormat="1" applyFont="1" applyBorder="1" applyAlignment="1">
      <alignment horizontal="left"/>
    </xf>
    <xf numFmtId="0" fontId="8" fillId="0" borderId="8" xfId="0" applyFont="1" applyBorder="1" applyAlignment="1">
      <alignment vertical="top" wrapText="1"/>
    </xf>
    <xf numFmtId="0" fontId="8" fillId="0" borderId="14" xfId="0" applyFont="1" applyBorder="1" applyAlignment="1">
      <alignment vertical="top" wrapText="1"/>
    </xf>
    <xf numFmtId="0" fontId="8" fillId="0" borderId="17" xfId="0" applyFont="1" applyBorder="1" applyAlignment="1">
      <alignment horizontal="right" vertical="top" wrapText="1"/>
    </xf>
    <xf numFmtId="0" fontId="5" fillId="0" borderId="3"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13" xfId="0" applyFont="1" applyBorder="1" applyAlignment="1">
      <alignment horizontal="right" vertical="top" wrapText="1"/>
    </xf>
    <xf numFmtId="0" fontId="7" fillId="0" borderId="15" xfId="0" applyFont="1" applyBorder="1" applyAlignment="1">
      <alignment vertical="top" wrapText="1"/>
    </xf>
    <xf numFmtId="164" fontId="2" fillId="0" borderId="8" xfId="0" applyNumberFormat="1" applyFont="1" applyBorder="1" applyAlignment="1">
      <alignment horizontal="right" vertical="top" wrapText="1"/>
    </xf>
    <xf numFmtId="164" fontId="2" fillId="0" borderId="15" xfId="0" applyNumberFormat="1" applyFont="1" applyBorder="1" applyAlignment="1">
      <alignment horizontal="right" vertical="top" wrapText="1"/>
    </xf>
    <xf numFmtId="164" fontId="2" fillId="0" borderId="14" xfId="0" applyNumberFormat="1" applyFont="1" applyBorder="1" applyAlignment="1">
      <alignment horizontal="right" vertical="top" wrapText="1"/>
    </xf>
    <xf numFmtId="0" fontId="2" fillId="0" borderId="21" xfId="0" applyFont="1" applyBorder="1" applyAlignment="1">
      <alignment vertical="top" wrapText="1"/>
    </xf>
    <xf numFmtId="164" fontId="2" fillId="0" borderId="21" xfId="0" applyNumberFormat="1" applyFont="1" applyBorder="1" applyAlignment="1">
      <alignment vertical="top" wrapText="1"/>
    </xf>
    <xf numFmtId="164" fontId="2" fillId="0" borderId="22" xfId="0" applyNumberFormat="1" applyFont="1" applyBorder="1" applyAlignment="1">
      <alignment vertical="top" wrapText="1"/>
    </xf>
    <xf numFmtId="0" fontId="5" fillId="0" borderId="8" xfId="0" applyFont="1" applyBorder="1" applyAlignment="1">
      <alignment horizontal="left" vertical="top" wrapText="1"/>
    </xf>
    <xf numFmtId="49" fontId="4" fillId="0" borderId="8" xfId="0" applyNumberFormat="1" applyFont="1" applyBorder="1" applyAlignment="1">
      <alignment vertical="top" wrapText="1"/>
    </xf>
    <xf numFmtId="164" fontId="6" fillId="0" borderId="8" xfId="0" applyNumberFormat="1" applyFont="1" applyBorder="1" applyAlignment="1">
      <alignment horizontal="right" vertical="top" wrapText="1"/>
    </xf>
    <xf numFmtId="164" fontId="6" fillId="0" borderId="15" xfId="0" applyNumberFormat="1" applyFont="1" applyBorder="1" applyAlignment="1">
      <alignment horizontal="right" vertical="top" wrapText="1"/>
    </xf>
    <xf numFmtId="164" fontId="6" fillId="0" borderId="14" xfId="0" applyNumberFormat="1" applyFont="1" applyBorder="1" applyAlignment="1">
      <alignment horizontal="right" vertical="top" wrapText="1"/>
    </xf>
    <xf numFmtId="49" fontId="3" fillId="0" borderId="8" xfId="0" applyNumberFormat="1" applyFont="1" applyBorder="1" applyAlignment="1">
      <alignment horizontal="left" vertical="top"/>
    </xf>
    <xf numFmtId="164" fontId="8" fillId="0" borderId="2" xfId="0" applyNumberFormat="1" applyFont="1" applyBorder="1"/>
    <xf numFmtId="0" fontId="3" fillId="0" borderId="17" xfId="0" applyFont="1" applyBorder="1" applyAlignment="1">
      <alignment horizontal="right" vertical="top"/>
    </xf>
    <xf numFmtId="0" fontId="3" fillId="0" borderId="3" xfId="0" applyFont="1" applyBorder="1" applyAlignment="1">
      <alignment vertical="top"/>
    </xf>
    <xf numFmtId="0" fontId="3" fillId="0" borderId="3" xfId="0" applyFont="1" applyBorder="1" applyAlignment="1">
      <alignment horizontal="right" vertical="top"/>
    </xf>
    <xf numFmtId="0" fontId="3" fillId="0" borderId="13" xfId="0" applyFont="1" applyBorder="1" applyAlignment="1">
      <alignment horizontal="right" vertical="center"/>
    </xf>
    <xf numFmtId="0" fontId="2" fillId="0" borderId="8" xfId="0" applyFont="1" applyBorder="1" applyAlignment="1">
      <alignment horizontal="right" vertical="center"/>
    </xf>
    <xf numFmtId="0" fontId="2" fillId="0" borderId="15" xfId="0" applyFont="1" applyBorder="1" applyAlignment="1">
      <alignment horizontal="right" vertical="center"/>
    </xf>
    <xf numFmtId="0" fontId="2" fillId="0" borderId="14" xfId="0" applyFont="1" applyBorder="1" applyAlignment="1">
      <alignment horizontal="right" vertical="center"/>
    </xf>
    <xf numFmtId="0" fontId="4" fillId="0" borderId="20" xfId="0" applyFont="1" applyBorder="1" applyAlignment="1">
      <alignment vertical="top" wrapText="1"/>
    </xf>
    <xf numFmtId="0" fontId="9" fillId="0" borderId="20"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23" xfId="0" applyFont="1" applyBorder="1" applyAlignment="1">
      <alignment horizontal="right" vertical="top" wrapText="1"/>
    </xf>
    <xf numFmtId="0" fontId="9" fillId="0" borderId="8" xfId="0" applyFont="1" applyBorder="1" applyAlignment="1">
      <alignment horizontal="right" vertical="top" wrapText="1"/>
    </xf>
    <xf numFmtId="164" fontId="3" fillId="0" borderId="8" xfId="0" applyNumberFormat="1" applyFont="1" applyBorder="1" applyAlignment="1">
      <alignment horizontal="right" vertical="top" wrapText="1"/>
    </xf>
    <xf numFmtId="164" fontId="3" fillId="0" borderId="14" xfId="0" applyNumberFormat="1" applyFont="1" applyBorder="1" applyAlignment="1">
      <alignment horizontal="right" vertical="top" wrapText="1"/>
    </xf>
    <xf numFmtId="164" fontId="3" fillId="0" borderId="24" xfId="0" applyNumberFormat="1" applyFont="1" applyBorder="1" applyAlignment="1">
      <alignment horizontal="center" vertical="top" wrapText="1"/>
    </xf>
    <xf numFmtId="0" fontId="11" fillId="0" borderId="0" xfId="0" applyFont="1"/>
    <xf numFmtId="0" fontId="12" fillId="0" borderId="0" xfId="0" applyFont="1"/>
    <xf numFmtId="0" fontId="9" fillId="0" borderId="10" xfId="0" applyFont="1" applyBorder="1" applyAlignment="1">
      <alignment vertical="top" wrapText="1"/>
    </xf>
    <xf numFmtId="0" fontId="9" fillId="0" borderId="28" xfId="0" applyFont="1" applyBorder="1" applyAlignment="1">
      <alignment vertical="top" wrapText="1"/>
    </xf>
    <xf numFmtId="0" fontId="3" fillId="0" borderId="23" xfId="0" applyFont="1" applyBorder="1" applyAlignment="1">
      <alignment horizontal="center" vertical="center" wrapText="1"/>
    </xf>
    <xf numFmtId="164" fontId="10" fillId="0" borderId="10" xfId="0" applyNumberFormat="1" applyFont="1" applyBorder="1" applyAlignment="1">
      <alignment vertical="top" wrapText="1"/>
    </xf>
    <xf numFmtId="0" fontId="3" fillId="0" borderId="18" xfId="0" applyFont="1" applyBorder="1"/>
    <xf numFmtId="164" fontId="3" fillId="0" borderId="5" xfId="0" applyNumberFormat="1" applyFont="1" applyBorder="1" applyAlignment="1">
      <alignment horizontal="center"/>
    </xf>
    <xf numFmtId="0" fontId="2" fillId="0" borderId="0" xfId="0" applyFont="1" applyAlignment="1">
      <alignment wrapText="1"/>
    </xf>
    <xf numFmtId="164" fontId="2" fillId="0" borderId="0" xfId="0" applyNumberFormat="1" applyFont="1" applyAlignment="1">
      <alignment horizontal="center"/>
    </xf>
    <xf numFmtId="49" fontId="2" fillId="0" borderId="0" xfId="0" applyNumberFormat="1" applyFont="1" applyAlignment="1">
      <alignment horizontal="center"/>
    </xf>
    <xf numFmtId="0" fontId="1" fillId="0" borderId="0" xfId="0" applyFont="1"/>
    <xf numFmtId="0" fontId="2" fillId="0" borderId="13" xfId="0" applyFont="1" applyBorder="1" applyAlignment="1">
      <alignment horizontal="right" vertical="center"/>
    </xf>
    <xf numFmtId="0" fontId="6" fillId="0" borderId="15" xfId="0" applyFont="1" applyBorder="1" applyAlignment="1">
      <alignment horizontal="left"/>
    </xf>
    <xf numFmtId="0" fontId="2" fillId="0" borderId="8" xfId="0" applyFont="1" applyBorder="1" applyAlignment="1">
      <alignment horizontal="center" wrapText="1"/>
    </xf>
    <xf numFmtId="0" fontId="2" fillId="0" borderId="8" xfId="0" applyFont="1" applyBorder="1"/>
    <xf numFmtId="2" fontId="2" fillId="0" borderId="14" xfId="0" applyNumberFormat="1" applyFont="1" applyBorder="1"/>
    <xf numFmtId="0" fontId="2" fillId="0" borderId="14" xfId="0" applyFont="1" applyBorder="1"/>
    <xf numFmtId="0" fontId="6" fillId="0" borderId="8" xfId="0" applyFont="1" applyBorder="1" applyAlignment="1">
      <alignment horizontal="left"/>
    </xf>
    <xf numFmtId="49" fontId="13" fillId="0" borderId="8" xfId="0" applyNumberFormat="1" applyFont="1" applyBorder="1" applyAlignment="1">
      <alignment horizontal="right"/>
    </xf>
    <xf numFmtId="165" fontId="4" fillId="0" borderId="7" xfId="0" applyNumberFormat="1" applyFont="1" applyBorder="1"/>
    <xf numFmtId="2" fontId="4" fillId="0" borderId="30" xfId="0" applyNumberFormat="1" applyFont="1" applyBorder="1"/>
    <xf numFmtId="49" fontId="4" fillId="0" borderId="17" xfId="0" applyNumberFormat="1" applyFont="1" applyBorder="1" applyAlignment="1">
      <alignment horizontal="right" vertical="top" wrapText="1"/>
    </xf>
    <xf numFmtId="49" fontId="5" fillId="0" borderId="3" xfId="0" applyNumberFormat="1" applyFont="1" applyBorder="1" applyAlignment="1">
      <alignment vertical="top" wrapText="1"/>
    </xf>
    <xf numFmtId="0" fontId="4" fillId="0" borderId="3" xfId="0" applyFont="1" applyBorder="1" applyAlignment="1">
      <alignment horizontal="right" vertical="top" wrapText="1"/>
    </xf>
    <xf numFmtId="49" fontId="4" fillId="0" borderId="9" xfId="0" applyNumberFormat="1" applyFont="1" applyBorder="1" applyAlignment="1">
      <alignment horizontal="right" vertical="top" wrapText="1"/>
    </xf>
    <xf numFmtId="49" fontId="2" fillId="0" borderId="10" xfId="0" applyNumberFormat="1" applyFont="1" applyBorder="1" applyAlignment="1">
      <alignment vertical="top" wrapText="1"/>
    </xf>
    <xf numFmtId="0" fontId="6" fillId="0" borderId="10" xfId="0" applyFont="1" applyBorder="1" applyAlignment="1">
      <alignment horizontal="right" vertical="top" wrapText="1"/>
    </xf>
    <xf numFmtId="0" fontId="6" fillId="0" borderId="11" xfId="0" applyFont="1" applyBorder="1" applyAlignment="1">
      <alignment horizontal="right" vertical="top" wrapText="1"/>
    </xf>
    <xf numFmtId="0" fontId="6" fillId="0" borderId="12" xfId="0" applyFont="1" applyBorder="1" applyAlignment="1">
      <alignment horizontal="right" vertical="top" wrapText="1"/>
    </xf>
    <xf numFmtId="49" fontId="2" fillId="0" borderId="8" xfId="0" applyNumberFormat="1" applyFont="1" applyBorder="1"/>
    <xf numFmtId="0" fontId="3" fillId="0" borderId="31" xfId="0" applyFont="1" applyBorder="1" applyAlignment="1">
      <alignment horizontal="right" vertical="top" wrapText="1"/>
    </xf>
    <xf numFmtId="0" fontId="3" fillId="0" borderId="3" xfId="0" applyFont="1" applyBorder="1"/>
    <xf numFmtId="0" fontId="3" fillId="0" borderId="4" xfId="0" applyFont="1" applyBorder="1"/>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12" xfId="0" applyFont="1" applyBorder="1" applyAlignment="1">
      <alignment vertical="top" wrapText="1"/>
    </xf>
    <xf numFmtId="164" fontId="3" fillId="0" borderId="24" xfId="0" applyNumberFormat="1" applyFont="1" applyBorder="1" applyAlignment="1">
      <alignment vertical="top" wrapText="1"/>
    </xf>
    <xf numFmtId="0" fontId="8" fillId="0" borderId="13" xfId="0" applyFont="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164" fontId="3" fillId="0" borderId="8" xfId="0" applyNumberFormat="1" applyFont="1" applyBorder="1" applyAlignment="1">
      <alignment horizontal="center"/>
    </xf>
    <xf numFmtId="0" fontId="3" fillId="0" borderId="16" xfId="0" applyFont="1" applyBorder="1" applyAlignment="1">
      <alignment horizontal="right" vertical="top" wrapText="1"/>
    </xf>
    <xf numFmtId="0" fontId="5" fillId="0" borderId="34" xfId="0" applyFont="1" applyBorder="1" applyAlignment="1">
      <alignment vertical="top" wrapText="1"/>
    </xf>
    <xf numFmtId="0" fontId="3" fillId="0" borderId="34" xfId="0" applyFont="1" applyBorder="1" applyAlignment="1">
      <alignment vertical="top" wrapText="1"/>
    </xf>
    <xf numFmtId="0" fontId="3" fillId="0" borderId="34" xfId="0" applyFont="1" applyBorder="1" applyAlignment="1">
      <alignment horizontal="center" vertical="top" wrapText="1"/>
    </xf>
    <xf numFmtId="164" fontId="3" fillId="0" borderId="34" xfId="0" applyNumberFormat="1" applyFont="1" applyBorder="1" applyAlignment="1">
      <alignment horizontal="center" vertical="top" wrapText="1"/>
    </xf>
    <xf numFmtId="164" fontId="3" fillId="0" borderId="35" xfId="0" applyNumberFormat="1" applyFont="1" applyBorder="1" applyAlignment="1">
      <alignment horizontal="center" vertical="top" wrapText="1"/>
    </xf>
    <xf numFmtId="0" fontId="2" fillId="0" borderId="36" xfId="0" applyFont="1" applyBorder="1" applyAlignment="1">
      <alignment horizontal="right" vertical="top" wrapText="1"/>
    </xf>
    <xf numFmtId="49" fontId="3" fillId="0" borderId="37" xfId="0" applyNumberFormat="1" applyFont="1" applyBorder="1" applyAlignment="1">
      <alignment horizontal="right" vertical="top" wrapText="1"/>
    </xf>
    <xf numFmtId="49" fontId="5" fillId="0" borderId="34" xfId="0" applyNumberFormat="1" applyFont="1" applyBorder="1" applyAlignment="1">
      <alignment vertical="top" wrapText="1"/>
    </xf>
    <xf numFmtId="49" fontId="3" fillId="0" borderId="34" xfId="0" applyNumberFormat="1" applyFont="1" applyBorder="1" applyAlignment="1">
      <alignment vertical="top" wrapText="1"/>
    </xf>
    <xf numFmtId="0" fontId="3" fillId="0" borderId="34" xfId="0" applyFont="1" applyBorder="1" applyAlignment="1">
      <alignment horizontal="right" vertical="top" wrapText="1"/>
    </xf>
    <xf numFmtId="0" fontId="3" fillId="0" borderId="35" xfId="0" applyFont="1" applyBorder="1" applyAlignment="1">
      <alignment horizontal="right" vertical="top" wrapText="1"/>
    </xf>
    <xf numFmtId="0" fontId="2" fillId="0" borderId="8" xfId="0" applyFont="1" applyBorder="1" applyAlignment="1">
      <alignment horizontal="right" vertical="top" wrapText="1"/>
    </xf>
    <xf numFmtId="0" fontId="2" fillId="0" borderId="15" xfId="0" applyFont="1" applyBorder="1" applyAlignment="1">
      <alignment horizontal="right" vertical="top" wrapText="1"/>
    </xf>
    <xf numFmtId="0" fontId="2" fillId="0" borderId="14" xfId="0" applyFont="1" applyBorder="1" applyAlignment="1">
      <alignment horizontal="right" vertical="top" wrapText="1"/>
    </xf>
    <xf numFmtId="0" fontId="7" fillId="0" borderId="8" xfId="0" applyFont="1" applyBorder="1" applyAlignment="1">
      <alignment horizontal="left" vertical="top" wrapText="1"/>
    </xf>
    <xf numFmtId="164" fontId="7" fillId="0" borderId="8" xfId="0" applyNumberFormat="1" applyFont="1" applyBorder="1" applyAlignment="1">
      <alignment vertical="top" wrapText="1"/>
    </xf>
    <xf numFmtId="164" fontId="8" fillId="0" borderId="0" xfId="0" applyNumberFormat="1" applyFont="1"/>
    <xf numFmtId="0" fontId="3" fillId="0" borderId="16" xfId="0" applyFont="1" applyBorder="1" applyAlignment="1">
      <alignment horizontal="right" vertical="top"/>
    </xf>
    <xf numFmtId="49" fontId="3" fillId="0" borderId="34" xfId="0" applyNumberFormat="1" applyFont="1" applyBorder="1" applyAlignment="1">
      <alignment horizontal="left" vertical="top" wrapText="1"/>
    </xf>
    <xf numFmtId="0" fontId="7" fillId="0" borderId="8" xfId="0" applyFont="1" applyBorder="1" applyAlignment="1">
      <alignment wrapText="1"/>
    </xf>
    <xf numFmtId="0" fontId="2" fillId="0" borderId="9" xfId="0" applyFont="1" applyBorder="1"/>
    <xf numFmtId="166" fontId="10" fillId="0" borderId="10" xfId="0" applyNumberFormat="1" applyFont="1" applyBorder="1" applyAlignment="1">
      <alignment vertical="top" wrapText="1"/>
    </xf>
    <xf numFmtId="166" fontId="3" fillId="0" borderId="5" xfId="0" applyNumberFormat="1" applyFont="1" applyBorder="1" applyAlignment="1">
      <alignment horizontal="center"/>
    </xf>
    <xf numFmtId="167" fontId="10" fillId="0" borderId="10" xfId="0" applyNumberFormat="1" applyFont="1" applyBorder="1" applyAlignment="1">
      <alignment vertical="top" wrapText="1"/>
    </xf>
    <xf numFmtId="0" fontId="0" fillId="0" borderId="0" xfId="0" applyAlignment="1">
      <alignment vertical="center"/>
    </xf>
    <xf numFmtId="0" fontId="15" fillId="0" borderId="0" xfId="0" applyFont="1" applyAlignment="1">
      <alignment vertical="center"/>
    </xf>
    <xf numFmtId="0" fontId="0" fillId="0" borderId="8" xfId="0" applyFont="1" applyBorder="1" applyAlignment="1">
      <alignment horizontal="center" vertical="center"/>
    </xf>
    <xf numFmtId="0" fontId="0" fillId="0" borderId="14" xfId="0" applyFont="1" applyBorder="1" applyAlignment="1">
      <alignment horizontal="center" vertical="center"/>
    </xf>
    <xf numFmtId="2" fontId="0" fillId="0" borderId="8" xfId="0" applyNumberFormat="1" applyBorder="1" applyAlignment="1">
      <alignment horizontal="right"/>
    </xf>
    <xf numFmtId="2" fontId="0" fillId="0" borderId="14" xfId="0" applyNumberFormat="1" applyBorder="1" applyAlignment="1">
      <alignment horizontal="right"/>
    </xf>
    <xf numFmtId="2" fontId="0" fillId="0" borderId="0" xfId="0" applyNumberFormat="1"/>
    <xf numFmtId="0" fontId="0" fillId="0" borderId="8" xfId="0" applyBorder="1"/>
    <xf numFmtId="0" fontId="0" fillId="0" borderId="14" xfId="0" applyBorder="1"/>
    <xf numFmtId="0" fontId="0" fillId="0" borderId="5" xfId="0" applyBorder="1"/>
    <xf numFmtId="0" fontId="0" fillId="0" borderId="7" xfId="0" applyBorder="1"/>
    <xf numFmtId="0" fontId="0" fillId="0" borderId="2" xfId="0" applyBorder="1"/>
    <xf numFmtId="2" fontId="0" fillId="0" borderId="19" xfId="0" applyNumberFormat="1" applyBorder="1"/>
    <xf numFmtId="0" fontId="16" fillId="0" borderId="18"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0" fillId="0" borderId="0" xfId="0" applyAlignment="1">
      <alignment horizontal="center"/>
    </xf>
    <xf numFmtId="2" fontId="0" fillId="0" borderId="5" xfId="0" applyNumberFormat="1" applyBorder="1" applyAlignment="1">
      <alignment horizontal="right"/>
    </xf>
    <xf numFmtId="2" fontId="0" fillId="0" borderId="7" xfId="0" applyNumberFormat="1" applyBorder="1" applyAlignment="1">
      <alignment horizontal="right"/>
    </xf>
    <xf numFmtId="0" fontId="7" fillId="0" borderId="0" xfId="0" applyFont="1" applyBorder="1" applyAlignment="1">
      <alignment vertical="center"/>
    </xf>
    <xf numFmtId="0" fontId="20" fillId="0" borderId="0" xfId="0" applyFont="1" applyBorder="1" applyAlignment="1">
      <alignment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2" fontId="7" fillId="0" borderId="8" xfId="0" applyNumberFormat="1" applyFont="1" applyBorder="1" applyAlignment="1">
      <alignment horizontal="right"/>
    </xf>
    <xf numFmtId="2" fontId="7" fillId="0" borderId="14" xfId="0" applyNumberFormat="1" applyFont="1" applyBorder="1" applyAlignment="1">
      <alignment horizontal="right"/>
    </xf>
    <xf numFmtId="2" fontId="7" fillId="0" borderId="0" xfId="0" applyNumberFormat="1" applyFont="1" applyBorder="1" applyAlignment="1"/>
    <xf numFmtId="0" fontId="7" fillId="0" borderId="8" xfId="0" applyFont="1" applyBorder="1"/>
    <xf numFmtId="0" fontId="7" fillId="0" borderId="14" xfId="0" applyFont="1" applyBorder="1"/>
    <xf numFmtId="0" fontId="7" fillId="0" borderId="0" xfId="0" applyFont="1"/>
    <xf numFmtId="0" fontId="7" fillId="0" borderId="5" xfId="0" applyFont="1" applyBorder="1"/>
    <xf numFmtId="0" fontId="7" fillId="0" borderId="7" xfId="0" applyFont="1" applyBorder="1"/>
    <xf numFmtId="0" fontId="7" fillId="0" borderId="2" xfId="0" applyFont="1" applyBorder="1" applyAlignment="1"/>
    <xf numFmtId="2" fontId="7" fillId="0" borderId="19" xfId="0" applyNumberFormat="1" applyFont="1" applyBorder="1" applyAlignment="1"/>
    <xf numFmtId="0" fontId="7" fillId="0" borderId="0" xfId="0" applyFont="1" applyBorder="1" applyAlignment="1"/>
    <xf numFmtId="0" fontId="7" fillId="0" borderId="0" xfId="0" applyFont="1" applyAlignment="1"/>
    <xf numFmtId="0" fontId="21" fillId="0" borderId="18" xfId="0" applyFont="1" applyBorder="1" applyAlignment="1">
      <alignment horizontal="center" vertical="center" wrapText="1"/>
    </xf>
    <xf numFmtId="0" fontId="21" fillId="0" borderId="5" xfId="0" applyFont="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7" fillId="0" borderId="0" xfId="0" applyFont="1" applyAlignment="1">
      <alignment horizontal="center"/>
    </xf>
    <xf numFmtId="0" fontId="0" fillId="0" borderId="0" xfId="0" applyBorder="1" applyAlignment="1">
      <alignment vertical="center"/>
    </xf>
    <xf numFmtId="0" fontId="15" fillId="0" borderId="0" xfId="0" applyFont="1" applyBorder="1" applyAlignment="1">
      <alignment vertical="center"/>
    </xf>
    <xf numFmtId="2" fontId="0" fillId="0" borderId="0" xfId="0" applyNumberFormat="1" applyBorder="1" applyAlignment="1"/>
    <xf numFmtId="0" fontId="0" fillId="0" borderId="2" xfId="0" applyBorder="1" applyAlignment="1"/>
    <xf numFmtId="2" fontId="0" fillId="0" borderId="19" xfId="0" applyNumberFormat="1" applyBorder="1" applyAlignment="1"/>
    <xf numFmtId="0" fontId="0" fillId="0" borderId="0" xfId="0" applyBorder="1" applyAlignment="1"/>
    <xf numFmtId="0" fontId="0" fillId="0" borderId="0" xfId="0" applyAlignment="1"/>
    <xf numFmtId="0" fontId="0" fillId="0" borderId="0" xfId="0" applyAlignment="1">
      <alignment horizontal="left"/>
    </xf>
    <xf numFmtId="0" fontId="7" fillId="0" borderId="0" xfId="0" applyFont="1" applyAlignment="1">
      <alignment vertical="center"/>
    </xf>
    <xf numFmtId="0" fontId="20" fillId="0" borderId="0" xfId="0" applyFont="1" applyAlignment="1">
      <alignment vertical="center"/>
    </xf>
    <xf numFmtId="2" fontId="7" fillId="0" borderId="0" xfId="0" applyNumberFormat="1" applyFont="1"/>
    <xf numFmtId="0" fontId="7" fillId="0" borderId="2" xfId="0" applyFont="1" applyBorder="1"/>
    <xf numFmtId="2" fontId="7" fillId="0" borderId="19" xfId="0" applyNumberFormat="1" applyFont="1" applyBorder="1"/>
    <xf numFmtId="0" fontId="7" fillId="0" borderId="9" xfId="0" applyFont="1" applyBorder="1"/>
    <xf numFmtId="49" fontId="8" fillId="0" borderId="10" xfId="0" applyNumberFormat="1" applyFont="1" applyBorder="1"/>
    <xf numFmtId="49" fontId="8" fillId="0" borderId="12" xfId="0" applyNumberFormat="1" applyFont="1" applyBorder="1"/>
    <xf numFmtId="49" fontId="8" fillId="0" borderId="39" xfId="0" applyNumberFormat="1" applyFont="1" applyBorder="1"/>
    <xf numFmtId="0" fontId="2" fillId="0" borderId="17" xfId="0" applyFont="1" applyBorder="1" applyAlignment="1">
      <alignmen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7" xfId="0" applyFont="1" applyBorder="1" applyAlignment="1">
      <alignment horizontal="left" vertical="top" wrapText="1"/>
    </xf>
    <xf numFmtId="0" fontId="2" fillId="0" borderId="4" xfId="0" applyFont="1" applyBorder="1" applyAlignment="1">
      <alignment vertical="top"/>
    </xf>
    <xf numFmtId="0" fontId="2" fillId="0" borderId="3" xfId="0" applyFont="1" applyBorder="1" applyAlignment="1">
      <alignment vertical="top"/>
    </xf>
    <xf numFmtId="0" fontId="2" fillId="0" borderId="40" xfId="0" applyFont="1" applyBorder="1" applyAlignment="1">
      <alignment vertical="top"/>
    </xf>
    <xf numFmtId="0" fontId="2" fillId="0" borderId="13" xfId="0" applyFont="1" applyBorder="1" applyAlignment="1">
      <alignment vertical="top" wrapText="1"/>
    </xf>
    <xf numFmtId="0" fontId="2" fillId="0" borderId="8" xfId="0" applyFont="1" applyBorder="1" applyAlignment="1">
      <alignment vertical="top"/>
    </xf>
    <xf numFmtId="0" fontId="2" fillId="0" borderId="14" xfId="0" applyFont="1" applyBorder="1" applyAlignment="1">
      <alignment horizontal="left" vertical="top"/>
    </xf>
    <xf numFmtId="49" fontId="2" fillId="0" borderId="8" xfId="0" applyNumberFormat="1" applyFont="1" applyBorder="1" applyAlignment="1">
      <alignment horizontal="left" vertical="top"/>
    </xf>
    <xf numFmtId="0" fontId="2" fillId="0" borderId="13" xfId="0" applyFont="1" applyBorder="1" applyAlignment="1">
      <alignment horizontal="left" vertical="top" wrapText="1"/>
    </xf>
    <xf numFmtId="0" fontId="2" fillId="0" borderId="8" xfId="0" applyFont="1" applyBorder="1" applyAlignment="1">
      <alignment horizontal="left" vertical="top"/>
    </xf>
    <xf numFmtId="0" fontId="2" fillId="0" borderId="14" xfId="0" applyFont="1" applyBorder="1" applyAlignment="1">
      <alignment vertical="top"/>
    </xf>
    <xf numFmtId="0" fontId="2" fillId="0" borderId="15" xfId="0" applyFont="1" applyBorder="1" applyAlignment="1">
      <alignment horizontal="left" vertical="top"/>
    </xf>
    <xf numFmtId="49" fontId="2" fillId="0" borderId="14" xfId="0" applyNumberFormat="1" applyFont="1" applyBorder="1" applyAlignment="1">
      <alignment horizontal="left" vertical="top"/>
    </xf>
    <xf numFmtId="0" fontId="2" fillId="0" borderId="8" xfId="0" applyFont="1" applyBorder="1" applyAlignment="1">
      <alignment vertical="top" wrapText="1"/>
    </xf>
    <xf numFmtId="0" fontId="2" fillId="0" borderId="15"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wrapText="1"/>
    </xf>
    <xf numFmtId="0" fontId="2" fillId="0" borderId="5" xfId="0" applyFont="1" applyBorder="1" applyAlignment="1">
      <alignment horizontal="left" vertical="top"/>
    </xf>
    <xf numFmtId="0" fontId="2" fillId="0" borderId="7" xfId="0" applyFont="1" applyBorder="1" applyAlignment="1">
      <alignment horizontal="left" vertical="top"/>
    </xf>
    <xf numFmtId="0" fontId="2" fillId="0" borderId="18" xfId="0" applyFont="1" applyBorder="1" applyAlignment="1">
      <alignment horizontal="left" vertical="top" wrapText="1"/>
    </xf>
    <xf numFmtId="0" fontId="2" fillId="0" borderId="7" xfId="0" applyFont="1" applyBorder="1" applyAlignment="1">
      <alignment vertical="top"/>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2" fillId="0" borderId="8" xfId="0" applyFont="1" applyBorder="1" applyAlignment="1">
      <alignment horizontal="left" vertical="center" wrapText="1"/>
    </xf>
    <xf numFmtId="0" fontId="3" fillId="0" borderId="5" xfId="0" applyFont="1" applyBorder="1"/>
    <xf numFmtId="0" fontId="3" fillId="0" borderId="29" xfId="0" applyFont="1" applyBorder="1" applyAlignment="1">
      <alignment horizontal="center" vertical="center"/>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2" fillId="0" borderId="20" xfId="0" applyFont="1" applyBorder="1" applyAlignment="1">
      <alignment horizontal="center" vertical="top" wrapText="1"/>
    </xf>
    <xf numFmtId="0" fontId="2" fillId="0" borderId="17" xfId="0" applyFont="1" applyBorder="1" applyAlignment="1">
      <alignment horizontal="center" vertical="center"/>
    </xf>
    <xf numFmtId="0" fontId="2" fillId="0" borderId="3" xfId="0" applyFont="1" applyBorder="1" applyAlignment="1">
      <alignment horizontal="center" vertical="top" wrapText="1"/>
    </xf>
    <xf numFmtId="0" fontId="2" fillId="0" borderId="3" xfId="0" applyFont="1" applyBorder="1" applyAlignment="1">
      <alignment horizontal="center" vertical="center"/>
    </xf>
    <xf numFmtId="0" fontId="2" fillId="0" borderId="4" xfId="0" applyFont="1" applyBorder="1" applyAlignment="1">
      <alignment horizontal="center" vertical="top" wrapText="1"/>
    </xf>
    <xf numFmtId="0" fontId="4" fillId="0" borderId="18" xfId="0" applyFont="1" applyBorder="1" applyAlignment="1">
      <alignment horizontal="right"/>
    </xf>
    <xf numFmtId="0" fontId="4" fillId="0" borderId="1" xfId="0" applyFont="1" applyBorder="1" applyAlignment="1">
      <alignment horizontal="right"/>
    </xf>
    <xf numFmtId="0" fontId="2" fillId="0" borderId="8" xfId="0" applyFont="1" applyBorder="1" applyAlignment="1">
      <alignment horizontal="left"/>
    </xf>
    <xf numFmtId="0" fontId="15" fillId="0" borderId="0" xfId="0" applyFont="1" applyBorder="1" applyAlignment="1">
      <alignment horizontal="right"/>
    </xf>
    <xf numFmtId="0" fontId="0" fillId="0" borderId="0" xfId="0" applyFont="1" applyBorder="1" applyAlignment="1">
      <alignment horizontal="left" wrapText="1"/>
    </xf>
    <xf numFmtId="0" fontId="15" fillId="0" borderId="0" xfId="0" applyFont="1" applyBorder="1" applyAlignment="1">
      <alignment horizontal="right" vertical="center"/>
    </xf>
    <xf numFmtId="0" fontId="15" fillId="0" borderId="0" xfId="0" applyFont="1" applyBorder="1" applyAlignment="1">
      <alignment horizontal="right" wrapText="1"/>
    </xf>
    <xf numFmtId="0" fontId="15" fillId="0" borderId="17" xfId="0" applyFont="1" applyBorder="1" applyAlignment="1">
      <alignment horizontal="center" vertical="center"/>
    </xf>
    <xf numFmtId="0" fontId="15" fillId="0" borderId="4" xfId="0" applyFont="1" applyBorder="1" applyAlignment="1">
      <alignment horizontal="center" vertical="center" wrapText="1"/>
    </xf>
    <xf numFmtId="0" fontId="15" fillId="0" borderId="14" xfId="0" applyFont="1" applyBorder="1" applyAlignment="1">
      <alignment horizontal="center" vertical="center"/>
    </xf>
    <xf numFmtId="0" fontId="0" fillId="0" borderId="13" xfId="0" applyFont="1" applyBorder="1" applyAlignment="1">
      <alignment horizontal="left" wrapText="1"/>
    </xf>
    <xf numFmtId="0" fontId="0" fillId="0" borderId="13" xfId="0" applyFont="1" applyBorder="1" applyAlignment="1">
      <alignment wrapText="1"/>
    </xf>
    <xf numFmtId="0" fontId="0" fillId="0" borderId="18" xfId="0" applyFont="1" applyBorder="1" applyAlignment="1">
      <alignment wrapText="1"/>
    </xf>
    <xf numFmtId="0" fontId="0" fillId="0" borderId="1" xfId="0" applyFont="1" applyBorder="1" applyAlignment="1">
      <alignment horizontal="right"/>
    </xf>
    <xf numFmtId="0" fontId="0" fillId="0" borderId="0" xfId="0" applyBorder="1" applyAlignment="1">
      <alignment horizontal="center"/>
    </xf>
    <xf numFmtId="0" fontId="0" fillId="0" borderId="20" xfId="0" applyFont="1" applyBorder="1" applyAlignment="1">
      <alignment horizontal="center"/>
    </xf>
    <xf numFmtId="0" fontId="16" fillId="0" borderId="17" xfId="0" applyFont="1" applyBorder="1" applyAlignment="1">
      <alignment horizontal="center" vertical="center"/>
    </xf>
    <xf numFmtId="0" fontId="16" fillId="0" borderId="19" xfId="0" applyFont="1" applyBorder="1" applyAlignment="1">
      <alignment horizontal="center" vertical="center" wrapText="1"/>
    </xf>
    <xf numFmtId="0" fontId="17" fillId="0" borderId="19" xfId="0" applyFont="1" applyBorder="1" applyAlignment="1">
      <alignment horizontal="center" vertical="center"/>
    </xf>
    <xf numFmtId="0" fontId="0" fillId="0" borderId="0" xfId="0" applyFont="1" applyBorder="1" applyAlignment="1">
      <alignment horizontal="center"/>
    </xf>
    <xf numFmtId="0" fontId="18" fillId="0" borderId="0" xfId="0" applyFont="1" applyBorder="1" applyAlignment="1">
      <alignment horizontal="left" wrapText="1"/>
    </xf>
    <xf numFmtId="0" fontId="0" fillId="0" borderId="0" xfId="0" applyFont="1" applyBorder="1"/>
    <xf numFmtId="0" fontId="0" fillId="0" borderId="18" xfId="0" applyFont="1" applyBorder="1" applyAlignment="1">
      <alignment horizontal="left" wrapText="1"/>
    </xf>
    <xf numFmtId="0" fontId="19" fillId="0" borderId="13" xfId="0" applyFont="1" applyBorder="1" applyAlignment="1">
      <alignment wrapText="1"/>
    </xf>
    <xf numFmtId="0" fontId="19" fillId="0" borderId="18" xfId="0" applyFont="1" applyBorder="1" applyAlignment="1">
      <alignment wrapText="1"/>
    </xf>
    <xf numFmtId="0" fontId="20" fillId="0" borderId="0" xfId="0" applyFont="1" applyBorder="1" applyAlignment="1">
      <alignment horizontal="right"/>
    </xf>
    <xf numFmtId="0" fontId="7" fillId="0" borderId="0" xfId="0" applyFont="1" applyBorder="1" applyAlignment="1">
      <alignment horizontal="left" wrapText="1"/>
    </xf>
    <xf numFmtId="0" fontId="20" fillId="0" borderId="0" xfId="0" applyFont="1" applyBorder="1" applyAlignment="1">
      <alignment horizontal="right" vertical="center"/>
    </xf>
    <xf numFmtId="0" fontId="20" fillId="0" borderId="0" xfId="0" applyFont="1" applyBorder="1" applyAlignment="1">
      <alignment horizontal="right" wrapText="1"/>
    </xf>
    <xf numFmtId="0" fontId="20" fillId="0" borderId="17" xfId="0" applyFont="1" applyBorder="1" applyAlignment="1">
      <alignment horizontal="center" vertical="center"/>
    </xf>
    <xf numFmtId="0" fontId="20" fillId="0" borderId="4" xfId="0" applyFont="1" applyBorder="1" applyAlignment="1">
      <alignment horizontal="center" vertical="center" wrapText="1"/>
    </xf>
    <xf numFmtId="0" fontId="20" fillId="0" borderId="14" xfId="0" applyFont="1" applyBorder="1" applyAlignment="1">
      <alignment horizontal="center" vertical="center"/>
    </xf>
    <xf numFmtId="0" fontId="7" fillId="0" borderId="13" xfId="0" applyFont="1" applyBorder="1" applyAlignment="1">
      <alignment horizontal="left" wrapText="1"/>
    </xf>
    <xf numFmtId="0" fontId="7" fillId="0" borderId="13" xfId="0" applyFont="1" applyBorder="1" applyAlignment="1">
      <alignment wrapText="1"/>
    </xf>
    <xf numFmtId="0" fontId="7" fillId="0" borderId="18" xfId="0" applyFont="1" applyBorder="1" applyAlignment="1">
      <alignment wrapText="1"/>
    </xf>
    <xf numFmtId="0" fontId="7" fillId="0" borderId="1" xfId="0" applyFont="1" applyBorder="1" applyAlignment="1">
      <alignment horizontal="right"/>
    </xf>
    <xf numFmtId="0" fontId="7" fillId="0" borderId="0" xfId="0" applyFont="1" applyBorder="1" applyAlignment="1">
      <alignment horizontal="center"/>
    </xf>
    <xf numFmtId="0" fontId="7" fillId="0" borderId="20" xfId="0" applyFont="1" applyBorder="1" applyAlignment="1">
      <alignment horizontal="center"/>
    </xf>
    <xf numFmtId="0" fontId="21" fillId="0" borderId="17" xfId="0" applyFont="1" applyBorder="1" applyAlignment="1">
      <alignment horizontal="center" vertical="center"/>
    </xf>
    <xf numFmtId="0" fontId="21" fillId="0" borderId="19" xfId="0" applyFont="1" applyBorder="1" applyAlignment="1">
      <alignment horizontal="center" vertical="center" wrapText="1"/>
    </xf>
    <xf numFmtId="0" fontId="14" fillId="0" borderId="19" xfId="0" applyFont="1" applyBorder="1" applyAlignment="1">
      <alignment horizontal="center" vertical="center"/>
    </xf>
    <xf numFmtId="0" fontId="22" fillId="0" borderId="0" xfId="0" applyFont="1" applyBorder="1" applyAlignment="1">
      <alignment horizontal="left" wrapText="1"/>
    </xf>
    <xf numFmtId="0" fontId="23" fillId="0" borderId="13" xfId="0" applyFont="1" applyBorder="1" applyAlignment="1">
      <alignment wrapText="1"/>
    </xf>
    <xf numFmtId="0" fontId="7" fillId="0" borderId="0" xfId="0" applyFont="1" applyBorder="1"/>
    <xf numFmtId="0" fontId="23" fillId="0" borderId="18" xfId="0" applyFont="1" applyBorder="1" applyAlignment="1">
      <alignment wrapText="1"/>
    </xf>
    <xf numFmtId="0" fontId="20" fillId="0" borderId="20" xfId="0" applyFont="1" applyBorder="1" applyAlignment="1">
      <alignment horizontal="right" wrapText="1"/>
    </xf>
    <xf numFmtId="0" fontId="7" fillId="0" borderId="38" xfId="0" applyFont="1" applyBorder="1" applyAlignment="1">
      <alignment horizontal="center"/>
    </xf>
    <xf numFmtId="0" fontId="24" fillId="0" borderId="0" xfId="0" applyFont="1" applyBorder="1" applyAlignment="1">
      <alignment horizontal="center"/>
    </xf>
    <xf numFmtId="0" fontId="8" fillId="0" borderId="29"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38</xdr:row>
      <xdr:rowOff>161402</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1473779" y="-1473778"/>
          <a:ext cx="7110841" cy="10058399"/>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4"/>
  <sheetViews>
    <sheetView zoomScale="80" zoomScaleNormal="80" workbookViewId="0">
      <selection activeCell="V260" sqref="V260"/>
    </sheetView>
  </sheetViews>
  <sheetFormatPr defaultColWidth="8.6640625" defaultRowHeight="14.4" x14ac:dyDescent="0.3"/>
  <cols>
    <col min="1" max="1" width="9.109375" style="15" customWidth="1"/>
    <col min="2" max="2" width="28" style="16" customWidth="1"/>
    <col min="3" max="3" width="12.109375" style="15" customWidth="1"/>
    <col min="4" max="18" width="9.109375" style="15" customWidth="1"/>
  </cols>
  <sheetData>
    <row r="1" spans="1:18" x14ac:dyDescent="0.3">
      <c r="A1" s="17"/>
      <c r="B1" s="18" t="s">
        <v>0</v>
      </c>
      <c r="C1" s="17"/>
      <c r="D1" s="17"/>
      <c r="E1" s="17"/>
      <c r="F1" s="17"/>
      <c r="G1" s="17"/>
      <c r="H1" s="17"/>
      <c r="I1" s="17"/>
      <c r="J1" s="17"/>
      <c r="K1" s="17"/>
      <c r="L1" s="17"/>
      <c r="M1" s="17"/>
      <c r="N1" s="17"/>
      <c r="O1" s="17"/>
      <c r="P1" s="17"/>
      <c r="Q1" s="17"/>
      <c r="R1" s="17"/>
    </row>
    <row r="2" spans="1:18" ht="15" customHeight="1" x14ac:dyDescent="0.3">
      <c r="A2" s="14" t="s">
        <v>1</v>
      </c>
      <c r="B2" s="13" t="s">
        <v>2</v>
      </c>
      <c r="C2" s="13" t="s">
        <v>3</v>
      </c>
      <c r="D2" s="12" t="s">
        <v>4</v>
      </c>
      <c r="E2" s="12"/>
      <c r="F2" s="12"/>
      <c r="G2" s="13" t="s">
        <v>5</v>
      </c>
      <c r="H2" s="12" t="s">
        <v>6</v>
      </c>
      <c r="I2" s="12"/>
      <c r="J2" s="12"/>
      <c r="K2" s="12"/>
      <c r="L2" s="12"/>
      <c r="M2" s="11" t="s">
        <v>7</v>
      </c>
      <c r="N2" s="11"/>
      <c r="O2" s="11"/>
      <c r="P2" s="11"/>
      <c r="Q2" s="11"/>
      <c r="R2" s="11"/>
    </row>
    <row r="3" spans="1:18" ht="15.6" x14ac:dyDescent="0.3">
      <c r="A3" s="14"/>
      <c r="B3" s="13"/>
      <c r="C3" s="13"/>
      <c r="D3" s="19" t="s">
        <v>8</v>
      </c>
      <c r="E3" s="19" t="s">
        <v>9</v>
      </c>
      <c r="F3" s="19" t="s">
        <v>10</v>
      </c>
      <c r="G3" s="13"/>
      <c r="H3" s="19" t="s">
        <v>11</v>
      </c>
      <c r="I3" s="19" t="s">
        <v>12</v>
      </c>
      <c r="J3" s="19" t="s">
        <v>13</v>
      </c>
      <c r="K3" s="19" t="s">
        <v>14</v>
      </c>
      <c r="L3" s="19" t="s">
        <v>15</v>
      </c>
      <c r="M3" s="19" t="s">
        <v>16</v>
      </c>
      <c r="N3" s="20" t="s">
        <v>17</v>
      </c>
      <c r="O3" s="20" t="s">
        <v>18</v>
      </c>
      <c r="P3" s="20" t="s">
        <v>19</v>
      </c>
      <c r="Q3" s="20" t="s">
        <v>20</v>
      </c>
      <c r="R3" s="21" t="s">
        <v>21</v>
      </c>
    </row>
    <row r="4" spans="1:18" x14ac:dyDescent="0.3">
      <c r="A4" s="22">
        <v>424</v>
      </c>
      <c r="B4" s="23" t="s">
        <v>22</v>
      </c>
      <c r="C4" s="24" t="s">
        <v>23</v>
      </c>
      <c r="D4" s="25">
        <f t="shared" ref="D4:R4" si="0">SUM(D5)</f>
        <v>5.08</v>
      </c>
      <c r="E4" s="25">
        <f t="shared" si="0"/>
        <v>4.5999999999999996</v>
      </c>
      <c r="F4" s="25">
        <f t="shared" si="0"/>
        <v>0.28000000000000003</v>
      </c>
      <c r="G4" s="25">
        <f t="shared" si="0"/>
        <v>62.8</v>
      </c>
      <c r="H4" s="26">
        <f t="shared" si="0"/>
        <v>2.8000000000000001E-2</v>
      </c>
      <c r="I4" s="26">
        <f t="shared" si="0"/>
        <v>0.17599999999999999</v>
      </c>
      <c r="J4" s="25">
        <f t="shared" si="0"/>
        <v>0</v>
      </c>
      <c r="K4" s="25">
        <f t="shared" si="0"/>
        <v>0.1</v>
      </c>
      <c r="L4" s="25">
        <f t="shared" si="0"/>
        <v>0.24</v>
      </c>
      <c r="M4" s="26">
        <f t="shared" si="0"/>
        <v>22</v>
      </c>
      <c r="N4" s="26">
        <f t="shared" si="0"/>
        <v>8.0000000000000002E-3</v>
      </c>
      <c r="O4" s="26">
        <f t="shared" si="0"/>
        <v>4.8</v>
      </c>
      <c r="P4" s="26">
        <f t="shared" si="0"/>
        <v>1.2E-2</v>
      </c>
      <c r="Q4" s="26">
        <f t="shared" si="0"/>
        <v>76.8</v>
      </c>
      <c r="R4" s="26">
        <f t="shared" si="0"/>
        <v>1</v>
      </c>
    </row>
    <row r="5" spans="1:18" x14ac:dyDescent="0.3">
      <c r="A5" s="27"/>
      <c r="B5" s="28" t="s">
        <v>24</v>
      </c>
      <c r="C5" s="29" t="s">
        <v>25</v>
      </c>
      <c r="D5" s="30">
        <v>5.08</v>
      </c>
      <c r="E5" s="30">
        <v>4.5999999999999996</v>
      </c>
      <c r="F5" s="30">
        <v>0.28000000000000003</v>
      </c>
      <c r="G5" s="30">
        <v>62.8</v>
      </c>
      <c r="H5" s="31">
        <v>2.8000000000000001E-2</v>
      </c>
      <c r="I5" s="31">
        <v>0.17599999999999999</v>
      </c>
      <c r="J5" s="30">
        <v>0</v>
      </c>
      <c r="K5" s="30">
        <v>0.1</v>
      </c>
      <c r="L5" s="30">
        <v>0.24</v>
      </c>
      <c r="M5" s="31">
        <v>22</v>
      </c>
      <c r="N5" s="32">
        <v>8.0000000000000002E-3</v>
      </c>
      <c r="O5" s="32">
        <v>4.8</v>
      </c>
      <c r="P5" s="32">
        <v>1.2E-2</v>
      </c>
      <c r="Q5" s="32">
        <v>76.8</v>
      </c>
      <c r="R5" s="33">
        <v>1</v>
      </c>
    </row>
    <row r="6" spans="1:18" x14ac:dyDescent="0.3">
      <c r="A6" s="34">
        <v>1</v>
      </c>
      <c r="B6" s="23" t="s">
        <v>26</v>
      </c>
      <c r="C6" s="35">
        <v>60</v>
      </c>
      <c r="D6" s="25">
        <f t="shared" ref="D6:R6" si="1">SUM(D7:D9)</f>
        <v>7.0419999999999998</v>
      </c>
      <c r="E6" s="25">
        <f t="shared" si="1"/>
        <v>13.535</v>
      </c>
      <c r="F6" s="25">
        <f t="shared" si="1"/>
        <v>14.623000000000001</v>
      </c>
      <c r="G6" s="25">
        <f t="shared" si="1"/>
        <v>149.08999999999997</v>
      </c>
      <c r="H6" s="25">
        <f t="shared" si="1"/>
        <v>5.7000000000000002E-2</v>
      </c>
      <c r="I6" s="25">
        <f t="shared" si="1"/>
        <v>8.8999999999999996E-2</v>
      </c>
      <c r="J6" s="25">
        <f t="shared" si="1"/>
        <v>0.13900000000000001</v>
      </c>
      <c r="K6" s="25">
        <f t="shared" si="1"/>
        <v>0.10300000000000001</v>
      </c>
      <c r="L6" s="25">
        <f t="shared" si="1"/>
        <v>0.58800000000000008</v>
      </c>
      <c r="M6" s="25">
        <f t="shared" si="1"/>
        <v>183.58800000000002</v>
      </c>
      <c r="N6" s="25">
        <f t="shared" si="1"/>
        <v>1E-3</v>
      </c>
      <c r="O6" s="25">
        <f t="shared" si="1"/>
        <v>16.881</v>
      </c>
      <c r="P6" s="25">
        <f t="shared" si="1"/>
        <v>5.0000000000000001E-3</v>
      </c>
      <c r="Q6" s="25">
        <f t="shared" si="1"/>
        <v>128.16900000000001</v>
      </c>
      <c r="R6" s="36">
        <f t="shared" si="1"/>
        <v>0.81799999999999995</v>
      </c>
    </row>
    <row r="7" spans="1:18" x14ac:dyDescent="0.3">
      <c r="A7" s="34"/>
      <c r="B7" s="37" t="s">
        <v>27</v>
      </c>
      <c r="C7" s="38" t="s">
        <v>28</v>
      </c>
      <c r="D7" s="39">
        <v>8.2000000000000003E-2</v>
      </c>
      <c r="E7" s="39">
        <v>7.3949999999999996</v>
      </c>
      <c r="F7" s="39">
        <v>0.13300000000000001</v>
      </c>
      <c r="G7" s="39">
        <v>6.52</v>
      </c>
      <c r="H7" s="39">
        <v>1E-3</v>
      </c>
      <c r="I7" s="39">
        <v>1.2E-2</v>
      </c>
      <c r="J7" s="39">
        <v>0</v>
      </c>
      <c r="K7" s="39">
        <v>4.5999999999999999E-2</v>
      </c>
      <c r="L7" s="39">
        <v>0.10199999999999999</v>
      </c>
      <c r="M7" s="39">
        <v>2.448</v>
      </c>
      <c r="N7" s="40">
        <v>0</v>
      </c>
      <c r="O7" s="40">
        <v>5.0999999999999997E-2</v>
      </c>
      <c r="P7" s="40">
        <v>0</v>
      </c>
      <c r="Q7" s="40">
        <v>3.069</v>
      </c>
      <c r="R7" s="41">
        <v>0.02</v>
      </c>
    </row>
    <row r="8" spans="1:18" x14ac:dyDescent="0.3">
      <c r="A8" s="34"/>
      <c r="B8" s="37" t="s">
        <v>29</v>
      </c>
      <c r="C8" s="38" t="s">
        <v>30</v>
      </c>
      <c r="D8" s="39">
        <v>4.59</v>
      </c>
      <c r="E8" s="39">
        <v>5.84</v>
      </c>
      <c r="F8" s="39">
        <v>0</v>
      </c>
      <c r="G8" s="39">
        <v>72.069999999999993</v>
      </c>
      <c r="H8" s="39">
        <v>8.0000000000000002E-3</v>
      </c>
      <c r="I8" s="39">
        <v>5.8999999999999997E-2</v>
      </c>
      <c r="J8" s="39">
        <v>0.13900000000000001</v>
      </c>
      <c r="K8" s="39">
        <v>5.7000000000000002E-2</v>
      </c>
      <c r="L8" s="39">
        <v>9.6000000000000002E-2</v>
      </c>
      <c r="M8" s="39">
        <v>174.24</v>
      </c>
      <c r="N8" s="40">
        <v>0</v>
      </c>
      <c r="O8" s="40">
        <v>6.93</v>
      </c>
      <c r="P8" s="40">
        <v>3.0000000000000001E-3</v>
      </c>
      <c r="Q8" s="40">
        <v>99</v>
      </c>
      <c r="R8" s="41">
        <v>0.19800000000000001</v>
      </c>
    </row>
    <row r="9" spans="1:18" x14ac:dyDescent="0.3">
      <c r="A9" s="34"/>
      <c r="B9" s="37" t="s">
        <v>31</v>
      </c>
      <c r="C9" s="38" t="s">
        <v>32</v>
      </c>
      <c r="D9" s="30">
        <v>2.37</v>
      </c>
      <c r="E9" s="30">
        <v>0.3</v>
      </c>
      <c r="F9" s="30">
        <v>14.49</v>
      </c>
      <c r="G9" s="30">
        <v>70.5</v>
      </c>
      <c r="H9" s="30">
        <v>4.8000000000000001E-2</v>
      </c>
      <c r="I9" s="30">
        <v>1.7999999999999999E-2</v>
      </c>
      <c r="J9" s="30">
        <v>0</v>
      </c>
      <c r="K9" s="39">
        <v>0</v>
      </c>
      <c r="L9" s="39">
        <v>0.39</v>
      </c>
      <c r="M9" s="39">
        <v>6.9</v>
      </c>
      <c r="N9" s="40">
        <v>1E-3</v>
      </c>
      <c r="O9" s="40">
        <v>9.9</v>
      </c>
      <c r="P9" s="40">
        <v>2E-3</v>
      </c>
      <c r="Q9" s="40">
        <v>26.1</v>
      </c>
      <c r="R9" s="41">
        <v>0.6</v>
      </c>
    </row>
    <row r="10" spans="1:18" ht="41.4" x14ac:dyDescent="0.3">
      <c r="A10" s="42">
        <v>66</v>
      </c>
      <c r="B10" s="43" t="s">
        <v>33</v>
      </c>
      <c r="C10" s="44" t="s">
        <v>34</v>
      </c>
      <c r="D10" s="45">
        <f t="shared" ref="D10:R10" si="2">SUM(D11:D17)</f>
        <v>6.33</v>
      </c>
      <c r="E10" s="45">
        <f t="shared" si="2"/>
        <v>9.08</v>
      </c>
      <c r="F10" s="45">
        <f t="shared" si="2"/>
        <v>26.020000000000003</v>
      </c>
      <c r="G10" s="45">
        <f t="shared" si="2"/>
        <v>212.40000000000003</v>
      </c>
      <c r="H10" s="45">
        <f t="shared" si="2"/>
        <v>0.15900000000000003</v>
      </c>
      <c r="I10" s="45">
        <f t="shared" si="2"/>
        <v>0.24700000000000003</v>
      </c>
      <c r="J10" s="45">
        <f t="shared" si="2"/>
        <v>1.95</v>
      </c>
      <c r="K10" s="46">
        <f t="shared" si="2"/>
        <v>0.06</v>
      </c>
      <c r="L10" s="46">
        <f t="shared" si="2"/>
        <v>0.13</v>
      </c>
      <c r="M10" s="46">
        <f t="shared" si="2"/>
        <v>185.12</v>
      </c>
      <c r="N10" s="46">
        <f t="shared" si="2"/>
        <v>1.2999999999999999E-2</v>
      </c>
      <c r="O10" s="46">
        <f t="shared" si="2"/>
        <v>34.33</v>
      </c>
      <c r="P10" s="46">
        <f t="shared" si="2"/>
        <v>4.0000000000000001E-3</v>
      </c>
      <c r="Q10" s="46">
        <f t="shared" si="2"/>
        <v>175.10000000000002</v>
      </c>
      <c r="R10" s="47">
        <f t="shared" si="2"/>
        <v>0.49</v>
      </c>
    </row>
    <row r="11" spans="1:18" x14ac:dyDescent="0.3">
      <c r="A11" s="48"/>
      <c r="B11" s="49" t="s">
        <v>27</v>
      </c>
      <c r="C11" s="50" t="s">
        <v>35</v>
      </c>
      <c r="D11" s="51">
        <v>0.08</v>
      </c>
      <c r="E11" s="51">
        <v>3.69</v>
      </c>
      <c r="F11" s="51">
        <v>0.1</v>
      </c>
      <c r="G11" s="51">
        <v>33.96</v>
      </c>
      <c r="H11" s="51">
        <v>1E-3</v>
      </c>
      <c r="I11" s="51">
        <v>7.0000000000000001E-3</v>
      </c>
      <c r="J11" s="51">
        <v>0</v>
      </c>
      <c r="K11" s="52">
        <v>2.7E-2</v>
      </c>
      <c r="L11" s="52">
        <v>0.06</v>
      </c>
      <c r="M11" s="52">
        <v>1.44</v>
      </c>
      <c r="N11" s="53">
        <v>0</v>
      </c>
      <c r="O11" s="53">
        <v>0.03</v>
      </c>
      <c r="P11" s="53">
        <v>0</v>
      </c>
      <c r="Q11" s="53">
        <v>1.8</v>
      </c>
      <c r="R11" s="54">
        <v>1.2E-2</v>
      </c>
    </row>
    <row r="12" spans="1:18" x14ac:dyDescent="0.3">
      <c r="A12" s="48"/>
      <c r="B12" s="49" t="s">
        <v>36</v>
      </c>
      <c r="C12" s="50" t="s">
        <v>37</v>
      </c>
      <c r="D12" s="51">
        <v>4.3499999999999996</v>
      </c>
      <c r="E12" s="51">
        <v>4.8</v>
      </c>
      <c r="F12" s="51">
        <v>7.05</v>
      </c>
      <c r="G12" s="51">
        <v>90</v>
      </c>
      <c r="H12" s="51">
        <v>0.06</v>
      </c>
      <c r="I12" s="51">
        <v>0.22500000000000001</v>
      </c>
      <c r="J12" s="51">
        <v>1.95</v>
      </c>
      <c r="K12" s="52">
        <v>3.3000000000000002E-2</v>
      </c>
      <c r="L12" s="52">
        <v>0</v>
      </c>
      <c r="M12" s="52">
        <v>180</v>
      </c>
      <c r="N12" s="53">
        <v>1.2999999999999999E-2</v>
      </c>
      <c r="O12" s="53">
        <v>21</v>
      </c>
      <c r="P12" s="53">
        <v>3.0000000000000001E-3</v>
      </c>
      <c r="Q12" s="53">
        <v>135</v>
      </c>
      <c r="R12" s="54">
        <v>0.09</v>
      </c>
    </row>
    <row r="13" spans="1:18" x14ac:dyDescent="0.3">
      <c r="A13" s="48"/>
      <c r="B13" s="49" t="s">
        <v>38</v>
      </c>
      <c r="C13" s="50" t="s">
        <v>39</v>
      </c>
      <c r="D13" s="51">
        <v>0</v>
      </c>
      <c r="E13" s="51">
        <v>0</v>
      </c>
      <c r="F13" s="51">
        <v>0</v>
      </c>
      <c r="G13" s="51">
        <v>0</v>
      </c>
      <c r="H13" s="51">
        <v>1E-3</v>
      </c>
      <c r="I13" s="51">
        <v>1E-3</v>
      </c>
      <c r="J13" s="51">
        <v>0</v>
      </c>
      <c r="K13" s="52">
        <v>0</v>
      </c>
      <c r="L13" s="52">
        <v>0</v>
      </c>
      <c r="M13" s="52">
        <v>0</v>
      </c>
      <c r="N13" s="53">
        <v>0</v>
      </c>
      <c r="O13" s="53">
        <v>0</v>
      </c>
      <c r="P13" s="53">
        <v>0</v>
      </c>
      <c r="Q13" s="53">
        <v>0</v>
      </c>
      <c r="R13" s="54">
        <v>0</v>
      </c>
    </row>
    <row r="14" spans="1:18" x14ac:dyDescent="0.3">
      <c r="A14" s="48"/>
      <c r="B14" s="49" t="s">
        <v>40</v>
      </c>
      <c r="C14" s="50" t="s">
        <v>41</v>
      </c>
      <c r="D14" s="51">
        <v>0</v>
      </c>
      <c r="E14" s="51">
        <v>0</v>
      </c>
      <c r="F14" s="51">
        <v>0</v>
      </c>
      <c r="G14" s="51">
        <v>0</v>
      </c>
      <c r="H14" s="51">
        <v>0</v>
      </c>
      <c r="I14" s="51">
        <v>0</v>
      </c>
      <c r="J14" s="51">
        <v>0</v>
      </c>
      <c r="K14" s="52">
        <v>0</v>
      </c>
      <c r="L14" s="52">
        <v>0</v>
      </c>
      <c r="M14" s="52">
        <v>0</v>
      </c>
      <c r="N14" s="53">
        <v>0</v>
      </c>
      <c r="O14" s="53">
        <v>0</v>
      </c>
      <c r="P14" s="53">
        <v>0</v>
      </c>
      <c r="Q14" s="53">
        <v>0</v>
      </c>
      <c r="R14" s="54">
        <v>0</v>
      </c>
    </row>
    <row r="15" spans="1:18" x14ac:dyDescent="0.3">
      <c r="A15" s="48"/>
      <c r="B15" s="49" t="s">
        <v>42</v>
      </c>
      <c r="C15" s="50" t="s">
        <v>35</v>
      </c>
      <c r="D15" s="51">
        <v>0</v>
      </c>
      <c r="E15" s="51">
        <v>0</v>
      </c>
      <c r="F15" s="51">
        <v>5.99</v>
      </c>
      <c r="G15" s="51">
        <v>23.94</v>
      </c>
      <c r="H15" s="51">
        <v>0</v>
      </c>
      <c r="I15" s="51">
        <v>0</v>
      </c>
      <c r="J15" s="51">
        <v>0</v>
      </c>
      <c r="K15" s="52">
        <v>0</v>
      </c>
      <c r="L15" s="52">
        <v>0</v>
      </c>
      <c r="M15" s="52">
        <v>0.18</v>
      </c>
      <c r="N15" s="53">
        <v>0</v>
      </c>
      <c r="O15" s="53">
        <v>0</v>
      </c>
      <c r="P15" s="53">
        <v>0</v>
      </c>
      <c r="Q15" s="53">
        <v>0</v>
      </c>
      <c r="R15" s="54">
        <v>1.7999999999999999E-2</v>
      </c>
    </row>
    <row r="16" spans="1:18" x14ac:dyDescent="0.3">
      <c r="A16" s="48"/>
      <c r="B16" s="49" t="s">
        <v>43</v>
      </c>
      <c r="C16" s="50" t="s">
        <v>44</v>
      </c>
      <c r="D16" s="51">
        <v>0.75</v>
      </c>
      <c r="E16" s="51">
        <v>0.26</v>
      </c>
      <c r="F16" s="51">
        <v>6.23</v>
      </c>
      <c r="G16" s="51">
        <v>30.3</v>
      </c>
      <c r="H16" s="51">
        <v>8.4000000000000005E-2</v>
      </c>
      <c r="I16" s="51">
        <v>8.0000000000000002E-3</v>
      </c>
      <c r="J16" s="51">
        <v>0</v>
      </c>
      <c r="K16" s="52">
        <v>0</v>
      </c>
      <c r="L16" s="52">
        <v>0.04</v>
      </c>
      <c r="M16" s="52">
        <v>0.8</v>
      </c>
      <c r="N16" s="53">
        <v>0</v>
      </c>
      <c r="O16" s="53">
        <v>5</v>
      </c>
      <c r="P16" s="53">
        <v>1E-3</v>
      </c>
      <c r="Q16" s="53">
        <v>15</v>
      </c>
      <c r="R16" s="54">
        <v>0.1</v>
      </c>
    </row>
    <row r="17" spans="1:18" x14ac:dyDescent="0.3">
      <c r="A17" s="48"/>
      <c r="B17" s="49" t="s">
        <v>45</v>
      </c>
      <c r="C17" s="50" t="s">
        <v>44</v>
      </c>
      <c r="D17" s="51">
        <v>1.1499999999999999</v>
      </c>
      <c r="E17" s="51">
        <v>0.33</v>
      </c>
      <c r="F17" s="51">
        <v>6.65</v>
      </c>
      <c r="G17" s="51">
        <v>34.200000000000003</v>
      </c>
      <c r="H17" s="51">
        <v>1.2999999999999999E-2</v>
      </c>
      <c r="I17" s="51">
        <v>6.0000000000000001E-3</v>
      </c>
      <c r="J17" s="51">
        <v>0</v>
      </c>
      <c r="K17" s="52">
        <v>0</v>
      </c>
      <c r="L17" s="52">
        <v>0.03</v>
      </c>
      <c r="M17" s="52">
        <v>2.7</v>
      </c>
      <c r="N17" s="53">
        <v>0</v>
      </c>
      <c r="O17" s="53">
        <v>8.3000000000000007</v>
      </c>
      <c r="P17" s="53">
        <v>0</v>
      </c>
      <c r="Q17" s="53">
        <v>23.3</v>
      </c>
      <c r="R17" s="54">
        <v>0.27</v>
      </c>
    </row>
    <row r="18" spans="1:18" ht="27.6" x14ac:dyDescent="0.3">
      <c r="A18" s="55">
        <v>395</v>
      </c>
      <c r="B18" s="43" t="s">
        <v>46</v>
      </c>
      <c r="C18" s="56" t="s">
        <v>34</v>
      </c>
      <c r="D18" s="57">
        <f t="shared" ref="D18:R18" si="3">SUM(D19:D22)</f>
        <v>3.59</v>
      </c>
      <c r="E18" s="57">
        <f t="shared" si="3"/>
        <v>3.43</v>
      </c>
      <c r="F18" s="57">
        <f t="shared" si="3"/>
        <v>16.830000000000002</v>
      </c>
      <c r="G18" s="57">
        <f t="shared" si="3"/>
        <v>111.79</v>
      </c>
      <c r="H18" s="57">
        <f t="shared" si="3"/>
        <v>0.02</v>
      </c>
      <c r="I18" s="57">
        <f t="shared" si="3"/>
        <v>7.4999999999999997E-2</v>
      </c>
      <c r="J18" s="57">
        <f t="shared" si="3"/>
        <v>0.6</v>
      </c>
      <c r="K18" s="57">
        <f t="shared" si="3"/>
        <v>2.1999999999999999E-2</v>
      </c>
      <c r="L18" s="57">
        <f t="shared" si="3"/>
        <v>0</v>
      </c>
      <c r="M18" s="57">
        <f t="shared" si="3"/>
        <v>60.6</v>
      </c>
      <c r="N18" s="57">
        <f t="shared" si="3"/>
        <v>8.9999999999999993E-3</v>
      </c>
      <c r="O18" s="57">
        <f t="shared" si="3"/>
        <v>14</v>
      </c>
      <c r="P18" s="57">
        <f t="shared" si="3"/>
        <v>0</v>
      </c>
      <c r="Q18" s="57">
        <f t="shared" si="3"/>
        <v>30</v>
      </c>
      <c r="R18" s="58">
        <f t="shared" si="3"/>
        <v>0.09</v>
      </c>
    </row>
    <row r="19" spans="1:18" ht="15.6" x14ac:dyDescent="0.3">
      <c r="A19" s="55"/>
      <c r="B19" s="49" t="s">
        <v>47</v>
      </c>
      <c r="C19" s="59" t="s">
        <v>48</v>
      </c>
      <c r="D19" s="51">
        <v>0</v>
      </c>
      <c r="E19" s="51">
        <v>0</v>
      </c>
      <c r="F19" s="51">
        <v>0</v>
      </c>
      <c r="G19" s="51">
        <v>0</v>
      </c>
      <c r="H19" s="60">
        <v>0</v>
      </c>
      <c r="I19" s="60">
        <v>0</v>
      </c>
      <c r="J19" s="51">
        <v>0</v>
      </c>
      <c r="K19" s="51">
        <v>0</v>
      </c>
      <c r="L19" s="51">
        <v>0</v>
      </c>
      <c r="M19" s="60">
        <v>0</v>
      </c>
      <c r="N19" s="61">
        <v>0</v>
      </c>
      <c r="O19" s="61">
        <v>0</v>
      </c>
      <c r="P19" s="61">
        <v>0</v>
      </c>
      <c r="Q19" s="61">
        <v>0</v>
      </c>
      <c r="R19" s="62">
        <v>0</v>
      </c>
    </row>
    <row r="20" spans="1:18" ht="27.6" x14ac:dyDescent="0.3">
      <c r="A20" s="55"/>
      <c r="B20" s="49" t="s">
        <v>49</v>
      </c>
      <c r="C20" s="59" t="s">
        <v>50</v>
      </c>
      <c r="D20" s="51">
        <v>3.5</v>
      </c>
      <c r="E20" s="51">
        <v>3</v>
      </c>
      <c r="F20" s="51">
        <v>4.7</v>
      </c>
      <c r="G20" s="51">
        <v>63</v>
      </c>
      <c r="H20" s="60">
        <v>0</v>
      </c>
      <c r="I20" s="60">
        <v>0</v>
      </c>
      <c r="J20" s="51">
        <v>0.6</v>
      </c>
      <c r="K20" s="51">
        <v>2.1999999999999999E-2</v>
      </c>
      <c r="L20" s="51">
        <v>0</v>
      </c>
      <c r="M20" s="60">
        <v>0</v>
      </c>
      <c r="N20" s="61">
        <v>8.9999999999999993E-3</v>
      </c>
      <c r="O20" s="61">
        <v>14</v>
      </c>
      <c r="P20" s="61">
        <v>0</v>
      </c>
      <c r="Q20" s="61">
        <v>30</v>
      </c>
      <c r="R20" s="62">
        <v>0</v>
      </c>
    </row>
    <row r="21" spans="1:18" ht="15.6" x14ac:dyDescent="0.3">
      <c r="A21" s="55"/>
      <c r="B21" s="49" t="s">
        <v>51</v>
      </c>
      <c r="C21" s="59" t="s">
        <v>52</v>
      </c>
      <c r="D21" s="51">
        <v>0</v>
      </c>
      <c r="E21" s="51">
        <v>0</v>
      </c>
      <c r="F21" s="51">
        <v>11.1</v>
      </c>
      <c r="G21" s="51">
        <v>42.14</v>
      </c>
      <c r="H21" s="60">
        <v>0</v>
      </c>
      <c r="I21" s="60">
        <v>0</v>
      </c>
      <c r="J21" s="51">
        <v>0</v>
      </c>
      <c r="K21" s="51">
        <v>0</v>
      </c>
      <c r="L21" s="51">
        <v>0</v>
      </c>
      <c r="M21" s="60">
        <v>0.6</v>
      </c>
      <c r="N21" s="61">
        <v>0</v>
      </c>
      <c r="O21" s="61">
        <v>0</v>
      </c>
      <c r="P21" s="61">
        <v>0</v>
      </c>
      <c r="Q21" s="61">
        <v>0</v>
      </c>
      <c r="R21" s="62">
        <v>0.06</v>
      </c>
    </row>
    <row r="22" spans="1:18" ht="15.6" x14ac:dyDescent="0.3">
      <c r="A22" s="55"/>
      <c r="B22" s="49" t="s">
        <v>53</v>
      </c>
      <c r="C22" s="59" t="s">
        <v>54</v>
      </c>
      <c r="D22" s="51">
        <v>0.09</v>
      </c>
      <c r="E22" s="51">
        <v>0.43</v>
      </c>
      <c r="F22" s="51">
        <v>1.03</v>
      </c>
      <c r="G22" s="51">
        <v>6.65</v>
      </c>
      <c r="H22" s="60">
        <v>0.02</v>
      </c>
      <c r="I22" s="60">
        <v>7.4999999999999997E-2</v>
      </c>
      <c r="J22" s="51">
        <v>0</v>
      </c>
      <c r="K22" s="51">
        <v>0</v>
      </c>
      <c r="L22" s="51">
        <v>0</v>
      </c>
      <c r="M22" s="60">
        <v>60</v>
      </c>
      <c r="N22" s="61">
        <v>0</v>
      </c>
      <c r="O22" s="61">
        <v>0</v>
      </c>
      <c r="P22" s="61">
        <v>0</v>
      </c>
      <c r="Q22" s="61">
        <v>0</v>
      </c>
      <c r="R22" s="62">
        <v>0.03</v>
      </c>
    </row>
    <row r="23" spans="1:18" ht="15" customHeight="1" x14ac:dyDescent="0.3">
      <c r="A23" s="63">
        <v>10</v>
      </c>
      <c r="B23" s="23" t="s">
        <v>55</v>
      </c>
      <c r="C23" s="35">
        <v>30</v>
      </c>
      <c r="D23" s="25">
        <f t="shared" ref="D23:R23" si="4">SUM(D24)</f>
        <v>2.37</v>
      </c>
      <c r="E23" s="25">
        <f t="shared" si="4"/>
        <v>0.3</v>
      </c>
      <c r="F23" s="25">
        <f t="shared" si="4"/>
        <v>14.49</v>
      </c>
      <c r="G23" s="25">
        <f t="shared" si="4"/>
        <v>70.5</v>
      </c>
      <c r="H23" s="25">
        <f t="shared" si="4"/>
        <v>4.8000000000000001E-2</v>
      </c>
      <c r="I23" s="25">
        <f t="shared" si="4"/>
        <v>1.7999999999999999E-2</v>
      </c>
      <c r="J23" s="25">
        <f t="shared" si="4"/>
        <v>0</v>
      </c>
      <c r="K23" s="25">
        <f t="shared" si="4"/>
        <v>0</v>
      </c>
      <c r="L23" s="25">
        <f t="shared" si="4"/>
        <v>0.39</v>
      </c>
      <c r="M23" s="25">
        <f t="shared" si="4"/>
        <v>6.9</v>
      </c>
      <c r="N23" s="25">
        <f t="shared" si="4"/>
        <v>1E-3</v>
      </c>
      <c r="O23" s="25">
        <f t="shared" si="4"/>
        <v>9.9</v>
      </c>
      <c r="P23" s="25">
        <f t="shared" si="4"/>
        <v>2E-3</v>
      </c>
      <c r="Q23" s="25">
        <f t="shared" si="4"/>
        <v>26.1</v>
      </c>
      <c r="R23" s="25">
        <f t="shared" si="4"/>
        <v>0.6</v>
      </c>
    </row>
    <row r="24" spans="1:18" ht="15" customHeight="1" x14ac:dyDescent="0.3">
      <c r="A24" s="64"/>
      <c r="B24" s="28" t="s">
        <v>56</v>
      </c>
      <c r="C24" s="29" t="s">
        <v>32</v>
      </c>
      <c r="D24" s="30">
        <v>2.37</v>
      </c>
      <c r="E24" s="30">
        <v>0.3</v>
      </c>
      <c r="F24" s="30">
        <v>14.49</v>
      </c>
      <c r="G24" s="30">
        <v>70.5</v>
      </c>
      <c r="H24" s="30">
        <v>4.8000000000000001E-2</v>
      </c>
      <c r="I24" s="30">
        <v>1.7999999999999999E-2</v>
      </c>
      <c r="J24" s="30">
        <v>0</v>
      </c>
      <c r="K24" s="39">
        <v>0</v>
      </c>
      <c r="L24" s="39">
        <v>0.39</v>
      </c>
      <c r="M24" s="39">
        <v>6.9</v>
      </c>
      <c r="N24" s="40">
        <v>1E-3</v>
      </c>
      <c r="O24" s="40">
        <v>9.9</v>
      </c>
      <c r="P24" s="40">
        <v>2E-3</v>
      </c>
      <c r="Q24" s="40">
        <v>26.1</v>
      </c>
      <c r="R24" s="41">
        <v>0.6</v>
      </c>
    </row>
    <row r="25" spans="1:18" x14ac:dyDescent="0.3">
      <c r="A25" s="10" t="s">
        <v>57</v>
      </c>
      <c r="B25" s="10"/>
      <c r="C25" s="10"/>
      <c r="D25" s="65">
        <f t="shared" ref="D25:R25" si="5">SUM(D4,D6,D10,D18,D23)</f>
        <v>24.411999999999999</v>
      </c>
      <c r="E25" s="65">
        <f t="shared" si="5"/>
        <v>30.944999999999997</v>
      </c>
      <c r="F25" s="65">
        <f t="shared" si="5"/>
        <v>72.242999999999995</v>
      </c>
      <c r="G25" s="65">
        <f t="shared" si="5"/>
        <v>606.58000000000004</v>
      </c>
      <c r="H25" s="65">
        <f t="shared" si="5"/>
        <v>0.31200000000000006</v>
      </c>
      <c r="I25" s="65">
        <f t="shared" si="5"/>
        <v>0.60499999999999998</v>
      </c>
      <c r="J25" s="65">
        <f t="shared" si="5"/>
        <v>2.6890000000000001</v>
      </c>
      <c r="K25" s="65">
        <f t="shared" si="5"/>
        <v>0.28500000000000003</v>
      </c>
      <c r="L25" s="65">
        <f t="shared" si="5"/>
        <v>1.3480000000000001</v>
      </c>
      <c r="M25" s="65">
        <f t="shared" si="5"/>
        <v>458.20800000000003</v>
      </c>
      <c r="N25" s="65">
        <f t="shared" si="5"/>
        <v>3.2000000000000001E-2</v>
      </c>
      <c r="O25" s="65">
        <f t="shared" si="5"/>
        <v>79.911000000000001</v>
      </c>
      <c r="P25" s="65">
        <f t="shared" si="5"/>
        <v>2.3E-2</v>
      </c>
      <c r="Q25" s="65">
        <f t="shared" si="5"/>
        <v>436.16900000000004</v>
      </c>
      <c r="R25" s="65">
        <f t="shared" si="5"/>
        <v>2.9979999999999998</v>
      </c>
    </row>
    <row r="26" spans="1:18" x14ac:dyDescent="0.3">
      <c r="A26" s="66"/>
      <c r="B26" s="66"/>
      <c r="C26" s="66">
        <v>530</v>
      </c>
      <c r="D26" s="67"/>
      <c r="E26" s="67"/>
      <c r="F26" s="67"/>
      <c r="G26" s="67"/>
      <c r="H26" s="67"/>
      <c r="I26" s="67"/>
      <c r="J26" s="67"/>
      <c r="K26" s="67"/>
      <c r="L26" s="67"/>
      <c r="M26" s="67"/>
      <c r="N26" s="67"/>
      <c r="O26" s="67"/>
      <c r="P26" s="67"/>
      <c r="Q26" s="67"/>
      <c r="R26" s="67"/>
    </row>
    <row r="27" spans="1:18" x14ac:dyDescent="0.3">
      <c r="A27" s="66"/>
      <c r="B27" s="66"/>
      <c r="C27" s="66"/>
      <c r="D27" s="67"/>
      <c r="E27" s="67"/>
      <c r="F27" s="67"/>
      <c r="G27" s="67"/>
      <c r="H27" s="67"/>
      <c r="I27" s="67"/>
      <c r="J27" s="67"/>
      <c r="K27" s="67"/>
      <c r="L27" s="67"/>
      <c r="M27" s="67"/>
      <c r="N27" s="67"/>
      <c r="O27" s="67"/>
      <c r="P27" s="67"/>
      <c r="Q27" s="67"/>
      <c r="R27" s="67"/>
    </row>
    <row r="28" spans="1:18" x14ac:dyDescent="0.3">
      <c r="A28" s="66"/>
      <c r="B28" s="66"/>
      <c r="C28" s="66"/>
      <c r="D28" s="67"/>
      <c r="E28" s="67"/>
      <c r="F28" s="67"/>
      <c r="G28" s="67"/>
      <c r="H28" s="67"/>
      <c r="I28" s="67"/>
      <c r="J28" s="67"/>
      <c r="K28" s="67"/>
      <c r="L28" s="67"/>
      <c r="M28" s="67"/>
      <c r="N28" s="67"/>
      <c r="O28" s="67"/>
      <c r="P28" s="67"/>
      <c r="Q28" s="67"/>
      <c r="R28" s="67"/>
    </row>
    <row r="29" spans="1:18" x14ac:dyDescent="0.3">
      <c r="A29" s="17"/>
      <c r="B29" s="18" t="s">
        <v>58</v>
      </c>
      <c r="C29" s="17"/>
      <c r="D29" s="17"/>
      <c r="E29" s="17"/>
      <c r="F29" s="17"/>
      <c r="G29" s="17"/>
      <c r="H29" s="17"/>
      <c r="I29" s="17"/>
      <c r="J29" s="17"/>
      <c r="K29" s="17"/>
      <c r="L29" s="17"/>
      <c r="M29" s="17"/>
      <c r="N29" s="17"/>
      <c r="O29" s="17"/>
      <c r="P29" s="17"/>
      <c r="Q29" s="17"/>
      <c r="R29" s="17"/>
    </row>
    <row r="30" spans="1:18" ht="31.5" customHeight="1" x14ac:dyDescent="0.3">
      <c r="A30" s="14" t="s">
        <v>1</v>
      </c>
      <c r="B30" s="13" t="s">
        <v>2</v>
      </c>
      <c r="C30" s="13" t="s">
        <v>3</v>
      </c>
      <c r="D30" s="12" t="s">
        <v>4</v>
      </c>
      <c r="E30" s="12"/>
      <c r="F30" s="12"/>
      <c r="G30" s="13" t="s">
        <v>5</v>
      </c>
      <c r="H30" s="12" t="s">
        <v>6</v>
      </c>
      <c r="I30" s="12"/>
      <c r="J30" s="12"/>
      <c r="K30" s="12"/>
      <c r="L30" s="12"/>
      <c r="M30" s="11" t="s">
        <v>7</v>
      </c>
      <c r="N30" s="11"/>
      <c r="O30" s="11"/>
      <c r="P30" s="11"/>
      <c r="Q30" s="11"/>
      <c r="R30" s="11"/>
    </row>
    <row r="31" spans="1:18" ht="15.6" x14ac:dyDescent="0.3">
      <c r="A31" s="14"/>
      <c r="B31" s="13"/>
      <c r="C31" s="13"/>
      <c r="D31" s="19" t="s">
        <v>8</v>
      </c>
      <c r="E31" s="19" t="s">
        <v>9</v>
      </c>
      <c r="F31" s="19" t="s">
        <v>10</v>
      </c>
      <c r="G31" s="13"/>
      <c r="H31" s="19" t="s">
        <v>11</v>
      </c>
      <c r="I31" s="19" t="s">
        <v>12</v>
      </c>
      <c r="J31" s="19" t="s">
        <v>13</v>
      </c>
      <c r="K31" s="19" t="s">
        <v>14</v>
      </c>
      <c r="L31" s="19" t="s">
        <v>15</v>
      </c>
      <c r="M31" s="19" t="s">
        <v>16</v>
      </c>
      <c r="N31" s="20" t="s">
        <v>17</v>
      </c>
      <c r="O31" s="20" t="s">
        <v>18</v>
      </c>
      <c r="P31" s="20" t="s">
        <v>19</v>
      </c>
      <c r="Q31" s="20" t="s">
        <v>20</v>
      </c>
      <c r="R31" s="21" t="s">
        <v>21</v>
      </c>
    </row>
    <row r="32" spans="1:18" ht="27.6" x14ac:dyDescent="0.3">
      <c r="A32" s="68">
        <v>19</v>
      </c>
      <c r="B32" s="69" t="s">
        <v>59</v>
      </c>
      <c r="C32" s="70" t="s">
        <v>60</v>
      </c>
      <c r="D32" s="71">
        <f>SUM(D33)</f>
        <v>1.68</v>
      </c>
      <c r="E32" s="71">
        <f>SUM(E33)</f>
        <v>0</v>
      </c>
      <c r="F32" s="71">
        <f>SUM(F33)</f>
        <v>0.78</v>
      </c>
      <c r="G32" s="71">
        <f>SUM(G33)</f>
        <v>14.6</v>
      </c>
      <c r="H32" s="71">
        <v>0</v>
      </c>
      <c r="I32" s="71">
        <v>0</v>
      </c>
      <c r="J32" s="71">
        <v>0</v>
      </c>
      <c r="K32" s="71">
        <v>0</v>
      </c>
      <c r="L32" s="71">
        <v>0</v>
      </c>
      <c r="M32" s="71">
        <f t="shared" ref="M32:R32" si="6">SUM(M33)</f>
        <v>15</v>
      </c>
      <c r="N32" s="71">
        <f t="shared" si="6"/>
        <v>0</v>
      </c>
      <c r="O32" s="71">
        <f t="shared" si="6"/>
        <v>8.4</v>
      </c>
      <c r="P32" s="71">
        <f t="shared" si="6"/>
        <v>0</v>
      </c>
      <c r="Q32" s="71">
        <f t="shared" si="6"/>
        <v>14.4</v>
      </c>
      <c r="R32" s="72">
        <f t="shared" si="6"/>
        <v>0.72</v>
      </c>
    </row>
    <row r="33" spans="1:18" ht="15.6" x14ac:dyDescent="0.3">
      <c r="A33" s="73"/>
      <c r="B33" s="74" t="s">
        <v>61</v>
      </c>
      <c r="C33" s="75" t="s">
        <v>62</v>
      </c>
      <c r="D33" s="76">
        <v>1.68</v>
      </c>
      <c r="E33" s="76">
        <v>0</v>
      </c>
      <c r="F33" s="76">
        <v>0.78</v>
      </c>
      <c r="G33" s="76">
        <v>14.6</v>
      </c>
      <c r="H33" s="76">
        <v>0</v>
      </c>
      <c r="I33" s="76">
        <v>0</v>
      </c>
      <c r="J33" s="76">
        <v>0</v>
      </c>
      <c r="K33" s="76">
        <v>3.0000000000000001E-3</v>
      </c>
      <c r="L33" s="76">
        <v>0.06</v>
      </c>
      <c r="M33" s="76">
        <v>15</v>
      </c>
      <c r="N33" s="77">
        <v>0</v>
      </c>
      <c r="O33" s="77">
        <v>8.4</v>
      </c>
      <c r="P33" s="77">
        <v>0</v>
      </c>
      <c r="Q33" s="77">
        <v>14.4</v>
      </c>
      <c r="R33" s="78">
        <v>0.72</v>
      </c>
    </row>
    <row r="34" spans="1:18" ht="28.2" x14ac:dyDescent="0.3">
      <c r="A34" s="63">
        <v>86</v>
      </c>
      <c r="B34" s="23" t="s">
        <v>63</v>
      </c>
      <c r="C34" s="35">
        <v>90</v>
      </c>
      <c r="D34" s="24">
        <f t="shared" ref="D34:R34" si="7">SUM(D35:D42)</f>
        <v>11.724</v>
      </c>
      <c r="E34" s="24">
        <f t="shared" si="7"/>
        <v>3.4649999999999999</v>
      </c>
      <c r="F34" s="24">
        <f t="shared" si="7"/>
        <v>5.4379999999999997</v>
      </c>
      <c r="G34" s="24">
        <f t="shared" si="7"/>
        <v>165.93</v>
      </c>
      <c r="H34" s="24">
        <f t="shared" si="7"/>
        <v>1.5030000000000001</v>
      </c>
      <c r="I34" s="79">
        <f t="shared" si="7"/>
        <v>0.11600000000000001</v>
      </c>
      <c r="J34" s="24">
        <f t="shared" si="7"/>
        <v>2.5099999999999998</v>
      </c>
      <c r="K34" s="24">
        <f t="shared" si="7"/>
        <v>0.44600000000000006</v>
      </c>
      <c r="L34" s="24">
        <f t="shared" si="7"/>
        <v>0.89400000000000002</v>
      </c>
      <c r="M34" s="24">
        <f t="shared" si="7"/>
        <v>37.614000000000004</v>
      </c>
      <c r="N34" s="24">
        <f t="shared" si="7"/>
        <v>9.2999999999999999E-2</v>
      </c>
      <c r="O34" s="24">
        <f t="shared" si="7"/>
        <v>32.731000000000002</v>
      </c>
      <c r="P34" s="24">
        <f t="shared" si="7"/>
        <v>1.7999999999999999E-2</v>
      </c>
      <c r="Q34" s="24">
        <f t="shared" si="7"/>
        <v>183.63199999999998</v>
      </c>
      <c r="R34" s="24">
        <f t="shared" si="7"/>
        <v>1.0579999999999998</v>
      </c>
    </row>
    <row r="35" spans="1:18" x14ac:dyDescent="0.3">
      <c r="A35" s="80"/>
      <c r="B35" s="37" t="s">
        <v>64</v>
      </c>
      <c r="C35" s="81" t="s">
        <v>65</v>
      </c>
      <c r="D35" s="81">
        <v>9.65</v>
      </c>
      <c r="E35" s="81">
        <v>0.36</v>
      </c>
      <c r="F35" s="81">
        <v>0</v>
      </c>
      <c r="G35" s="81">
        <v>52.61</v>
      </c>
      <c r="H35" s="81">
        <v>0.60299999999999998</v>
      </c>
      <c r="I35" s="38">
        <v>4.7E-2</v>
      </c>
      <c r="J35" s="38">
        <v>0.67</v>
      </c>
      <c r="K35" s="82">
        <v>7.0000000000000001E-3</v>
      </c>
      <c r="L35" s="82">
        <v>0.60299999999999998</v>
      </c>
      <c r="M35" s="82">
        <v>16.75</v>
      </c>
      <c r="N35" s="82">
        <v>0.09</v>
      </c>
      <c r="O35" s="82">
        <v>20.100000000000001</v>
      </c>
      <c r="P35" s="82">
        <v>1.4999999999999999E-2</v>
      </c>
      <c r="Q35" s="82">
        <v>140.69999999999999</v>
      </c>
      <c r="R35" s="83">
        <v>0.435</v>
      </c>
    </row>
    <row r="36" spans="1:18" x14ac:dyDescent="0.3">
      <c r="A36" s="80"/>
      <c r="B36" s="37" t="s">
        <v>66</v>
      </c>
      <c r="C36" s="81" t="s">
        <v>67</v>
      </c>
      <c r="D36" s="81">
        <v>0.23</v>
      </c>
      <c r="E36" s="81">
        <v>0.02</v>
      </c>
      <c r="F36" s="81">
        <v>1.24</v>
      </c>
      <c r="G36" s="81">
        <v>17.3</v>
      </c>
      <c r="H36" s="81">
        <v>0.9</v>
      </c>
      <c r="I36" s="38">
        <v>1.4E-2</v>
      </c>
      <c r="J36" s="38">
        <v>1</v>
      </c>
      <c r="K36" s="82">
        <v>0.4</v>
      </c>
      <c r="L36" s="82">
        <v>0.08</v>
      </c>
      <c r="M36" s="82">
        <v>10.199999999999999</v>
      </c>
      <c r="N36" s="82">
        <v>1E-3</v>
      </c>
      <c r="O36" s="82">
        <v>7.6</v>
      </c>
      <c r="P36" s="82">
        <v>0</v>
      </c>
      <c r="Q36" s="82">
        <v>11</v>
      </c>
      <c r="R36" s="83">
        <v>0.14000000000000001</v>
      </c>
    </row>
    <row r="37" spans="1:18" x14ac:dyDescent="0.3">
      <c r="A37" s="80"/>
      <c r="B37" s="37" t="s">
        <v>27</v>
      </c>
      <c r="C37" s="81" t="s">
        <v>68</v>
      </c>
      <c r="D37" s="81">
        <v>2.1999999999999999E-2</v>
      </c>
      <c r="E37" s="81">
        <v>1.958</v>
      </c>
      <c r="F37" s="81">
        <v>3.5000000000000003E-2</v>
      </c>
      <c r="G37" s="81">
        <v>28.87</v>
      </c>
      <c r="H37" s="81">
        <v>0</v>
      </c>
      <c r="I37" s="38">
        <v>4.0000000000000001E-3</v>
      </c>
      <c r="J37" s="38">
        <v>0</v>
      </c>
      <c r="K37" s="38">
        <v>1.2999999999999999E-2</v>
      </c>
      <c r="L37" s="38">
        <v>0.03</v>
      </c>
      <c r="M37" s="38">
        <v>0.72</v>
      </c>
      <c r="N37" s="82">
        <v>0</v>
      </c>
      <c r="O37" s="82">
        <v>1.4999999999999999E-2</v>
      </c>
      <c r="P37" s="82">
        <v>0</v>
      </c>
      <c r="Q37" s="82">
        <v>0.9</v>
      </c>
      <c r="R37" s="83">
        <v>6.0000000000000001E-3</v>
      </c>
    </row>
    <row r="38" spans="1:18" x14ac:dyDescent="0.3">
      <c r="A38" s="80"/>
      <c r="B38" s="37" t="s">
        <v>69</v>
      </c>
      <c r="C38" s="81" t="s">
        <v>70</v>
      </c>
      <c r="D38" s="81">
        <v>0.11</v>
      </c>
      <c r="E38" s="81">
        <v>0.02</v>
      </c>
      <c r="F38" s="81">
        <v>0.62</v>
      </c>
      <c r="G38" s="81">
        <v>14.1</v>
      </c>
      <c r="H38" s="81">
        <v>0</v>
      </c>
      <c r="I38" s="38">
        <v>2E-3</v>
      </c>
      <c r="J38" s="38">
        <v>0.84</v>
      </c>
      <c r="K38" s="38">
        <v>0</v>
      </c>
      <c r="L38" s="38">
        <v>1.7000000000000001E-2</v>
      </c>
      <c r="M38" s="38">
        <v>2.6040000000000001</v>
      </c>
      <c r="N38" s="82">
        <v>0</v>
      </c>
      <c r="O38" s="82">
        <v>1.1759999999999999</v>
      </c>
      <c r="P38" s="82">
        <v>0</v>
      </c>
      <c r="Q38" s="82">
        <v>4.8719999999999999</v>
      </c>
      <c r="R38" s="83">
        <v>6.7000000000000004E-2</v>
      </c>
    </row>
    <row r="39" spans="1:18" x14ac:dyDescent="0.3">
      <c r="A39" s="80"/>
      <c r="B39" s="37" t="s">
        <v>38</v>
      </c>
      <c r="C39" s="81" t="s">
        <v>71</v>
      </c>
      <c r="D39" s="81">
        <v>0</v>
      </c>
      <c r="E39" s="81">
        <v>0</v>
      </c>
      <c r="F39" s="81">
        <v>0</v>
      </c>
      <c r="G39" s="81">
        <v>0</v>
      </c>
      <c r="H39" s="81">
        <v>0</v>
      </c>
      <c r="I39" s="81">
        <v>0</v>
      </c>
      <c r="J39" s="81">
        <v>0</v>
      </c>
      <c r="K39" s="81">
        <v>0</v>
      </c>
      <c r="L39" s="81">
        <v>0</v>
      </c>
      <c r="M39" s="81">
        <v>0</v>
      </c>
      <c r="N39" s="81">
        <v>0</v>
      </c>
      <c r="O39" s="81">
        <v>0</v>
      </c>
      <c r="P39" s="81">
        <v>0</v>
      </c>
      <c r="Q39" s="81">
        <v>0</v>
      </c>
      <c r="R39" s="81">
        <v>0</v>
      </c>
    </row>
    <row r="40" spans="1:18" x14ac:dyDescent="0.3">
      <c r="A40" s="80"/>
      <c r="B40" s="37" t="s">
        <v>40</v>
      </c>
      <c r="C40" s="81" t="s">
        <v>72</v>
      </c>
      <c r="D40" s="81">
        <v>0</v>
      </c>
      <c r="E40" s="81">
        <v>0</v>
      </c>
      <c r="F40" s="81">
        <v>0</v>
      </c>
      <c r="G40" s="81">
        <v>0</v>
      </c>
      <c r="H40" s="81">
        <v>0</v>
      </c>
      <c r="I40" s="38">
        <v>0</v>
      </c>
      <c r="J40" s="38">
        <v>0</v>
      </c>
      <c r="K40" s="38">
        <v>0</v>
      </c>
      <c r="L40" s="38">
        <v>0</v>
      </c>
      <c r="M40" s="38">
        <v>0</v>
      </c>
      <c r="N40" s="38">
        <v>0</v>
      </c>
      <c r="O40" s="38">
        <v>0</v>
      </c>
      <c r="P40" s="38">
        <v>0</v>
      </c>
      <c r="Q40" s="38">
        <v>0</v>
      </c>
      <c r="R40" s="83">
        <v>0</v>
      </c>
    </row>
    <row r="41" spans="1:18" x14ac:dyDescent="0.3">
      <c r="A41" s="80"/>
      <c r="B41" s="37" t="s">
        <v>24</v>
      </c>
      <c r="C41" s="81" t="s">
        <v>71</v>
      </c>
      <c r="D41" s="81">
        <v>1.143</v>
      </c>
      <c r="E41" s="81">
        <v>1.0349999999999999</v>
      </c>
      <c r="F41" s="81">
        <v>6.3E-2</v>
      </c>
      <c r="G41" s="81">
        <v>25.13</v>
      </c>
      <c r="H41" s="81">
        <v>0</v>
      </c>
      <c r="I41" s="38">
        <v>4.3999999999999997E-2</v>
      </c>
      <c r="J41" s="38">
        <v>0</v>
      </c>
      <c r="K41" s="82">
        <v>2.5999999999999999E-2</v>
      </c>
      <c r="L41" s="82">
        <v>0.06</v>
      </c>
      <c r="M41" s="82">
        <v>5.5</v>
      </c>
      <c r="N41" s="82">
        <v>2E-3</v>
      </c>
      <c r="O41" s="82">
        <v>1.2</v>
      </c>
      <c r="P41" s="82">
        <v>3.0000000000000001E-3</v>
      </c>
      <c r="Q41" s="82">
        <v>19.2</v>
      </c>
      <c r="R41" s="83">
        <v>0.25</v>
      </c>
    </row>
    <row r="42" spans="1:18" x14ac:dyDescent="0.3">
      <c r="A42" s="80"/>
      <c r="B42" s="37" t="s">
        <v>31</v>
      </c>
      <c r="C42" s="81" t="s">
        <v>73</v>
      </c>
      <c r="D42" s="81">
        <v>0.56899999999999995</v>
      </c>
      <c r="E42" s="81">
        <v>7.1999999999999995E-2</v>
      </c>
      <c r="F42" s="81">
        <v>3.48</v>
      </c>
      <c r="G42" s="81">
        <v>27.92</v>
      </c>
      <c r="H42" s="81">
        <v>0</v>
      </c>
      <c r="I42" s="38">
        <v>5.0000000000000001E-3</v>
      </c>
      <c r="J42" s="38">
        <v>0</v>
      </c>
      <c r="K42" s="82">
        <v>0</v>
      </c>
      <c r="L42" s="82">
        <v>0.104</v>
      </c>
      <c r="M42" s="82">
        <v>1.84</v>
      </c>
      <c r="N42" s="82">
        <v>0</v>
      </c>
      <c r="O42" s="82">
        <v>2.64</v>
      </c>
      <c r="P42" s="82">
        <v>0</v>
      </c>
      <c r="Q42" s="82">
        <v>6.96</v>
      </c>
      <c r="R42" s="83">
        <v>0.16</v>
      </c>
    </row>
    <row r="43" spans="1:18" x14ac:dyDescent="0.3">
      <c r="A43" s="84">
        <v>56</v>
      </c>
      <c r="B43" s="23" t="s">
        <v>74</v>
      </c>
      <c r="C43" s="35">
        <v>150</v>
      </c>
      <c r="D43" s="25">
        <f t="shared" ref="D43:R43" si="8">SUM(D44:D47)</f>
        <v>3.4020000000000001</v>
      </c>
      <c r="E43" s="25">
        <f t="shared" si="8"/>
        <v>4.63</v>
      </c>
      <c r="F43" s="25">
        <f t="shared" si="8"/>
        <v>19.978999999999999</v>
      </c>
      <c r="G43" s="25">
        <f t="shared" si="8"/>
        <v>168.24</v>
      </c>
      <c r="H43" s="25">
        <f t="shared" si="8"/>
        <v>0.14900000000000002</v>
      </c>
      <c r="I43" s="25">
        <f t="shared" si="8"/>
        <v>0.83699999999999997</v>
      </c>
      <c r="J43" s="25">
        <f t="shared" si="8"/>
        <v>22.585999999999999</v>
      </c>
      <c r="K43" s="25">
        <f t="shared" si="8"/>
        <v>2.8999999999999998E-2</v>
      </c>
      <c r="L43" s="25">
        <f t="shared" si="8"/>
        <v>0.14699999999999999</v>
      </c>
      <c r="M43" s="25">
        <f t="shared" si="8"/>
        <v>62.32</v>
      </c>
      <c r="N43" s="25">
        <f t="shared" si="8"/>
        <v>9.0000000000000011E-3</v>
      </c>
      <c r="O43" s="25">
        <f t="shared" si="8"/>
        <v>31.248999999999999</v>
      </c>
      <c r="P43" s="25">
        <f t="shared" si="8"/>
        <v>1E-3</v>
      </c>
      <c r="Q43" s="25">
        <f t="shared" si="8"/>
        <v>102.845</v>
      </c>
      <c r="R43" s="25">
        <f t="shared" si="8"/>
        <v>1.024</v>
      </c>
    </row>
    <row r="44" spans="1:18" x14ac:dyDescent="0.3">
      <c r="A44" s="85"/>
      <c r="B44" s="37" t="s">
        <v>75</v>
      </c>
      <c r="C44" s="81" t="s">
        <v>76</v>
      </c>
      <c r="D44" s="86">
        <v>2.2000000000000002</v>
      </c>
      <c r="E44" s="86">
        <v>0.44</v>
      </c>
      <c r="F44" s="86">
        <v>17.96</v>
      </c>
      <c r="G44" s="86">
        <v>95.8</v>
      </c>
      <c r="H44" s="86">
        <v>0.13200000000000001</v>
      </c>
      <c r="I44" s="86">
        <v>0.77</v>
      </c>
      <c r="J44" s="86">
        <v>22.04</v>
      </c>
      <c r="K44" s="86">
        <v>3.0000000000000001E-3</v>
      </c>
      <c r="L44" s="86">
        <v>0.11</v>
      </c>
      <c r="M44" s="86">
        <v>11.02</v>
      </c>
      <c r="N44" s="87">
        <v>5.0000000000000001E-3</v>
      </c>
      <c r="O44" s="87">
        <v>25.35</v>
      </c>
      <c r="P44" s="87">
        <v>0</v>
      </c>
      <c r="Q44" s="87">
        <v>63.92</v>
      </c>
      <c r="R44" s="88">
        <v>0.99199999999999999</v>
      </c>
    </row>
    <row r="45" spans="1:18" x14ac:dyDescent="0.3">
      <c r="A45" s="85"/>
      <c r="B45" s="37" t="s">
        <v>27</v>
      </c>
      <c r="C45" s="81" t="s">
        <v>77</v>
      </c>
      <c r="D45" s="86">
        <v>0.03</v>
      </c>
      <c r="E45" s="86">
        <v>2.72</v>
      </c>
      <c r="F45" s="86">
        <v>4.9000000000000002E-2</v>
      </c>
      <c r="G45" s="86">
        <v>35.82</v>
      </c>
      <c r="H45" s="86">
        <v>0</v>
      </c>
      <c r="I45" s="86">
        <v>4.0000000000000001E-3</v>
      </c>
      <c r="J45" s="86">
        <v>0</v>
      </c>
      <c r="K45" s="86">
        <v>1.7000000000000001E-2</v>
      </c>
      <c r="L45" s="86">
        <v>3.6999999999999998E-2</v>
      </c>
      <c r="M45" s="86">
        <v>0.9</v>
      </c>
      <c r="N45" s="87">
        <v>0</v>
      </c>
      <c r="O45" s="87">
        <v>1.9E-2</v>
      </c>
      <c r="P45" s="87">
        <v>0</v>
      </c>
      <c r="Q45" s="87">
        <v>1.125</v>
      </c>
      <c r="R45" s="88">
        <v>7.0000000000000001E-3</v>
      </c>
    </row>
    <row r="46" spans="1:18" x14ac:dyDescent="0.3">
      <c r="A46" s="85"/>
      <c r="B46" s="37" t="s">
        <v>36</v>
      </c>
      <c r="C46" s="81" t="s">
        <v>78</v>
      </c>
      <c r="D46" s="86">
        <v>1.1719999999999999</v>
      </c>
      <c r="E46" s="86">
        <v>1.47</v>
      </c>
      <c r="F46" s="86">
        <v>1.97</v>
      </c>
      <c r="G46" s="86">
        <v>36.619999999999997</v>
      </c>
      <c r="H46" s="86">
        <v>1.7000000000000001E-2</v>
      </c>
      <c r="I46" s="86">
        <v>6.3E-2</v>
      </c>
      <c r="J46" s="86">
        <v>0.54600000000000004</v>
      </c>
      <c r="K46" s="86">
        <v>8.9999999999999993E-3</v>
      </c>
      <c r="L46" s="86">
        <v>0</v>
      </c>
      <c r="M46" s="86">
        <v>50.4</v>
      </c>
      <c r="N46" s="87">
        <v>4.0000000000000001E-3</v>
      </c>
      <c r="O46" s="87">
        <v>5.88</v>
      </c>
      <c r="P46" s="87">
        <v>1E-3</v>
      </c>
      <c r="Q46" s="87">
        <v>37.799999999999997</v>
      </c>
      <c r="R46" s="88">
        <v>2.5000000000000001E-2</v>
      </c>
    </row>
    <row r="47" spans="1:18" x14ac:dyDescent="0.3">
      <c r="A47" s="85"/>
      <c r="B47" s="37" t="s">
        <v>40</v>
      </c>
      <c r="C47" s="81" t="s">
        <v>79</v>
      </c>
      <c r="D47" s="86">
        <v>0</v>
      </c>
      <c r="E47" s="86">
        <v>0</v>
      </c>
      <c r="F47" s="86">
        <v>0</v>
      </c>
      <c r="G47" s="86">
        <v>0</v>
      </c>
      <c r="H47" s="86">
        <v>0</v>
      </c>
      <c r="I47" s="86">
        <v>0</v>
      </c>
      <c r="J47" s="86">
        <v>0</v>
      </c>
      <c r="K47" s="87">
        <v>0</v>
      </c>
      <c r="L47" s="87">
        <v>0</v>
      </c>
      <c r="M47" s="87">
        <v>0</v>
      </c>
      <c r="N47" s="87">
        <v>0</v>
      </c>
      <c r="O47" s="87">
        <v>0</v>
      </c>
      <c r="P47" s="87">
        <v>0</v>
      </c>
      <c r="Q47" s="87">
        <v>0</v>
      </c>
      <c r="R47" s="88">
        <v>0</v>
      </c>
    </row>
    <row r="48" spans="1:18" ht="27.6" x14ac:dyDescent="0.3">
      <c r="A48" s="89">
        <v>130</v>
      </c>
      <c r="B48" s="90" t="s">
        <v>80</v>
      </c>
      <c r="C48" s="91" t="s">
        <v>34</v>
      </c>
      <c r="D48" s="92">
        <f t="shared" ref="D48:R48" si="9">SUM(D49:D49)</f>
        <v>1</v>
      </c>
      <c r="E48" s="92">
        <f t="shared" si="9"/>
        <v>0</v>
      </c>
      <c r="F48" s="92">
        <f t="shared" si="9"/>
        <v>18.2</v>
      </c>
      <c r="G48" s="92">
        <f t="shared" si="9"/>
        <v>76</v>
      </c>
      <c r="H48" s="92">
        <f t="shared" si="9"/>
        <v>0.02</v>
      </c>
      <c r="I48" s="92">
        <f t="shared" si="9"/>
        <v>0.02</v>
      </c>
      <c r="J48" s="92">
        <f t="shared" si="9"/>
        <v>4</v>
      </c>
      <c r="K48" s="93">
        <f t="shared" si="9"/>
        <v>0</v>
      </c>
      <c r="L48" s="93">
        <f t="shared" si="9"/>
        <v>0.2</v>
      </c>
      <c r="M48" s="93">
        <f t="shared" si="9"/>
        <v>14</v>
      </c>
      <c r="N48" s="93">
        <f t="shared" si="9"/>
        <v>2E-3</v>
      </c>
      <c r="O48" s="93">
        <f t="shared" si="9"/>
        <v>8</v>
      </c>
      <c r="P48" s="93">
        <f t="shared" si="9"/>
        <v>0</v>
      </c>
      <c r="Q48" s="93">
        <f t="shared" si="9"/>
        <v>14</v>
      </c>
      <c r="R48" s="94">
        <f t="shared" si="9"/>
        <v>0.6</v>
      </c>
    </row>
    <row r="49" spans="1:18" ht="15.6" x14ac:dyDescent="0.3">
      <c r="A49" s="95"/>
      <c r="B49" s="86" t="s">
        <v>81</v>
      </c>
      <c r="C49" s="96" t="s">
        <v>82</v>
      </c>
      <c r="D49" s="97">
        <v>1</v>
      </c>
      <c r="E49" s="97">
        <v>0</v>
      </c>
      <c r="F49" s="97">
        <v>18.2</v>
      </c>
      <c r="G49" s="97">
        <v>76</v>
      </c>
      <c r="H49" s="97">
        <v>0.02</v>
      </c>
      <c r="I49" s="97">
        <v>0.02</v>
      </c>
      <c r="J49" s="97">
        <v>4</v>
      </c>
      <c r="K49" s="98">
        <v>0</v>
      </c>
      <c r="L49" s="98">
        <v>0.2</v>
      </c>
      <c r="M49" s="98">
        <v>14</v>
      </c>
      <c r="N49" s="99">
        <v>2E-3</v>
      </c>
      <c r="O49" s="99">
        <v>8</v>
      </c>
      <c r="P49" s="99">
        <v>0</v>
      </c>
      <c r="Q49" s="99">
        <v>14</v>
      </c>
      <c r="R49" s="100">
        <v>0.6</v>
      </c>
    </row>
    <row r="50" spans="1:18" x14ac:dyDescent="0.3">
      <c r="A50" s="84">
        <v>11</v>
      </c>
      <c r="B50" s="23" t="s">
        <v>83</v>
      </c>
      <c r="C50" s="24" t="s">
        <v>23</v>
      </c>
      <c r="D50" s="79">
        <f t="shared" ref="D50:R50" si="10">SUM(D51)</f>
        <v>1.44</v>
      </c>
      <c r="E50" s="79">
        <f t="shared" si="10"/>
        <v>0.36</v>
      </c>
      <c r="F50" s="79">
        <f t="shared" si="10"/>
        <v>12.48</v>
      </c>
      <c r="G50" s="79">
        <f t="shared" si="10"/>
        <v>59.4</v>
      </c>
      <c r="H50" s="101">
        <f t="shared" si="10"/>
        <v>7.0000000000000001E-3</v>
      </c>
      <c r="I50" s="101">
        <f t="shared" si="10"/>
        <v>3.2000000000000001E-2</v>
      </c>
      <c r="J50" s="79">
        <f t="shared" si="10"/>
        <v>0</v>
      </c>
      <c r="K50" s="79">
        <f t="shared" si="10"/>
        <v>0</v>
      </c>
      <c r="L50" s="79">
        <f t="shared" si="10"/>
        <v>0</v>
      </c>
      <c r="M50" s="79">
        <f t="shared" si="10"/>
        <v>14</v>
      </c>
      <c r="N50" s="79">
        <f t="shared" si="10"/>
        <v>0</v>
      </c>
      <c r="O50" s="79">
        <f t="shared" si="10"/>
        <v>0</v>
      </c>
      <c r="P50" s="79">
        <f t="shared" si="10"/>
        <v>0</v>
      </c>
      <c r="Q50" s="79">
        <f t="shared" si="10"/>
        <v>0</v>
      </c>
      <c r="R50" s="79">
        <f t="shared" si="10"/>
        <v>1.56</v>
      </c>
    </row>
    <row r="51" spans="1:18" ht="15" customHeight="1" x14ac:dyDescent="0.3">
      <c r="A51" s="102"/>
      <c r="B51" s="103" t="s">
        <v>84</v>
      </c>
      <c r="C51" s="104" t="s">
        <v>25</v>
      </c>
      <c r="D51" s="104">
        <v>1.44</v>
      </c>
      <c r="E51" s="104">
        <v>0.36</v>
      </c>
      <c r="F51" s="104">
        <v>12.48</v>
      </c>
      <c r="G51" s="104">
        <v>59.4</v>
      </c>
      <c r="H51" s="104">
        <v>7.0000000000000001E-3</v>
      </c>
      <c r="I51" s="104">
        <v>3.2000000000000001E-2</v>
      </c>
      <c r="J51" s="104">
        <v>0</v>
      </c>
      <c r="K51" s="104">
        <v>0</v>
      </c>
      <c r="L51" s="104">
        <v>0</v>
      </c>
      <c r="M51" s="104">
        <v>14</v>
      </c>
      <c r="N51" s="105">
        <v>0</v>
      </c>
      <c r="O51" s="105">
        <v>0</v>
      </c>
      <c r="P51" s="105">
        <v>0</v>
      </c>
      <c r="Q51" s="105">
        <v>0</v>
      </c>
      <c r="R51" s="106">
        <v>1.56</v>
      </c>
    </row>
    <row r="52" spans="1:18" x14ac:dyDescent="0.3">
      <c r="A52" s="10" t="s">
        <v>57</v>
      </c>
      <c r="B52" s="10"/>
      <c r="C52" s="10"/>
      <c r="D52" s="65">
        <f t="shared" ref="D52:R52" si="11">SUM(D32,D34,D43,D48,D50,)</f>
        <v>19.246000000000002</v>
      </c>
      <c r="E52" s="65">
        <f t="shared" si="11"/>
        <v>8.4549999999999983</v>
      </c>
      <c r="F52" s="65">
        <f t="shared" si="11"/>
        <v>56.876999999999995</v>
      </c>
      <c r="G52" s="65">
        <f t="shared" si="11"/>
        <v>484.16999999999996</v>
      </c>
      <c r="H52" s="65">
        <f t="shared" si="11"/>
        <v>1.679</v>
      </c>
      <c r="I52" s="65">
        <f t="shared" si="11"/>
        <v>1.0049999999999999</v>
      </c>
      <c r="J52" s="65">
        <f t="shared" si="11"/>
        <v>29.095999999999997</v>
      </c>
      <c r="K52" s="65">
        <f t="shared" si="11"/>
        <v>0.47500000000000009</v>
      </c>
      <c r="L52" s="65">
        <f t="shared" si="11"/>
        <v>1.2409999999999999</v>
      </c>
      <c r="M52" s="65">
        <f t="shared" si="11"/>
        <v>142.934</v>
      </c>
      <c r="N52" s="65">
        <f t="shared" si="11"/>
        <v>0.10400000000000001</v>
      </c>
      <c r="O52" s="65">
        <f t="shared" si="11"/>
        <v>80.38</v>
      </c>
      <c r="P52" s="65">
        <f t="shared" si="11"/>
        <v>1.9E-2</v>
      </c>
      <c r="Q52" s="65">
        <f t="shared" si="11"/>
        <v>314.87699999999995</v>
      </c>
      <c r="R52" s="107">
        <f t="shared" si="11"/>
        <v>4.9619999999999997</v>
      </c>
    </row>
    <row r="53" spans="1:18" x14ac:dyDescent="0.3">
      <c r="C53" s="15">
        <v>540</v>
      </c>
    </row>
    <row r="56" spans="1:18" x14ac:dyDescent="0.3">
      <c r="B56" s="108" t="s">
        <v>85</v>
      </c>
      <c r="C56" s="108"/>
      <c r="D56" s="108"/>
      <c r="E56" s="108"/>
      <c r="F56" s="108"/>
      <c r="G56" s="108"/>
      <c r="H56" s="108"/>
      <c r="I56" s="108"/>
      <c r="J56" s="108"/>
      <c r="K56" s="108"/>
      <c r="L56" s="108"/>
      <c r="M56" s="108"/>
      <c r="N56" s="108"/>
      <c r="O56" s="108"/>
      <c r="P56" s="108"/>
      <c r="Q56" s="108"/>
      <c r="R56" s="108"/>
    </row>
    <row r="57" spans="1:18" ht="15" customHeight="1" x14ac:dyDescent="0.3">
      <c r="A57" s="9" t="s">
        <v>1</v>
      </c>
      <c r="B57" s="13" t="s">
        <v>2</v>
      </c>
      <c r="C57" s="13" t="s">
        <v>3</v>
      </c>
      <c r="D57" s="8" t="s">
        <v>4</v>
      </c>
      <c r="E57" s="8"/>
      <c r="F57" s="8"/>
      <c r="G57" s="13" t="s">
        <v>5</v>
      </c>
      <c r="H57" s="8" t="s">
        <v>6</v>
      </c>
      <c r="I57" s="8"/>
      <c r="J57" s="8"/>
      <c r="K57" s="8"/>
      <c r="L57" s="8"/>
      <c r="M57" s="11" t="s">
        <v>7</v>
      </c>
      <c r="N57" s="11"/>
      <c r="O57" s="11"/>
      <c r="P57" s="11"/>
      <c r="Q57" s="11"/>
      <c r="R57" s="11"/>
    </row>
    <row r="58" spans="1:18" ht="27.6" x14ac:dyDescent="0.3">
      <c r="A58" s="9"/>
      <c r="B58" s="13"/>
      <c r="C58" s="13"/>
      <c r="D58" s="109" t="s">
        <v>8</v>
      </c>
      <c r="E58" s="109" t="s">
        <v>9</v>
      </c>
      <c r="F58" s="109" t="s">
        <v>10</v>
      </c>
      <c r="G58" s="13"/>
      <c r="H58" s="109" t="s">
        <v>11</v>
      </c>
      <c r="I58" s="109" t="s">
        <v>12</v>
      </c>
      <c r="J58" s="109" t="s">
        <v>13</v>
      </c>
      <c r="K58" s="109" t="s">
        <v>86</v>
      </c>
      <c r="L58" s="109" t="s">
        <v>15</v>
      </c>
      <c r="M58" s="109" t="s">
        <v>16</v>
      </c>
      <c r="N58" s="110" t="s">
        <v>17</v>
      </c>
      <c r="O58" s="111" t="s">
        <v>18</v>
      </c>
      <c r="P58" s="110" t="s">
        <v>19</v>
      </c>
      <c r="Q58" s="110" t="s">
        <v>20</v>
      </c>
      <c r="R58" s="112" t="s">
        <v>21</v>
      </c>
    </row>
    <row r="59" spans="1:18" ht="28.2" x14ac:dyDescent="0.3">
      <c r="A59" s="113">
        <v>15</v>
      </c>
      <c r="B59" s="23" t="s">
        <v>87</v>
      </c>
      <c r="C59" s="24" t="s">
        <v>60</v>
      </c>
      <c r="D59" s="24">
        <f t="shared" ref="D59:R59" si="12">SUM(D60:D62)</f>
        <v>0.73</v>
      </c>
      <c r="E59" s="24">
        <f t="shared" si="12"/>
        <v>4.26</v>
      </c>
      <c r="F59" s="24">
        <f t="shared" si="12"/>
        <v>5.65</v>
      </c>
      <c r="G59" s="24">
        <f t="shared" si="12"/>
        <v>64.47</v>
      </c>
      <c r="H59" s="24">
        <f t="shared" si="12"/>
        <v>3.3000000000000002E-2</v>
      </c>
      <c r="I59" s="24">
        <f t="shared" si="12"/>
        <v>3.9E-2</v>
      </c>
      <c r="J59" s="24">
        <f t="shared" si="12"/>
        <v>3.29</v>
      </c>
      <c r="K59" s="24">
        <f t="shared" si="12"/>
        <v>1.1200000000000001</v>
      </c>
      <c r="L59" s="24">
        <f t="shared" si="12"/>
        <v>0.22</v>
      </c>
      <c r="M59" s="24">
        <f t="shared" si="12"/>
        <v>28.45</v>
      </c>
      <c r="N59" s="24">
        <f t="shared" si="12"/>
        <v>3.0000000000000001E-3</v>
      </c>
      <c r="O59" s="24">
        <f t="shared" si="12"/>
        <v>21.2</v>
      </c>
      <c r="P59" s="24">
        <f t="shared" si="12"/>
        <v>0</v>
      </c>
      <c r="Q59" s="24">
        <f t="shared" si="12"/>
        <v>30.69</v>
      </c>
      <c r="R59" s="24">
        <f t="shared" si="12"/>
        <v>0.39</v>
      </c>
    </row>
    <row r="60" spans="1:18" ht="15.6" x14ac:dyDescent="0.3">
      <c r="A60" s="113"/>
      <c r="B60" s="37" t="s">
        <v>66</v>
      </c>
      <c r="C60" s="81" t="s">
        <v>88</v>
      </c>
      <c r="D60" s="81">
        <v>0.73</v>
      </c>
      <c r="E60" s="81">
        <v>0.06</v>
      </c>
      <c r="F60" s="81">
        <v>3.85</v>
      </c>
      <c r="G60" s="81">
        <v>19.53</v>
      </c>
      <c r="H60" s="114">
        <v>3.3000000000000002E-2</v>
      </c>
      <c r="I60" s="114">
        <v>3.9E-2</v>
      </c>
      <c r="J60" s="114">
        <v>3.29</v>
      </c>
      <c r="K60" s="114">
        <v>1.1200000000000001</v>
      </c>
      <c r="L60" s="114">
        <v>0.22</v>
      </c>
      <c r="M60" s="114">
        <v>28.45</v>
      </c>
      <c r="N60" s="115">
        <v>3.0000000000000001E-3</v>
      </c>
      <c r="O60" s="116">
        <v>21.2</v>
      </c>
      <c r="P60" s="115">
        <v>0</v>
      </c>
      <c r="Q60" s="115">
        <v>30.69</v>
      </c>
      <c r="R60" s="115">
        <v>0.39</v>
      </c>
    </row>
    <row r="61" spans="1:18" x14ac:dyDescent="0.3">
      <c r="A61" s="113"/>
      <c r="B61" s="37" t="s">
        <v>89</v>
      </c>
      <c r="C61" s="81" t="s">
        <v>90</v>
      </c>
      <c r="D61" s="81">
        <v>0</v>
      </c>
      <c r="E61" s="81">
        <v>4.2</v>
      </c>
      <c r="F61" s="81">
        <v>0</v>
      </c>
      <c r="G61" s="81">
        <v>37.76</v>
      </c>
      <c r="H61" s="114">
        <v>0</v>
      </c>
      <c r="I61" s="114">
        <v>0</v>
      </c>
      <c r="J61" s="114">
        <v>0</v>
      </c>
      <c r="K61" s="114">
        <v>0</v>
      </c>
      <c r="L61" s="114">
        <v>0</v>
      </c>
      <c r="M61" s="114">
        <v>0</v>
      </c>
      <c r="N61" s="114">
        <v>0</v>
      </c>
      <c r="O61" s="114">
        <v>0</v>
      </c>
      <c r="P61" s="114">
        <v>0</v>
      </c>
      <c r="Q61" s="114">
        <v>0</v>
      </c>
      <c r="R61" s="114">
        <v>0</v>
      </c>
    </row>
    <row r="62" spans="1:18" x14ac:dyDescent="0.3">
      <c r="A62" s="113"/>
      <c r="B62" s="37" t="s">
        <v>42</v>
      </c>
      <c r="C62" s="81" t="s">
        <v>91</v>
      </c>
      <c r="D62" s="81">
        <v>0</v>
      </c>
      <c r="E62" s="81">
        <v>0</v>
      </c>
      <c r="F62" s="81">
        <v>1.8</v>
      </c>
      <c r="G62" s="81">
        <v>7.18</v>
      </c>
      <c r="H62" s="114">
        <v>0</v>
      </c>
      <c r="I62" s="114">
        <v>0</v>
      </c>
      <c r="J62" s="114">
        <v>0</v>
      </c>
      <c r="K62" s="114">
        <v>0</v>
      </c>
      <c r="L62" s="114">
        <v>0</v>
      </c>
      <c r="M62" s="114">
        <v>0</v>
      </c>
      <c r="N62" s="114">
        <v>0</v>
      </c>
      <c r="O62" s="114">
        <v>0</v>
      </c>
      <c r="P62" s="114">
        <v>0</v>
      </c>
      <c r="Q62" s="114">
        <v>0</v>
      </c>
      <c r="R62" s="114">
        <v>0</v>
      </c>
    </row>
    <row r="63" spans="1:18" ht="27.6" x14ac:dyDescent="0.3">
      <c r="A63" s="117" t="s">
        <v>92</v>
      </c>
      <c r="B63" s="90" t="s">
        <v>93</v>
      </c>
      <c r="C63" s="118">
        <v>195</v>
      </c>
      <c r="D63" s="45">
        <f t="shared" ref="D63:R63" si="13">SUM(D64:D71)</f>
        <v>26.299999999999997</v>
      </c>
      <c r="E63" s="45">
        <f t="shared" si="13"/>
        <v>17.875</v>
      </c>
      <c r="F63" s="45">
        <f t="shared" si="13"/>
        <v>30.009999999999998</v>
      </c>
      <c r="G63" s="45">
        <f t="shared" si="13"/>
        <v>383.77000000000004</v>
      </c>
      <c r="H63" s="45">
        <f t="shared" si="13"/>
        <v>0.113</v>
      </c>
      <c r="I63" s="45">
        <f t="shared" si="13"/>
        <v>0.77900000000000014</v>
      </c>
      <c r="J63" s="45">
        <f t="shared" si="13"/>
        <v>1.714</v>
      </c>
      <c r="K63" s="45">
        <f t="shared" si="13"/>
        <v>0.121</v>
      </c>
      <c r="L63" s="45">
        <f t="shared" si="13"/>
        <v>0.55399999999999994</v>
      </c>
      <c r="M63" s="45">
        <f t="shared" si="13"/>
        <v>336.48200000000003</v>
      </c>
      <c r="N63" s="45">
        <f t="shared" si="13"/>
        <v>1.9000000000000003E-2</v>
      </c>
      <c r="O63" s="45">
        <f t="shared" si="13"/>
        <v>43.024000000000001</v>
      </c>
      <c r="P63" s="45">
        <f t="shared" si="13"/>
        <v>4.1000000000000002E-2</v>
      </c>
      <c r="Q63" s="45">
        <f t="shared" si="13"/>
        <v>365.976</v>
      </c>
      <c r="R63" s="45">
        <f t="shared" si="13"/>
        <v>2.1939999999999995</v>
      </c>
    </row>
    <row r="64" spans="1:18" x14ac:dyDescent="0.3">
      <c r="A64" s="119"/>
      <c r="B64" s="86" t="s">
        <v>94</v>
      </c>
      <c r="C64" s="120" t="s">
        <v>95</v>
      </c>
      <c r="D64" s="121">
        <v>0.16</v>
      </c>
      <c r="E64" s="121">
        <v>0.03</v>
      </c>
      <c r="F64" s="121">
        <v>3.56</v>
      </c>
      <c r="G64" s="121">
        <v>14.26</v>
      </c>
      <c r="H64" s="121">
        <v>5.0000000000000001E-3</v>
      </c>
      <c r="I64" s="121">
        <v>7.0000000000000001E-3</v>
      </c>
      <c r="J64" s="121">
        <v>0.124</v>
      </c>
      <c r="K64" s="121">
        <v>0</v>
      </c>
      <c r="L64" s="121">
        <v>2.7E-2</v>
      </c>
      <c r="M64" s="121">
        <v>2.7</v>
      </c>
      <c r="N64" s="122">
        <v>0</v>
      </c>
      <c r="O64" s="122">
        <v>2.2679999999999998</v>
      </c>
      <c r="P64" s="122">
        <v>0</v>
      </c>
      <c r="Q64" s="122">
        <v>6.9660000000000002</v>
      </c>
      <c r="R64" s="123">
        <v>0.124</v>
      </c>
    </row>
    <row r="65" spans="1:18" x14ac:dyDescent="0.3">
      <c r="A65" s="119"/>
      <c r="B65" s="86" t="s">
        <v>96</v>
      </c>
      <c r="C65" s="120" t="s">
        <v>97</v>
      </c>
      <c r="D65" s="121">
        <v>1.3</v>
      </c>
      <c r="E65" s="121">
        <v>0.13</v>
      </c>
      <c r="F65" s="121">
        <v>8.9</v>
      </c>
      <c r="G65" s="121">
        <v>41.96</v>
      </c>
      <c r="H65" s="121">
        <v>1.7999999999999999E-2</v>
      </c>
      <c r="I65" s="121">
        <v>5.0000000000000001E-3</v>
      </c>
      <c r="J65" s="121">
        <v>0</v>
      </c>
      <c r="K65" s="121">
        <v>0</v>
      </c>
      <c r="L65" s="121">
        <v>0.189</v>
      </c>
      <c r="M65" s="121">
        <v>2.52</v>
      </c>
      <c r="N65" s="122">
        <v>0</v>
      </c>
      <c r="O65" s="122">
        <v>2.2679999999999998</v>
      </c>
      <c r="P65" s="122">
        <v>0</v>
      </c>
      <c r="Q65" s="122">
        <v>10.71</v>
      </c>
      <c r="R65" s="123">
        <v>1.26</v>
      </c>
    </row>
    <row r="66" spans="1:18" x14ac:dyDescent="0.3">
      <c r="A66" s="119"/>
      <c r="B66" s="86" t="s">
        <v>98</v>
      </c>
      <c r="C66" s="120" t="s">
        <v>99</v>
      </c>
      <c r="D66" s="121">
        <v>20.74</v>
      </c>
      <c r="E66" s="121">
        <v>11.18</v>
      </c>
      <c r="F66" s="121">
        <v>2.48</v>
      </c>
      <c r="G66" s="121">
        <v>192.88</v>
      </c>
      <c r="H66" s="121">
        <v>0.05</v>
      </c>
      <c r="I66" s="121">
        <v>0.33500000000000002</v>
      </c>
      <c r="J66" s="121">
        <v>0.621</v>
      </c>
      <c r="K66" s="121">
        <v>6.8000000000000005E-2</v>
      </c>
      <c r="L66" s="121">
        <v>0.248</v>
      </c>
      <c r="M66" s="121">
        <v>203.69</v>
      </c>
      <c r="N66" s="122">
        <v>1.0999999999999999E-2</v>
      </c>
      <c r="O66" s="122">
        <v>28.57</v>
      </c>
      <c r="P66" s="122">
        <v>3.6999999999999998E-2</v>
      </c>
      <c r="Q66" s="122">
        <v>273.24</v>
      </c>
      <c r="R66" s="123">
        <v>0.497</v>
      </c>
    </row>
    <row r="67" spans="1:18" x14ac:dyDescent="0.3">
      <c r="A67" s="119"/>
      <c r="B67" s="86" t="s">
        <v>27</v>
      </c>
      <c r="C67" s="124" t="s">
        <v>100</v>
      </c>
      <c r="D67" s="121">
        <v>0.05</v>
      </c>
      <c r="E67" s="121">
        <v>2.21</v>
      </c>
      <c r="F67" s="121">
        <v>0.06</v>
      </c>
      <c r="G67" s="121">
        <v>20.38</v>
      </c>
      <c r="H67" s="121">
        <v>0</v>
      </c>
      <c r="I67" s="121">
        <v>4.0000000000000001E-3</v>
      </c>
      <c r="J67" s="121">
        <v>0</v>
      </c>
      <c r="K67" s="121">
        <v>1.6E-2</v>
      </c>
      <c r="L67" s="121">
        <v>3.5999999999999997E-2</v>
      </c>
      <c r="M67" s="121">
        <v>0.86399999999999999</v>
      </c>
      <c r="N67" s="122">
        <v>0</v>
      </c>
      <c r="O67" s="122">
        <v>1.7999999999999999E-2</v>
      </c>
      <c r="P67" s="122">
        <v>0</v>
      </c>
      <c r="Q67" s="122">
        <v>1.08</v>
      </c>
      <c r="R67" s="123">
        <v>7.0000000000000001E-3</v>
      </c>
    </row>
    <row r="68" spans="1:18" x14ac:dyDescent="0.3">
      <c r="A68" s="119"/>
      <c r="B68" s="86" t="s">
        <v>36</v>
      </c>
      <c r="C68" s="120" t="s">
        <v>101</v>
      </c>
      <c r="D68" s="121">
        <v>1.83</v>
      </c>
      <c r="E68" s="121">
        <v>2.02</v>
      </c>
      <c r="F68" s="121">
        <v>2.96</v>
      </c>
      <c r="G68" s="121">
        <v>37.799999999999997</v>
      </c>
      <c r="H68" s="121">
        <v>2.5000000000000001E-2</v>
      </c>
      <c r="I68" s="121">
        <v>9.4E-2</v>
      </c>
      <c r="J68" s="121">
        <v>0.81899999999999995</v>
      </c>
      <c r="K68" s="121">
        <v>1.4E-2</v>
      </c>
      <c r="L68" s="121">
        <v>0</v>
      </c>
      <c r="M68" s="121">
        <v>75.599999999999994</v>
      </c>
      <c r="N68" s="122">
        <v>6.0000000000000001E-3</v>
      </c>
      <c r="O68" s="122">
        <v>8.82</v>
      </c>
      <c r="P68" s="122">
        <v>1E-3</v>
      </c>
      <c r="Q68" s="122">
        <v>56.7</v>
      </c>
      <c r="R68" s="123">
        <v>3.9E-2</v>
      </c>
    </row>
    <row r="69" spans="1:18" x14ac:dyDescent="0.3">
      <c r="A69" s="119"/>
      <c r="B69" s="86" t="s">
        <v>42</v>
      </c>
      <c r="C69" s="124" t="s">
        <v>100</v>
      </c>
      <c r="D69" s="121">
        <v>0</v>
      </c>
      <c r="E69" s="121">
        <v>0</v>
      </c>
      <c r="F69" s="121">
        <v>3.59</v>
      </c>
      <c r="G69" s="121">
        <v>14.36</v>
      </c>
      <c r="H69" s="121">
        <v>0</v>
      </c>
      <c r="I69" s="121">
        <v>0</v>
      </c>
      <c r="J69" s="121">
        <v>0</v>
      </c>
      <c r="K69" s="121">
        <v>0</v>
      </c>
      <c r="L69" s="121">
        <v>0</v>
      </c>
      <c r="M69" s="121">
        <v>0.108</v>
      </c>
      <c r="N69" s="122">
        <v>0</v>
      </c>
      <c r="O69" s="122">
        <v>0</v>
      </c>
      <c r="P69" s="122">
        <v>0</v>
      </c>
      <c r="Q69" s="122">
        <v>0</v>
      </c>
      <c r="R69" s="123">
        <v>1.2E-2</v>
      </c>
    </row>
    <row r="70" spans="1:18" x14ac:dyDescent="0.3">
      <c r="A70" s="119"/>
      <c r="B70" s="86" t="s">
        <v>24</v>
      </c>
      <c r="C70" s="124" t="s">
        <v>71</v>
      </c>
      <c r="D70" s="121">
        <v>1.1399999999999999</v>
      </c>
      <c r="E70" s="121">
        <v>1.03</v>
      </c>
      <c r="F70" s="121">
        <v>0.06</v>
      </c>
      <c r="G70" s="121">
        <v>14.13</v>
      </c>
      <c r="H70" s="121">
        <v>6.0000000000000001E-3</v>
      </c>
      <c r="I70" s="121">
        <v>0.27700000000000002</v>
      </c>
      <c r="J70" s="121">
        <v>0</v>
      </c>
      <c r="K70" s="121">
        <v>2.3E-2</v>
      </c>
      <c r="L70" s="121">
        <v>5.3999999999999999E-2</v>
      </c>
      <c r="M70" s="121">
        <v>4.95</v>
      </c>
      <c r="N70" s="122">
        <v>2E-3</v>
      </c>
      <c r="O70" s="122">
        <v>1.08</v>
      </c>
      <c r="P70" s="122">
        <v>3.0000000000000001E-3</v>
      </c>
      <c r="Q70" s="122">
        <v>17.28</v>
      </c>
      <c r="R70" s="123">
        <v>0.22500000000000001</v>
      </c>
    </row>
    <row r="71" spans="1:18" x14ac:dyDescent="0.3">
      <c r="A71" s="119"/>
      <c r="B71" s="86" t="s">
        <v>102</v>
      </c>
      <c r="C71" s="120" t="s">
        <v>103</v>
      </c>
      <c r="D71" s="51">
        <v>1.08</v>
      </c>
      <c r="E71" s="51">
        <v>1.2749999999999999</v>
      </c>
      <c r="F71" s="51">
        <v>8.4</v>
      </c>
      <c r="G71" s="51">
        <v>48</v>
      </c>
      <c r="H71" s="51">
        <v>8.9999999999999993E-3</v>
      </c>
      <c r="I71" s="51">
        <v>5.7000000000000002E-2</v>
      </c>
      <c r="J71" s="51">
        <v>0.15</v>
      </c>
      <c r="K71" s="51">
        <v>0</v>
      </c>
      <c r="L71" s="51">
        <v>0</v>
      </c>
      <c r="M71" s="51">
        <v>46.05</v>
      </c>
      <c r="N71" s="125">
        <v>0</v>
      </c>
      <c r="O71" s="125">
        <v>0</v>
      </c>
      <c r="P71" s="125">
        <v>0</v>
      </c>
      <c r="Q71" s="125">
        <v>0</v>
      </c>
      <c r="R71" s="126">
        <v>0.03</v>
      </c>
    </row>
    <row r="72" spans="1:18" x14ac:dyDescent="0.3">
      <c r="A72" s="117">
        <v>133</v>
      </c>
      <c r="B72" s="90" t="s">
        <v>104</v>
      </c>
      <c r="C72" s="118">
        <v>200</v>
      </c>
      <c r="D72" s="45">
        <f t="shared" ref="D72:R72" si="14">SUM(D73:D76)</f>
        <v>0.2</v>
      </c>
      <c r="E72" s="45">
        <f t="shared" si="14"/>
        <v>0.04</v>
      </c>
      <c r="F72" s="45">
        <f t="shared" si="14"/>
        <v>13.26</v>
      </c>
      <c r="G72" s="45">
        <f t="shared" si="14"/>
        <v>55.78</v>
      </c>
      <c r="H72" s="45">
        <f t="shared" si="14"/>
        <v>4.0000000000000001E-3</v>
      </c>
      <c r="I72" s="45">
        <f t="shared" si="14"/>
        <v>8.0000000000000002E-3</v>
      </c>
      <c r="J72" s="45">
        <f t="shared" si="14"/>
        <v>3.66</v>
      </c>
      <c r="K72" s="45">
        <f t="shared" si="14"/>
        <v>0</v>
      </c>
      <c r="L72" s="45">
        <f t="shared" si="14"/>
        <v>1.7999999999999999E-2</v>
      </c>
      <c r="M72" s="45">
        <f t="shared" si="14"/>
        <v>6.9600000000000009</v>
      </c>
      <c r="N72" s="45">
        <f t="shared" si="14"/>
        <v>0</v>
      </c>
      <c r="O72" s="45">
        <f t="shared" si="14"/>
        <v>3.72</v>
      </c>
      <c r="P72" s="45">
        <f t="shared" si="14"/>
        <v>0</v>
      </c>
      <c r="Q72" s="45">
        <f t="shared" si="14"/>
        <v>6.92</v>
      </c>
      <c r="R72" s="45">
        <f t="shared" si="14"/>
        <v>0.58500000000000008</v>
      </c>
    </row>
    <row r="73" spans="1:18" x14ac:dyDescent="0.3">
      <c r="A73" s="127"/>
      <c r="B73" s="37" t="s">
        <v>105</v>
      </c>
      <c r="C73" s="81" t="s">
        <v>106</v>
      </c>
      <c r="D73" s="81">
        <v>0.12</v>
      </c>
      <c r="E73" s="81">
        <v>0.03</v>
      </c>
      <c r="F73" s="81">
        <v>0.02</v>
      </c>
      <c r="G73" s="81">
        <v>0.85</v>
      </c>
      <c r="H73" s="51">
        <v>0</v>
      </c>
      <c r="I73" s="51">
        <v>6.0000000000000001E-3</v>
      </c>
      <c r="J73" s="51">
        <v>0.06</v>
      </c>
      <c r="K73" s="86">
        <v>0</v>
      </c>
      <c r="L73" s="86">
        <v>0</v>
      </c>
      <c r="M73" s="51">
        <v>2.97</v>
      </c>
      <c r="N73" s="125">
        <v>0</v>
      </c>
      <c r="O73" s="87">
        <v>2.64</v>
      </c>
      <c r="P73" s="125">
        <v>0</v>
      </c>
      <c r="Q73" s="87">
        <v>4.9400000000000004</v>
      </c>
      <c r="R73" s="126">
        <v>0.49199999999999999</v>
      </c>
    </row>
    <row r="74" spans="1:18" x14ac:dyDescent="0.3">
      <c r="A74" s="127"/>
      <c r="B74" s="37" t="s">
        <v>38</v>
      </c>
      <c r="C74" s="81" t="s">
        <v>107</v>
      </c>
      <c r="D74" s="81">
        <v>0</v>
      </c>
      <c r="E74" s="81">
        <v>0</v>
      </c>
      <c r="F74" s="81">
        <v>0</v>
      </c>
      <c r="G74" s="81">
        <v>0</v>
      </c>
      <c r="H74" s="51">
        <v>0</v>
      </c>
      <c r="I74" s="51">
        <v>0</v>
      </c>
      <c r="J74" s="51">
        <v>0</v>
      </c>
      <c r="K74" s="87">
        <v>0</v>
      </c>
      <c r="L74" s="87">
        <v>0</v>
      </c>
      <c r="M74" s="125">
        <v>0</v>
      </c>
      <c r="N74" s="125">
        <v>0</v>
      </c>
      <c r="O74" s="87">
        <v>0</v>
      </c>
      <c r="P74" s="125">
        <v>0</v>
      </c>
      <c r="Q74" s="87">
        <v>0</v>
      </c>
      <c r="R74" s="126">
        <v>0</v>
      </c>
    </row>
    <row r="75" spans="1:18" x14ac:dyDescent="0.3">
      <c r="A75" s="127"/>
      <c r="B75" s="37" t="s">
        <v>42</v>
      </c>
      <c r="C75" s="81" t="s">
        <v>108</v>
      </c>
      <c r="D75" s="81">
        <v>0</v>
      </c>
      <c r="E75" s="81">
        <v>0</v>
      </c>
      <c r="F75" s="81">
        <v>12.97</v>
      </c>
      <c r="G75" s="81">
        <v>51.87</v>
      </c>
      <c r="H75" s="51">
        <v>0</v>
      </c>
      <c r="I75" s="51">
        <v>0</v>
      </c>
      <c r="J75" s="51">
        <v>0</v>
      </c>
      <c r="K75" s="86">
        <v>0</v>
      </c>
      <c r="L75" s="86">
        <v>0</v>
      </c>
      <c r="M75" s="51">
        <v>0.39</v>
      </c>
      <c r="N75" s="125">
        <v>0</v>
      </c>
      <c r="O75" s="87">
        <v>0</v>
      </c>
      <c r="P75" s="125">
        <v>0</v>
      </c>
      <c r="Q75" s="87">
        <v>0</v>
      </c>
      <c r="R75" s="126">
        <v>3.9E-2</v>
      </c>
    </row>
    <row r="76" spans="1:18" x14ac:dyDescent="0.3">
      <c r="A76" s="127"/>
      <c r="B76" s="37" t="s">
        <v>109</v>
      </c>
      <c r="C76" s="81" t="s">
        <v>110</v>
      </c>
      <c r="D76" s="81">
        <v>0.08</v>
      </c>
      <c r="E76" s="81">
        <v>0.01</v>
      </c>
      <c r="F76" s="81">
        <v>0.27</v>
      </c>
      <c r="G76" s="81">
        <v>3.06</v>
      </c>
      <c r="H76" s="51">
        <v>4.0000000000000001E-3</v>
      </c>
      <c r="I76" s="51">
        <v>2E-3</v>
      </c>
      <c r="J76" s="51">
        <v>3.6</v>
      </c>
      <c r="K76" s="86">
        <v>0</v>
      </c>
      <c r="L76" s="86">
        <v>1.7999999999999999E-2</v>
      </c>
      <c r="M76" s="51">
        <v>3.6</v>
      </c>
      <c r="N76" s="125">
        <v>0</v>
      </c>
      <c r="O76" s="87">
        <v>1.08</v>
      </c>
      <c r="P76" s="125">
        <v>0</v>
      </c>
      <c r="Q76" s="87">
        <v>1.98</v>
      </c>
      <c r="R76" s="126">
        <v>5.3999999999999999E-2</v>
      </c>
    </row>
    <row r="77" spans="1:18" x14ac:dyDescent="0.3">
      <c r="A77" s="117">
        <v>10</v>
      </c>
      <c r="B77" s="90" t="s">
        <v>55</v>
      </c>
      <c r="C77" s="118">
        <v>30</v>
      </c>
      <c r="D77" s="45">
        <f t="shared" ref="D77:R77" si="15">SUM(D78)</f>
        <v>2.37</v>
      </c>
      <c r="E77" s="45">
        <f t="shared" si="15"/>
        <v>0.27</v>
      </c>
      <c r="F77" s="45">
        <f t="shared" si="15"/>
        <v>11.4</v>
      </c>
      <c r="G77" s="45">
        <f t="shared" si="15"/>
        <v>59.7</v>
      </c>
      <c r="H77" s="45">
        <f t="shared" si="15"/>
        <v>4.8000000000000001E-2</v>
      </c>
      <c r="I77" s="45">
        <f t="shared" si="15"/>
        <v>1.7999999999999999E-2</v>
      </c>
      <c r="J77" s="45">
        <f t="shared" si="15"/>
        <v>0</v>
      </c>
      <c r="K77" s="45">
        <f t="shared" si="15"/>
        <v>0</v>
      </c>
      <c r="L77" s="45">
        <f t="shared" si="15"/>
        <v>0.39</v>
      </c>
      <c r="M77" s="45">
        <f t="shared" si="15"/>
        <v>6.9</v>
      </c>
      <c r="N77" s="45">
        <f t="shared" si="15"/>
        <v>1E-3</v>
      </c>
      <c r="O77" s="45">
        <f t="shared" si="15"/>
        <v>9.9</v>
      </c>
      <c r="P77" s="45">
        <f t="shared" si="15"/>
        <v>2E-3</v>
      </c>
      <c r="Q77" s="45">
        <f t="shared" si="15"/>
        <v>26.1</v>
      </c>
      <c r="R77" s="128">
        <f t="shared" si="15"/>
        <v>0.6</v>
      </c>
    </row>
    <row r="78" spans="1:18" ht="27.6" x14ac:dyDescent="0.3">
      <c r="A78" s="113"/>
      <c r="B78" s="114" t="s">
        <v>56</v>
      </c>
      <c r="C78" s="114" t="s">
        <v>32</v>
      </c>
      <c r="D78" s="129">
        <v>2.37</v>
      </c>
      <c r="E78" s="129">
        <v>0.27</v>
      </c>
      <c r="F78" s="129">
        <v>11.4</v>
      </c>
      <c r="G78" s="129">
        <v>59.7</v>
      </c>
      <c r="H78" s="129">
        <v>4.8000000000000001E-2</v>
      </c>
      <c r="I78" s="129">
        <v>1.7999999999999999E-2</v>
      </c>
      <c r="J78" s="129">
        <v>0</v>
      </c>
      <c r="K78" s="129">
        <v>0</v>
      </c>
      <c r="L78" s="129">
        <v>0.39</v>
      </c>
      <c r="M78" s="129">
        <v>6.9</v>
      </c>
      <c r="N78" s="130">
        <v>1E-3</v>
      </c>
      <c r="O78" s="130">
        <v>9.9</v>
      </c>
      <c r="P78" s="130">
        <v>2E-3</v>
      </c>
      <c r="Q78" s="130">
        <v>26.1</v>
      </c>
      <c r="R78" s="131">
        <v>0.6</v>
      </c>
    </row>
    <row r="79" spans="1:18" x14ac:dyDescent="0.3">
      <c r="A79" s="63">
        <v>27</v>
      </c>
      <c r="B79" s="23" t="s">
        <v>111</v>
      </c>
      <c r="C79" s="35">
        <v>20</v>
      </c>
      <c r="D79" s="132">
        <f t="shared" ref="D79:R79" si="16">SUM(D80)</f>
        <v>4.6399999999999997</v>
      </c>
      <c r="E79" s="132">
        <f t="shared" si="16"/>
        <v>5.9</v>
      </c>
      <c r="F79" s="132">
        <f t="shared" si="16"/>
        <v>0</v>
      </c>
      <c r="G79" s="132">
        <f t="shared" si="16"/>
        <v>72.8</v>
      </c>
      <c r="H79" s="132">
        <f t="shared" si="16"/>
        <v>8.0000000000000002E-3</v>
      </c>
      <c r="I79" s="132">
        <f t="shared" si="16"/>
        <v>0.06</v>
      </c>
      <c r="J79" s="132">
        <f t="shared" si="16"/>
        <v>0.14000000000000001</v>
      </c>
      <c r="K79" s="132">
        <f t="shared" si="16"/>
        <v>5.8000000000000003E-2</v>
      </c>
      <c r="L79" s="132">
        <f t="shared" si="16"/>
        <v>0.1</v>
      </c>
      <c r="M79" s="132">
        <f t="shared" si="16"/>
        <v>176</v>
      </c>
      <c r="N79" s="132">
        <f t="shared" si="16"/>
        <v>0</v>
      </c>
      <c r="O79" s="132">
        <f t="shared" si="16"/>
        <v>7</v>
      </c>
      <c r="P79" s="132">
        <f t="shared" si="16"/>
        <v>3.0000000000000001E-3</v>
      </c>
      <c r="Q79" s="132">
        <f t="shared" si="16"/>
        <v>100</v>
      </c>
      <c r="R79" s="133">
        <f t="shared" si="16"/>
        <v>0.2</v>
      </c>
    </row>
    <row r="80" spans="1:18" x14ac:dyDescent="0.3">
      <c r="A80" s="80"/>
      <c r="B80" s="37" t="s">
        <v>29</v>
      </c>
      <c r="C80" s="81" t="s">
        <v>112</v>
      </c>
      <c r="D80" s="81">
        <v>4.6399999999999997</v>
      </c>
      <c r="E80" s="81">
        <v>5.9</v>
      </c>
      <c r="F80" s="81">
        <v>0</v>
      </c>
      <c r="G80" s="134">
        <v>72.8</v>
      </c>
      <c r="H80" s="134">
        <v>8.0000000000000002E-3</v>
      </c>
      <c r="I80" s="134">
        <v>0.06</v>
      </c>
      <c r="J80" s="134">
        <v>0.14000000000000001</v>
      </c>
      <c r="K80" s="134">
        <v>5.8000000000000003E-2</v>
      </c>
      <c r="L80" s="134">
        <v>0.1</v>
      </c>
      <c r="M80" s="134">
        <v>176</v>
      </c>
      <c r="N80" s="135">
        <v>0</v>
      </c>
      <c r="O80" s="135">
        <v>7</v>
      </c>
      <c r="P80" s="135">
        <v>3.0000000000000001E-3</v>
      </c>
      <c r="Q80" s="135">
        <v>100</v>
      </c>
      <c r="R80" s="136">
        <v>0.2</v>
      </c>
    </row>
    <row r="81" spans="1:22" ht="15.75" customHeight="1" x14ac:dyDescent="0.3">
      <c r="A81" s="9" t="s">
        <v>57</v>
      </c>
      <c r="B81" s="9"/>
      <c r="C81" s="9"/>
      <c r="D81" s="137">
        <f t="shared" ref="D81:R81" si="17">SUM(D59,D63,D72,D77,D79,)</f>
        <v>34.239999999999995</v>
      </c>
      <c r="E81" s="137">
        <f t="shared" si="17"/>
        <v>28.344999999999999</v>
      </c>
      <c r="F81" s="137">
        <f t="shared" si="17"/>
        <v>60.319999999999993</v>
      </c>
      <c r="G81" s="137">
        <f t="shared" si="17"/>
        <v>636.52</v>
      </c>
      <c r="H81" s="137">
        <f t="shared" si="17"/>
        <v>0.20600000000000002</v>
      </c>
      <c r="I81" s="137">
        <f t="shared" si="17"/>
        <v>0.90400000000000014</v>
      </c>
      <c r="J81" s="137">
        <f t="shared" si="17"/>
        <v>8.8040000000000003</v>
      </c>
      <c r="K81" s="137">
        <f t="shared" si="17"/>
        <v>1.2990000000000002</v>
      </c>
      <c r="L81" s="137">
        <f t="shared" si="17"/>
        <v>1.282</v>
      </c>
      <c r="M81" s="137">
        <f t="shared" si="17"/>
        <v>554.79199999999992</v>
      </c>
      <c r="N81" s="137">
        <f t="shared" si="17"/>
        <v>2.3000000000000003E-2</v>
      </c>
      <c r="O81" s="137">
        <f t="shared" si="17"/>
        <v>84.844000000000008</v>
      </c>
      <c r="P81" s="137">
        <f t="shared" si="17"/>
        <v>4.6000000000000006E-2</v>
      </c>
      <c r="Q81" s="137">
        <f t="shared" si="17"/>
        <v>529.68600000000004</v>
      </c>
      <c r="R81" s="137">
        <f t="shared" si="17"/>
        <v>3.9689999999999999</v>
      </c>
    </row>
    <row r="82" spans="1:22" x14ac:dyDescent="0.3">
      <c r="C82" s="15">
        <v>505</v>
      </c>
    </row>
    <row r="83" spans="1:22" ht="15" customHeight="1" x14ac:dyDescent="0.3">
      <c r="D83" s="138"/>
    </row>
    <row r="85" spans="1:22" x14ac:dyDescent="0.3">
      <c r="A85" s="17"/>
      <c r="B85" s="18" t="s">
        <v>113</v>
      </c>
      <c r="C85" s="17"/>
      <c r="D85" s="17"/>
      <c r="E85" s="17"/>
      <c r="F85" s="17"/>
      <c r="G85" s="17"/>
      <c r="H85" s="17"/>
      <c r="I85" s="17"/>
      <c r="J85" s="17"/>
      <c r="K85" s="17"/>
      <c r="L85" s="17"/>
      <c r="M85" s="17"/>
      <c r="N85" s="17"/>
      <c r="O85" s="17"/>
      <c r="P85" s="17"/>
      <c r="Q85" s="17"/>
      <c r="R85" s="17"/>
    </row>
    <row r="86" spans="1:22" ht="15" customHeight="1" x14ac:dyDescent="0.3">
      <c r="A86" s="14" t="s">
        <v>1</v>
      </c>
      <c r="B86" s="13" t="s">
        <v>2</v>
      </c>
      <c r="C86" s="13" t="s">
        <v>3</v>
      </c>
      <c r="D86" s="12" t="s">
        <v>4</v>
      </c>
      <c r="E86" s="12"/>
      <c r="F86" s="12"/>
      <c r="G86" s="13" t="s">
        <v>5</v>
      </c>
      <c r="H86" s="12" t="s">
        <v>6</v>
      </c>
      <c r="I86" s="12"/>
      <c r="J86" s="12"/>
      <c r="K86" s="12"/>
      <c r="L86" s="12"/>
      <c r="M86" s="11" t="s">
        <v>7</v>
      </c>
      <c r="N86" s="11"/>
      <c r="O86" s="11"/>
      <c r="P86" s="11"/>
      <c r="Q86" s="11"/>
      <c r="R86" s="11"/>
    </row>
    <row r="87" spans="1:22" ht="15.6" x14ac:dyDescent="0.3">
      <c r="A87" s="14"/>
      <c r="B87" s="13"/>
      <c r="C87" s="13"/>
      <c r="D87" s="19" t="s">
        <v>8</v>
      </c>
      <c r="E87" s="19" t="s">
        <v>9</v>
      </c>
      <c r="F87" s="19" t="s">
        <v>10</v>
      </c>
      <c r="G87" s="13"/>
      <c r="H87" s="19" t="s">
        <v>11</v>
      </c>
      <c r="I87" s="19" t="s">
        <v>12</v>
      </c>
      <c r="J87" s="19" t="s">
        <v>13</v>
      </c>
      <c r="K87" s="19" t="s">
        <v>14</v>
      </c>
      <c r="L87" s="19" t="s">
        <v>15</v>
      </c>
      <c r="M87" s="19" t="s">
        <v>16</v>
      </c>
      <c r="N87" s="20" t="s">
        <v>17</v>
      </c>
      <c r="O87" s="20" t="s">
        <v>18</v>
      </c>
      <c r="P87" s="20" t="s">
        <v>19</v>
      </c>
      <c r="Q87" s="20" t="s">
        <v>20</v>
      </c>
      <c r="R87" s="21" t="s">
        <v>21</v>
      </c>
    </row>
    <row r="88" spans="1:22" ht="52.5" customHeight="1" x14ac:dyDescent="0.3">
      <c r="A88" s="95">
        <v>22</v>
      </c>
      <c r="B88" s="90" t="s">
        <v>114</v>
      </c>
      <c r="C88" s="132" t="s">
        <v>60</v>
      </c>
      <c r="D88" s="132">
        <f>SUM(D89:D93)</f>
        <v>1.47</v>
      </c>
      <c r="E88" s="132">
        <f>SUM(E89:E93)</f>
        <v>4.2399999999999993</v>
      </c>
      <c r="F88" s="132">
        <f>SUM(F89:F93)</f>
        <v>6.42</v>
      </c>
      <c r="G88" s="132">
        <f>SUM(G89:G93)</f>
        <v>68.7</v>
      </c>
      <c r="H88" s="139">
        <f t="shared" ref="H88:R88" si="18">SUM(H89:H92)</f>
        <v>0.01</v>
      </c>
      <c r="I88" s="139">
        <f t="shared" si="18"/>
        <v>1.0999999999999999E-2</v>
      </c>
      <c r="J88" s="139">
        <f t="shared" si="18"/>
        <v>3.0300000000000002</v>
      </c>
      <c r="K88" s="139">
        <f t="shared" si="18"/>
        <v>2E-3</v>
      </c>
      <c r="L88" s="139">
        <f t="shared" si="18"/>
        <v>0.42900000000000005</v>
      </c>
      <c r="M88" s="139">
        <f t="shared" si="18"/>
        <v>7.665</v>
      </c>
      <c r="N88" s="139">
        <f t="shared" si="18"/>
        <v>1E-3</v>
      </c>
      <c r="O88" s="139">
        <f t="shared" si="18"/>
        <v>4.4580000000000002</v>
      </c>
      <c r="P88" s="139">
        <f t="shared" si="18"/>
        <v>0</v>
      </c>
      <c r="Q88" s="139">
        <f t="shared" si="18"/>
        <v>14.117999999999999</v>
      </c>
      <c r="R88" s="140">
        <f t="shared" si="18"/>
        <v>0.2</v>
      </c>
    </row>
    <row r="89" spans="1:22" ht="15.6" x14ac:dyDescent="0.3">
      <c r="A89" s="95"/>
      <c r="B89" s="86" t="s">
        <v>115</v>
      </c>
      <c r="C89" s="141" t="s">
        <v>116</v>
      </c>
      <c r="D89" s="141">
        <v>0.12</v>
      </c>
      <c r="E89" s="141">
        <v>0.02</v>
      </c>
      <c r="F89" s="141">
        <v>0.71</v>
      </c>
      <c r="G89" s="141">
        <v>3.57</v>
      </c>
      <c r="H89" s="142">
        <v>4.0000000000000001E-3</v>
      </c>
      <c r="I89" s="142">
        <v>2E-3</v>
      </c>
      <c r="J89" s="120">
        <v>0.87</v>
      </c>
      <c r="K89" s="142">
        <v>0</v>
      </c>
      <c r="L89" s="142">
        <v>0.02</v>
      </c>
      <c r="M89" s="142">
        <v>2.6970000000000001</v>
      </c>
      <c r="N89" s="142">
        <v>0</v>
      </c>
      <c r="O89" s="142">
        <v>1.218</v>
      </c>
      <c r="P89" s="142">
        <v>0</v>
      </c>
      <c r="Q89" s="142">
        <v>5.0460000000000003</v>
      </c>
      <c r="R89" s="143">
        <v>7.0000000000000007E-2</v>
      </c>
    </row>
    <row r="90" spans="1:22" ht="15.6" x14ac:dyDescent="0.3">
      <c r="A90" s="95"/>
      <c r="B90" s="86" t="s">
        <v>89</v>
      </c>
      <c r="C90" s="141" t="s">
        <v>90</v>
      </c>
      <c r="D90" s="141">
        <v>0</v>
      </c>
      <c r="E90" s="141">
        <v>4.2</v>
      </c>
      <c r="F90" s="141">
        <v>0</v>
      </c>
      <c r="G90" s="141">
        <v>37.76</v>
      </c>
      <c r="H90" s="120">
        <v>0</v>
      </c>
      <c r="I90" s="120">
        <v>0</v>
      </c>
      <c r="J90" s="120">
        <v>0</v>
      </c>
      <c r="K90" s="120">
        <v>0</v>
      </c>
      <c r="L90" s="120">
        <v>0.38700000000000001</v>
      </c>
      <c r="M90" s="120">
        <v>0</v>
      </c>
      <c r="N90" s="120">
        <v>0</v>
      </c>
      <c r="O90" s="120">
        <v>0</v>
      </c>
      <c r="P90" s="120">
        <v>0</v>
      </c>
      <c r="Q90" s="120">
        <v>0</v>
      </c>
      <c r="R90" s="144">
        <v>0</v>
      </c>
    </row>
    <row r="91" spans="1:22" ht="15.6" x14ac:dyDescent="0.3">
      <c r="A91" s="95"/>
      <c r="B91" s="86" t="s">
        <v>40</v>
      </c>
      <c r="C91" s="141" t="s">
        <v>117</v>
      </c>
      <c r="D91" s="141">
        <v>0</v>
      </c>
      <c r="E91" s="141">
        <v>0</v>
      </c>
      <c r="F91" s="141">
        <v>0</v>
      </c>
      <c r="G91" s="141">
        <v>0</v>
      </c>
      <c r="H91" s="120">
        <v>0</v>
      </c>
      <c r="I91" s="120">
        <v>0</v>
      </c>
      <c r="J91" s="120">
        <v>0</v>
      </c>
      <c r="K91" s="120">
        <v>0</v>
      </c>
      <c r="L91" s="120">
        <v>0</v>
      </c>
      <c r="M91" s="120">
        <v>0</v>
      </c>
      <c r="N91" s="120">
        <v>0</v>
      </c>
      <c r="O91" s="120">
        <v>0</v>
      </c>
      <c r="P91" s="120">
        <v>0</v>
      </c>
      <c r="Q91" s="120">
        <v>0</v>
      </c>
      <c r="R91" s="144">
        <v>0</v>
      </c>
    </row>
    <row r="92" spans="1:22" ht="17.25" customHeight="1" x14ac:dyDescent="0.3">
      <c r="A92" s="145"/>
      <c r="B92" s="86" t="s">
        <v>118</v>
      </c>
      <c r="C92" s="141" t="s">
        <v>119</v>
      </c>
      <c r="D92" s="141">
        <v>0.17</v>
      </c>
      <c r="E92" s="141">
        <v>0.02</v>
      </c>
      <c r="F92" s="141">
        <v>0.54</v>
      </c>
      <c r="G92" s="141">
        <v>3.02</v>
      </c>
      <c r="H92" s="146">
        <v>6.0000000000000001E-3</v>
      </c>
      <c r="I92" s="146">
        <v>8.9999999999999993E-3</v>
      </c>
      <c r="J92" s="147">
        <v>2.16</v>
      </c>
      <c r="K92" s="146">
        <v>2E-3</v>
      </c>
      <c r="L92" s="146">
        <v>2.1999999999999999E-2</v>
      </c>
      <c r="M92" s="146">
        <v>4.968</v>
      </c>
      <c r="N92" s="146">
        <v>1E-3</v>
      </c>
      <c r="O92" s="146">
        <v>3.24</v>
      </c>
      <c r="P92" s="146">
        <v>0</v>
      </c>
      <c r="Q92" s="146">
        <v>9.0719999999999992</v>
      </c>
      <c r="R92" s="148">
        <v>0.13</v>
      </c>
    </row>
    <row r="93" spans="1:22" ht="17.25" customHeight="1" x14ac:dyDescent="0.3">
      <c r="A93" s="145"/>
      <c r="B93" s="86" t="s">
        <v>120</v>
      </c>
      <c r="C93" s="141" t="s">
        <v>121</v>
      </c>
      <c r="D93" s="141">
        <v>1.18</v>
      </c>
      <c r="E93" s="141">
        <v>0</v>
      </c>
      <c r="F93" s="141">
        <v>5.17</v>
      </c>
      <c r="G93" s="141">
        <v>24.35</v>
      </c>
      <c r="H93" s="146">
        <v>1.4999999999999999E-2</v>
      </c>
      <c r="I93" s="146">
        <v>0.01</v>
      </c>
      <c r="J93" s="147">
        <v>6.15</v>
      </c>
      <c r="K93" s="146">
        <v>0</v>
      </c>
      <c r="L93" s="146">
        <v>0</v>
      </c>
      <c r="M93" s="146">
        <v>3.444</v>
      </c>
      <c r="N93" s="146">
        <v>0</v>
      </c>
      <c r="O93" s="146">
        <v>0</v>
      </c>
      <c r="P93" s="146">
        <v>0</v>
      </c>
      <c r="Q93" s="146">
        <v>0</v>
      </c>
      <c r="R93" s="149">
        <v>0.221</v>
      </c>
    </row>
    <row r="94" spans="1:22" ht="28.2" x14ac:dyDescent="0.3">
      <c r="A94" s="89">
        <v>308</v>
      </c>
      <c r="B94" s="23" t="s">
        <v>122</v>
      </c>
      <c r="C94" s="91">
        <v>90</v>
      </c>
      <c r="D94" s="150">
        <f t="shared" ref="D94:R94" si="19">SUM(D95:D99)</f>
        <v>13.440999999999999</v>
      </c>
      <c r="E94" s="150">
        <f t="shared" si="19"/>
        <v>14.779000000000002</v>
      </c>
      <c r="F94" s="150">
        <f t="shared" si="19"/>
        <v>8.6669999999999998</v>
      </c>
      <c r="G94" s="150">
        <f t="shared" si="19"/>
        <v>221.49</v>
      </c>
      <c r="H94" s="150">
        <f t="shared" si="19"/>
        <v>7.2999999999999995E-2</v>
      </c>
      <c r="I94" s="150">
        <f t="shared" si="19"/>
        <v>0.114</v>
      </c>
      <c r="J94" s="150">
        <f t="shared" si="19"/>
        <v>1.1950000000000001</v>
      </c>
      <c r="K94" s="150">
        <f t="shared" si="19"/>
        <v>6.3E-2</v>
      </c>
      <c r="L94" s="150">
        <f t="shared" si="19"/>
        <v>0.58500000000000008</v>
      </c>
      <c r="M94" s="150">
        <f t="shared" si="19"/>
        <v>15.297000000000001</v>
      </c>
      <c r="N94" s="150">
        <f t="shared" si="19"/>
        <v>4.0000000000000001E-3</v>
      </c>
      <c r="O94" s="150">
        <f t="shared" si="19"/>
        <v>17.542999999999999</v>
      </c>
      <c r="P94" s="150">
        <f t="shared" si="19"/>
        <v>9.9999999999999985E-3</v>
      </c>
      <c r="Q94" s="150">
        <f t="shared" si="19"/>
        <v>125.247</v>
      </c>
      <c r="R94" s="150">
        <f t="shared" si="19"/>
        <v>1.405</v>
      </c>
    </row>
    <row r="95" spans="1:22" ht="15.6" x14ac:dyDescent="0.3">
      <c r="A95" s="89"/>
      <c r="B95" s="37" t="s">
        <v>47</v>
      </c>
      <c r="C95" s="81" t="s">
        <v>123</v>
      </c>
      <c r="D95" s="151">
        <v>0</v>
      </c>
      <c r="E95" s="151">
        <v>0</v>
      </c>
      <c r="F95" s="151">
        <v>0</v>
      </c>
      <c r="G95" s="151">
        <v>0</v>
      </c>
      <c r="H95" s="151">
        <v>0</v>
      </c>
      <c r="I95" s="151">
        <v>0</v>
      </c>
      <c r="J95" s="151">
        <v>0</v>
      </c>
      <c r="K95" s="151">
        <v>0</v>
      </c>
      <c r="L95" s="151">
        <v>0</v>
      </c>
      <c r="M95" s="151">
        <v>0</v>
      </c>
      <c r="N95" s="151">
        <v>0</v>
      </c>
      <c r="O95" s="151">
        <v>0</v>
      </c>
      <c r="P95" s="151">
        <v>0</v>
      </c>
      <c r="Q95" s="151">
        <v>0</v>
      </c>
      <c r="R95" s="151">
        <v>0</v>
      </c>
      <c r="V95" s="152"/>
    </row>
    <row r="96" spans="1:22" ht="15" customHeight="1" x14ac:dyDescent="0.3">
      <c r="A96" s="89"/>
      <c r="B96" s="37" t="s">
        <v>124</v>
      </c>
      <c r="C96" s="81" t="s">
        <v>125</v>
      </c>
      <c r="D96" s="38">
        <v>12.08</v>
      </c>
      <c r="E96" s="38">
        <v>12.22</v>
      </c>
      <c r="F96" s="38">
        <v>0.46500000000000002</v>
      </c>
      <c r="G96" s="38">
        <v>160</v>
      </c>
      <c r="H96" s="151">
        <v>4.5999999999999999E-2</v>
      </c>
      <c r="I96" s="151">
        <v>0.1</v>
      </c>
      <c r="J96" s="38">
        <v>1.1950000000000001</v>
      </c>
      <c r="K96" s="151">
        <v>4.8000000000000001E-2</v>
      </c>
      <c r="L96" s="151">
        <v>0.33200000000000002</v>
      </c>
      <c r="M96" s="151">
        <v>10.62</v>
      </c>
      <c r="N96" s="153">
        <v>4.0000000000000001E-3</v>
      </c>
      <c r="O96" s="153">
        <v>11.95</v>
      </c>
      <c r="P96" s="153">
        <v>8.9999999999999993E-3</v>
      </c>
      <c r="Q96" s="153">
        <v>109.56</v>
      </c>
      <c r="R96" s="154">
        <v>1.06</v>
      </c>
    </row>
    <row r="97" spans="1:18" ht="28.2" x14ac:dyDescent="0.3">
      <c r="A97" s="89"/>
      <c r="B97" s="37" t="s">
        <v>126</v>
      </c>
      <c r="C97" s="81" t="s">
        <v>127</v>
      </c>
      <c r="D97" s="134">
        <v>1.335</v>
      </c>
      <c r="E97" s="134">
        <v>0.16900000000000001</v>
      </c>
      <c r="F97" s="134">
        <v>8.16</v>
      </c>
      <c r="G97" s="134">
        <v>39.71</v>
      </c>
      <c r="H97" s="151">
        <v>2.7E-2</v>
      </c>
      <c r="I97" s="151">
        <v>0.01</v>
      </c>
      <c r="J97" s="134">
        <v>0</v>
      </c>
      <c r="K97" s="151">
        <v>0</v>
      </c>
      <c r="L97" s="151">
        <v>0.22</v>
      </c>
      <c r="M97" s="151">
        <v>3.887</v>
      </c>
      <c r="N97" s="153">
        <v>0</v>
      </c>
      <c r="O97" s="153">
        <v>5.577</v>
      </c>
      <c r="P97" s="153">
        <v>1E-3</v>
      </c>
      <c r="Q97" s="153">
        <v>14.7</v>
      </c>
      <c r="R97" s="154">
        <v>0.33800000000000002</v>
      </c>
    </row>
    <row r="98" spans="1:18" ht="15.6" x14ac:dyDescent="0.3">
      <c r="A98" s="89"/>
      <c r="B98" s="155" t="s">
        <v>128</v>
      </c>
      <c r="C98" s="86" t="s">
        <v>129</v>
      </c>
      <c r="D98" s="86">
        <v>0</v>
      </c>
      <c r="E98" s="86">
        <v>0</v>
      </c>
      <c r="F98" s="86">
        <v>0</v>
      </c>
      <c r="G98" s="86">
        <v>0</v>
      </c>
      <c r="H98" s="151">
        <v>0</v>
      </c>
      <c r="I98" s="151">
        <v>0</v>
      </c>
      <c r="J98" s="151">
        <v>0</v>
      </c>
      <c r="K98" s="151">
        <v>0</v>
      </c>
      <c r="L98" s="151">
        <v>0</v>
      </c>
      <c r="M98" s="151">
        <v>0</v>
      </c>
      <c r="N98" s="153">
        <v>0</v>
      </c>
      <c r="O98" s="153">
        <v>0</v>
      </c>
      <c r="P98" s="153">
        <v>0</v>
      </c>
      <c r="Q98" s="153">
        <v>0</v>
      </c>
      <c r="R98" s="154">
        <v>0</v>
      </c>
    </row>
    <row r="99" spans="1:18" ht="15.6" x14ac:dyDescent="0.3">
      <c r="A99" s="89"/>
      <c r="B99" s="86" t="s">
        <v>27</v>
      </c>
      <c r="C99" s="86" t="s">
        <v>130</v>
      </c>
      <c r="D99" s="86">
        <v>2.5999999999999999E-2</v>
      </c>
      <c r="E99" s="86">
        <v>2.39</v>
      </c>
      <c r="F99" s="86">
        <v>4.2000000000000003E-2</v>
      </c>
      <c r="G99" s="86">
        <v>21.78</v>
      </c>
      <c r="H99" s="98">
        <v>0</v>
      </c>
      <c r="I99" s="98">
        <v>4.0000000000000001E-3</v>
      </c>
      <c r="J99" s="86">
        <v>0</v>
      </c>
      <c r="K99" s="156">
        <v>1.4999999999999999E-2</v>
      </c>
      <c r="L99" s="156">
        <v>3.3000000000000002E-2</v>
      </c>
      <c r="M99" s="157">
        <v>0.79</v>
      </c>
      <c r="N99" s="98">
        <v>0</v>
      </c>
      <c r="O99" s="98">
        <v>1.6E-2</v>
      </c>
      <c r="P99" s="98">
        <v>0</v>
      </c>
      <c r="Q99" s="158">
        <v>0.98699999999999999</v>
      </c>
      <c r="R99" s="100">
        <v>7.0000000000000001E-3</v>
      </c>
    </row>
    <row r="100" spans="1:18" ht="15.75" customHeight="1" x14ac:dyDescent="0.3">
      <c r="A100" s="117">
        <v>204</v>
      </c>
      <c r="B100" s="90" t="s">
        <v>131</v>
      </c>
      <c r="C100" s="118">
        <v>150</v>
      </c>
      <c r="D100" s="139">
        <f t="shared" ref="D100:R100" si="20">SUM(D101:D104)</f>
        <v>3.0659999999999998</v>
      </c>
      <c r="E100" s="139">
        <f t="shared" si="20"/>
        <v>4.2530000000000001</v>
      </c>
      <c r="F100" s="139">
        <f t="shared" si="20"/>
        <v>16.168000000000003</v>
      </c>
      <c r="G100" s="139">
        <f t="shared" si="20"/>
        <v>141.80000000000001</v>
      </c>
      <c r="H100" s="139">
        <f t="shared" si="20"/>
        <v>0</v>
      </c>
      <c r="I100" s="139">
        <f t="shared" si="20"/>
        <v>6.0000000000000001E-3</v>
      </c>
      <c r="J100" s="139">
        <f t="shared" si="20"/>
        <v>0</v>
      </c>
      <c r="K100" s="139">
        <f t="shared" si="20"/>
        <v>2.3E-2</v>
      </c>
      <c r="L100" s="139">
        <f t="shared" si="20"/>
        <v>5.1999999999999998E-2</v>
      </c>
      <c r="M100" s="139">
        <f t="shared" si="20"/>
        <v>1.248</v>
      </c>
      <c r="N100" s="139">
        <f t="shared" si="20"/>
        <v>0</v>
      </c>
      <c r="O100" s="139">
        <f t="shared" si="20"/>
        <v>2.5999999999999999E-2</v>
      </c>
      <c r="P100" s="139">
        <f t="shared" si="20"/>
        <v>0</v>
      </c>
      <c r="Q100" s="139">
        <f t="shared" si="20"/>
        <v>1.56</v>
      </c>
      <c r="R100" s="140">
        <f t="shared" si="20"/>
        <v>0.01</v>
      </c>
    </row>
    <row r="101" spans="1:18" x14ac:dyDescent="0.3">
      <c r="A101" s="127"/>
      <c r="B101" s="86" t="s">
        <v>27</v>
      </c>
      <c r="C101" s="155" t="s">
        <v>132</v>
      </c>
      <c r="D101" s="86">
        <v>4.2000000000000003E-2</v>
      </c>
      <c r="E101" s="86">
        <v>3.77</v>
      </c>
      <c r="F101" s="86">
        <v>6.8000000000000005E-2</v>
      </c>
      <c r="G101" s="86">
        <v>46.9</v>
      </c>
      <c r="H101" s="86">
        <v>0</v>
      </c>
      <c r="I101" s="86">
        <v>6.0000000000000001E-3</v>
      </c>
      <c r="J101" s="86">
        <v>0</v>
      </c>
      <c r="K101" s="86">
        <v>2.3E-2</v>
      </c>
      <c r="L101" s="86">
        <v>5.1999999999999998E-2</v>
      </c>
      <c r="M101" s="86">
        <v>1.248</v>
      </c>
      <c r="N101" s="87">
        <v>0</v>
      </c>
      <c r="O101" s="87">
        <v>2.5999999999999999E-2</v>
      </c>
      <c r="P101" s="87">
        <v>0</v>
      </c>
      <c r="Q101" s="87">
        <v>1.56</v>
      </c>
      <c r="R101" s="88">
        <v>0.01</v>
      </c>
    </row>
    <row r="102" spans="1:18" x14ac:dyDescent="0.3">
      <c r="A102" s="117"/>
      <c r="B102" s="86" t="s">
        <v>47</v>
      </c>
      <c r="C102" s="155" t="s">
        <v>133</v>
      </c>
      <c r="D102" s="86">
        <v>0</v>
      </c>
      <c r="E102" s="86">
        <v>0</v>
      </c>
      <c r="F102" s="86">
        <v>0</v>
      </c>
      <c r="G102" s="86">
        <v>0</v>
      </c>
      <c r="H102" s="86">
        <v>0</v>
      </c>
      <c r="I102" s="86">
        <v>0</v>
      </c>
      <c r="J102" s="86">
        <v>0</v>
      </c>
      <c r="K102" s="86">
        <v>0</v>
      </c>
      <c r="L102" s="86">
        <v>0</v>
      </c>
      <c r="M102" s="86">
        <v>0</v>
      </c>
      <c r="N102" s="87">
        <v>0</v>
      </c>
      <c r="O102" s="87">
        <v>0</v>
      </c>
      <c r="P102" s="87">
        <v>0</v>
      </c>
      <c r="Q102" s="87">
        <v>0</v>
      </c>
      <c r="R102" s="88">
        <v>0</v>
      </c>
    </row>
    <row r="103" spans="1:18" ht="18" customHeight="1" x14ac:dyDescent="0.3">
      <c r="A103" s="117"/>
      <c r="B103" s="86" t="s">
        <v>128</v>
      </c>
      <c r="C103" s="155" t="s">
        <v>134</v>
      </c>
      <c r="D103" s="86">
        <v>0</v>
      </c>
      <c r="E103" s="86">
        <v>0</v>
      </c>
      <c r="F103" s="86">
        <v>0</v>
      </c>
      <c r="G103" s="86">
        <v>0</v>
      </c>
      <c r="H103" s="86">
        <v>0</v>
      </c>
      <c r="I103" s="86">
        <v>0</v>
      </c>
      <c r="J103" s="86">
        <v>0</v>
      </c>
      <c r="K103" s="86">
        <v>0</v>
      </c>
      <c r="L103" s="86">
        <v>0</v>
      </c>
      <c r="M103" s="86">
        <v>0</v>
      </c>
      <c r="N103" s="87">
        <v>0</v>
      </c>
      <c r="O103" s="87">
        <v>0</v>
      </c>
      <c r="P103" s="87">
        <v>0</v>
      </c>
      <c r="Q103" s="87">
        <v>0</v>
      </c>
      <c r="R103" s="88">
        <v>0</v>
      </c>
    </row>
    <row r="104" spans="1:18" ht="27.6" x14ac:dyDescent="0.3">
      <c r="A104" s="127"/>
      <c r="B104" s="86" t="s">
        <v>135</v>
      </c>
      <c r="C104" s="155" t="s">
        <v>136</v>
      </c>
      <c r="D104" s="86">
        <v>3.024</v>
      </c>
      <c r="E104" s="86">
        <v>0.48299999999999998</v>
      </c>
      <c r="F104" s="86">
        <v>16.100000000000001</v>
      </c>
      <c r="G104" s="86">
        <v>94.9</v>
      </c>
      <c r="H104" s="86">
        <v>0</v>
      </c>
      <c r="I104" s="86">
        <v>0</v>
      </c>
      <c r="J104" s="86">
        <v>0</v>
      </c>
      <c r="K104" s="86">
        <v>0</v>
      </c>
      <c r="L104" s="86">
        <v>0</v>
      </c>
      <c r="M104" s="86">
        <v>0</v>
      </c>
      <c r="N104" s="87">
        <v>0</v>
      </c>
      <c r="O104" s="87">
        <v>0</v>
      </c>
      <c r="P104" s="87">
        <v>0</v>
      </c>
      <c r="Q104" s="87">
        <v>0</v>
      </c>
      <c r="R104" s="88">
        <v>0</v>
      </c>
    </row>
    <row r="105" spans="1:18" ht="28.2" x14ac:dyDescent="0.3">
      <c r="A105" s="63" t="s">
        <v>137</v>
      </c>
      <c r="B105" s="23" t="s">
        <v>138</v>
      </c>
      <c r="C105" s="24" t="s">
        <v>34</v>
      </c>
      <c r="D105" s="159">
        <f t="shared" ref="D105:R105" si="21">SUM(D106:D108)</f>
        <v>0.56000000000000005</v>
      </c>
      <c r="E105" s="159">
        <f t="shared" si="21"/>
        <v>0</v>
      </c>
      <c r="F105" s="159">
        <f t="shared" si="21"/>
        <v>30.22</v>
      </c>
      <c r="G105" s="159">
        <f t="shared" si="21"/>
        <v>123.06</v>
      </c>
      <c r="H105" s="159">
        <f t="shared" si="21"/>
        <v>6.0000000000000001E-3</v>
      </c>
      <c r="I105" s="159">
        <f t="shared" si="21"/>
        <v>2E-3</v>
      </c>
      <c r="J105" s="159">
        <f t="shared" si="21"/>
        <v>0.04</v>
      </c>
      <c r="K105" s="159">
        <f t="shared" si="21"/>
        <v>0</v>
      </c>
      <c r="L105" s="159">
        <f t="shared" si="21"/>
        <v>0</v>
      </c>
      <c r="M105" s="159">
        <f t="shared" si="21"/>
        <v>3.12</v>
      </c>
      <c r="N105" s="159">
        <f t="shared" si="21"/>
        <v>0</v>
      </c>
      <c r="O105" s="159">
        <f t="shared" si="21"/>
        <v>0</v>
      </c>
      <c r="P105" s="159">
        <f t="shared" si="21"/>
        <v>0</v>
      </c>
      <c r="Q105" s="159">
        <f t="shared" si="21"/>
        <v>0</v>
      </c>
      <c r="R105" s="159">
        <f t="shared" si="21"/>
        <v>0.12</v>
      </c>
    </row>
    <row r="106" spans="1:18" x14ac:dyDescent="0.3">
      <c r="A106" s="80"/>
      <c r="B106" s="37" t="s">
        <v>139</v>
      </c>
      <c r="C106" s="38" t="s">
        <v>140</v>
      </c>
      <c r="D106" s="160">
        <v>0.56000000000000005</v>
      </c>
      <c r="E106" s="160">
        <v>0</v>
      </c>
      <c r="F106" s="160">
        <v>10.26</v>
      </c>
      <c r="G106" s="160">
        <v>43.26</v>
      </c>
      <c r="H106" s="160">
        <v>6.0000000000000001E-3</v>
      </c>
      <c r="I106" s="160">
        <v>2E-3</v>
      </c>
      <c r="J106" s="160">
        <v>0.04</v>
      </c>
      <c r="K106" s="160">
        <v>0</v>
      </c>
      <c r="L106" s="160">
        <v>0</v>
      </c>
      <c r="M106" s="160">
        <v>2.52</v>
      </c>
      <c r="N106" s="161">
        <v>0</v>
      </c>
      <c r="O106" s="161">
        <v>0</v>
      </c>
      <c r="P106" s="161">
        <v>0</v>
      </c>
      <c r="Q106" s="161">
        <v>0</v>
      </c>
      <c r="R106" s="162">
        <v>0.06</v>
      </c>
    </row>
    <row r="107" spans="1:18" x14ac:dyDescent="0.3">
      <c r="A107" s="80"/>
      <c r="B107" s="37" t="s">
        <v>38</v>
      </c>
      <c r="C107" s="38" t="s">
        <v>141</v>
      </c>
      <c r="D107" s="160">
        <v>0</v>
      </c>
      <c r="E107" s="160">
        <v>0</v>
      </c>
      <c r="F107" s="160">
        <v>0</v>
      </c>
      <c r="G107" s="160">
        <v>0</v>
      </c>
      <c r="H107" s="160">
        <v>0</v>
      </c>
      <c r="I107" s="160">
        <v>0</v>
      </c>
      <c r="J107" s="160">
        <v>0</v>
      </c>
      <c r="K107" s="160">
        <v>0</v>
      </c>
      <c r="L107" s="160">
        <v>0</v>
      </c>
      <c r="M107" s="160">
        <v>0</v>
      </c>
      <c r="N107" s="161">
        <v>0</v>
      </c>
      <c r="O107" s="161">
        <v>0</v>
      </c>
      <c r="P107" s="161">
        <v>0</v>
      </c>
      <c r="Q107" s="161">
        <v>0</v>
      </c>
      <c r="R107" s="162">
        <v>0</v>
      </c>
    </row>
    <row r="108" spans="1:18" x14ac:dyDescent="0.3">
      <c r="A108" s="80"/>
      <c r="B108" s="37" t="s">
        <v>42</v>
      </c>
      <c r="C108" s="38" t="s">
        <v>103</v>
      </c>
      <c r="D108" s="160">
        <v>0</v>
      </c>
      <c r="E108" s="160">
        <v>0</v>
      </c>
      <c r="F108" s="160">
        <v>19.96</v>
      </c>
      <c r="G108" s="160">
        <v>79.8</v>
      </c>
      <c r="H108" s="160">
        <v>0</v>
      </c>
      <c r="I108" s="160">
        <v>0</v>
      </c>
      <c r="J108" s="160">
        <v>0</v>
      </c>
      <c r="K108" s="160">
        <v>0</v>
      </c>
      <c r="L108" s="160">
        <v>0</v>
      </c>
      <c r="M108" s="160">
        <v>0.6</v>
      </c>
      <c r="N108" s="161">
        <v>0</v>
      </c>
      <c r="O108" s="161">
        <v>0</v>
      </c>
      <c r="P108" s="161">
        <v>0</v>
      </c>
      <c r="Q108" s="161">
        <v>0</v>
      </c>
      <c r="R108" s="162">
        <v>0.06</v>
      </c>
    </row>
    <row r="109" spans="1:18" x14ac:dyDescent="0.3">
      <c r="A109" s="84">
        <v>11</v>
      </c>
      <c r="B109" s="23" t="s">
        <v>83</v>
      </c>
      <c r="C109" s="24" t="s">
        <v>23</v>
      </c>
      <c r="D109" s="25">
        <f t="shared" ref="D109:R109" si="22">SUM(D110)</f>
        <v>1.44</v>
      </c>
      <c r="E109" s="25">
        <f t="shared" si="22"/>
        <v>0.36</v>
      </c>
      <c r="F109" s="25">
        <f t="shared" si="22"/>
        <v>12.48</v>
      </c>
      <c r="G109" s="25">
        <f t="shared" si="22"/>
        <v>59.4</v>
      </c>
      <c r="H109" s="163">
        <f t="shared" si="22"/>
        <v>7.0000000000000001E-3</v>
      </c>
      <c r="I109" s="163">
        <f t="shared" si="22"/>
        <v>3.2000000000000001E-2</v>
      </c>
      <c r="J109" s="25">
        <f t="shared" si="22"/>
        <v>0</v>
      </c>
      <c r="K109" s="25">
        <f t="shared" si="22"/>
        <v>0</v>
      </c>
      <c r="L109" s="25">
        <f t="shared" si="22"/>
        <v>0</v>
      </c>
      <c r="M109" s="25">
        <f t="shared" si="22"/>
        <v>14</v>
      </c>
      <c r="N109" s="25">
        <f t="shared" si="22"/>
        <v>0</v>
      </c>
      <c r="O109" s="25">
        <f t="shared" si="22"/>
        <v>0</v>
      </c>
      <c r="P109" s="25">
        <f t="shared" si="22"/>
        <v>0</v>
      </c>
      <c r="Q109" s="25">
        <f t="shared" si="22"/>
        <v>0</v>
      </c>
      <c r="R109" s="25">
        <f t="shared" si="22"/>
        <v>1.56</v>
      </c>
    </row>
    <row r="110" spans="1:18" x14ac:dyDescent="0.3">
      <c r="A110" s="164"/>
      <c r="B110" s="28" t="s">
        <v>84</v>
      </c>
      <c r="C110" s="165" t="s">
        <v>25</v>
      </c>
      <c r="D110" s="165">
        <v>1.44</v>
      </c>
      <c r="E110" s="165">
        <v>0.36</v>
      </c>
      <c r="F110" s="165">
        <v>12.48</v>
      </c>
      <c r="G110" s="165">
        <v>59.4</v>
      </c>
      <c r="H110" s="165">
        <v>7.0000000000000001E-3</v>
      </c>
      <c r="I110" s="165">
        <v>3.2000000000000001E-2</v>
      </c>
      <c r="J110" s="165">
        <v>0</v>
      </c>
      <c r="K110" s="165">
        <v>0</v>
      </c>
      <c r="L110" s="165">
        <v>0</v>
      </c>
      <c r="M110" s="165">
        <v>14</v>
      </c>
      <c r="N110" s="166">
        <v>0</v>
      </c>
      <c r="O110" s="166">
        <v>0</v>
      </c>
      <c r="P110" s="166">
        <v>0</v>
      </c>
      <c r="Q110" s="166">
        <v>0</v>
      </c>
      <c r="R110" s="167">
        <v>1.56</v>
      </c>
    </row>
    <row r="111" spans="1:18" ht="16.5" customHeight="1" x14ac:dyDescent="0.3">
      <c r="A111" s="10" t="s">
        <v>57</v>
      </c>
      <c r="B111" s="10"/>
      <c r="C111" s="10"/>
      <c r="D111" s="65">
        <f t="shared" ref="D111:R111" si="23">SUM(D88,D94,D100,D105,D109,)</f>
        <v>19.977</v>
      </c>
      <c r="E111" s="65">
        <f t="shared" si="23"/>
        <v>23.632000000000001</v>
      </c>
      <c r="F111" s="65">
        <f t="shared" si="23"/>
        <v>73.954999999999998</v>
      </c>
      <c r="G111" s="65">
        <f t="shared" si="23"/>
        <v>614.44999999999993</v>
      </c>
      <c r="H111" s="65">
        <f t="shared" si="23"/>
        <v>9.6000000000000002E-2</v>
      </c>
      <c r="I111" s="65">
        <f t="shared" si="23"/>
        <v>0.16500000000000001</v>
      </c>
      <c r="J111" s="65">
        <f t="shared" si="23"/>
        <v>4.2650000000000006</v>
      </c>
      <c r="K111" s="65">
        <f t="shared" si="23"/>
        <v>8.7999999999999995E-2</v>
      </c>
      <c r="L111" s="65">
        <f t="shared" si="23"/>
        <v>1.0660000000000003</v>
      </c>
      <c r="M111" s="65">
        <f t="shared" si="23"/>
        <v>41.33</v>
      </c>
      <c r="N111" s="65">
        <f t="shared" si="23"/>
        <v>5.0000000000000001E-3</v>
      </c>
      <c r="O111" s="65">
        <f t="shared" si="23"/>
        <v>22.026999999999997</v>
      </c>
      <c r="P111" s="65">
        <f t="shared" si="23"/>
        <v>9.9999999999999985E-3</v>
      </c>
      <c r="Q111" s="65">
        <f t="shared" si="23"/>
        <v>140.92500000000001</v>
      </c>
      <c r="R111" s="65">
        <f t="shared" si="23"/>
        <v>3.2949999999999999</v>
      </c>
    </row>
    <row r="112" spans="1:18" ht="19.5" customHeight="1" x14ac:dyDescent="0.3">
      <c r="A112" s="66"/>
      <c r="B112" s="66"/>
      <c r="C112" s="66">
        <v>540</v>
      </c>
      <c r="D112" s="67"/>
      <c r="E112" s="67"/>
      <c r="F112" s="67"/>
      <c r="G112" s="67"/>
      <c r="H112" s="67"/>
      <c r="I112" s="67"/>
      <c r="J112" s="67"/>
      <c r="K112" s="67"/>
      <c r="L112" s="67"/>
      <c r="M112" s="67"/>
      <c r="N112" s="67"/>
      <c r="O112" s="67"/>
      <c r="P112" s="67"/>
      <c r="Q112" s="67"/>
      <c r="R112" s="67"/>
    </row>
    <row r="113" spans="1:18" x14ac:dyDescent="0.3">
      <c r="A113" s="66"/>
      <c r="B113" s="66"/>
      <c r="C113" s="66"/>
      <c r="D113" s="67"/>
      <c r="E113" s="67"/>
      <c r="F113" s="67"/>
      <c r="G113" s="67"/>
      <c r="H113" s="67"/>
      <c r="I113" s="67"/>
      <c r="J113" s="67"/>
      <c r="K113" s="67"/>
      <c r="L113" s="67"/>
      <c r="M113" s="67"/>
      <c r="N113" s="67"/>
      <c r="O113" s="67"/>
      <c r="P113" s="67"/>
      <c r="Q113" s="67"/>
      <c r="R113" s="67"/>
    </row>
    <row r="114" spans="1:18" x14ac:dyDescent="0.3">
      <c r="A114" s="66"/>
      <c r="B114" s="66"/>
      <c r="C114" s="66"/>
      <c r="D114" s="67"/>
      <c r="E114" s="67"/>
      <c r="F114" s="67"/>
      <c r="G114" s="67"/>
      <c r="H114" s="67"/>
      <c r="I114" s="67"/>
      <c r="J114" s="67"/>
      <c r="K114" s="67"/>
      <c r="L114" s="67"/>
      <c r="M114" s="67"/>
      <c r="N114" s="67"/>
      <c r="O114" s="67"/>
      <c r="P114" s="67"/>
      <c r="Q114" s="67"/>
      <c r="R114" s="67"/>
    </row>
    <row r="115" spans="1:18" x14ac:dyDescent="0.3">
      <c r="A115" s="17"/>
      <c r="B115" s="18" t="s">
        <v>142</v>
      </c>
      <c r="C115" s="17"/>
      <c r="D115" s="17"/>
      <c r="E115" s="17"/>
      <c r="F115" s="17"/>
      <c r="G115" s="17"/>
      <c r="H115" s="17"/>
      <c r="I115" s="17"/>
      <c r="J115" s="17"/>
      <c r="K115" s="17"/>
      <c r="L115" s="17"/>
      <c r="M115" s="17"/>
      <c r="N115" s="17"/>
      <c r="O115" s="17"/>
      <c r="P115" s="17"/>
      <c r="Q115" s="17"/>
      <c r="R115" s="17"/>
    </row>
    <row r="116" spans="1:18" ht="15" customHeight="1" x14ac:dyDescent="0.3">
      <c r="A116" s="14" t="s">
        <v>1</v>
      </c>
      <c r="B116" s="13" t="s">
        <v>2</v>
      </c>
      <c r="C116" s="13" t="s">
        <v>3</v>
      </c>
      <c r="D116" s="12" t="s">
        <v>4</v>
      </c>
      <c r="E116" s="12"/>
      <c r="F116" s="12"/>
      <c r="G116" s="13" t="s">
        <v>5</v>
      </c>
      <c r="H116" s="12" t="s">
        <v>6</v>
      </c>
      <c r="I116" s="12"/>
      <c r="J116" s="12"/>
      <c r="K116" s="12"/>
      <c r="L116" s="12"/>
      <c r="M116" s="11" t="s">
        <v>7</v>
      </c>
      <c r="N116" s="11"/>
      <c r="O116" s="11"/>
      <c r="P116" s="11"/>
      <c r="Q116" s="11"/>
      <c r="R116" s="11"/>
    </row>
    <row r="117" spans="1:18" ht="15.6" x14ac:dyDescent="0.3">
      <c r="A117" s="14"/>
      <c r="B117" s="13"/>
      <c r="C117" s="13"/>
      <c r="D117" s="19" t="s">
        <v>8</v>
      </c>
      <c r="E117" s="19" t="s">
        <v>9</v>
      </c>
      <c r="F117" s="19" t="s">
        <v>10</v>
      </c>
      <c r="G117" s="13"/>
      <c r="H117" s="19" t="s">
        <v>11</v>
      </c>
      <c r="I117" s="19" t="s">
        <v>12</v>
      </c>
      <c r="J117" s="19" t="s">
        <v>13</v>
      </c>
      <c r="K117" s="19" t="s">
        <v>14</v>
      </c>
      <c r="L117" s="19" t="s">
        <v>15</v>
      </c>
      <c r="M117" s="19" t="s">
        <v>16</v>
      </c>
      <c r="N117" s="20" t="s">
        <v>17</v>
      </c>
      <c r="O117" s="20" t="s">
        <v>18</v>
      </c>
      <c r="P117" s="20" t="s">
        <v>19</v>
      </c>
      <c r="Q117" s="20" t="s">
        <v>20</v>
      </c>
      <c r="R117" s="21" t="s">
        <v>21</v>
      </c>
    </row>
    <row r="118" spans="1:18" x14ac:dyDescent="0.3">
      <c r="A118" s="34">
        <v>1</v>
      </c>
      <c r="B118" s="23" t="s">
        <v>26</v>
      </c>
      <c r="C118" s="35">
        <v>60</v>
      </c>
      <c r="D118" s="25">
        <f t="shared" ref="D118:R118" si="24">SUM(D119:D121)</f>
        <v>7.0419999999999998</v>
      </c>
      <c r="E118" s="25">
        <f t="shared" si="24"/>
        <v>13.535</v>
      </c>
      <c r="F118" s="25">
        <f t="shared" si="24"/>
        <v>14.623000000000001</v>
      </c>
      <c r="G118" s="25">
        <f t="shared" si="24"/>
        <v>149.08999999999997</v>
      </c>
      <c r="H118" s="25">
        <f t="shared" si="24"/>
        <v>5.7000000000000002E-2</v>
      </c>
      <c r="I118" s="25">
        <f t="shared" si="24"/>
        <v>8.8999999999999996E-2</v>
      </c>
      <c r="J118" s="25">
        <f t="shared" si="24"/>
        <v>0.13900000000000001</v>
      </c>
      <c r="K118" s="25">
        <f t="shared" si="24"/>
        <v>0.10300000000000001</v>
      </c>
      <c r="L118" s="25">
        <f t="shared" si="24"/>
        <v>0.58800000000000008</v>
      </c>
      <c r="M118" s="25">
        <f t="shared" si="24"/>
        <v>183.58800000000002</v>
      </c>
      <c r="N118" s="25">
        <f t="shared" si="24"/>
        <v>1E-3</v>
      </c>
      <c r="O118" s="25">
        <f t="shared" si="24"/>
        <v>16.881</v>
      </c>
      <c r="P118" s="25">
        <f t="shared" si="24"/>
        <v>5.0000000000000001E-3</v>
      </c>
      <c r="Q118" s="25">
        <f t="shared" si="24"/>
        <v>128.16900000000001</v>
      </c>
      <c r="R118" s="36">
        <f t="shared" si="24"/>
        <v>0.81799999999999995</v>
      </c>
    </row>
    <row r="119" spans="1:18" x14ac:dyDescent="0.3">
      <c r="A119" s="34"/>
      <c r="B119" s="37" t="s">
        <v>27</v>
      </c>
      <c r="C119" s="38" t="s">
        <v>28</v>
      </c>
      <c r="D119" s="39">
        <v>8.2000000000000003E-2</v>
      </c>
      <c r="E119" s="39">
        <v>7.3949999999999996</v>
      </c>
      <c r="F119" s="39">
        <v>0.13300000000000001</v>
      </c>
      <c r="G119" s="39">
        <v>6.52</v>
      </c>
      <c r="H119" s="39">
        <v>1E-3</v>
      </c>
      <c r="I119" s="39">
        <v>1.2E-2</v>
      </c>
      <c r="J119" s="39">
        <v>0</v>
      </c>
      <c r="K119" s="39">
        <v>4.5999999999999999E-2</v>
      </c>
      <c r="L119" s="39">
        <v>0.10199999999999999</v>
      </c>
      <c r="M119" s="39">
        <v>2.448</v>
      </c>
      <c r="N119" s="40">
        <v>0</v>
      </c>
      <c r="O119" s="40">
        <v>5.0999999999999997E-2</v>
      </c>
      <c r="P119" s="40">
        <v>0</v>
      </c>
      <c r="Q119" s="40">
        <v>3.069</v>
      </c>
      <c r="R119" s="41">
        <v>0.02</v>
      </c>
    </row>
    <row r="120" spans="1:18" x14ac:dyDescent="0.3">
      <c r="A120" s="34"/>
      <c r="B120" s="37" t="s">
        <v>29</v>
      </c>
      <c r="C120" s="38" t="s">
        <v>30</v>
      </c>
      <c r="D120" s="39">
        <v>4.59</v>
      </c>
      <c r="E120" s="39">
        <v>5.84</v>
      </c>
      <c r="F120" s="39">
        <v>0</v>
      </c>
      <c r="G120" s="39">
        <v>72.069999999999993</v>
      </c>
      <c r="H120" s="39">
        <v>8.0000000000000002E-3</v>
      </c>
      <c r="I120" s="39">
        <v>5.8999999999999997E-2</v>
      </c>
      <c r="J120" s="39">
        <v>0.13900000000000001</v>
      </c>
      <c r="K120" s="39">
        <v>5.7000000000000002E-2</v>
      </c>
      <c r="L120" s="39">
        <v>9.6000000000000002E-2</v>
      </c>
      <c r="M120" s="39">
        <v>174.24</v>
      </c>
      <c r="N120" s="40">
        <v>0</v>
      </c>
      <c r="O120" s="40">
        <v>6.93</v>
      </c>
      <c r="P120" s="40">
        <v>3.0000000000000001E-3</v>
      </c>
      <c r="Q120" s="40">
        <v>99</v>
      </c>
      <c r="R120" s="41">
        <v>0.19800000000000001</v>
      </c>
    </row>
    <row r="121" spans="1:18" x14ac:dyDescent="0.3">
      <c r="A121" s="168"/>
      <c r="B121" s="28" t="s">
        <v>31</v>
      </c>
      <c r="C121" s="29" t="s">
        <v>32</v>
      </c>
      <c r="D121" s="30">
        <v>2.37</v>
      </c>
      <c r="E121" s="30">
        <v>0.3</v>
      </c>
      <c r="F121" s="30">
        <v>14.49</v>
      </c>
      <c r="G121" s="30">
        <v>70.5</v>
      </c>
      <c r="H121" s="30">
        <v>4.8000000000000001E-2</v>
      </c>
      <c r="I121" s="30">
        <v>1.7999999999999999E-2</v>
      </c>
      <c r="J121" s="30">
        <v>0</v>
      </c>
      <c r="K121" s="30">
        <v>0</v>
      </c>
      <c r="L121" s="30">
        <v>0.39</v>
      </c>
      <c r="M121" s="30">
        <v>6.9</v>
      </c>
      <c r="N121" s="169">
        <v>1E-3</v>
      </c>
      <c r="O121" s="169">
        <v>9.9</v>
      </c>
      <c r="P121" s="169">
        <v>2E-3</v>
      </c>
      <c r="Q121" s="169">
        <v>26.1</v>
      </c>
      <c r="R121" s="170">
        <v>0.6</v>
      </c>
    </row>
    <row r="122" spans="1:18" ht="27.6" x14ac:dyDescent="0.3">
      <c r="A122" s="171">
        <v>33</v>
      </c>
      <c r="B122" s="43" t="s">
        <v>143</v>
      </c>
      <c r="C122" s="172" t="s">
        <v>34</v>
      </c>
      <c r="D122" s="46">
        <f t="shared" ref="D122:R122" si="25">SUM(D123:D128)</f>
        <v>8.3000000000000007</v>
      </c>
      <c r="E122" s="46">
        <f t="shared" si="25"/>
        <v>6.669999999999999</v>
      </c>
      <c r="F122" s="46">
        <f t="shared" si="25"/>
        <v>25.04</v>
      </c>
      <c r="G122" s="46">
        <f t="shared" si="25"/>
        <v>202.66</v>
      </c>
      <c r="H122" s="46">
        <f t="shared" si="25"/>
        <v>0.06</v>
      </c>
      <c r="I122" s="46">
        <f t="shared" si="25"/>
        <v>0.23100000000000001</v>
      </c>
      <c r="J122" s="46">
        <f t="shared" si="25"/>
        <v>1.95</v>
      </c>
      <c r="K122" s="46">
        <f t="shared" si="25"/>
        <v>5.5E-2</v>
      </c>
      <c r="L122" s="46">
        <f t="shared" si="25"/>
        <v>0.05</v>
      </c>
      <c r="M122" s="46">
        <f t="shared" si="25"/>
        <v>181.32</v>
      </c>
      <c r="N122" s="46">
        <f t="shared" si="25"/>
        <v>1.2999999999999999E-2</v>
      </c>
      <c r="O122" s="46">
        <f t="shared" si="25"/>
        <v>21.024999999999999</v>
      </c>
      <c r="P122" s="46">
        <f t="shared" si="25"/>
        <v>3.0000000000000001E-3</v>
      </c>
      <c r="Q122" s="46">
        <f t="shared" si="25"/>
        <v>136.5</v>
      </c>
      <c r="R122" s="47">
        <f t="shared" si="25"/>
        <v>0.11199999999999999</v>
      </c>
    </row>
    <row r="123" spans="1:18" x14ac:dyDescent="0.3">
      <c r="A123" s="173"/>
      <c r="B123" s="49" t="s">
        <v>27</v>
      </c>
      <c r="C123" s="174" t="s">
        <v>144</v>
      </c>
      <c r="D123" s="52">
        <v>3.08</v>
      </c>
      <c r="E123" s="52">
        <v>0.06</v>
      </c>
      <c r="F123" s="52">
        <v>0.08</v>
      </c>
      <c r="G123" s="52">
        <v>28.3</v>
      </c>
      <c r="H123" s="52">
        <v>0</v>
      </c>
      <c r="I123" s="52">
        <v>6.0000000000000001E-3</v>
      </c>
      <c r="J123" s="52">
        <v>0</v>
      </c>
      <c r="K123" s="52">
        <v>2.1999999999999999E-2</v>
      </c>
      <c r="L123" s="52">
        <v>0.05</v>
      </c>
      <c r="M123" s="52">
        <v>1.2</v>
      </c>
      <c r="N123" s="53">
        <v>0</v>
      </c>
      <c r="O123" s="53">
        <v>2.5000000000000001E-2</v>
      </c>
      <c r="P123" s="53">
        <v>0</v>
      </c>
      <c r="Q123" s="53">
        <v>1.5</v>
      </c>
      <c r="R123" s="54">
        <v>0.01</v>
      </c>
    </row>
    <row r="124" spans="1:18" x14ac:dyDescent="0.3">
      <c r="A124" s="173"/>
      <c r="B124" s="49" t="s">
        <v>36</v>
      </c>
      <c r="C124" s="174" t="s">
        <v>37</v>
      </c>
      <c r="D124" s="52">
        <v>4.8</v>
      </c>
      <c r="E124" s="52">
        <v>4.3499999999999996</v>
      </c>
      <c r="F124" s="52">
        <v>7.05</v>
      </c>
      <c r="G124" s="52">
        <v>90</v>
      </c>
      <c r="H124" s="52">
        <v>0.06</v>
      </c>
      <c r="I124" s="52">
        <v>0.22500000000000001</v>
      </c>
      <c r="J124" s="52">
        <v>1.95</v>
      </c>
      <c r="K124" s="52">
        <v>3.3000000000000002E-2</v>
      </c>
      <c r="L124" s="52">
        <v>0</v>
      </c>
      <c r="M124" s="52">
        <v>180</v>
      </c>
      <c r="N124" s="53">
        <v>1.2999999999999999E-2</v>
      </c>
      <c r="O124" s="53">
        <v>21</v>
      </c>
      <c r="P124" s="53">
        <v>3.0000000000000001E-3</v>
      </c>
      <c r="Q124" s="53">
        <v>135</v>
      </c>
      <c r="R124" s="54">
        <v>0.09</v>
      </c>
    </row>
    <row r="125" spans="1:18" x14ac:dyDescent="0.3">
      <c r="A125" s="173"/>
      <c r="B125" s="49" t="s">
        <v>38</v>
      </c>
      <c r="C125" s="174" t="s">
        <v>48</v>
      </c>
      <c r="D125" s="52">
        <v>0</v>
      </c>
      <c r="E125" s="52">
        <v>0</v>
      </c>
      <c r="F125" s="52">
        <v>0</v>
      </c>
      <c r="G125" s="52">
        <v>0</v>
      </c>
      <c r="H125" s="52">
        <v>0</v>
      </c>
      <c r="I125" s="52">
        <v>0</v>
      </c>
      <c r="J125" s="52">
        <v>0</v>
      </c>
      <c r="K125" s="52">
        <v>0</v>
      </c>
      <c r="L125" s="52">
        <v>0</v>
      </c>
      <c r="M125" s="52">
        <v>0</v>
      </c>
      <c r="N125" s="52">
        <v>0</v>
      </c>
      <c r="O125" s="52">
        <v>0</v>
      </c>
      <c r="P125" s="52">
        <v>0</v>
      </c>
      <c r="Q125" s="52">
        <v>0</v>
      </c>
      <c r="R125" s="54">
        <v>0</v>
      </c>
    </row>
    <row r="126" spans="1:18" x14ac:dyDescent="0.3">
      <c r="A126" s="173"/>
      <c r="B126" s="49" t="s">
        <v>40</v>
      </c>
      <c r="C126" s="174" t="s">
        <v>41</v>
      </c>
      <c r="D126" s="52">
        <v>0</v>
      </c>
      <c r="E126" s="52">
        <v>0</v>
      </c>
      <c r="F126" s="52">
        <v>0</v>
      </c>
      <c r="G126" s="52">
        <v>0</v>
      </c>
      <c r="H126" s="52">
        <v>0</v>
      </c>
      <c r="I126" s="52">
        <v>0</v>
      </c>
      <c r="J126" s="52">
        <v>0</v>
      </c>
      <c r="K126" s="52">
        <v>0</v>
      </c>
      <c r="L126" s="52">
        <v>0</v>
      </c>
      <c r="M126" s="52">
        <v>0</v>
      </c>
      <c r="N126" s="52">
        <v>0</v>
      </c>
      <c r="O126" s="52">
        <v>0</v>
      </c>
      <c r="P126" s="52">
        <v>0</v>
      </c>
      <c r="Q126" s="52">
        <v>0</v>
      </c>
      <c r="R126" s="54">
        <v>0</v>
      </c>
    </row>
    <row r="127" spans="1:18" x14ac:dyDescent="0.3">
      <c r="A127" s="173"/>
      <c r="B127" s="49" t="s">
        <v>42</v>
      </c>
      <c r="C127" s="174" t="s">
        <v>145</v>
      </c>
      <c r="D127" s="52">
        <v>0</v>
      </c>
      <c r="E127" s="52">
        <v>0</v>
      </c>
      <c r="F127" s="52">
        <v>3.99</v>
      </c>
      <c r="G127" s="52">
        <v>15.96</v>
      </c>
      <c r="H127" s="52">
        <v>0</v>
      </c>
      <c r="I127" s="52">
        <v>0</v>
      </c>
      <c r="J127" s="52">
        <v>0</v>
      </c>
      <c r="K127" s="52">
        <v>0</v>
      </c>
      <c r="L127" s="52">
        <v>0</v>
      </c>
      <c r="M127" s="52">
        <v>0.12</v>
      </c>
      <c r="N127" s="53">
        <v>0</v>
      </c>
      <c r="O127" s="53">
        <v>0</v>
      </c>
      <c r="P127" s="53">
        <v>0</v>
      </c>
      <c r="Q127" s="53">
        <v>0</v>
      </c>
      <c r="R127" s="54">
        <v>1.2E-2</v>
      </c>
    </row>
    <row r="128" spans="1:18" x14ac:dyDescent="0.3">
      <c r="A128" s="173"/>
      <c r="B128" s="49" t="s">
        <v>146</v>
      </c>
      <c r="C128" s="174" t="s">
        <v>147</v>
      </c>
      <c r="D128" s="52">
        <v>0.42</v>
      </c>
      <c r="E128" s="52">
        <v>2.2599999999999998</v>
      </c>
      <c r="F128" s="52">
        <v>13.92</v>
      </c>
      <c r="G128" s="52">
        <v>68.400000000000006</v>
      </c>
      <c r="H128" s="52">
        <v>0</v>
      </c>
      <c r="I128" s="52">
        <v>0</v>
      </c>
      <c r="J128" s="52">
        <v>0</v>
      </c>
      <c r="K128" s="52">
        <v>0</v>
      </c>
      <c r="L128" s="52">
        <v>0</v>
      </c>
      <c r="M128" s="52">
        <v>0</v>
      </c>
      <c r="N128" s="52">
        <v>0</v>
      </c>
      <c r="O128" s="52">
        <v>0</v>
      </c>
      <c r="P128" s="52">
        <v>0</v>
      </c>
      <c r="Q128" s="52">
        <v>0</v>
      </c>
      <c r="R128" s="54">
        <v>0</v>
      </c>
    </row>
    <row r="129" spans="1:18" x14ac:dyDescent="0.3">
      <c r="A129" s="117">
        <v>133</v>
      </c>
      <c r="B129" s="90" t="s">
        <v>104</v>
      </c>
      <c r="C129" s="118">
        <v>200</v>
      </c>
      <c r="D129" s="45">
        <f t="shared" ref="D129:R129" si="26">SUM(D130:D133)</f>
        <v>0.2</v>
      </c>
      <c r="E129" s="45">
        <f t="shared" si="26"/>
        <v>0.04</v>
      </c>
      <c r="F129" s="45">
        <f t="shared" si="26"/>
        <v>13.26</v>
      </c>
      <c r="G129" s="45">
        <f t="shared" si="26"/>
        <v>55.78</v>
      </c>
      <c r="H129" s="45">
        <f t="shared" si="26"/>
        <v>4.0000000000000001E-3</v>
      </c>
      <c r="I129" s="45">
        <f t="shared" si="26"/>
        <v>8.0000000000000002E-3</v>
      </c>
      <c r="J129" s="45">
        <f t="shared" si="26"/>
        <v>3.66</v>
      </c>
      <c r="K129" s="45">
        <f t="shared" si="26"/>
        <v>0</v>
      </c>
      <c r="L129" s="45">
        <f t="shared" si="26"/>
        <v>1.7999999999999999E-2</v>
      </c>
      <c r="M129" s="45">
        <f t="shared" si="26"/>
        <v>6.9600000000000009</v>
      </c>
      <c r="N129" s="45">
        <f t="shared" si="26"/>
        <v>0</v>
      </c>
      <c r="O129" s="45">
        <f t="shared" si="26"/>
        <v>3.72</v>
      </c>
      <c r="P129" s="45">
        <f t="shared" si="26"/>
        <v>0</v>
      </c>
      <c r="Q129" s="45">
        <f t="shared" si="26"/>
        <v>6.92</v>
      </c>
      <c r="R129" s="45">
        <f t="shared" si="26"/>
        <v>0.58500000000000008</v>
      </c>
    </row>
    <row r="130" spans="1:18" x14ac:dyDescent="0.3">
      <c r="A130" s="127"/>
      <c r="B130" s="37" t="s">
        <v>105</v>
      </c>
      <c r="C130" s="81" t="s">
        <v>106</v>
      </c>
      <c r="D130" s="81">
        <v>0.12</v>
      </c>
      <c r="E130" s="81">
        <v>0.03</v>
      </c>
      <c r="F130" s="81">
        <v>0.02</v>
      </c>
      <c r="G130" s="81">
        <v>0.85</v>
      </c>
      <c r="H130" s="51">
        <v>0</v>
      </c>
      <c r="I130" s="51">
        <v>6.0000000000000001E-3</v>
      </c>
      <c r="J130" s="51">
        <v>0.06</v>
      </c>
      <c r="K130" s="86">
        <v>0</v>
      </c>
      <c r="L130" s="86">
        <v>0</v>
      </c>
      <c r="M130" s="51">
        <v>2.97</v>
      </c>
      <c r="N130" s="125">
        <v>0</v>
      </c>
      <c r="O130" s="87">
        <v>2.64</v>
      </c>
      <c r="P130" s="125">
        <v>0</v>
      </c>
      <c r="Q130" s="87">
        <v>4.9400000000000004</v>
      </c>
      <c r="R130" s="126">
        <v>0.49199999999999999</v>
      </c>
    </row>
    <row r="131" spans="1:18" ht="15" customHeight="1" x14ac:dyDescent="0.3">
      <c r="A131" s="127"/>
      <c r="B131" s="37" t="s">
        <v>38</v>
      </c>
      <c r="C131" s="81" t="s">
        <v>107</v>
      </c>
      <c r="D131" s="81">
        <v>0</v>
      </c>
      <c r="E131" s="81">
        <v>0</v>
      </c>
      <c r="F131" s="81">
        <v>0</v>
      </c>
      <c r="G131" s="81">
        <v>0</v>
      </c>
      <c r="H131" s="51">
        <v>0</v>
      </c>
      <c r="I131" s="51">
        <v>0</v>
      </c>
      <c r="J131" s="51">
        <v>0</v>
      </c>
      <c r="K131" s="87">
        <v>0</v>
      </c>
      <c r="L131" s="87">
        <v>0</v>
      </c>
      <c r="M131" s="125">
        <v>0</v>
      </c>
      <c r="N131" s="125">
        <v>0</v>
      </c>
      <c r="O131" s="87">
        <v>0</v>
      </c>
      <c r="P131" s="125">
        <v>0</v>
      </c>
      <c r="Q131" s="87">
        <v>0</v>
      </c>
      <c r="R131" s="126">
        <v>0</v>
      </c>
    </row>
    <row r="132" spans="1:18" x14ac:dyDescent="0.3">
      <c r="A132" s="127"/>
      <c r="B132" s="37" t="s">
        <v>42</v>
      </c>
      <c r="C132" s="81" t="s">
        <v>108</v>
      </c>
      <c r="D132" s="81">
        <v>0</v>
      </c>
      <c r="E132" s="81">
        <v>0</v>
      </c>
      <c r="F132" s="81">
        <v>12.97</v>
      </c>
      <c r="G132" s="81">
        <v>51.87</v>
      </c>
      <c r="H132" s="51">
        <v>0</v>
      </c>
      <c r="I132" s="51">
        <v>0</v>
      </c>
      <c r="J132" s="51">
        <v>0</v>
      </c>
      <c r="K132" s="86">
        <v>0</v>
      </c>
      <c r="L132" s="86">
        <v>0</v>
      </c>
      <c r="M132" s="51">
        <v>0.39</v>
      </c>
      <c r="N132" s="125">
        <v>0</v>
      </c>
      <c r="O132" s="87">
        <v>0</v>
      </c>
      <c r="P132" s="125">
        <v>0</v>
      </c>
      <c r="Q132" s="87">
        <v>0</v>
      </c>
      <c r="R132" s="126">
        <v>3.9E-2</v>
      </c>
    </row>
    <row r="133" spans="1:18" x14ac:dyDescent="0.3">
      <c r="A133" s="127"/>
      <c r="B133" s="37" t="s">
        <v>109</v>
      </c>
      <c r="C133" s="81" t="s">
        <v>110</v>
      </c>
      <c r="D133" s="81">
        <v>0.08</v>
      </c>
      <c r="E133" s="81">
        <v>0.01</v>
      </c>
      <c r="F133" s="81">
        <v>0.27</v>
      </c>
      <c r="G133" s="81">
        <v>3.06</v>
      </c>
      <c r="H133" s="51">
        <v>4.0000000000000001E-3</v>
      </c>
      <c r="I133" s="51">
        <v>2E-3</v>
      </c>
      <c r="J133" s="51">
        <v>3.6</v>
      </c>
      <c r="K133" s="86">
        <v>0</v>
      </c>
      <c r="L133" s="86">
        <v>1.7999999999999999E-2</v>
      </c>
      <c r="M133" s="51">
        <v>3.6</v>
      </c>
      <c r="N133" s="125">
        <v>0</v>
      </c>
      <c r="O133" s="87">
        <v>1.08</v>
      </c>
      <c r="P133" s="125">
        <v>0</v>
      </c>
      <c r="Q133" s="87">
        <v>1.98</v>
      </c>
      <c r="R133" s="126">
        <v>5.3999999999999999E-2</v>
      </c>
    </row>
    <row r="134" spans="1:18" x14ac:dyDescent="0.3">
      <c r="A134" s="63">
        <v>10</v>
      </c>
      <c r="B134" s="23" t="s">
        <v>55</v>
      </c>
      <c r="C134" s="35">
        <v>40</v>
      </c>
      <c r="D134" s="79">
        <f t="shared" ref="D134:R134" si="27">SUM(D135)</f>
        <v>3.16</v>
      </c>
      <c r="E134" s="79">
        <f t="shared" si="27"/>
        <v>0.4</v>
      </c>
      <c r="F134" s="79">
        <f t="shared" si="27"/>
        <v>19.32</v>
      </c>
      <c r="G134" s="79">
        <f t="shared" si="27"/>
        <v>94</v>
      </c>
      <c r="H134" s="79">
        <f t="shared" si="27"/>
        <v>6.4000000000000001E-2</v>
      </c>
      <c r="I134" s="79">
        <f t="shared" si="27"/>
        <v>2.4E-2</v>
      </c>
      <c r="J134" s="79">
        <f t="shared" si="27"/>
        <v>0</v>
      </c>
      <c r="K134" s="79">
        <f t="shared" si="27"/>
        <v>0</v>
      </c>
      <c r="L134" s="79">
        <f t="shared" si="27"/>
        <v>0.52</v>
      </c>
      <c r="M134" s="79">
        <f t="shared" si="27"/>
        <v>9.1999999999999993</v>
      </c>
      <c r="N134" s="79">
        <f t="shared" si="27"/>
        <v>1E-3</v>
      </c>
      <c r="O134" s="79">
        <f t="shared" si="27"/>
        <v>13.2</v>
      </c>
      <c r="P134" s="79">
        <f t="shared" si="27"/>
        <v>2E-3</v>
      </c>
      <c r="Q134" s="79">
        <f t="shared" si="27"/>
        <v>34.799999999999997</v>
      </c>
      <c r="R134" s="175">
        <f t="shared" si="27"/>
        <v>0.8</v>
      </c>
    </row>
    <row r="135" spans="1:18" ht="28.2" x14ac:dyDescent="0.3">
      <c r="A135" s="176"/>
      <c r="B135" s="28" t="s">
        <v>56</v>
      </c>
      <c r="C135" s="29" t="s">
        <v>25</v>
      </c>
      <c r="D135" s="129">
        <v>3.16</v>
      </c>
      <c r="E135" s="129">
        <v>0.4</v>
      </c>
      <c r="F135" s="129">
        <v>19.32</v>
      </c>
      <c r="G135" s="129">
        <v>94</v>
      </c>
      <c r="H135" s="129">
        <v>6.4000000000000001E-2</v>
      </c>
      <c r="I135" s="129">
        <v>2.4E-2</v>
      </c>
      <c r="J135" s="129">
        <v>0</v>
      </c>
      <c r="K135" s="129">
        <v>0</v>
      </c>
      <c r="L135" s="129">
        <v>0.52</v>
      </c>
      <c r="M135" s="129">
        <v>9.1999999999999993</v>
      </c>
      <c r="N135" s="130">
        <v>1E-3</v>
      </c>
      <c r="O135" s="130">
        <v>13.2</v>
      </c>
      <c r="P135" s="130">
        <v>2E-3</v>
      </c>
      <c r="Q135" s="130">
        <v>34.799999999999997</v>
      </c>
      <c r="R135" s="131">
        <v>0.8</v>
      </c>
    </row>
    <row r="136" spans="1:18" x14ac:dyDescent="0.3">
      <c r="A136" s="10" t="s">
        <v>57</v>
      </c>
      <c r="B136" s="10"/>
      <c r="C136" s="10"/>
      <c r="D136" s="65">
        <f t="shared" ref="D136:R136" si="28">SUM(D118,D122,D129,D134,)</f>
        <v>18.701999999999998</v>
      </c>
      <c r="E136" s="65">
        <f t="shared" si="28"/>
        <v>20.644999999999996</v>
      </c>
      <c r="F136" s="65">
        <f t="shared" si="28"/>
        <v>72.242999999999995</v>
      </c>
      <c r="G136" s="65">
        <f t="shared" si="28"/>
        <v>501.53</v>
      </c>
      <c r="H136" s="65">
        <f t="shared" si="28"/>
        <v>0.185</v>
      </c>
      <c r="I136" s="65">
        <f t="shared" si="28"/>
        <v>0.35200000000000004</v>
      </c>
      <c r="J136" s="65">
        <f t="shared" si="28"/>
        <v>5.7490000000000006</v>
      </c>
      <c r="K136" s="65">
        <f t="shared" si="28"/>
        <v>0.158</v>
      </c>
      <c r="L136" s="65">
        <f t="shared" si="28"/>
        <v>1.1760000000000002</v>
      </c>
      <c r="M136" s="65">
        <f t="shared" si="28"/>
        <v>381.06799999999998</v>
      </c>
      <c r="N136" s="65">
        <f t="shared" si="28"/>
        <v>1.4999999999999999E-2</v>
      </c>
      <c r="O136" s="65">
        <f t="shared" si="28"/>
        <v>54.825999999999993</v>
      </c>
      <c r="P136" s="65">
        <f t="shared" si="28"/>
        <v>0.01</v>
      </c>
      <c r="Q136" s="65">
        <f t="shared" si="28"/>
        <v>306.38900000000001</v>
      </c>
      <c r="R136" s="65">
        <f t="shared" si="28"/>
        <v>2.3150000000000004</v>
      </c>
    </row>
    <row r="137" spans="1:18" x14ac:dyDescent="0.3">
      <c r="A137" s="66"/>
      <c r="B137" s="66"/>
      <c r="C137" s="66">
        <v>500</v>
      </c>
      <c r="D137" s="67"/>
      <c r="E137" s="67"/>
      <c r="F137" s="67"/>
      <c r="G137" s="67"/>
      <c r="H137" s="67"/>
      <c r="I137" s="67"/>
      <c r="J137" s="67"/>
      <c r="K137" s="67"/>
      <c r="L137" s="67"/>
      <c r="M137" s="67"/>
      <c r="N137" s="67"/>
      <c r="O137" s="67"/>
      <c r="P137" s="67"/>
      <c r="Q137" s="67"/>
      <c r="R137" s="67"/>
    </row>
    <row r="138" spans="1:18" x14ac:dyDescent="0.3">
      <c r="A138" s="66"/>
      <c r="B138" s="66"/>
      <c r="C138" s="66"/>
      <c r="D138" s="67"/>
      <c r="E138" s="67"/>
      <c r="F138" s="67"/>
      <c r="G138" s="67"/>
      <c r="H138" s="67"/>
      <c r="I138" s="67"/>
      <c r="J138" s="67"/>
      <c r="K138" s="67"/>
      <c r="L138" s="67"/>
      <c r="M138" s="67"/>
      <c r="N138" s="67"/>
      <c r="O138" s="67"/>
      <c r="P138" s="67"/>
      <c r="Q138" s="67"/>
      <c r="R138" s="67"/>
    </row>
    <row r="139" spans="1:18" x14ac:dyDescent="0.3">
      <c r="A139" s="17"/>
      <c r="B139" s="18" t="s">
        <v>148</v>
      </c>
      <c r="C139" s="17"/>
      <c r="D139" s="17"/>
      <c r="E139" s="17"/>
      <c r="F139" s="17"/>
      <c r="G139" s="17"/>
      <c r="H139" s="17"/>
      <c r="I139" s="17"/>
      <c r="J139" s="17"/>
      <c r="K139" s="17"/>
      <c r="L139" s="17"/>
      <c r="M139" s="17"/>
      <c r="N139" s="17"/>
      <c r="O139" s="17"/>
      <c r="P139" s="17"/>
      <c r="Q139" s="17"/>
      <c r="R139" s="17"/>
    </row>
    <row r="140" spans="1:18" ht="15" customHeight="1" x14ac:dyDescent="0.3">
      <c r="A140" s="14" t="s">
        <v>1</v>
      </c>
      <c r="B140" s="13" t="s">
        <v>2</v>
      </c>
      <c r="C140" s="13" t="s">
        <v>3</v>
      </c>
      <c r="D140" s="12" t="s">
        <v>4</v>
      </c>
      <c r="E140" s="12"/>
      <c r="F140" s="12"/>
      <c r="G140" s="13" t="s">
        <v>5</v>
      </c>
      <c r="H140" s="12" t="s">
        <v>6</v>
      </c>
      <c r="I140" s="12"/>
      <c r="J140" s="12"/>
      <c r="K140" s="12"/>
      <c r="L140" s="12"/>
      <c r="M140" s="11" t="s">
        <v>7</v>
      </c>
      <c r="N140" s="11"/>
      <c r="O140" s="11"/>
      <c r="P140" s="11"/>
      <c r="Q140" s="11"/>
      <c r="R140" s="11"/>
    </row>
    <row r="141" spans="1:18" ht="15.6" x14ac:dyDescent="0.3">
      <c r="A141" s="14"/>
      <c r="B141" s="13"/>
      <c r="C141" s="13"/>
      <c r="D141" s="19" t="s">
        <v>8</v>
      </c>
      <c r="E141" s="19" t="s">
        <v>9</v>
      </c>
      <c r="F141" s="19" t="s">
        <v>10</v>
      </c>
      <c r="G141" s="13"/>
      <c r="H141" s="19" t="s">
        <v>11</v>
      </c>
      <c r="I141" s="19" t="s">
        <v>12</v>
      </c>
      <c r="J141" s="19" t="s">
        <v>13</v>
      </c>
      <c r="K141" s="19" t="s">
        <v>14</v>
      </c>
      <c r="L141" s="19" t="s">
        <v>15</v>
      </c>
      <c r="M141" s="19" t="s">
        <v>16</v>
      </c>
      <c r="N141" s="20" t="s">
        <v>17</v>
      </c>
      <c r="O141" s="20" t="s">
        <v>18</v>
      </c>
      <c r="P141" s="20" t="s">
        <v>19</v>
      </c>
      <c r="Q141" s="20" t="s">
        <v>20</v>
      </c>
      <c r="R141" s="21" t="s">
        <v>21</v>
      </c>
    </row>
    <row r="142" spans="1:18" x14ac:dyDescent="0.3">
      <c r="A142" s="22">
        <v>424</v>
      </c>
      <c r="B142" s="23" t="s">
        <v>22</v>
      </c>
      <c r="C142" s="24" t="s">
        <v>23</v>
      </c>
      <c r="D142" s="25">
        <f t="shared" ref="D142:R142" si="29">SUM(D143)</f>
        <v>5.08</v>
      </c>
      <c r="E142" s="25">
        <f t="shared" si="29"/>
        <v>4.5999999999999996</v>
      </c>
      <c r="F142" s="25">
        <f t="shared" si="29"/>
        <v>0.28000000000000003</v>
      </c>
      <c r="G142" s="25">
        <f t="shared" si="29"/>
        <v>62.8</v>
      </c>
      <c r="H142" s="26">
        <f t="shared" si="29"/>
        <v>2.8000000000000001E-2</v>
      </c>
      <c r="I142" s="26">
        <f t="shared" si="29"/>
        <v>0.17599999999999999</v>
      </c>
      <c r="J142" s="25">
        <f t="shared" si="29"/>
        <v>0</v>
      </c>
      <c r="K142" s="25">
        <f t="shared" si="29"/>
        <v>0.1</v>
      </c>
      <c r="L142" s="25">
        <f t="shared" si="29"/>
        <v>0.24</v>
      </c>
      <c r="M142" s="26">
        <f t="shared" si="29"/>
        <v>22</v>
      </c>
      <c r="N142" s="26">
        <f t="shared" si="29"/>
        <v>8.0000000000000002E-3</v>
      </c>
      <c r="O142" s="26">
        <f t="shared" si="29"/>
        <v>4.8</v>
      </c>
      <c r="P142" s="26">
        <f t="shared" si="29"/>
        <v>1.2E-2</v>
      </c>
      <c r="Q142" s="26">
        <f t="shared" si="29"/>
        <v>76.8</v>
      </c>
      <c r="R142" s="26">
        <f t="shared" si="29"/>
        <v>1</v>
      </c>
    </row>
    <row r="143" spans="1:18" x14ac:dyDescent="0.3">
      <c r="A143" s="27"/>
      <c r="B143" s="28" t="s">
        <v>24</v>
      </c>
      <c r="C143" s="29" t="s">
        <v>25</v>
      </c>
      <c r="D143" s="30">
        <v>5.08</v>
      </c>
      <c r="E143" s="30">
        <v>4.5999999999999996</v>
      </c>
      <c r="F143" s="30">
        <v>0.28000000000000003</v>
      </c>
      <c r="G143" s="30">
        <v>62.8</v>
      </c>
      <c r="H143" s="31">
        <v>2.8000000000000001E-2</v>
      </c>
      <c r="I143" s="31">
        <v>0.17599999999999999</v>
      </c>
      <c r="J143" s="30">
        <v>0</v>
      </c>
      <c r="K143" s="30">
        <v>0.1</v>
      </c>
      <c r="L143" s="30">
        <v>0.24</v>
      </c>
      <c r="M143" s="31">
        <v>22</v>
      </c>
      <c r="N143" s="32">
        <v>8.0000000000000002E-3</v>
      </c>
      <c r="O143" s="32">
        <v>4.8</v>
      </c>
      <c r="P143" s="32">
        <v>1.2E-2</v>
      </c>
      <c r="Q143" s="32">
        <v>76.8</v>
      </c>
      <c r="R143" s="33">
        <v>1</v>
      </c>
    </row>
    <row r="144" spans="1:18" x14ac:dyDescent="0.3">
      <c r="A144" s="34">
        <v>1</v>
      </c>
      <c r="B144" s="23" t="s">
        <v>26</v>
      </c>
      <c r="C144" s="35">
        <v>60</v>
      </c>
      <c r="D144" s="25">
        <f t="shared" ref="D144:R144" si="30">SUM(D145:D147)</f>
        <v>7.0419999999999998</v>
      </c>
      <c r="E144" s="25">
        <f t="shared" si="30"/>
        <v>13.535</v>
      </c>
      <c r="F144" s="25">
        <f t="shared" si="30"/>
        <v>14.623000000000001</v>
      </c>
      <c r="G144" s="25">
        <f t="shared" si="30"/>
        <v>149.08999999999997</v>
      </c>
      <c r="H144" s="25">
        <f t="shared" si="30"/>
        <v>5.7000000000000002E-2</v>
      </c>
      <c r="I144" s="25">
        <f t="shared" si="30"/>
        <v>8.8999999999999996E-2</v>
      </c>
      <c r="J144" s="25">
        <f t="shared" si="30"/>
        <v>0.13900000000000001</v>
      </c>
      <c r="K144" s="25">
        <f t="shared" si="30"/>
        <v>0.10300000000000001</v>
      </c>
      <c r="L144" s="25">
        <f t="shared" si="30"/>
        <v>0.58800000000000008</v>
      </c>
      <c r="M144" s="25">
        <f t="shared" si="30"/>
        <v>183.58800000000002</v>
      </c>
      <c r="N144" s="25">
        <f t="shared" si="30"/>
        <v>1E-3</v>
      </c>
      <c r="O144" s="25">
        <f t="shared" si="30"/>
        <v>16.881</v>
      </c>
      <c r="P144" s="25">
        <f t="shared" si="30"/>
        <v>5.0000000000000001E-3</v>
      </c>
      <c r="Q144" s="25">
        <f t="shared" si="30"/>
        <v>128.16900000000001</v>
      </c>
      <c r="R144" s="36">
        <f t="shared" si="30"/>
        <v>0.81799999999999995</v>
      </c>
    </row>
    <row r="145" spans="1:18" x14ac:dyDescent="0.3">
      <c r="A145" s="34"/>
      <c r="B145" s="37" t="s">
        <v>27</v>
      </c>
      <c r="C145" s="38" t="s">
        <v>28</v>
      </c>
      <c r="D145" s="39">
        <v>8.2000000000000003E-2</v>
      </c>
      <c r="E145" s="39">
        <v>7.3949999999999996</v>
      </c>
      <c r="F145" s="39">
        <v>0.13300000000000001</v>
      </c>
      <c r="G145" s="39">
        <v>6.52</v>
      </c>
      <c r="H145" s="39">
        <v>1E-3</v>
      </c>
      <c r="I145" s="39">
        <v>1.2E-2</v>
      </c>
      <c r="J145" s="39">
        <v>0</v>
      </c>
      <c r="K145" s="39">
        <v>4.5999999999999999E-2</v>
      </c>
      <c r="L145" s="39">
        <v>0.10199999999999999</v>
      </c>
      <c r="M145" s="39">
        <v>2.448</v>
      </c>
      <c r="N145" s="40">
        <v>0</v>
      </c>
      <c r="O145" s="40">
        <v>5.0999999999999997E-2</v>
      </c>
      <c r="P145" s="40">
        <v>0</v>
      </c>
      <c r="Q145" s="40">
        <v>3.069</v>
      </c>
      <c r="R145" s="41">
        <v>0.02</v>
      </c>
    </row>
    <row r="146" spans="1:18" x14ac:dyDescent="0.3">
      <c r="A146" s="34"/>
      <c r="B146" s="37" t="s">
        <v>29</v>
      </c>
      <c r="C146" s="38" t="s">
        <v>30</v>
      </c>
      <c r="D146" s="39">
        <v>4.59</v>
      </c>
      <c r="E146" s="39">
        <v>5.84</v>
      </c>
      <c r="F146" s="39">
        <v>0</v>
      </c>
      <c r="G146" s="39">
        <v>72.069999999999993</v>
      </c>
      <c r="H146" s="39">
        <v>8.0000000000000002E-3</v>
      </c>
      <c r="I146" s="39">
        <v>5.8999999999999997E-2</v>
      </c>
      <c r="J146" s="39">
        <v>0.13900000000000001</v>
      </c>
      <c r="K146" s="39">
        <v>5.7000000000000002E-2</v>
      </c>
      <c r="L146" s="39">
        <v>9.6000000000000002E-2</v>
      </c>
      <c r="M146" s="39">
        <v>174.24</v>
      </c>
      <c r="N146" s="40">
        <v>0</v>
      </c>
      <c r="O146" s="40">
        <v>6.93</v>
      </c>
      <c r="P146" s="40">
        <v>3.0000000000000001E-3</v>
      </c>
      <c r="Q146" s="40">
        <v>99</v>
      </c>
      <c r="R146" s="41">
        <v>0.19800000000000001</v>
      </c>
    </row>
    <row r="147" spans="1:18" ht="16.5" customHeight="1" x14ac:dyDescent="0.3">
      <c r="A147" s="168"/>
      <c r="B147" s="28" t="s">
        <v>31</v>
      </c>
      <c r="C147" s="29" t="s">
        <v>32</v>
      </c>
      <c r="D147" s="30">
        <v>2.37</v>
      </c>
      <c r="E147" s="30">
        <v>0.3</v>
      </c>
      <c r="F147" s="30">
        <v>14.49</v>
      </c>
      <c r="G147" s="30">
        <v>70.5</v>
      </c>
      <c r="H147" s="30">
        <v>4.8000000000000001E-2</v>
      </c>
      <c r="I147" s="30">
        <v>1.7999999999999999E-2</v>
      </c>
      <c r="J147" s="30">
        <v>0</v>
      </c>
      <c r="K147" s="30">
        <v>0</v>
      </c>
      <c r="L147" s="30">
        <v>0.39</v>
      </c>
      <c r="M147" s="30">
        <v>6.9</v>
      </c>
      <c r="N147" s="169">
        <v>1E-3</v>
      </c>
      <c r="O147" s="169">
        <v>9.9</v>
      </c>
      <c r="P147" s="169">
        <v>2E-3</v>
      </c>
      <c r="Q147" s="169">
        <v>26.1</v>
      </c>
      <c r="R147" s="170">
        <v>0.6</v>
      </c>
    </row>
    <row r="148" spans="1:18" ht="27.6" x14ac:dyDescent="0.3">
      <c r="A148" s="117" t="s">
        <v>149</v>
      </c>
      <c r="B148" s="90" t="s">
        <v>150</v>
      </c>
      <c r="C148" s="118" t="s">
        <v>34</v>
      </c>
      <c r="D148" s="177">
        <f t="shared" ref="D148:R148" si="31">SUM(D149:D154)</f>
        <v>3.7080000000000002</v>
      </c>
      <c r="E148" s="177">
        <f t="shared" si="31"/>
        <v>9.43</v>
      </c>
      <c r="F148" s="177">
        <f t="shared" si="31"/>
        <v>23.788</v>
      </c>
      <c r="G148" s="177">
        <f t="shared" si="31"/>
        <v>189.22</v>
      </c>
      <c r="H148" s="178">
        <f t="shared" si="31"/>
        <v>6.2E-2</v>
      </c>
      <c r="I148" s="178">
        <f t="shared" si="31"/>
        <v>0.18300000000000002</v>
      </c>
      <c r="J148" s="177">
        <f t="shared" si="31"/>
        <v>1.456</v>
      </c>
      <c r="K148" s="177">
        <f t="shared" si="31"/>
        <v>5.2000000000000005E-2</v>
      </c>
      <c r="L148" s="177">
        <f t="shared" si="31"/>
        <v>0.14000000000000001</v>
      </c>
      <c r="M148" s="177">
        <f t="shared" si="31"/>
        <v>137.82</v>
      </c>
      <c r="N148" s="177">
        <f t="shared" si="31"/>
        <v>0.01</v>
      </c>
      <c r="O148" s="177">
        <f t="shared" si="31"/>
        <v>25.71</v>
      </c>
      <c r="P148" s="177">
        <f t="shared" si="31"/>
        <v>5.0000000000000001E-3</v>
      </c>
      <c r="Q148" s="177">
        <f t="shared" si="31"/>
        <v>132.6</v>
      </c>
      <c r="R148" s="179">
        <f t="shared" si="31"/>
        <v>0.29700000000000004</v>
      </c>
    </row>
    <row r="149" spans="1:18" x14ac:dyDescent="0.3">
      <c r="A149" s="180"/>
      <c r="B149" s="86" t="s">
        <v>27</v>
      </c>
      <c r="C149" s="174" t="s">
        <v>35</v>
      </c>
      <c r="D149" s="134">
        <v>4.8000000000000001E-2</v>
      </c>
      <c r="E149" s="134">
        <v>4.3499999999999996</v>
      </c>
      <c r="F149" s="134">
        <v>7.8E-2</v>
      </c>
      <c r="G149" s="134">
        <v>39.72</v>
      </c>
      <c r="H149" s="134">
        <v>1E-3</v>
      </c>
      <c r="I149" s="134">
        <v>7.0000000000000001E-3</v>
      </c>
      <c r="J149" s="134">
        <v>0</v>
      </c>
      <c r="K149" s="134">
        <v>2.7E-2</v>
      </c>
      <c r="L149" s="134">
        <v>0.06</v>
      </c>
      <c r="M149" s="134">
        <v>1.44</v>
      </c>
      <c r="N149" s="135">
        <v>0</v>
      </c>
      <c r="O149" s="135">
        <v>0.03</v>
      </c>
      <c r="P149" s="135">
        <v>0</v>
      </c>
      <c r="Q149" s="135">
        <v>1.8</v>
      </c>
      <c r="R149" s="136">
        <v>1.2E-2</v>
      </c>
    </row>
    <row r="150" spans="1:18" x14ac:dyDescent="0.3">
      <c r="A150" s="127"/>
      <c r="B150" s="86" t="s">
        <v>38</v>
      </c>
      <c r="C150" s="155" t="s">
        <v>39</v>
      </c>
      <c r="D150" s="181">
        <v>0</v>
      </c>
      <c r="E150" s="181">
        <v>0</v>
      </c>
      <c r="F150" s="181">
        <v>0</v>
      </c>
      <c r="G150" s="181">
        <v>0</v>
      </c>
      <c r="H150" s="182">
        <v>0</v>
      </c>
      <c r="I150" s="182">
        <v>0</v>
      </c>
      <c r="J150" s="181">
        <v>0</v>
      </c>
      <c r="K150" s="181">
        <v>0</v>
      </c>
      <c r="L150" s="181">
        <v>0</v>
      </c>
      <c r="M150" s="182">
        <v>0</v>
      </c>
      <c r="N150" s="182">
        <v>0</v>
      </c>
      <c r="O150" s="182">
        <v>0</v>
      </c>
      <c r="P150" s="182">
        <v>0</v>
      </c>
      <c r="Q150" s="182">
        <v>0</v>
      </c>
      <c r="R150" s="183">
        <v>0</v>
      </c>
    </row>
    <row r="151" spans="1:18" ht="15" customHeight="1" x14ac:dyDescent="0.3">
      <c r="A151" s="127"/>
      <c r="B151" s="86" t="s">
        <v>36</v>
      </c>
      <c r="C151" s="155" t="s">
        <v>151</v>
      </c>
      <c r="D151" s="181">
        <v>3.14</v>
      </c>
      <c r="E151" s="181">
        <v>3.58</v>
      </c>
      <c r="F151" s="181">
        <v>5.26</v>
      </c>
      <c r="G151" s="181">
        <v>64.959999999999994</v>
      </c>
      <c r="H151" s="182">
        <v>4.4999999999999998E-2</v>
      </c>
      <c r="I151" s="182">
        <v>0.16800000000000001</v>
      </c>
      <c r="J151" s="181">
        <v>1.456</v>
      </c>
      <c r="K151" s="181">
        <v>2.5000000000000001E-2</v>
      </c>
      <c r="L151" s="181">
        <v>0</v>
      </c>
      <c r="M151" s="182">
        <v>134.6</v>
      </c>
      <c r="N151" s="182">
        <v>0.01</v>
      </c>
      <c r="O151" s="182">
        <v>15.68</v>
      </c>
      <c r="P151" s="182">
        <v>2E-3</v>
      </c>
      <c r="Q151" s="182">
        <v>100.8</v>
      </c>
      <c r="R151" s="183">
        <v>6.7000000000000004E-2</v>
      </c>
    </row>
    <row r="152" spans="1:18" x14ac:dyDescent="0.3">
      <c r="A152" s="127"/>
      <c r="B152" s="86" t="s">
        <v>42</v>
      </c>
      <c r="C152" s="155" t="s">
        <v>35</v>
      </c>
      <c r="D152" s="181">
        <v>0</v>
      </c>
      <c r="E152" s="181">
        <v>0</v>
      </c>
      <c r="F152" s="181">
        <v>5.99</v>
      </c>
      <c r="G152" s="181">
        <v>23.94</v>
      </c>
      <c r="H152" s="182">
        <v>0</v>
      </c>
      <c r="I152" s="182">
        <v>0</v>
      </c>
      <c r="J152" s="181">
        <v>0</v>
      </c>
      <c r="K152" s="181">
        <v>0</v>
      </c>
      <c r="L152" s="181">
        <v>0</v>
      </c>
      <c r="M152" s="182">
        <v>0.18</v>
      </c>
      <c r="N152" s="182">
        <v>0</v>
      </c>
      <c r="O152" s="182">
        <v>0</v>
      </c>
      <c r="P152" s="182">
        <v>0</v>
      </c>
      <c r="Q152" s="182">
        <v>0</v>
      </c>
      <c r="R152" s="183">
        <v>1.7999999999999999E-2</v>
      </c>
    </row>
    <row r="153" spans="1:18" x14ac:dyDescent="0.3">
      <c r="A153" s="127"/>
      <c r="B153" s="86" t="s">
        <v>43</v>
      </c>
      <c r="C153" s="155" t="s">
        <v>147</v>
      </c>
      <c r="D153" s="181">
        <v>0.52</v>
      </c>
      <c r="E153" s="181">
        <v>1.5</v>
      </c>
      <c r="F153" s="181">
        <v>12.46</v>
      </c>
      <c r="G153" s="181">
        <v>60.6</v>
      </c>
      <c r="H153" s="182">
        <v>1.6E-2</v>
      </c>
      <c r="I153" s="182">
        <v>8.0000000000000002E-3</v>
      </c>
      <c r="J153" s="181">
        <v>0</v>
      </c>
      <c r="K153" s="181">
        <v>0</v>
      </c>
      <c r="L153" s="181">
        <v>0.08</v>
      </c>
      <c r="M153" s="182">
        <v>1.6</v>
      </c>
      <c r="N153" s="182">
        <v>0</v>
      </c>
      <c r="O153" s="182">
        <v>10</v>
      </c>
      <c r="P153" s="182">
        <v>3.0000000000000001E-3</v>
      </c>
      <c r="Q153" s="182">
        <v>30</v>
      </c>
      <c r="R153" s="183">
        <v>0.2</v>
      </c>
    </row>
    <row r="154" spans="1:18" x14ac:dyDescent="0.3">
      <c r="A154" s="127"/>
      <c r="B154" s="86" t="s">
        <v>40</v>
      </c>
      <c r="C154" s="155" t="s">
        <v>41</v>
      </c>
      <c r="D154" s="181">
        <v>0</v>
      </c>
      <c r="E154" s="181">
        <v>0</v>
      </c>
      <c r="F154" s="181">
        <v>0</v>
      </c>
      <c r="G154" s="181">
        <v>0</v>
      </c>
      <c r="H154" s="182">
        <v>0</v>
      </c>
      <c r="I154" s="182">
        <v>0</v>
      </c>
      <c r="J154" s="181">
        <v>0</v>
      </c>
      <c r="K154" s="181">
        <v>0</v>
      </c>
      <c r="L154" s="181">
        <v>0</v>
      </c>
      <c r="M154" s="182">
        <v>0</v>
      </c>
      <c r="N154" s="182">
        <v>0</v>
      </c>
      <c r="O154" s="182">
        <v>0</v>
      </c>
      <c r="P154" s="182">
        <v>0</v>
      </c>
      <c r="Q154" s="182">
        <v>0</v>
      </c>
      <c r="R154" s="183">
        <v>0</v>
      </c>
    </row>
    <row r="155" spans="1:18" x14ac:dyDescent="0.3">
      <c r="A155" s="63" t="s">
        <v>152</v>
      </c>
      <c r="B155" s="23" t="s">
        <v>153</v>
      </c>
      <c r="C155" s="24" t="s">
        <v>34</v>
      </c>
      <c r="D155" s="24">
        <f t="shared" ref="D155:R155" si="32">SUM(D156:D159)</f>
        <v>4.21</v>
      </c>
      <c r="E155" s="24">
        <f t="shared" si="32"/>
        <v>4.6100000000000003</v>
      </c>
      <c r="F155" s="24">
        <f t="shared" si="32"/>
        <v>17.07</v>
      </c>
      <c r="G155" s="24">
        <f t="shared" si="32"/>
        <v>125.56</v>
      </c>
      <c r="H155" s="24">
        <f t="shared" si="32"/>
        <v>1.2E-2</v>
      </c>
      <c r="I155" s="24">
        <f t="shared" si="32"/>
        <v>0.151</v>
      </c>
      <c r="J155" s="24">
        <f t="shared" si="32"/>
        <v>0</v>
      </c>
      <c r="K155" s="24">
        <f t="shared" si="32"/>
        <v>2.7E-2</v>
      </c>
      <c r="L155" s="24">
        <f t="shared" si="32"/>
        <v>7.0000000000000001E-3</v>
      </c>
      <c r="M155" s="24">
        <f t="shared" si="32"/>
        <v>32.504000000000005</v>
      </c>
      <c r="N155" s="24">
        <f t="shared" si="32"/>
        <v>1.0999999999999999E-2</v>
      </c>
      <c r="O155" s="24">
        <f t="shared" si="32"/>
        <v>26.545000000000002</v>
      </c>
      <c r="P155" s="24">
        <f t="shared" si="32"/>
        <v>2E-3</v>
      </c>
      <c r="Q155" s="24">
        <f t="shared" si="32"/>
        <v>124.53999999999999</v>
      </c>
      <c r="R155" s="184">
        <f t="shared" si="32"/>
        <v>0.76100000000000001</v>
      </c>
    </row>
    <row r="156" spans="1:18" x14ac:dyDescent="0.3">
      <c r="A156" s="185"/>
      <c r="B156" s="37" t="s">
        <v>47</v>
      </c>
      <c r="C156" s="38" t="s">
        <v>154</v>
      </c>
      <c r="D156" s="86">
        <v>0</v>
      </c>
      <c r="E156" s="86">
        <v>0</v>
      </c>
      <c r="F156" s="86">
        <v>0</v>
      </c>
      <c r="G156" s="86">
        <v>0</v>
      </c>
      <c r="H156" s="86">
        <v>0</v>
      </c>
      <c r="I156" s="86">
        <v>0</v>
      </c>
      <c r="J156" s="86">
        <v>0</v>
      </c>
      <c r="K156" s="86">
        <v>0</v>
      </c>
      <c r="L156" s="86">
        <v>0</v>
      </c>
      <c r="M156" s="86">
        <v>0</v>
      </c>
      <c r="N156" s="87">
        <v>0</v>
      </c>
      <c r="O156" s="87">
        <v>0</v>
      </c>
      <c r="P156" s="87">
        <v>0</v>
      </c>
      <c r="Q156" s="87">
        <v>0</v>
      </c>
      <c r="R156" s="88">
        <v>0</v>
      </c>
    </row>
    <row r="157" spans="1:18" x14ac:dyDescent="0.3">
      <c r="A157" s="185"/>
      <c r="B157" s="37" t="s">
        <v>155</v>
      </c>
      <c r="C157" s="38" t="s">
        <v>156</v>
      </c>
      <c r="D157" s="86">
        <v>0.54</v>
      </c>
      <c r="E157" s="86">
        <v>0.33</v>
      </c>
      <c r="F157" s="86">
        <v>0.23</v>
      </c>
      <c r="G157" s="86">
        <v>6.42</v>
      </c>
      <c r="H157" s="86">
        <v>0</v>
      </c>
      <c r="I157" s="86">
        <v>4.0000000000000001E-3</v>
      </c>
      <c r="J157" s="86">
        <v>0</v>
      </c>
      <c r="K157" s="86">
        <v>0</v>
      </c>
      <c r="L157" s="86">
        <v>7.0000000000000001E-3</v>
      </c>
      <c r="M157" s="86">
        <v>2.84</v>
      </c>
      <c r="N157" s="87">
        <v>0</v>
      </c>
      <c r="O157" s="87">
        <v>9.4350000000000005</v>
      </c>
      <c r="P157" s="87">
        <v>0</v>
      </c>
      <c r="Q157" s="87">
        <v>14.54</v>
      </c>
      <c r="R157" s="88">
        <v>0.48799999999999999</v>
      </c>
    </row>
    <row r="158" spans="1:18" ht="28.2" x14ac:dyDescent="0.3">
      <c r="A158" s="185"/>
      <c r="B158" s="37" t="s">
        <v>49</v>
      </c>
      <c r="C158" s="38" t="s">
        <v>157</v>
      </c>
      <c r="D158" s="86">
        <v>3.67</v>
      </c>
      <c r="E158" s="86">
        <v>4.28</v>
      </c>
      <c r="F158" s="86">
        <v>5.74</v>
      </c>
      <c r="G158" s="86">
        <v>77</v>
      </c>
      <c r="H158" s="86">
        <v>1.2E-2</v>
      </c>
      <c r="I158" s="86">
        <v>0.14699999999999999</v>
      </c>
      <c r="J158" s="86">
        <v>0</v>
      </c>
      <c r="K158" s="86">
        <v>2.7E-2</v>
      </c>
      <c r="L158" s="86">
        <v>0</v>
      </c>
      <c r="M158" s="86">
        <v>29.33</v>
      </c>
      <c r="N158" s="87">
        <v>1.0999999999999999E-2</v>
      </c>
      <c r="O158" s="87">
        <v>17.11</v>
      </c>
      <c r="P158" s="87">
        <v>2E-3</v>
      </c>
      <c r="Q158" s="87">
        <v>110</v>
      </c>
      <c r="R158" s="88">
        <v>0.24</v>
      </c>
    </row>
    <row r="159" spans="1:18" x14ac:dyDescent="0.3">
      <c r="A159" s="186"/>
      <c r="B159" s="37" t="s">
        <v>51</v>
      </c>
      <c r="C159" s="38" t="s">
        <v>52</v>
      </c>
      <c r="D159" s="86">
        <v>0</v>
      </c>
      <c r="E159" s="86">
        <v>0</v>
      </c>
      <c r="F159" s="86">
        <v>11.1</v>
      </c>
      <c r="G159" s="86">
        <v>42.14</v>
      </c>
      <c r="H159" s="86">
        <v>0</v>
      </c>
      <c r="I159" s="86">
        <v>0</v>
      </c>
      <c r="J159" s="86">
        <v>0</v>
      </c>
      <c r="K159" s="86">
        <v>0</v>
      </c>
      <c r="L159" s="86">
        <v>0</v>
      </c>
      <c r="M159" s="86">
        <v>0.33400000000000002</v>
      </c>
      <c r="N159" s="87">
        <v>0</v>
      </c>
      <c r="O159" s="87">
        <v>0</v>
      </c>
      <c r="P159" s="87">
        <v>0</v>
      </c>
      <c r="Q159" s="87">
        <v>0</v>
      </c>
      <c r="R159" s="88">
        <v>3.3000000000000002E-2</v>
      </c>
    </row>
    <row r="160" spans="1:18" x14ac:dyDescent="0.3">
      <c r="A160" s="63">
        <v>10</v>
      </c>
      <c r="B160" s="23" t="s">
        <v>55</v>
      </c>
      <c r="C160" s="35">
        <v>30</v>
      </c>
      <c r="D160" s="25">
        <f t="shared" ref="D160:R160" si="33">SUM(D161)</f>
        <v>2.37</v>
      </c>
      <c r="E160" s="25">
        <f t="shared" si="33"/>
        <v>0.27</v>
      </c>
      <c r="F160" s="25">
        <f t="shared" si="33"/>
        <v>11.4</v>
      </c>
      <c r="G160" s="25">
        <f t="shared" si="33"/>
        <v>59.7</v>
      </c>
      <c r="H160" s="25">
        <f t="shared" si="33"/>
        <v>4.8000000000000001E-2</v>
      </c>
      <c r="I160" s="25">
        <f t="shared" si="33"/>
        <v>1.7999999999999999E-2</v>
      </c>
      <c r="J160" s="25">
        <f t="shared" si="33"/>
        <v>0</v>
      </c>
      <c r="K160" s="25">
        <f t="shared" si="33"/>
        <v>0</v>
      </c>
      <c r="L160" s="25">
        <f t="shared" si="33"/>
        <v>0.39</v>
      </c>
      <c r="M160" s="25">
        <f t="shared" si="33"/>
        <v>6.9</v>
      </c>
      <c r="N160" s="25">
        <f t="shared" si="33"/>
        <v>1E-3</v>
      </c>
      <c r="O160" s="25">
        <f t="shared" si="33"/>
        <v>9.9</v>
      </c>
      <c r="P160" s="25">
        <f t="shared" si="33"/>
        <v>2E-3</v>
      </c>
      <c r="Q160" s="25">
        <f t="shared" si="33"/>
        <v>26.1</v>
      </c>
      <c r="R160" s="36">
        <f t="shared" si="33"/>
        <v>0.6</v>
      </c>
    </row>
    <row r="161" spans="1:18" ht="28.2" x14ac:dyDescent="0.3">
      <c r="A161" s="176"/>
      <c r="B161" s="28" t="s">
        <v>56</v>
      </c>
      <c r="C161" s="29" t="s">
        <v>32</v>
      </c>
      <c r="D161" s="129">
        <v>2.37</v>
      </c>
      <c r="E161" s="129">
        <v>0.27</v>
      </c>
      <c r="F161" s="129">
        <v>11.4</v>
      </c>
      <c r="G161" s="129">
        <v>59.7</v>
      </c>
      <c r="H161" s="129">
        <v>4.8000000000000001E-2</v>
      </c>
      <c r="I161" s="129">
        <v>1.7999999999999999E-2</v>
      </c>
      <c r="J161" s="129">
        <v>0</v>
      </c>
      <c r="K161" s="129">
        <v>0</v>
      </c>
      <c r="L161" s="129">
        <v>0.39</v>
      </c>
      <c r="M161" s="129">
        <v>6.9</v>
      </c>
      <c r="N161" s="130">
        <v>1E-3</v>
      </c>
      <c r="O161" s="130">
        <v>9.9</v>
      </c>
      <c r="P161" s="130">
        <v>2E-3</v>
      </c>
      <c r="Q161" s="130">
        <v>26.1</v>
      </c>
      <c r="R161" s="131">
        <v>0.6</v>
      </c>
    </row>
    <row r="162" spans="1:18" x14ac:dyDescent="0.3">
      <c r="A162" s="10" t="s">
        <v>57</v>
      </c>
      <c r="B162" s="10"/>
      <c r="C162" s="10"/>
      <c r="D162" s="65">
        <f t="shared" ref="D162:R162" si="34">SUM(D142,D144,D148,D155,D160,)</f>
        <v>22.41</v>
      </c>
      <c r="E162" s="65">
        <f t="shared" si="34"/>
        <v>32.445</v>
      </c>
      <c r="F162" s="65">
        <f t="shared" si="34"/>
        <v>67.161000000000001</v>
      </c>
      <c r="G162" s="65">
        <f t="shared" si="34"/>
        <v>586.37000000000012</v>
      </c>
      <c r="H162" s="65">
        <f t="shared" si="34"/>
        <v>0.20700000000000002</v>
      </c>
      <c r="I162" s="65">
        <f t="shared" si="34"/>
        <v>0.6170000000000001</v>
      </c>
      <c r="J162" s="65">
        <f t="shared" si="34"/>
        <v>1.595</v>
      </c>
      <c r="K162" s="65">
        <f t="shared" si="34"/>
        <v>0.28200000000000003</v>
      </c>
      <c r="L162" s="65">
        <f t="shared" si="34"/>
        <v>1.3650000000000002</v>
      </c>
      <c r="M162" s="65">
        <f t="shared" si="34"/>
        <v>382.81200000000001</v>
      </c>
      <c r="N162" s="65">
        <f t="shared" si="34"/>
        <v>3.1000000000000003E-2</v>
      </c>
      <c r="O162" s="65">
        <f t="shared" si="34"/>
        <v>83.836000000000013</v>
      </c>
      <c r="P162" s="65">
        <f t="shared" si="34"/>
        <v>2.6000000000000002E-2</v>
      </c>
      <c r="Q162" s="65">
        <f t="shared" si="34"/>
        <v>488.20899999999995</v>
      </c>
      <c r="R162" s="65">
        <f t="shared" si="34"/>
        <v>3.4760000000000004</v>
      </c>
    </row>
    <row r="163" spans="1:18" x14ac:dyDescent="0.3">
      <c r="A163" s="66"/>
      <c r="B163" s="66"/>
      <c r="C163" s="66">
        <v>530</v>
      </c>
      <c r="D163" s="67"/>
      <c r="E163" s="67"/>
      <c r="F163" s="67"/>
      <c r="G163" s="67"/>
      <c r="H163" s="67"/>
      <c r="I163" s="67"/>
      <c r="J163" s="67"/>
      <c r="K163" s="67"/>
      <c r="L163" s="67"/>
      <c r="M163" s="67"/>
      <c r="N163" s="67"/>
      <c r="O163" s="67"/>
      <c r="P163" s="67"/>
      <c r="Q163" s="67"/>
      <c r="R163" s="67"/>
    </row>
    <row r="164" spans="1:18" x14ac:dyDescent="0.3">
      <c r="A164" s="66"/>
      <c r="B164" s="66"/>
      <c r="C164" s="66"/>
      <c r="D164" s="67"/>
      <c r="E164" s="67"/>
      <c r="F164" s="67"/>
      <c r="G164" s="67"/>
      <c r="H164" s="67"/>
      <c r="I164" s="67"/>
      <c r="J164" s="67"/>
      <c r="K164" s="67"/>
      <c r="L164" s="67"/>
      <c r="M164" s="67"/>
      <c r="N164" s="67"/>
      <c r="O164" s="67"/>
      <c r="P164" s="67"/>
      <c r="Q164" s="67"/>
      <c r="R164" s="67"/>
    </row>
    <row r="166" spans="1:18" x14ac:dyDescent="0.3">
      <c r="A166" s="17"/>
      <c r="B166" s="18" t="s">
        <v>158</v>
      </c>
      <c r="C166" s="17"/>
      <c r="D166" s="17"/>
      <c r="E166" s="17"/>
      <c r="F166" s="17"/>
      <c r="G166" s="17"/>
      <c r="H166" s="17"/>
      <c r="I166" s="17"/>
      <c r="J166" s="17"/>
      <c r="K166" s="17"/>
      <c r="L166" s="17"/>
      <c r="M166" s="17"/>
      <c r="N166" s="17"/>
      <c r="O166" s="17"/>
      <c r="P166" s="17"/>
      <c r="Q166" s="17"/>
      <c r="R166" s="17"/>
    </row>
    <row r="167" spans="1:18" ht="15" customHeight="1" x14ac:dyDescent="0.3">
      <c r="A167" s="14" t="s">
        <v>1</v>
      </c>
      <c r="B167" s="13" t="s">
        <v>2</v>
      </c>
      <c r="C167" s="13" t="s">
        <v>3</v>
      </c>
      <c r="D167" s="12" t="s">
        <v>4</v>
      </c>
      <c r="E167" s="12"/>
      <c r="F167" s="12"/>
      <c r="G167" s="13" t="s">
        <v>5</v>
      </c>
      <c r="H167" s="12" t="s">
        <v>6</v>
      </c>
      <c r="I167" s="12"/>
      <c r="J167" s="12"/>
      <c r="K167" s="12"/>
      <c r="L167" s="12"/>
      <c r="M167" s="11" t="s">
        <v>7</v>
      </c>
      <c r="N167" s="11"/>
      <c r="O167" s="11"/>
      <c r="P167" s="11"/>
      <c r="Q167" s="11"/>
      <c r="R167" s="11"/>
    </row>
    <row r="168" spans="1:18" ht="15.6" x14ac:dyDescent="0.3">
      <c r="A168" s="14"/>
      <c r="B168" s="13"/>
      <c r="C168" s="13"/>
      <c r="D168" s="19" t="s">
        <v>8</v>
      </c>
      <c r="E168" s="19" t="s">
        <v>9</v>
      </c>
      <c r="F168" s="19" t="s">
        <v>10</v>
      </c>
      <c r="G168" s="13"/>
      <c r="H168" s="19" t="s">
        <v>11</v>
      </c>
      <c r="I168" s="19" t="s">
        <v>12</v>
      </c>
      <c r="J168" s="19" t="s">
        <v>13</v>
      </c>
      <c r="K168" s="19" t="s">
        <v>14</v>
      </c>
      <c r="L168" s="19" t="s">
        <v>15</v>
      </c>
      <c r="M168" s="19" t="s">
        <v>16</v>
      </c>
      <c r="N168" s="20" t="s">
        <v>17</v>
      </c>
      <c r="O168" s="20" t="s">
        <v>18</v>
      </c>
      <c r="P168" s="20" t="s">
        <v>19</v>
      </c>
      <c r="Q168" s="20" t="s">
        <v>20</v>
      </c>
      <c r="R168" s="21" t="s">
        <v>21</v>
      </c>
    </row>
    <row r="169" spans="1:18" x14ac:dyDescent="0.3">
      <c r="A169" s="187">
        <v>2</v>
      </c>
      <c r="B169" s="188" t="s">
        <v>159</v>
      </c>
      <c r="C169" s="189">
        <v>60</v>
      </c>
      <c r="D169" s="190">
        <f t="shared" ref="D169:R169" si="35">SUM(D170:D173)</f>
        <v>0.625</v>
      </c>
      <c r="E169" s="190">
        <f t="shared" si="35"/>
        <v>7.0810000000000004</v>
      </c>
      <c r="F169" s="190">
        <f t="shared" si="35"/>
        <v>3.3310000000000004</v>
      </c>
      <c r="G169" s="190">
        <f t="shared" si="35"/>
        <v>80.349999999999994</v>
      </c>
      <c r="H169" s="191">
        <f t="shared" si="35"/>
        <v>1.9999999999999997E-2</v>
      </c>
      <c r="I169" s="191">
        <f t="shared" si="35"/>
        <v>1.9999999999999997E-2</v>
      </c>
      <c r="J169" s="191">
        <f t="shared" si="35"/>
        <v>30.610000000000003</v>
      </c>
      <c r="K169" s="191">
        <f t="shared" si="35"/>
        <v>0.314</v>
      </c>
      <c r="L169" s="191">
        <f t="shared" si="35"/>
        <v>0.755</v>
      </c>
      <c r="M169" s="191">
        <f t="shared" si="35"/>
        <v>21.396000000000001</v>
      </c>
      <c r="N169" s="191">
        <f t="shared" si="35"/>
        <v>2E-3</v>
      </c>
      <c r="O169" s="191">
        <f t="shared" si="35"/>
        <v>10.847999999999999</v>
      </c>
      <c r="P169" s="191">
        <f t="shared" si="35"/>
        <v>0</v>
      </c>
      <c r="Q169" s="191">
        <f t="shared" si="35"/>
        <v>17.34</v>
      </c>
      <c r="R169" s="192">
        <f t="shared" si="35"/>
        <v>0.51700000000000002</v>
      </c>
    </row>
    <row r="170" spans="1:18" x14ac:dyDescent="0.3">
      <c r="A170" s="80"/>
      <c r="B170" s="37" t="s">
        <v>160</v>
      </c>
      <c r="C170" s="38" t="s">
        <v>161</v>
      </c>
      <c r="D170" s="39">
        <v>0.432</v>
      </c>
      <c r="E170" s="39">
        <v>2.4E-2</v>
      </c>
      <c r="F170" s="39">
        <v>1.1279999999999999</v>
      </c>
      <c r="G170" s="39">
        <v>6.72</v>
      </c>
      <c r="H170" s="193">
        <v>7.0000000000000001E-3</v>
      </c>
      <c r="I170" s="193">
        <v>8.9999999999999993E-3</v>
      </c>
      <c r="J170" s="193">
        <v>10.8</v>
      </c>
      <c r="K170" s="193">
        <v>1E-3</v>
      </c>
      <c r="L170" s="193">
        <v>2.4E-2</v>
      </c>
      <c r="M170" s="193">
        <v>11.52</v>
      </c>
      <c r="N170" s="194">
        <v>1E-3</v>
      </c>
      <c r="O170" s="194">
        <v>3.84</v>
      </c>
      <c r="P170" s="194">
        <v>0</v>
      </c>
      <c r="Q170" s="194">
        <v>7.44</v>
      </c>
      <c r="R170" s="195">
        <v>0.14399999999999999</v>
      </c>
    </row>
    <row r="171" spans="1:18" x14ac:dyDescent="0.3">
      <c r="A171" s="80"/>
      <c r="B171" s="38" t="s">
        <v>162</v>
      </c>
      <c r="C171" s="196" t="s">
        <v>163</v>
      </c>
      <c r="D171" s="197">
        <v>4.8000000000000001E-2</v>
      </c>
      <c r="E171" s="197">
        <v>4.8000000000000001E-2</v>
      </c>
      <c r="F171" s="197">
        <v>1.08</v>
      </c>
      <c r="G171" s="197">
        <v>5.4</v>
      </c>
      <c r="H171" s="197">
        <v>4.0000000000000001E-3</v>
      </c>
      <c r="I171" s="197">
        <v>2E-3</v>
      </c>
      <c r="J171" s="197">
        <v>19.8</v>
      </c>
      <c r="K171" s="197">
        <v>1E-3</v>
      </c>
      <c r="L171" s="197">
        <v>2.4E-2</v>
      </c>
      <c r="M171" s="197">
        <v>1.92</v>
      </c>
      <c r="N171" s="198">
        <v>0</v>
      </c>
      <c r="O171" s="198">
        <v>1.08</v>
      </c>
      <c r="P171" s="198">
        <v>0</v>
      </c>
      <c r="Q171" s="198">
        <v>1.32</v>
      </c>
      <c r="R171" s="199">
        <v>0.26400000000000001</v>
      </c>
    </row>
    <row r="172" spans="1:18" x14ac:dyDescent="0.3">
      <c r="A172" s="80"/>
      <c r="B172" s="37" t="s">
        <v>164</v>
      </c>
      <c r="C172" s="38" t="s">
        <v>165</v>
      </c>
      <c r="D172" s="39">
        <v>0.14499999999999999</v>
      </c>
      <c r="E172" s="39">
        <v>1.6E-2</v>
      </c>
      <c r="F172" s="39">
        <v>1.123</v>
      </c>
      <c r="G172" s="39">
        <v>5.3</v>
      </c>
      <c r="H172" s="193">
        <v>8.9999999999999993E-3</v>
      </c>
      <c r="I172" s="193">
        <v>8.9999999999999993E-3</v>
      </c>
      <c r="J172" s="193">
        <v>0.01</v>
      </c>
      <c r="K172" s="193">
        <v>0.312</v>
      </c>
      <c r="L172" s="193">
        <v>6.2E-2</v>
      </c>
      <c r="M172" s="193">
        <v>7.9560000000000004</v>
      </c>
      <c r="N172" s="194">
        <v>1E-3</v>
      </c>
      <c r="O172" s="194">
        <v>5.9279999999999999</v>
      </c>
      <c r="P172" s="194">
        <v>0</v>
      </c>
      <c r="Q172" s="194">
        <v>8.58</v>
      </c>
      <c r="R172" s="195">
        <v>0.109</v>
      </c>
    </row>
    <row r="173" spans="1:18" x14ac:dyDescent="0.3">
      <c r="A173" s="80"/>
      <c r="B173" s="38" t="s">
        <v>89</v>
      </c>
      <c r="C173" s="200" t="s">
        <v>166</v>
      </c>
      <c r="D173" s="197">
        <v>0</v>
      </c>
      <c r="E173" s="197">
        <v>6.9930000000000003</v>
      </c>
      <c r="F173" s="197">
        <v>0</v>
      </c>
      <c r="G173" s="197">
        <v>62.93</v>
      </c>
      <c r="H173" s="197">
        <v>0</v>
      </c>
      <c r="I173" s="197">
        <v>0</v>
      </c>
      <c r="J173" s="197">
        <v>0</v>
      </c>
      <c r="K173" s="197">
        <v>0</v>
      </c>
      <c r="L173" s="197">
        <v>0.64500000000000002</v>
      </c>
      <c r="M173" s="197">
        <v>0</v>
      </c>
      <c r="N173" s="197">
        <v>0</v>
      </c>
      <c r="O173" s="197">
        <v>0</v>
      </c>
      <c r="P173" s="197">
        <v>0</v>
      </c>
      <c r="Q173" s="197">
        <v>0</v>
      </c>
      <c r="R173" s="199">
        <v>0</v>
      </c>
    </row>
    <row r="174" spans="1:18" ht="28.2" x14ac:dyDescent="0.3">
      <c r="A174" s="89">
        <v>308</v>
      </c>
      <c r="B174" s="23" t="s">
        <v>122</v>
      </c>
      <c r="C174" s="91">
        <v>90</v>
      </c>
      <c r="D174" s="150">
        <f t="shared" ref="D174:R174" si="36">SUM(D175:D179)</f>
        <v>13.440999999999999</v>
      </c>
      <c r="E174" s="150">
        <f t="shared" si="36"/>
        <v>14.779000000000002</v>
      </c>
      <c r="F174" s="150">
        <f t="shared" si="36"/>
        <v>8.6669999999999998</v>
      </c>
      <c r="G174" s="150">
        <f t="shared" si="36"/>
        <v>221.49</v>
      </c>
      <c r="H174" s="150">
        <f t="shared" si="36"/>
        <v>7.2999999999999995E-2</v>
      </c>
      <c r="I174" s="150">
        <f t="shared" si="36"/>
        <v>0.114</v>
      </c>
      <c r="J174" s="150">
        <f t="shared" si="36"/>
        <v>1.1950000000000001</v>
      </c>
      <c r="K174" s="150">
        <f t="shared" si="36"/>
        <v>6.3E-2</v>
      </c>
      <c r="L174" s="150">
        <f t="shared" si="36"/>
        <v>0.58500000000000008</v>
      </c>
      <c r="M174" s="150">
        <f t="shared" si="36"/>
        <v>15.297000000000001</v>
      </c>
      <c r="N174" s="150">
        <f t="shared" si="36"/>
        <v>4.0000000000000001E-3</v>
      </c>
      <c r="O174" s="150">
        <f t="shared" si="36"/>
        <v>17.542999999999999</v>
      </c>
      <c r="P174" s="150">
        <f t="shared" si="36"/>
        <v>9.9999999999999985E-3</v>
      </c>
      <c r="Q174" s="150">
        <f t="shared" si="36"/>
        <v>125.247</v>
      </c>
      <c r="R174" s="150">
        <f t="shared" si="36"/>
        <v>1.405</v>
      </c>
    </row>
    <row r="175" spans="1:18" ht="15.6" x14ac:dyDescent="0.3">
      <c r="A175" s="89"/>
      <c r="B175" s="37" t="s">
        <v>47</v>
      </c>
      <c r="C175" s="81" t="s">
        <v>123</v>
      </c>
      <c r="D175" s="151">
        <v>0</v>
      </c>
      <c r="E175" s="151">
        <v>0</v>
      </c>
      <c r="F175" s="151">
        <v>0</v>
      </c>
      <c r="G175" s="151">
        <v>0</v>
      </c>
      <c r="H175" s="151">
        <v>0</v>
      </c>
      <c r="I175" s="151">
        <v>0</v>
      </c>
      <c r="J175" s="151">
        <v>0</v>
      </c>
      <c r="K175" s="151">
        <v>0</v>
      </c>
      <c r="L175" s="151">
        <v>0</v>
      </c>
      <c r="M175" s="151">
        <v>0</v>
      </c>
      <c r="N175" s="151">
        <v>0</v>
      </c>
      <c r="O175" s="151">
        <v>0</v>
      </c>
      <c r="P175" s="151">
        <v>0</v>
      </c>
      <c r="Q175" s="151">
        <v>0</v>
      </c>
      <c r="R175" s="151">
        <v>0</v>
      </c>
    </row>
    <row r="176" spans="1:18" ht="15.6" x14ac:dyDescent="0.3">
      <c r="A176" s="89"/>
      <c r="B176" s="37" t="s">
        <v>124</v>
      </c>
      <c r="C176" s="81" t="s">
        <v>125</v>
      </c>
      <c r="D176" s="38">
        <v>12.08</v>
      </c>
      <c r="E176" s="38">
        <v>12.22</v>
      </c>
      <c r="F176" s="38">
        <v>0.46500000000000002</v>
      </c>
      <c r="G176" s="38">
        <v>160</v>
      </c>
      <c r="H176" s="151">
        <v>4.5999999999999999E-2</v>
      </c>
      <c r="I176" s="151">
        <v>0.1</v>
      </c>
      <c r="J176" s="38">
        <v>1.1950000000000001</v>
      </c>
      <c r="K176" s="151">
        <v>4.8000000000000001E-2</v>
      </c>
      <c r="L176" s="151">
        <v>0.33200000000000002</v>
      </c>
      <c r="M176" s="151">
        <v>10.62</v>
      </c>
      <c r="N176" s="153">
        <v>4.0000000000000001E-3</v>
      </c>
      <c r="O176" s="153">
        <v>11.95</v>
      </c>
      <c r="P176" s="153">
        <v>8.9999999999999993E-3</v>
      </c>
      <c r="Q176" s="153">
        <v>109.56</v>
      </c>
      <c r="R176" s="154">
        <v>1.06</v>
      </c>
    </row>
    <row r="177" spans="1:18" ht="28.2" x14ac:dyDescent="0.3">
      <c r="A177" s="89"/>
      <c r="B177" s="37" t="s">
        <v>126</v>
      </c>
      <c r="C177" s="81" t="s">
        <v>127</v>
      </c>
      <c r="D177" s="134">
        <v>1.335</v>
      </c>
      <c r="E177" s="134">
        <v>0.16900000000000001</v>
      </c>
      <c r="F177" s="134">
        <v>8.16</v>
      </c>
      <c r="G177" s="134">
        <v>39.71</v>
      </c>
      <c r="H177" s="151">
        <v>2.7E-2</v>
      </c>
      <c r="I177" s="151">
        <v>0.01</v>
      </c>
      <c r="J177" s="134">
        <v>0</v>
      </c>
      <c r="K177" s="151">
        <v>0</v>
      </c>
      <c r="L177" s="151">
        <v>0.22</v>
      </c>
      <c r="M177" s="151">
        <v>3.887</v>
      </c>
      <c r="N177" s="153">
        <v>0</v>
      </c>
      <c r="O177" s="153">
        <v>5.577</v>
      </c>
      <c r="P177" s="153">
        <v>1E-3</v>
      </c>
      <c r="Q177" s="153">
        <v>14.7</v>
      </c>
      <c r="R177" s="154">
        <v>0.33800000000000002</v>
      </c>
    </row>
    <row r="178" spans="1:18" ht="15.6" x14ac:dyDescent="0.3">
      <c r="A178" s="89"/>
      <c r="B178" s="155" t="s">
        <v>128</v>
      </c>
      <c r="C178" s="86" t="s">
        <v>129</v>
      </c>
      <c r="D178" s="86">
        <v>0</v>
      </c>
      <c r="E178" s="86">
        <v>0</v>
      </c>
      <c r="F178" s="86">
        <v>0</v>
      </c>
      <c r="G178" s="86">
        <v>0</v>
      </c>
      <c r="H178" s="151">
        <v>0</v>
      </c>
      <c r="I178" s="151">
        <v>0</v>
      </c>
      <c r="J178" s="151">
        <v>0</v>
      </c>
      <c r="K178" s="151">
        <v>0</v>
      </c>
      <c r="L178" s="151">
        <v>0</v>
      </c>
      <c r="M178" s="151">
        <v>0</v>
      </c>
      <c r="N178" s="153">
        <v>0</v>
      </c>
      <c r="O178" s="153">
        <v>0</v>
      </c>
      <c r="P178" s="153">
        <v>0</v>
      </c>
      <c r="Q178" s="153">
        <v>0</v>
      </c>
      <c r="R178" s="154">
        <v>0</v>
      </c>
    </row>
    <row r="179" spans="1:18" ht="15.6" x14ac:dyDescent="0.3">
      <c r="A179" s="89"/>
      <c r="B179" s="86" t="s">
        <v>27</v>
      </c>
      <c r="C179" s="86" t="s">
        <v>130</v>
      </c>
      <c r="D179" s="86">
        <v>2.5999999999999999E-2</v>
      </c>
      <c r="E179" s="86">
        <v>2.39</v>
      </c>
      <c r="F179" s="86">
        <v>4.2000000000000003E-2</v>
      </c>
      <c r="G179" s="86">
        <v>21.78</v>
      </c>
      <c r="H179" s="98">
        <v>0</v>
      </c>
      <c r="I179" s="98">
        <v>4.0000000000000001E-3</v>
      </c>
      <c r="J179" s="86">
        <v>0</v>
      </c>
      <c r="K179" s="156">
        <v>1.4999999999999999E-2</v>
      </c>
      <c r="L179" s="156">
        <v>3.3000000000000002E-2</v>
      </c>
      <c r="M179" s="157">
        <v>0.79</v>
      </c>
      <c r="N179" s="98">
        <v>0</v>
      </c>
      <c r="O179" s="98">
        <v>1.6E-2</v>
      </c>
      <c r="P179" s="98">
        <v>0</v>
      </c>
      <c r="Q179" s="158">
        <v>0.98699999999999999</v>
      </c>
      <c r="R179" s="100">
        <v>7.0000000000000001E-3</v>
      </c>
    </row>
    <row r="180" spans="1:18" ht="27.6" x14ac:dyDescent="0.3">
      <c r="A180" s="117">
        <v>204</v>
      </c>
      <c r="B180" s="90" t="s">
        <v>131</v>
      </c>
      <c r="C180" s="118">
        <v>150</v>
      </c>
      <c r="D180" s="139">
        <f t="shared" ref="D180:R180" si="37">SUM(D181:D184)</f>
        <v>3.0659999999999998</v>
      </c>
      <c r="E180" s="139">
        <f t="shared" si="37"/>
        <v>4.2530000000000001</v>
      </c>
      <c r="F180" s="139">
        <f t="shared" si="37"/>
        <v>16.168000000000003</v>
      </c>
      <c r="G180" s="139">
        <f t="shared" si="37"/>
        <v>141.80000000000001</v>
      </c>
      <c r="H180" s="139">
        <f t="shared" si="37"/>
        <v>0</v>
      </c>
      <c r="I180" s="139">
        <f t="shared" si="37"/>
        <v>6.0000000000000001E-3</v>
      </c>
      <c r="J180" s="139">
        <f t="shared" si="37"/>
        <v>0</v>
      </c>
      <c r="K180" s="139">
        <f t="shared" si="37"/>
        <v>2.3E-2</v>
      </c>
      <c r="L180" s="139">
        <f t="shared" si="37"/>
        <v>5.1999999999999998E-2</v>
      </c>
      <c r="M180" s="139">
        <f t="shared" si="37"/>
        <v>1.248</v>
      </c>
      <c r="N180" s="139">
        <f t="shared" si="37"/>
        <v>0</v>
      </c>
      <c r="O180" s="139">
        <f t="shared" si="37"/>
        <v>2.5999999999999999E-2</v>
      </c>
      <c r="P180" s="139">
        <f t="shared" si="37"/>
        <v>0</v>
      </c>
      <c r="Q180" s="139">
        <f t="shared" si="37"/>
        <v>1.56</v>
      </c>
      <c r="R180" s="140">
        <f t="shared" si="37"/>
        <v>0.01</v>
      </c>
    </row>
    <row r="181" spans="1:18" x14ac:dyDescent="0.3">
      <c r="A181" s="127"/>
      <c r="B181" s="86" t="s">
        <v>27</v>
      </c>
      <c r="C181" s="155" t="s">
        <v>132</v>
      </c>
      <c r="D181" s="86">
        <v>4.2000000000000003E-2</v>
      </c>
      <c r="E181" s="86">
        <v>3.77</v>
      </c>
      <c r="F181" s="86">
        <v>6.8000000000000005E-2</v>
      </c>
      <c r="G181" s="86">
        <v>46.9</v>
      </c>
      <c r="H181" s="86">
        <v>0</v>
      </c>
      <c r="I181" s="86">
        <v>6.0000000000000001E-3</v>
      </c>
      <c r="J181" s="86">
        <v>0</v>
      </c>
      <c r="K181" s="86">
        <v>2.3E-2</v>
      </c>
      <c r="L181" s="86">
        <v>5.1999999999999998E-2</v>
      </c>
      <c r="M181" s="86">
        <v>1.248</v>
      </c>
      <c r="N181" s="87">
        <v>0</v>
      </c>
      <c r="O181" s="87">
        <v>2.5999999999999999E-2</v>
      </c>
      <c r="P181" s="87">
        <v>0</v>
      </c>
      <c r="Q181" s="87">
        <v>1.56</v>
      </c>
      <c r="R181" s="88">
        <v>0.01</v>
      </c>
    </row>
    <row r="182" spans="1:18" x14ac:dyDescent="0.3">
      <c r="A182" s="117"/>
      <c r="B182" s="86" t="s">
        <v>47</v>
      </c>
      <c r="C182" s="155" t="s">
        <v>133</v>
      </c>
      <c r="D182" s="86">
        <v>0</v>
      </c>
      <c r="E182" s="86">
        <v>0</v>
      </c>
      <c r="F182" s="86">
        <v>0</v>
      </c>
      <c r="G182" s="86">
        <v>0</v>
      </c>
      <c r="H182" s="86">
        <v>0</v>
      </c>
      <c r="I182" s="86">
        <v>0</v>
      </c>
      <c r="J182" s="86">
        <v>0</v>
      </c>
      <c r="K182" s="86">
        <v>0</v>
      </c>
      <c r="L182" s="86">
        <v>0</v>
      </c>
      <c r="M182" s="86">
        <v>0</v>
      </c>
      <c r="N182" s="87">
        <v>0</v>
      </c>
      <c r="O182" s="87">
        <v>0</v>
      </c>
      <c r="P182" s="87">
        <v>0</v>
      </c>
      <c r="Q182" s="87">
        <v>0</v>
      </c>
      <c r="R182" s="88">
        <v>0</v>
      </c>
    </row>
    <row r="183" spans="1:18" x14ac:dyDescent="0.3">
      <c r="A183" s="117"/>
      <c r="B183" s="86" t="s">
        <v>128</v>
      </c>
      <c r="C183" s="155" t="s">
        <v>134</v>
      </c>
      <c r="D183" s="86">
        <v>0</v>
      </c>
      <c r="E183" s="86">
        <v>0</v>
      </c>
      <c r="F183" s="86">
        <v>0</v>
      </c>
      <c r="G183" s="86">
        <v>0</v>
      </c>
      <c r="H183" s="86">
        <v>0</v>
      </c>
      <c r="I183" s="86">
        <v>0</v>
      </c>
      <c r="J183" s="86">
        <v>0</v>
      </c>
      <c r="K183" s="86">
        <v>0</v>
      </c>
      <c r="L183" s="86">
        <v>0</v>
      </c>
      <c r="M183" s="86">
        <v>0</v>
      </c>
      <c r="N183" s="87">
        <v>0</v>
      </c>
      <c r="O183" s="87">
        <v>0</v>
      </c>
      <c r="P183" s="87">
        <v>0</v>
      </c>
      <c r="Q183" s="87">
        <v>0</v>
      </c>
      <c r="R183" s="88">
        <v>0</v>
      </c>
    </row>
    <row r="184" spans="1:18" ht="27.6" x14ac:dyDescent="0.3">
      <c r="A184" s="127"/>
      <c r="B184" s="86" t="s">
        <v>135</v>
      </c>
      <c r="C184" s="155" t="s">
        <v>136</v>
      </c>
      <c r="D184" s="86">
        <v>3.024</v>
      </c>
      <c r="E184" s="86">
        <v>0.48299999999999998</v>
      </c>
      <c r="F184" s="86">
        <v>16.100000000000001</v>
      </c>
      <c r="G184" s="86">
        <v>94.9</v>
      </c>
      <c r="H184" s="86">
        <v>0</v>
      </c>
      <c r="I184" s="86">
        <v>0</v>
      </c>
      <c r="J184" s="86">
        <v>0</v>
      </c>
      <c r="K184" s="86">
        <v>0</v>
      </c>
      <c r="L184" s="86">
        <v>0</v>
      </c>
      <c r="M184" s="86">
        <v>0</v>
      </c>
      <c r="N184" s="87">
        <v>0</v>
      </c>
      <c r="O184" s="87">
        <v>0</v>
      </c>
      <c r="P184" s="87">
        <v>0</v>
      </c>
      <c r="Q184" s="87">
        <v>0</v>
      </c>
      <c r="R184" s="88">
        <v>0</v>
      </c>
    </row>
    <row r="185" spans="1:18" x14ac:dyDescent="0.3">
      <c r="A185" s="117">
        <v>132</v>
      </c>
      <c r="B185" s="90" t="s">
        <v>167</v>
      </c>
      <c r="C185" s="118">
        <v>200</v>
      </c>
      <c r="D185" s="139">
        <f t="shared" ref="D185:R185" si="38">SUM(D186:D188)</f>
        <v>0.03</v>
      </c>
      <c r="E185" s="139">
        <f t="shared" si="38"/>
        <v>0.12</v>
      </c>
      <c r="F185" s="139">
        <f t="shared" si="38"/>
        <v>12.997999999999999</v>
      </c>
      <c r="G185" s="139">
        <f t="shared" si="38"/>
        <v>52.71</v>
      </c>
      <c r="H185" s="201">
        <f t="shared" si="38"/>
        <v>0</v>
      </c>
      <c r="I185" s="201">
        <f t="shared" si="38"/>
        <v>6.0000000000000001E-3</v>
      </c>
      <c r="J185" s="139">
        <f t="shared" si="38"/>
        <v>0.06</v>
      </c>
      <c r="K185" s="139">
        <f t="shared" si="38"/>
        <v>0</v>
      </c>
      <c r="L185" s="139">
        <f t="shared" si="38"/>
        <v>0</v>
      </c>
      <c r="M185" s="201">
        <f t="shared" si="38"/>
        <v>3.3600000000000003</v>
      </c>
      <c r="N185" s="201">
        <f t="shared" si="38"/>
        <v>0</v>
      </c>
      <c r="O185" s="201">
        <f t="shared" si="38"/>
        <v>2.64</v>
      </c>
      <c r="P185" s="201">
        <f t="shared" si="38"/>
        <v>0</v>
      </c>
      <c r="Q185" s="201">
        <f t="shared" si="38"/>
        <v>4.9400000000000004</v>
      </c>
      <c r="R185" s="202">
        <f t="shared" si="38"/>
        <v>0.53100000000000003</v>
      </c>
    </row>
    <row r="186" spans="1:18" ht="15" customHeight="1" x14ac:dyDescent="0.3">
      <c r="A186" s="119"/>
      <c r="B186" s="86" t="s">
        <v>105</v>
      </c>
      <c r="C186" s="120" t="s">
        <v>106</v>
      </c>
      <c r="D186" s="86">
        <v>0.03</v>
      </c>
      <c r="E186" s="86">
        <v>0.12</v>
      </c>
      <c r="F186" s="86">
        <v>2.4E-2</v>
      </c>
      <c r="G186" s="86">
        <v>0.84</v>
      </c>
      <c r="H186" s="86">
        <v>0</v>
      </c>
      <c r="I186" s="86">
        <v>6.0000000000000001E-3</v>
      </c>
      <c r="J186" s="86">
        <v>0.06</v>
      </c>
      <c r="K186" s="86">
        <v>0</v>
      </c>
      <c r="L186" s="86">
        <v>0</v>
      </c>
      <c r="M186" s="86">
        <v>2.97</v>
      </c>
      <c r="N186" s="87">
        <v>0</v>
      </c>
      <c r="O186" s="87">
        <v>2.64</v>
      </c>
      <c r="P186" s="87">
        <v>0</v>
      </c>
      <c r="Q186" s="87">
        <v>4.9400000000000004</v>
      </c>
      <c r="R186" s="88">
        <v>0.49199999999999999</v>
      </c>
    </row>
    <row r="187" spans="1:18" x14ac:dyDescent="0.3">
      <c r="A187" s="119"/>
      <c r="B187" s="86" t="s">
        <v>38</v>
      </c>
      <c r="C187" s="120" t="s">
        <v>141</v>
      </c>
      <c r="D187" s="86">
        <v>0</v>
      </c>
      <c r="E187" s="86">
        <v>0</v>
      </c>
      <c r="F187" s="86">
        <v>0</v>
      </c>
      <c r="G187" s="86">
        <v>0</v>
      </c>
      <c r="H187" s="86">
        <v>0</v>
      </c>
      <c r="I187" s="86">
        <v>0</v>
      </c>
      <c r="J187" s="86">
        <v>0</v>
      </c>
      <c r="K187" s="87">
        <v>0</v>
      </c>
      <c r="L187" s="87">
        <v>0</v>
      </c>
      <c r="M187" s="87">
        <v>0</v>
      </c>
      <c r="N187" s="87">
        <v>0</v>
      </c>
      <c r="O187" s="87">
        <v>0</v>
      </c>
      <c r="P187" s="87">
        <v>0</v>
      </c>
      <c r="Q187" s="87">
        <v>0</v>
      </c>
      <c r="R187" s="88">
        <v>0</v>
      </c>
    </row>
    <row r="188" spans="1:18" x14ac:dyDescent="0.3">
      <c r="A188" s="119"/>
      <c r="B188" s="86" t="s">
        <v>42</v>
      </c>
      <c r="C188" s="120" t="s">
        <v>108</v>
      </c>
      <c r="D188" s="86">
        <v>0</v>
      </c>
      <c r="E188" s="86">
        <v>0</v>
      </c>
      <c r="F188" s="86">
        <v>12.974</v>
      </c>
      <c r="G188" s="86">
        <v>51.87</v>
      </c>
      <c r="H188" s="86">
        <v>0</v>
      </c>
      <c r="I188" s="86">
        <v>0</v>
      </c>
      <c r="J188" s="86">
        <v>0</v>
      </c>
      <c r="K188" s="86">
        <v>0</v>
      </c>
      <c r="L188" s="86">
        <v>0</v>
      </c>
      <c r="M188" s="86">
        <v>0.39</v>
      </c>
      <c r="N188" s="87">
        <v>0</v>
      </c>
      <c r="O188" s="87">
        <v>0</v>
      </c>
      <c r="P188" s="87">
        <v>0</v>
      </c>
      <c r="Q188" s="87">
        <v>0</v>
      </c>
      <c r="R188" s="88">
        <v>3.9E-2</v>
      </c>
    </row>
    <row r="189" spans="1:18" x14ac:dyDescent="0.3">
      <c r="A189" s="84">
        <v>11</v>
      </c>
      <c r="B189" s="23" t="s">
        <v>83</v>
      </c>
      <c r="C189" s="24" t="s">
        <v>23</v>
      </c>
      <c r="D189" s="25">
        <f t="shared" ref="D189:R189" si="39">SUM(D190)</f>
        <v>1.44</v>
      </c>
      <c r="E189" s="25">
        <f t="shared" si="39"/>
        <v>0.36</v>
      </c>
      <c r="F189" s="25">
        <f t="shared" si="39"/>
        <v>12.48</v>
      </c>
      <c r="G189" s="25">
        <f t="shared" si="39"/>
        <v>59.4</v>
      </c>
      <c r="H189" s="163">
        <f t="shared" si="39"/>
        <v>7.0000000000000001E-3</v>
      </c>
      <c r="I189" s="163">
        <f t="shared" si="39"/>
        <v>3.2000000000000001E-2</v>
      </c>
      <c r="J189" s="25">
        <f t="shared" si="39"/>
        <v>0</v>
      </c>
      <c r="K189" s="25">
        <f t="shared" si="39"/>
        <v>0</v>
      </c>
      <c r="L189" s="25">
        <f t="shared" si="39"/>
        <v>0</v>
      </c>
      <c r="M189" s="25">
        <f t="shared" si="39"/>
        <v>14</v>
      </c>
      <c r="N189" s="25">
        <f t="shared" si="39"/>
        <v>0</v>
      </c>
      <c r="O189" s="25">
        <f t="shared" si="39"/>
        <v>0</v>
      </c>
      <c r="P189" s="25">
        <f t="shared" si="39"/>
        <v>0</v>
      </c>
      <c r="Q189" s="25">
        <f t="shared" si="39"/>
        <v>0</v>
      </c>
      <c r="R189" s="25">
        <f t="shared" si="39"/>
        <v>1.56</v>
      </c>
    </row>
    <row r="190" spans="1:18" x14ac:dyDescent="0.3">
      <c r="A190" s="164"/>
      <c r="B190" s="28" t="s">
        <v>84</v>
      </c>
      <c r="C190" s="165" t="s">
        <v>25</v>
      </c>
      <c r="D190" s="165">
        <v>1.44</v>
      </c>
      <c r="E190" s="165">
        <v>0.36</v>
      </c>
      <c r="F190" s="165">
        <v>12.48</v>
      </c>
      <c r="G190" s="165">
        <v>59.4</v>
      </c>
      <c r="H190" s="165">
        <v>7.0000000000000001E-3</v>
      </c>
      <c r="I190" s="165">
        <v>3.2000000000000001E-2</v>
      </c>
      <c r="J190" s="165">
        <v>0</v>
      </c>
      <c r="K190" s="165">
        <v>0</v>
      </c>
      <c r="L190" s="165">
        <v>0</v>
      </c>
      <c r="M190" s="165">
        <v>14</v>
      </c>
      <c r="N190" s="166">
        <v>0</v>
      </c>
      <c r="O190" s="166">
        <v>0</v>
      </c>
      <c r="P190" s="166">
        <v>0</v>
      </c>
      <c r="Q190" s="166">
        <v>0</v>
      </c>
      <c r="R190" s="167">
        <v>1.56</v>
      </c>
    </row>
    <row r="191" spans="1:18" x14ac:dyDescent="0.3">
      <c r="A191" s="10" t="s">
        <v>57</v>
      </c>
      <c r="B191" s="10"/>
      <c r="C191" s="10"/>
      <c r="D191" s="65">
        <f t="shared" ref="D191:R191" si="40">SUM(D169,D174,D180,D185,D189,)</f>
        <v>18.602</v>
      </c>
      <c r="E191" s="65">
        <f t="shared" si="40"/>
        <v>26.593000000000004</v>
      </c>
      <c r="F191" s="65">
        <f t="shared" si="40"/>
        <v>53.644000000000005</v>
      </c>
      <c r="G191" s="65">
        <f t="shared" si="40"/>
        <v>555.75</v>
      </c>
      <c r="H191" s="65">
        <f t="shared" si="40"/>
        <v>0.1</v>
      </c>
      <c r="I191" s="65">
        <f t="shared" si="40"/>
        <v>0.17800000000000002</v>
      </c>
      <c r="J191" s="65">
        <f t="shared" si="40"/>
        <v>31.865000000000002</v>
      </c>
      <c r="K191" s="65">
        <f t="shared" si="40"/>
        <v>0.4</v>
      </c>
      <c r="L191" s="65">
        <f t="shared" si="40"/>
        <v>1.3920000000000001</v>
      </c>
      <c r="M191" s="65">
        <f t="shared" si="40"/>
        <v>55.300999999999995</v>
      </c>
      <c r="N191" s="65">
        <f t="shared" si="40"/>
        <v>6.0000000000000001E-3</v>
      </c>
      <c r="O191" s="65">
        <f t="shared" si="40"/>
        <v>31.056999999999999</v>
      </c>
      <c r="P191" s="65">
        <f t="shared" si="40"/>
        <v>9.9999999999999985E-3</v>
      </c>
      <c r="Q191" s="65">
        <f t="shared" si="40"/>
        <v>149.08699999999999</v>
      </c>
      <c r="R191" s="65">
        <f t="shared" si="40"/>
        <v>4.0229999999999997</v>
      </c>
    </row>
    <row r="192" spans="1:18" x14ac:dyDescent="0.3">
      <c r="A192" s="66"/>
      <c r="B192" s="66"/>
      <c r="C192" s="66">
        <v>540</v>
      </c>
      <c r="D192" s="67"/>
      <c r="E192" s="67"/>
      <c r="F192" s="67"/>
      <c r="G192" s="67"/>
      <c r="H192" s="67"/>
      <c r="I192" s="67"/>
      <c r="J192" s="67"/>
      <c r="K192" s="67"/>
      <c r="L192" s="67"/>
      <c r="M192" s="67"/>
      <c r="N192" s="67"/>
      <c r="O192" s="67"/>
      <c r="P192" s="67"/>
      <c r="Q192" s="67"/>
      <c r="R192" s="67"/>
    </row>
    <row r="193" spans="1:18" x14ac:dyDescent="0.3">
      <c r="A193" s="66"/>
      <c r="B193" s="66"/>
      <c r="C193" s="66"/>
      <c r="D193" s="67"/>
      <c r="E193" s="67"/>
      <c r="F193" s="67"/>
      <c r="G193" s="67"/>
      <c r="H193" s="67"/>
      <c r="I193" s="67"/>
      <c r="J193" s="67"/>
      <c r="K193" s="67"/>
      <c r="L193" s="67"/>
      <c r="M193" s="67"/>
      <c r="N193" s="67"/>
      <c r="O193" s="67"/>
      <c r="P193" s="67"/>
      <c r="Q193" s="67"/>
      <c r="R193" s="67"/>
    </row>
    <row r="194" spans="1:18" x14ac:dyDescent="0.3">
      <c r="A194" s="66"/>
      <c r="B194" s="66"/>
      <c r="C194" s="66"/>
      <c r="D194" s="67"/>
      <c r="E194" s="67"/>
      <c r="F194" s="67"/>
      <c r="G194" s="67"/>
      <c r="H194" s="67"/>
      <c r="I194" s="67"/>
      <c r="J194" s="67"/>
      <c r="K194" s="67"/>
      <c r="L194" s="67"/>
      <c r="M194" s="67"/>
      <c r="N194" s="67"/>
      <c r="O194" s="67"/>
      <c r="P194" s="67"/>
      <c r="Q194" s="67"/>
      <c r="R194" s="67"/>
    </row>
    <row r="195" spans="1:18" x14ac:dyDescent="0.3">
      <c r="A195" s="17"/>
      <c r="B195" s="18" t="s">
        <v>168</v>
      </c>
      <c r="C195" s="17"/>
      <c r="D195" s="17"/>
      <c r="E195" s="17"/>
      <c r="F195" s="17"/>
      <c r="G195" s="17"/>
      <c r="H195" s="17"/>
      <c r="I195" s="17"/>
      <c r="J195" s="17"/>
      <c r="K195" s="17"/>
      <c r="L195" s="17"/>
      <c r="M195" s="17"/>
      <c r="N195" s="17"/>
      <c r="O195" s="17"/>
      <c r="P195" s="17"/>
      <c r="Q195" s="17"/>
      <c r="R195" s="17"/>
    </row>
    <row r="196" spans="1:18" ht="15" customHeight="1" x14ac:dyDescent="0.3">
      <c r="A196" s="14" t="s">
        <v>1</v>
      </c>
      <c r="B196" s="13" t="s">
        <v>2</v>
      </c>
      <c r="C196" s="13" t="s">
        <v>3</v>
      </c>
      <c r="D196" s="12" t="s">
        <v>4</v>
      </c>
      <c r="E196" s="12"/>
      <c r="F196" s="12"/>
      <c r="G196" s="13" t="s">
        <v>5</v>
      </c>
      <c r="H196" s="12" t="s">
        <v>6</v>
      </c>
      <c r="I196" s="12"/>
      <c r="J196" s="12"/>
      <c r="K196" s="12"/>
      <c r="L196" s="12"/>
      <c r="M196" s="11" t="s">
        <v>7</v>
      </c>
      <c r="N196" s="11"/>
      <c r="O196" s="11"/>
      <c r="P196" s="11"/>
      <c r="Q196" s="11"/>
      <c r="R196" s="11"/>
    </row>
    <row r="197" spans="1:18" ht="15.6" x14ac:dyDescent="0.3">
      <c r="A197" s="14"/>
      <c r="B197" s="13"/>
      <c r="C197" s="13"/>
      <c r="D197" s="19" t="s">
        <v>8</v>
      </c>
      <c r="E197" s="19" t="s">
        <v>9</v>
      </c>
      <c r="F197" s="19" t="s">
        <v>10</v>
      </c>
      <c r="G197" s="13"/>
      <c r="H197" s="19" t="s">
        <v>11</v>
      </c>
      <c r="I197" s="19" t="s">
        <v>12</v>
      </c>
      <c r="J197" s="19" t="s">
        <v>13</v>
      </c>
      <c r="K197" s="19" t="s">
        <v>14</v>
      </c>
      <c r="L197" s="19" t="s">
        <v>15</v>
      </c>
      <c r="M197" s="19" t="s">
        <v>16</v>
      </c>
      <c r="N197" s="20" t="s">
        <v>17</v>
      </c>
      <c r="O197" s="20" t="s">
        <v>18</v>
      </c>
      <c r="P197" s="20" t="s">
        <v>19</v>
      </c>
      <c r="Q197" s="20" t="s">
        <v>20</v>
      </c>
      <c r="R197" s="21" t="s">
        <v>21</v>
      </c>
    </row>
    <row r="198" spans="1:18" ht="27.6" x14ac:dyDescent="0.3">
      <c r="A198" s="203">
        <v>11</v>
      </c>
      <c r="B198" s="204" t="s">
        <v>169</v>
      </c>
      <c r="C198" s="205" t="s">
        <v>60</v>
      </c>
      <c r="D198" s="206">
        <f t="shared" ref="D198:R198" si="41">SUM(D199:D202)</f>
        <v>0.95299999999999996</v>
      </c>
      <c r="E198" s="206">
        <f t="shared" si="41"/>
        <v>4.26</v>
      </c>
      <c r="F198" s="206">
        <f t="shared" si="41"/>
        <v>2.9799999999999995</v>
      </c>
      <c r="G198" s="206">
        <f t="shared" si="41"/>
        <v>69.599999999999994</v>
      </c>
      <c r="H198" s="207">
        <f t="shared" si="41"/>
        <v>0.02</v>
      </c>
      <c r="I198" s="207">
        <f t="shared" si="41"/>
        <v>2.5999999999999999E-2</v>
      </c>
      <c r="J198" s="206">
        <f t="shared" si="41"/>
        <v>22.19</v>
      </c>
      <c r="K198" s="206">
        <f t="shared" si="41"/>
        <v>0.193</v>
      </c>
      <c r="L198" s="206">
        <f t="shared" si="41"/>
        <v>0.46799999999999997</v>
      </c>
      <c r="M198" s="206">
        <f t="shared" si="41"/>
        <v>28.14</v>
      </c>
      <c r="N198" s="206">
        <f t="shared" si="41"/>
        <v>1E-3</v>
      </c>
      <c r="O198" s="206">
        <f t="shared" si="41"/>
        <v>10.528</v>
      </c>
      <c r="P198" s="206">
        <f t="shared" si="41"/>
        <v>0</v>
      </c>
      <c r="Q198" s="206">
        <f t="shared" si="41"/>
        <v>18.61</v>
      </c>
      <c r="R198" s="208">
        <f t="shared" si="41"/>
        <v>0.35799999999999998</v>
      </c>
    </row>
    <row r="199" spans="1:18" ht="18" customHeight="1" x14ac:dyDescent="0.3">
      <c r="A199" s="209"/>
      <c r="B199" s="86" t="s">
        <v>170</v>
      </c>
      <c r="C199" s="120" t="s">
        <v>171</v>
      </c>
      <c r="D199" s="120">
        <v>0.86</v>
      </c>
      <c r="E199" s="120">
        <v>0.05</v>
      </c>
      <c r="F199" s="120">
        <v>2.2599999999999998</v>
      </c>
      <c r="G199" s="120">
        <v>18.440000000000001</v>
      </c>
      <c r="H199" s="120">
        <v>1.4E-2</v>
      </c>
      <c r="I199" s="120">
        <v>1.9E-2</v>
      </c>
      <c r="J199" s="120">
        <v>21.6</v>
      </c>
      <c r="K199" s="120">
        <v>1E-3</v>
      </c>
      <c r="L199" s="120">
        <v>4.2999999999999997E-2</v>
      </c>
      <c r="M199" s="120">
        <v>23.04</v>
      </c>
      <c r="N199" s="210">
        <v>1E-3</v>
      </c>
      <c r="O199" s="210">
        <v>6.88</v>
      </c>
      <c r="P199" s="210">
        <v>0</v>
      </c>
      <c r="Q199" s="210">
        <v>13.33</v>
      </c>
      <c r="R199" s="144">
        <v>0.28799999999999998</v>
      </c>
    </row>
    <row r="200" spans="1:18" ht="16.5" customHeight="1" x14ac:dyDescent="0.3">
      <c r="A200" s="209"/>
      <c r="B200" s="86" t="s">
        <v>66</v>
      </c>
      <c r="C200" s="120" t="s">
        <v>172</v>
      </c>
      <c r="D200" s="211">
        <v>9.2999999999999999E-2</v>
      </c>
      <c r="E200" s="211">
        <v>0.01</v>
      </c>
      <c r="F200" s="211">
        <v>0.72</v>
      </c>
      <c r="G200" s="211">
        <v>8.4</v>
      </c>
      <c r="H200" s="211">
        <v>6.0000000000000001E-3</v>
      </c>
      <c r="I200" s="211">
        <v>7.0000000000000001E-3</v>
      </c>
      <c r="J200" s="211">
        <v>0.59</v>
      </c>
      <c r="K200" s="211">
        <v>0.192</v>
      </c>
      <c r="L200" s="211">
        <v>3.7999999999999999E-2</v>
      </c>
      <c r="M200" s="211">
        <v>5.0999999999999996</v>
      </c>
      <c r="N200" s="212">
        <v>0</v>
      </c>
      <c r="O200" s="212">
        <v>3.6480000000000001</v>
      </c>
      <c r="P200" s="212">
        <v>0</v>
      </c>
      <c r="Q200" s="212">
        <v>5.28</v>
      </c>
      <c r="R200" s="213">
        <v>7.0000000000000007E-2</v>
      </c>
    </row>
    <row r="201" spans="1:18" x14ac:dyDescent="0.3">
      <c r="A201" s="209"/>
      <c r="B201" s="86" t="s">
        <v>89</v>
      </c>
      <c r="C201" s="120" t="s">
        <v>90</v>
      </c>
      <c r="D201" s="120">
        <v>0</v>
      </c>
      <c r="E201" s="120">
        <v>4.2</v>
      </c>
      <c r="F201" s="120">
        <v>0</v>
      </c>
      <c r="G201" s="120">
        <v>42.76</v>
      </c>
      <c r="H201" s="120">
        <v>0</v>
      </c>
      <c r="I201" s="120">
        <v>0</v>
      </c>
      <c r="J201" s="120">
        <v>0</v>
      </c>
      <c r="K201" s="120">
        <v>0</v>
      </c>
      <c r="L201" s="120">
        <v>0.38700000000000001</v>
      </c>
      <c r="M201" s="120">
        <v>0</v>
      </c>
      <c r="N201" s="120">
        <v>0</v>
      </c>
      <c r="O201" s="120">
        <v>0</v>
      </c>
      <c r="P201" s="120">
        <v>0</v>
      </c>
      <c r="Q201" s="120">
        <v>0</v>
      </c>
      <c r="R201" s="144">
        <v>0</v>
      </c>
    </row>
    <row r="202" spans="1:18" x14ac:dyDescent="0.3">
      <c r="A202" s="209"/>
      <c r="B202" s="86" t="s">
        <v>40</v>
      </c>
      <c r="C202" s="120" t="s">
        <v>117</v>
      </c>
      <c r="D202" s="120">
        <v>0</v>
      </c>
      <c r="E202" s="120">
        <v>0</v>
      </c>
      <c r="F202" s="120">
        <v>0</v>
      </c>
      <c r="G202" s="120">
        <v>0</v>
      </c>
      <c r="H202" s="120">
        <v>0</v>
      </c>
      <c r="I202" s="120">
        <v>0</v>
      </c>
      <c r="J202" s="120">
        <v>0</v>
      </c>
      <c r="K202" s="120">
        <v>0</v>
      </c>
      <c r="L202" s="120">
        <v>0</v>
      </c>
      <c r="M202" s="120">
        <v>0</v>
      </c>
      <c r="N202" s="120">
        <v>0</v>
      </c>
      <c r="O202" s="120">
        <v>0</v>
      </c>
      <c r="P202" s="120">
        <v>0</v>
      </c>
      <c r="Q202" s="120">
        <v>0</v>
      </c>
      <c r="R202" s="144">
        <v>0</v>
      </c>
    </row>
    <row r="203" spans="1:18" ht="15.6" x14ac:dyDescent="0.3">
      <c r="A203" s="89">
        <v>301</v>
      </c>
      <c r="B203" s="90" t="s">
        <v>173</v>
      </c>
      <c r="C203" s="118" t="s">
        <v>174</v>
      </c>
      <c r="D203" s="93">
        <f t="shared" ref="D203:R203" si="42">SUM(D204:D208)</f>
        <v>13.16</v>
      </c>
      <c r="E203" s="93">
        <f t="shared" si="42"/>
        <v>13.81</v>
      </c>
      <c r="F203" s="93">
        <f t="shared" si="42"/>
        <v>3.5069999999999997</v>
      </c>
      <c r="G203" s="93">
        <f t="shared" si="42"/>
        <v>191.39</v>
      </c>
      <c r="H203" s="93">
        <f t="shared" si="42"/>
        <v>0.10600000000000001</v>
      </c>
      <c r="I203" s="93">
        <f t="shared" si="42"/>
        <v>0.22299999999999998</v>
      </c>
      <c r="J203" s="93">
        <f t="shared" si="42"/>
        <v>1.288</v>
      </c>
      <c r="K203" s="93">
        <f t="shared" si="42"/>
        <v>5.7000000000000002E-2</v>
      </c>
      <c r="L203" s="93">
        <f t="shared" si="42"/>
        <v>0.44400000000000001</v>
      </c>
      <c r="M203" s="93">
        <f t="shared" si="42"/>
        <v>26.064</v>
      </c>
      <c r="N203" s="93">
        <f t="shared" si="42"/>
        <v>5.0000000000000001E-3</v>
      </c>
      <c r="O203" s="93">
        <f t="shared" si="42"/>
        <v>15.16</v>
      </c>
      <c r="P203" s="93">
        <f t="shared" si="42"/>
        <v>8.9999999999999993E-3</v>
      </c>
      <c r="Q203" s="93">
        <f t="shared" si="42"/>
        <v>124.46000000000001</v>
      </c>
      <c r="R203" s="94">
        <f t="shared" si="42"/>
        <v>2.4130000000000003</v>
      </c>
    </row>
    <row r="204" spans="1:18" ht="15.6" x14ac:dyDescent="0.3">
      <c r="A204" s="89"/>
      <c r="B204" s="86" t="s">
        <v>124</v>
      </c>
      <c r="C204" s="155" t="s">
        <v>175</v>
      </c>
      <c r="D204" s="182">
        <v>12.4</v>
      </c>
      <c r="E204" s="182">
        <v>12.5</v>
      </c>
      <c r="F204" s="182">
        <v>0.47699999999999998</v>
      </c>
      <c r="G204" s="182">
        <v>164.17</v>
      </c>
      <c r="H204" s="182">
        <v>4.8000000000000001E-2</v>
      </c>
      <c r="I204" s="182">
        <v>0.10199999999999999</v>
      </c>
      <c r="J204" s="86">
        <v>1.226</v>
      </c>
      <c r="K204" s="214">
        <v>4.9000000000000002E-2</v>
      </c>
      <c r="L204" s="214">
        <v>0.34</v>
      </c>
      <c r="M204" s="215">
        <v>10.9</v>
      </c>
      <c r="N204" s="182">
        <v>4.0000000000000001E-3</v>
      </c>
      <c r="O204" s="182">
        <v>12.26</v>
      </c>
      <c r="P204" s="182">
        <v>8.9999999999999993E-3</v>
      </c>
      <c r="Q204" s="216">
        <v>112.4</v>
      </c>
      <c r="R204" s="183">
        <v>1.0900000000000001</v>
      </c>
    </row>
    <row r="205" spans="1:18" ht="15.6" x14ac:dyDescent="0.3">
      <c r="A205" s="89"/>
      <c r="B205" s="86" t="s">
        <v>47</v>
      </c>
      <c r="C205" s="155" t="s">
        <v>176</v>
      </c>
      <c r="D205" s="182">
        <v>0</v>
      </c>
      <c r="E205" s="182">
        <v>0</v>
      </c>
      <c r="F205" s="182">
        <v>0</v>
      </c>
      <c r="G205" s="182">
        <v>0</v>
      </c>
      <c r="H205" s="182">
        <v>0</v>
      </c>
      <c r="I205" s="182">
        <v>0</v>
      </c>
      <c r="J205" s="86">
        <v>0</v>
      </c>
      <c r="K205" s="156">
        <v>0</v>
      </c>
      <c r="L205" s="156">
        <v>0</v>
      </c>
      <c r="M205" s="215">
        <v>0.68400000000000005</v>
      </c>
      <c r="N205" s="182">
        <v>0</v>
      </c>
      <c r="O205" s="182">
        <v>0</v>
      </c>
      <c r="P205" s="182">
        <v>0</v>
      </c>
      <c r="Q205" s="216">
        <v>0</v>
      </c>
      <c r="R205" s="183">
        <v>0</v>
      </c>
    </row>
    <row r="206" spans="1:18" ht="27.6" x14ac:dyDescent="0.3">
      <c r="A206" s="89"/>
      <c r="B206" s="86" t="s">
        <v>177</v>
      </c>
      <c r="C206" s="155" t="s">
        <v>77</v>
      </c>
      <c r="D206" s="182">
        <v>0.42</v>
      </c>
      <c r="E206" s="182">
        <v>0.06</v>
      </c>
      <c r="F206" s="182">
        <v>2.54</v>
      </c>
      <c r="G206" s="182">
        <v>12.34</v>
      </c>
      <c r="H206" s="182">
        <v>5.6000000000000001E-2</v>
      </c>
      <c r="I206" s="182">
        <v>0.12</v>
      </c>
      <c r="J206" s="86">
        <v>0</v>
      </c>
      <c r="K206" s="156">
        <v>0</v>
      </c>
      <c r="L206" s="156">
        <v>6.7000000000000004E-2</v>
      </c>
      <c r="M206" s="215">
        <v>12.8</v>
      </c>
      <c r="N206" s="182">
        <v>0</v>
      </c>
      <c r="O206" s="182">
        <v>1.65</v>
      </c>
      <c r="P206" s="182">
        <v>0</v>
      </c>
      <c r="Q206" s="216">
        <v>4.3099999999999996</v>
      </c>
      <c r="R206" s="183">
        <v>1.28</v>
      </c>
    </row>
    <row r="207" spans="1:18" ht="15.6" x14ac:dyDescent="0.3">
      <c r="A207" s="89"/>
      <c r="B207" s="86" t="s">
        <v>128</v>
      </c>
      <c r="C207" s="155" t="s">
        <v>178</v>
      </c>
      <c r="D207" s="182">
        <v>0</v>
      </c>
      <c r="E207" s="182">
        <v>0</v>
      </c>
      <c r="F207" s="182">
        <v>0</v>
      </c>
      <c r="G207" s="182">
        <v>0</v>
      </c>
      <c r="H207" s="182">
        <v>0</v>
      </c>
      <c r="I207" s="182">
        <v>0</v>
      </c>
      <c r="J207" s="86">
        <v>0</v>
      </c>
      <c r="K207" s="156">
        <v>0</v>
      </c>
      <c r="L207" s="156">
        <v>0</v>
      </c>
      <c r="M207" s="215">
        <v>0</v>
      </c>
      <c r="N207" s="182">
        <v>0</v>
      </c>
      <c r="O207" s="182">
        <v>0</v>
      </c>
      <c r="P207" s="182">
        <v>0</v>
      </c>
      <c r="Q207" s="216">
        <v>0</v>
      </c>
      <c r="R207" s="183">
        <v>0</v>
      </c>
    </row>
    <row r="208" spans="1:18" ht="15.6" x14ac:dyDescent="0.3">
      <c r="A208" s="89"/>
      <c r="B208" s="86" t="s">
        <v>179</v>
      </c>
      <c r="C208" s="155" t="s">
        <v>180</v>
      </c>
      <c r="D208" s="182">
        <v>0.34</v>
      </c>
      <c r="E208" s="182">
        <v>1.25</v>
      </c>
      <c r="F208" s="182">
        <v>0.49</v>
      </c>
      <c r="G208" s="182">
        <v>14.88</v>
      </c>
      <c r="H208" s="182">
        <v>2E-3</v>
      </c>
      <c r="I208" s="182">
        <v>1E-3</v>
      </c>
      <c r="J208" s="86">
        <v>6.2E-2</v>
      </c>
      <c r="K208" s="156">
        <v>8.0000000000000002E-3</v>
      </c>
      <c r="L208" s="156">
        <v>3.6999999999999998E-2</v>
      </c>
      <c r="M208" s="215">
        <v>1.68</v>
      </c>
      <c r="N208" s="182">
        <v>1E-3</v>
      </c>
      <c r="O208" s="182">
        <v>1.25</v>
      </c>
      <c r="P208" s="182">
        <v>0</v>
      </c>
      <c r="Q208" s="216">
        <v>7.75</v>
      </c>
      <c r="R208" s="183">
        <v>4.2999999999999997E-2</v>
      </c>
    </row>
    <row r="209" spans="1:18" ht="27.6" x14ac:dyDescent="0.3">
      <c r="A209" s="89">
        <v>165</v>
      </c>
      <c r="B209" s="217" t="s">
        <v>181</v>
      </c>
      <c r="C209" s="118">
        <v>150</v>
      </c>
      <c r="D209" s="93">
        <f t="shared" ref="D209:R209" si="43">SUM(D210:D213)</f>
        <v>8.7969999999999988</v>
      </c>
      <c r="E209" s="93">
        <f t="shared" si="43"/>
        <v>4.76</v>
      </c>
      <c r="F209" s="93">
        <f t="shared" si="43"/>
        <v>46.744</v>
      </c>
      <c r="G209" s="93">
        <f t="shared" si="43"/>
        <v>255.7</v>
      </c>
      <c r="H209" s="93">
        <f t="shared" si="43"/>
        <v>0.25700000000000001</v>
      </c>
      <c r="I209" s="93">
        <f t="shared" si="43"/>
        <v>0.13500000000000001</v>
      </c>
      <c r="J209" s="93">
        <f t="shared" si="43"/>
        <v>0</v>
      </c>
      <c r="K209" s="93">
        <f t="shared" si="43"/>
        <v>1.6E-2</v>
      </c>
      <c r="L209" s="93">
        <f t="shared" si="43"/>
        <v>0.59100000000000008</v>
      </c>
      <c r="M209" s="93">
        <f t="shared" si="43"/>
        <v>14.736000000000001</v>
      </c>
      <c r="N209" s="93">
        <f t="shared" si="43"/>
        <v>2E-3</v>
      </c>
      <c r="O209" s="218">
        <f t="shared" si="43"/>
        <v>139.21699999999998</v>
      </c>
      <c r="P209" s="93">
        <f t="shared" si="43"/>
        <v>4.0000000000000001E-3</v>
      </c>
      <c r="Q209" s="218">
        <f t="shared" si="43"/>
        <v>208.43</v>
      </c>
      <c r="R209" s="94">
        <f t="shared" si="43"/>
        <v>4.6669999999999998</v>
      </c>
    </row>
    <row r="210" spans="1:18" ht="15.6" x14ac:dyDescent="0.3">
      <c r="A210" s="89"/>
      <c r="B210" s="86" t="s">
        <v>47</v>
      </c>
      <c r="C210" s="155" t="s">
        <v>182</v>
      </c>
      <c r="D210" s="182">
        <v>0</v>
      </c>
      <c r="E210" s="182">
        <v>0</v>
      </c>
      <c r="F210" s="182">
        <v>0</v>
      </c>
      <c r="G210" s="182">
        <v>0</v>
      </c>
      <c r="H210" s="98">
        <v>0</v>
      </c>
      <c r="I210" s="98">
        <v>0</v>
      </c>
      <c r="J210" s="86">
        <v>0</v>
      </c>
      <c r="K210" s="156">
        <v>0</v>
      </c>
      <c r="L210" s="156">
        <v>0</v>
      </c>
      <c r="M210" s="157">
        <v>0</v>
      </c>
      <c r="N210" s="98">
        <v>0</v>
      </c>
      <c r="O210" s="98">
        <v>0</v>
      </c>
      <c r="P210" s="98">
        <v>0</v>
      </c>
      <c r="Q210" s="158">
        <v>0</v>
      </c>
      <c r="R210" s="100">
        <v>0</v>
      </c>
    </row>
    <row r="211" spans="1:18" ht="15.6" x14ac:dyDescent="0.3">
      <c r="A211" s="89"/>
      <c r="B211" s="86" t="s">
        <v>183</v>
      </c>
      <c r="C211" s="155" t="s">
        <v>184</v>
      </c>
      <c r="D211" s="182">
        <v>8.77</v>
      </c>
      <c r="E211" s="182">
        <v>2.2999999999999998</v>
      </c>
      <c r="F211" s="182">
        <v>46.7</v>
      </c>
      <c r="G211" s="182">
        <v>233.2</v>
      </c>
      <c r="H211" s="98">
        <v>0.25700000000000001</v>
      </c>
      <c r="I211" s="98">
        <v>0.13100000000000001</v>
      </c>
      <c r="J211" s="86">
        <v>0</v>
      </c>
      <c r="K211" s="156">
        <v>1E-3</v>
      </c>
      <c r="L211" s="156">
        <v>0.55700000000000005</v>
      </c>
      <c r="M211" s="157">
        <v>13.92</v>
      </c>
      <c r="N211" s="98">
        <v>2E-3</v>
      </c>
      <c r="O211" s="98">
        <v>139.19999999999999</v>
      </c>
      <c r="P211" s="98">
        <v>4.0000000000000001E-3</v>
      </c>
      <c r="Q211" s="158">
        <v>207.41</v>
      </c>
      <c r="R211" s="100">
        <v>4.66</v>
      </c>
    </row>
    <row r="212" spans="1:18" ht="15.6" x14ac:dyDescent="0.3">
      <c r="A212" s="89"/>
      <c r="B212" s="86" t="s">
        <v>128</v>
      </c>
      <c r="C212" s="155" t="s">
        <v>185</v>
      </c>
      <c r="D212" s="182">
        <v>0</v>
      </c>
      <c r="E212" s="182">
        <v>0</v>
      </c>
      <c r="F212" s="182">
        <v>0</v>
      </c>
      <c r="G212" s="182">
        <v>0</v>
      </c>
      <c r="H212" s="98">
        <v>0</v>
      </c>
      <c r="I212" s="98">
        <v>0</v>
      </c>
      <c r="J212" s="86">
        <v>0</v>
      </c>
      <c r="K212" s="156">
        <v>0</v>
      </c>
      <c r="L212" s="156">
        <v>0</v>
      </c>
      <c r="M212" s="157">
        <v>0</v>
      </c>
      <c r="N212" s="98">
        <v>0</v>
      </c>
      <c r="O212" s="98">
        <v>0</v>
      </c>
      <c r="P212" s="98">
        <v>0</v>
      </c>
      <c r="Q212" s="158"/>
      <c r="R212" s="100">
        <v>0</v>
      </c>
    </row>
    <row r="213" spans="1:18" ht="15.6" x14ac:dyDescent="0.3">
      <c r="A213" s="89"/>
      <c r="B213" s="86" t="s">
        <v>27</v>
      </c>
      <c r="C213" s="155" t="s">
        <v>100</v>
      </c>
      <c r="D213" s="219">
        <v>2.7E-2</v>
      </c>
      <c r="E213" s="219">
        <v>2.46</v>
      </c>
      <c r="F213" s="219">
        <v>4.3999999999999997E-2</v>
      </c>
      <c r="G213" s="219">
        <v>22.5</v>
      </c>
      <c r="H213" s="219">
        <v>0</v>
      </c>
      <c r="I213" s="219">
        <v>4.0000000000000001E-3</v>
      </c>
      <c r="J213" s="219">
        <v>0</v>
      </c>
      <c r="K213" s="219">
        <v>1.4999999999999999E-2</v>
      </c>
      <c r="L213" s="219">
        <v>3.4000000000000002E-2</v>
      </c>
      <c r="M213" s="219">
        <v>0.81599999999999995</v>
      </c>
      <c r="N213" s="220">
        <v>0</v>
      </c>
      <c r="O213" s="220">
        <v>1.7000000000000001E-2</v>
      </c>
      <c r="P213" s="220">
        <v>0</v>
      </c>
      <c r="Q213" s="220">
        <v>1.02</v>
      </c>
      <c r="R213" s="221">
        <v>7.0000000000000001E-3</v>
      </c>
    </row>
    <row r="214" spans="1:18" x14ac:dyDescent="0.3">
      <c r="A214" s="171">
        <v>124</v>
      </c>
      <c r="B214" s="43" t="s">
        <v>186</v>
      </c>
      <c r="C214" s="222">
        <v>200</v>
      </c>
      <c r="D214" s="46">
        <f t="shared" ref="D214:R214" si="44">SUM(D215:D217)</f>
        <v>7.8E-2</v>
      </c>
      <c r="E214" s="46">
        <f t="shared" si="44"/>
        <v>7.8E-2</v>
      </c>
      <c r="F214" s="46">
        <f t="shared" si="44"/>
        <v>16.116</v>
      </c>
      <c r="G214" s="46">
        <f t="shared" si="44"/>
        <v>66.19</v>
      </c>
      <c r="H214" s="46">
        <f t="shared" si="44"/>
        <v>6.0000000000000001E-3</v>
      </c>
      <c r="I214" s="46">
        <f t="shared" si="44"/>
        <v>4.0000000000000001E-3</v>
      </c>
      <c r="J214" s="46">
        <f t="shared" si="44"/>
        <v>32.01</v>
      </c>
      <c r="K214" s="46">
        <f t="shared" si="44"/>
        <v>1E-3</v>
      </c>
      <c r="L214" s="46">
        <f t="shared" si="44"/>
        <v>3.9E-2</v>
      </c>
      <c r="M214" s="46">
        <f t="shared" si="44"/>
        <v>3.5840000000000001</v>
      </c>
      <c r="N214" s="46">
        <f t="shared" si="44"/>
        <v>0</v>
      </c>
      <c r="O214" s="46">
        <f t="shared" si="44"/>
        <v>1.746</v>
      </c>
      <c r="P214" s="46">
        <f t="shared" si="44"/>
        <v>0</v>
      </c>
      <c r="Q214" s="46">
        <f t="shared" si="44"/>
        <v>2.1339999999999999</v>
      </c>
      <c r="R214" s="47">
        <f t="shared" si="44"/>
        <v>0.47799999999999998</v>
      </c>
    </row>
    <row r="215" spans="1:18" x14ac:dyDescent="0.3">
      <c r="A215" s="173"/>
      <c r="B215" s="49" t="s">
        <v>38</v>
      </c>
      <c r="C215" s="174" t="s">
        <v>187</v>
      </c>
      <c r="D215" s="52">
        <v>0</v>
      </c>
      <c r="E215" s="52">
        <v>0</v>
      </c>
      <c r="F215" s="52">
        <v>0</v>
      </c>
      <c r="G215" s="52">
        <v>0</v>
      </c>
      <c r="H215" s="52">
        <v>0</v>
      </c>
      <c r="I215" s="52">
        <v>0</v>
      </c>
      <c r="J215" s="52">
        <v>0</v>
      </c>
      <c r="K215" s="52">
        <v>0</v>
      </c>
      <c r="L215" s="52">
        <v>0</v>
      </c>
      <c r="M215" s="52">
        <v>0</v>
      </c>
      <c r="N215" s="52">
        <v>0</v>
      </c>
      <c r="O215" s="52">
        <v>0</v>
      </c>
      <c r="P215" s="52">
        <v>0</v>
      </c>
      <c r="Q215" s="52">
        <v>0</v>
      </c>
      <c r="R215" s="54">
        <v>0</v>
      </c>
    </row>
    <row r="216" spans="1:18" x14ac:dyDescent="0.3">
      <c r="A216" s="173"/>
      <c r="B216" s="49" t="s">
        <v>42</v>
      </c>
      <c r="C216" s="174" t="s">
        <v>188</v>
      </c>
      <c r="D216" s="52">
        <v>0</v>
      </c>
      <c r="E216" s="52">
        <v>0</v>
      </c>
      <c r="F216" s="52">
        <v>14.37</v>
      </c>
      <c r="G216" s="52">
        <v>57.46</v>
      </c>
      <c r="H216" s="52">
        <v>0</v>
      </c>
      <c r="I216" s="52">
        <v>0</v>
      </c>
      <c r="J216" s="52">
        <v>0</v>
      </c>
      <c r="K216" s="52">
        <v>0</v>
      </c>
      <c r="L216" s="52">
        <v>0</v>
      </c>
      <c r="M216" s="52">
        <v>0.48</v>
      </c>
      <c r="N216" s="53">
        <v>0</v>
      </c>
      <c r="O216" s="53">
        <v>0</v>
      </c>
      <c r="P216" s="53">
        <v>0</v>
      </c>
      <c r="Q216" s="53">
        <v>0</v>
      </c>
      <c r="R216" s="54">
        <v>4.8000000000000001E-2</v>
      </c>
    </row>
    <row r="217" spans="1:18" x14ac:dyDescent="0.3">
      <c r="A217" s="173"/>
      <c r="B217" s="49" t="s">
        <v>162</v>
      </c>
      <c r="C217" s="174" t="s">
        <v>189</v>
      </c>
      <c r="D217" s="52">
        <v>7.8E-2</v>
      </c>
      <c r="E217" s="52">
        <v>7.8E-2</v>
      </c>
      <c r="F217" s="52">
        <v>1.746</v>
      </c>
      <c r="G217" s="52">
        <v>8.73</v>
      </c>
      <c r="H217" s="52">
        <v>6.0000000000000001E-3</v>
      </c>
      <c r="I217" s="52">
        <v>4.0000000000000001E-3</v>
      </c>
      <c r="J217" s="52">
        <v>32.01</v>
      </c>
      <c r="K217" s="52">
        <v>1E-3</v>
      </c>
      <c r="L217" s="52">
        <v>3.9E-2</v>
      </c>
      <c r="M217" s="52">
        <v>3.1040000000000001</v>
      </c>
      <c r="N217" s="53">
        <v>0</v>
      </c>
      <c r="O217" s="53">
        <v>1.746</v>
      </c>
      <c r="P217" s="53">
        <v>0</v>
      </c>
      <c r="Q217" s="53">
        <v>2.1339999999999999</v>
      </c>
      <c r="R217" s="54">
        <v>0.43</v>
      </c>
    </row>
    <row r="218" spans="1:18" x14ac:dyDescent="0.3">
      <c r="A218" s="84">
        <v>11</v>
      </c>
      <c r="B218" s="23" t="s">
        <v>83</v>
      </c>
      <c r="C218" s="24" t="s">
        <v>23</v>
      </c>
      <c r="D218" s="25">
        <f t="shared" ref="D218:R218" si="45">SUM(D219)</f>
        <v>1.44</v>
      </c>
      <c r="E218" s="25">
        <f t="shared" si="45"/>
        <v>0.36</v>
      </c>
      <c r="F218" s="25">
        <f t="shared" si="45"/>
        <v>12.48</v>
      </c>
      <c r="G218" s="25">
        <f t="shared" si="45"/>
        <v>59.4</v>
      </c>
      <c r="H218" s="163">
        <f t="shared" si="45"/>
        <v>7.0000000000000001E-3</v>
      </c>
      <c r="I218" s="163">
        <f t="shared" si="45"/>
        <v>3.2000000000000001E-2</v>
      </c>
      <c r="J218" s="25">
        <f t="shared" si="45"/>
        <v>0</v>
      </c>
      <c r="K218" s="25">
        <f t="shared" si="45"/>
        <v>0</v>
      </c>
      <c r="L218" s="25">
        <f t="shared" si="45"/>
        <v>0</v>
      </c>
      <c r="M218" s="25">
        <f t="shared" si="45"/>
        <v>14</v>
      </c>
      <c r="N218" s="25">
        <f t="shared" si="45"/>
        <v>0</v>
      </c>
      <c r="O218" s="25">
        <f t="shared" si="45"/>
        <v>0</v>
      </c>
      <c r="P218" s="25">
        <f t="shared" si="45"/>
        <v>0</v>
      </c>
      <c r="Q218" s="25">
        <f t="shared" si="45"/>
        <v>0</v>
      </c>
      <c r="R218" s="25">
        <f t="shared" si="45"/>
        <v>1.56</v>
      </c>
    </row>
    <row r="219" spans="1:18" x14ac:dyDescent="0.3">
      <c r="A219" s="164"/>
      <c r="B219" s="28" t="s">
        <v>84</v>
      </c>
      <c r="C219" s="165" t="s">
        <v>25</v>
      </c>
      <c r="D219" s="165">
        <v>1.44</v>
      </c>
      <c r="E219" s="165">
        <v>0.36</v>
      </c>
      <c r="F219" s="165">
        <v>12.48</v>
      </c>
      <c r="G219" s="165">
        <v>59.4</v>
      </c>
      <c r="H219" s="165">
        <v>7.0000000000000001E-3</v>
      </c>
      <c r="I219" s="165">
        <v>3.2000000000000001E-2</v>
      </c>
      <c r="J219" s="165">
        <v>0</v>
      </c>
      <c r="K219" s="165">
        <v>0</v>
      </c>
      <c r="L219" s="165">
        <v>0</v>
      </c>
      <c r="M219" s="165">
        <v>14</v>
      </c>
      <c r="N219" s="166">
        <v>0</v>
      </c>
      <c r="O219" s="166">
        <v>0</v>
      </c>
      <c r="P219" s="166">
        <v>0</v>
      </c>
      <c r="Q219" s="166">
        <v>0</v>
      </c>
      <c r="R219" s="167">
        <v>1.56</v>
      </c>
    </row>
    <row r="220" spans="1:18" x14ac:dyDescent="0.3">
      <c r="A220" s="10" t="s">
        <v>57</v>
      </c>
      <c r="B220" s="10"/>
      <c r="C220" s="10"/>
      <c r="D220" s="223">
        <f t="shared" ref="D220:R220" si="46">SUM(D198,D203,D209,D214,D218,)</f>
        <v>24.427999999999997</v>
      </c>
      <c r="E220" s="223">
        <f t="shared" si="46"/>
        <v>23.267999999999997</v>
      </c>
      <c r="F220" s="223">
        <f t="shared" si="46"/>
        <v>81.827000000000012</v>
      </c>
      <c r="G220" s="223">
        <f t="shared" si="46"/>
        <v>642.28000000000009</v>
      </c>
      <c r="H220" s="223">
        <f t="shared" si="46"/>
        <v>0.39600000000000002</v>
      </c>
      <c r="I220" s="223">
        <f t="shared" si="46"/>
        <v>0.42000000000000004</v>
      </c>
      <c r="J220" s="223">
        <f t="shared" si="46"/>
        <v>55.488</v>
      </c>
      <c r="K220" s="223">
        <f t="shared" si="46"/>
        <v>0.26700000000000002</v>
      </c>
      <c r="L220" s="223">
        <f t="shared" si="46"/>
        <v>1.542</v>
      </c>
      <c r="M220" s="223">
        <f t="shared" si="46"/>
        <v>86.524000000000001</v>
      </c>
      <c r="N220" s="223">
        <f t="shared" si="46"/>
        <v>8.0000000000000002E-3</v>
      </c>
      <c r="O220" s="223">
        <f t="shared" si="46"/>
        <v>166.65099999999998</v>
      </c>
      <c r="P220" s="223">
        <f t="shared" si="46"/>
        <v>1.2999999999999999E-2</v>
      </c>
      <c r="Q220" s="223">
        <f t="shared" si="46"/>
        <v>353.63400000000001</v>
      </c>
      <c r="R220" s="223">
        <f t="shared" si="46"/>
        <v>9.4760000000000009</v>
      </c>
    </row>
    <row r="221" spans="1:18" x14ac:dyDescent="0.3">
      <c r="C221" s="15">
        <v>550</v>
      </c>
    </row>
    <row r="224" spans="1:18" x14ac:dyDescent="0.3">
      <c r="A224" s="17"/>
      <c r="B224" s="18" t="s">
        <v>190</v>
      </c>
      <c r="C224" s="17"/>
      <c r="D224" s="17"/>
      <c r="E224" s="17"/>
      <c r="F224" s="17"/>
      <c r="G224" s="17"/>
      <c r="H224" s="17"/>
      <c r="I224" s="17"/>
      <c r="J224" s="17"/>
      <c r="K224" s="17"/>
      <c r="L224" s="17"/>
      <c r="M224" s="17"/>
      <c r="N224" s="17"/>
      <c r="O224" s="17"/>
      <c r="P224" s="17"/>
      <c r="Q224" s="17"/>
      <c r="R224" s="17"/>
    </row>
    <row r="225" spans="1:18" ht="15" customHeight="1" x14ac:dyDescent="0.3">
      <c r="A225" s="14" t="s">
        <v>1</v>
      </c>
      <c r="B225" s="13" t="s">
        <v>2</v>
      </c>
      <c r="C225" s="13" t="s">
        <v>3</v>
      </c>
      <c r="D225" s="12" t="s">
        <v>4</v>
      </c>
      <c r="E225" s="12"/>
      <c r="F225" s="12"/>
      <c r="G225" s="13" t="s">
        <v>5</v>
      </c>
      <c r="H225" s="12" t="s">
        <v>6</v>
      </c>
      <c r="I225" s="12"/>
      <c r="J225" s="12"/>
      <c r="K225" s="12"/>
      <c r="L225" s="12"/>
      <c r="M225" s="11" t="s">
        <v>7</v>
      </c>
      <c r="N225" s="11"/>
      <c r="O225" s="11"/>
      <c r="P225" s="11"/>
      <c r="Q225" s="11"/>
      <c r="R225" s="11"/>
    </row>
    <row r="226" spans="1:18" ht="15.6" x14ac:dyDescent="0.3">
      <c r="A226" s="14"/>
      <c r="B226" s="13"/>
      <c r="C226" s="13"/>
      <c r="D226" s="19" t="s">
        <v>8</v>
      </c>
      <c r="E226" s="19" t="s">
        <v>9</v>
      </c>
      <c r="F226" s="19" t="s">
        <v>10</v>
      </c>
      <c r="G226" s="13"/>
      <c r="H226" s="19" t="s">
        <v>11</v>
      </c>
      <c r="I226" s="19" t="s">
        <v>12</v>
      </c>
      <c r="J226" s="19" t="s">
        <v>13</v>
      </c>
      <c r="K226" s="19" t="s">
        <v>14</v>
      </c>
      <c r="L226" s="19" t="s">
        <v>15</v>
      </c>
      <c r="M226" s="19" t="s">
        <v>16</v>
      </c>
      <c r="N226" s="20" t="s">
        <v>17</v>
      </c>
      <c r="O226" s="20" t="s">
        <v>18</v>
      </c>
      <c r="P226" s="20" t="s">
        <v>19</v>
      </c>
      <c r="Q226" s="20" t="s">
        <v>20</v>
      </c>
      <c r="R226" s="21" t="s">
        <v>21</v>
      </c>
    </row>
    <row r="227" spans="1:18" ht="27.6" x14ac:dyDescent="0.3">
      <c r="A227" s="224">
        <v>13</v>
      </c>
      <c r="B227" s="90" t="s">
        <v>191</v>
      </c>
      <c r="C227" s="225" t="s">
        <v>60</v>
      </c>
      <c r="D227" s="226">
        <f t="shared" ref="D227:R227" si="47">SUM(D228:D232)</f>
        <v>0.82</v>
      </c>
      <c r="E227" s="226">
        <f t="shared" si="47"/>
        <v>4.28</v>
      </c>
      <c r="F227" s="226">
        <f t="shared" si="47"/>
        <v>11.53</v>
      </c>
      <c r="G227" s="226">
        <f t="shared" si="47"/>
        <v>87.96</v>
      </c>
      <c r="H227" s="226">
        <f t="shared" si="47"/>
        <v>2.9000000000000001E-2</v>
      </c>
      <c r="I227" s="226">
        <f t="shared" si="47"/>
        <v>4.1000000000000002E-2</v>
      </c>
      <c r="J227" s="226">
        <f t="shared" si="47"/>
        <v>4.0199999999999996</v>
      </c>
      <c r="K227" s="226">
        <f t="shared" si="47"/>
        <v>0.9</v>
      </c>
      <c r="L227" s="226">
        <f t="shared" si="47"/>
        <v>0.61199999999999999</v>
      </c>
      <c r="M227" s="226">
        <f t="shared" si="47"/>
        <v>27.858000000000001</v>
      </c>
      <c r="N227" s="226">
        <f t="shared" si="47"/>
        <v>2E-3</v>
      </c>
      <c r="O227" s="226">
        <f t="shared" si="47"/>
        <v>20.484000000000002</v>
      </c>
      <c r="P227" s="226">
        <f t="shared" si="47"/>
        <v>0</v>
      </c>
      <c r="Q227" s="226">
        <f t="shared" si="47"/>
        <v>34.699999999999996</v>
      </c>
      <c r="R227" s="226">
        <f t="shared" si="47"/>
        <v>0.49199999999999999</v>
      </c>
    </row>
    <row r="228" spans="1:18" x14ac:dyDescent="0.3">
      <c r="A228" s="180"/>
      <c r="B228" s="37" t="s">
        <v>94</v>
      </c>
      <c r="C228" s="81" t="s">
        <v>73</v>
      </c>
      <c r="D228" s="81">
        <v>0.21</v>
      </c>
      <c r="E228" s="81">
        <v>0.04</v>
      </c>
      <c r="F228" s="81">
        <v>4.75</v>
      </c>
      <c r="G228" s="81">
        <v>19.02</v>
      </c>
      <c r="H228" s="52">
        <v>1E-3</v>
      </c>
      <c r="I228" s="52">
        <v>8.9999999999999993E-3</v>
      </c>
      <c r="J228" s="52">
        <v>0.16500000000000001</v>
      </c>
      <c r="K228" s="52">
        <v>0</v>
      </c>
      <c r="L228" s="52">
        <v>3.5999999999999997E-2</v>
      </c>
      <c r="M228" s="52">
        <v>3.6</v>
      </c>
      <c r="N228" s="53">
        <v>0</v>
      </c>
      <c r="O228" s="53">
        <v>3.024</v>
      </c>
      <c r="P228" s="53">
        <v>0</v>
      </c>
      <c r="Q228" s="53">
        <v>9.2899999999999991</v>
      </c>
      <c r="R228" s="54">
        <v>0.16600000000000001</v>
      </c>
    </row>
    <row r="229" spans="1:18" x14ac:dyDescent="0.3">
      <c r="A229" s="180"/>
      <c r="B229" s="37" t="s">
        <v>66</v>
      </c>
      <c r="C229" s="81" t="s">
        <v>192</v>
      </c>
      <c r="D229" s="81">
        <v>0.57999999999999996</v>
      </c>
      <c r="E229" s="81">
        <v>0.04</v>
      </c>
      <c r="F229" s="81">
        <v>3.1</v>
      </c>
      <c r="G229" s="81">
        <v>15.75</v>
      </c>
      <c r="H229" s="52">
        <v>2.7E-2</v>
      </c>
      <c r="I229" s="52">
        <v>3.1E-2</v>
      </c>
      <c r="J229" s="52">
        <v>2.6549999999999998</v>
      </c>
      <c r="K229" s="52">
        <v>0.9</v>
      </c>
      <c r="L229" s="52">
        <v>0.18</v>
      </c>
      <c r="M229" s="52">
        <v>22.95</v>
      </c>
      <c r="N229" s="52">
        <v>2E-3</v>
      </c>
      <c r="O229" s="52">
        <v>17.100000000000001</v>
      </c>
      <c r="P229" s="52">
        <v>0</v>
      </c>
      <c r="Q229" s="52">
        <v>24.75</v>
      </c>
      <c r="R229" s="54">
        <v>0.315</v>
      </c>
    </row>
    <row r="230" spans="1:18" x14ac:dyDescent="0.3">
      <c r="A230" s="180"/>
      <c r="B230" s="37" t="s">
        <v>89</v>
      </c>
      <c r="C230" s="81" t="s">
        <v>90</v>
      </c>
      <c r="D230" s="81">
        <v>0</v>
      </c>
      <c r="E230" s="81">
        <v>4.2</v>
      </c>
      <c r="F230" s="81">
        <v>0</v>
      </c>
      <c r="G230" s="81">
        <v>37.76</v>
      </c>
      <c r="H230" s="52">
        <v>0</v>
      </c>
      <c r="I230" s="52">
        <v>0</v>
      </c>
      <c r="J230" s="52">
        <v>0</v>
      </c>
      <c r="K230" s="52">
        <v>0</v>
      </c>
      <c r="L230" s="52">
        <v>0.39</v>
      </c>
      <c r="M230" s="52">
        <v>0</v>
      </c>
      <c r="N230" s="52">
        <v>0</v>
      </c>
      <c r="O230" s="52">
        <v>0</v>
      </c>
      <c r="P230" s="52">
        <v>0</v>
      </c>
      <c r="Q230" s="52">
        <v>0</v>
      </c>
      <c r="R230" s="54">
        <v>0</v>
      </c>
    </row>
    <row r="231" spans="1:18" x14ac:dyDescent="0.3">
      <c r="A231" s="180"/>
      <c r="B231" s="37" t="s">
        <v>42</v>
      </c>
      <c r="C231" s="81" t="s">
        <v>100</v>
      </c>
      <c r="D231" s="81">
        <v>0</v>
      </c>
      <c r="E231" s="81">
        <v>0</v>
      </c>
      <c r="F231" s="81">
        <v>3.59</v>
      </c>
      <c r="G231" s="81">
        <v>14.36</v>
      </c>
      <c r="H231" s="52">
        <v>0</v>
      </c>
      <c r="I231" s="52">
        <v>0</v>
      </c>
      <c r="J231" s="52">
        <v>0</v>
      </c>
      <c r="K231" s="52">
        <v>0</v>
      </c>
      <c r="L231" s="52">
        <v>0</v>
      </c>
      <c r="M231" s="52">
        <v>0.108</v>
      </c>
      <c r="N231" s="53">
        <v>0</v>
      </c>
      <c r="O231" s="53">
        <v>0</v>
      </c>
      <c r="P231" s="53">
        <v>0</v>
      </c>
      <c r="Q231" s="53">
        <v>0</v>
      </c>
      <c r="R231" s="54">
        <v>1.0999999999999999E-2</v>
      </c>
    </row>
    <row r="232" spans="1:18" x14ac:dyDescent="0.3">
      <c r="A232" s="180"/>
      <c r="B232" s="37" t="s">
        <v>109</v>
      </c>
      <c r="C232" s="81" t="s">
        <v>193</v>
      </c>
      <c r="D232" s="81">
        <v>0.03</v>
      </c>
      <c r="E232" s="81">
        <v>0</v>
      </c>
      <c r="F232" s="81">
        <v>0.09</v>
      </c>
      <c r="G232" s="81">
        <v>1.07</v>
      </c>
      <c r="H232" s="52">
        <v>1E-3</v>
      </c>
      <c r="I232" s="52">
        <v>1E-3</v>
      </c>
      <c r="J232" s="52">
        <v>1.2</v>
      </c>
      <c r="K232" s="52">
        <v>0</v>
      </c>
      <c r="L232" s="52">
        <v>6.0000000000000001E-3</v>
      </c>
      <c r="M232" s="52">
        <v>1.2</v>
      </c>
      <c r="N232" s="53">
        <v>0</v>
      </c>
      <c r="O232" s="53">
        <v>0.36</v>
      </c>
      <c r="P232" s="53">
        <v>0</v>
      </c>
      <c r="Q232" s="53">
        <v>0.66</v>
      </c>
      <c r="R232" s="54"/>
    </row>
    <row r="233" spans="1:18" x14ac:dyDescent="0.3">
      <c r="A233" s="227">
        <v>77</v>
      </c>
      <c r="B233" s="23" t="s">
        <v>194</v>
      </c>
      <c r="C233" s="35">
        <v>200</v>
      </c>
      <c r="D233" s="79">
        <f t="shared" ref="D233:R233" si="48">SUM(D234:D237)</f>
        <v>16.259999999999998</v>
      </c>
      <c r="E233" s="79">
        <f t="shared" si="48"/>
        <v>19.03</v>
      </c>
      <c r="F233" s="79">
        <f t="shared" si="48"/>
        <v>6.4399999999999995</v>
      </c>
      <c r="G233" s="79">
        <f t="shared" si="48"/>
        <v>262.96000000000004</v>
      </c>
      <c r="H233" s="79">
        <f t="shared" si="48"/>
        <v>0.11900000000000001</v>
      </c>
      <c r="I233" s="79">
        <f t="shared" si="48"/>
        <v>0.627</v>
      </c>
      <c r="J233" s="79">
        <f t="shared" si="48"/>
        <v>1.56</v>
      </c>
      <c r="K233" s="79">
        <f t="shared" si="48"/>
        <v>0.313</v>
      </c>
      <c r="L233" s="79">
        <f t="shared" si="48"/>
        <v>0.65999999999999992</v>
      </c>
      <c r="M233" s="79">
        <f t="shared" si="48"/>
        <v>200.44</v>
      </c>
      <c r="N233" s="79">
        <f t="shared" si="48"/>
        <v>3.1E-2</v>
      </c>
      <c r="O233" s="79">
        <f t="shared" si="48"/>
        <v>28.830000000000002</v>
      </c>
      <c r="P233" s="79">
        <f t="shared" si="48"/>
        <v>3.3000000000000002E-2</v>
      </c>
      <c r="Q233" s="79">
        <f t="shared" si="48"/>
        <v>301.8</v>
      </c>
      <c r="R233" s="79">
        <f t="shared" si="48"/>
        <v>2.5840000000000001</v>
      </c>
    </row>
    <row r="234" spans="1:18" x14ac:dyDescent="0.3">
      <c r="A234" s="227"/>
      <c r="B234" s="37" t="s">
        <v>27</v>
      </c>
      <c r="C234" s="38" t="s">
        <v>35</v>
      </c>
      <c r="D234" s="38">
        <v>0.08</v>
      </c>
      <c r="E234" s="38">
        <v>3.69</v>
      </c>
      <c r="F234" s="38">
        <v>0.1</v>
      </c>
      <c r="G234" s="38">
        <v>33.96</v>
      </c>
      <c r="H234" s="38">
        <v>1E-3</v>
      </c>
      <c r="I234" s="38">
        <v>7.0000000000000001E-3</v>
      </c>
      <c r="J234" s="38">
        <v>0</v>
      </c>
      <c r="K234" s="39">
        <v>2.7E-2</v>
      </c>
      <c r="L234" s="39">
        <v>0.06</v>
      </c>
      <c r="M234" s="39">
        <v>1.44</v>
      </c>
      <c r="N234" s="40">
        <v>0</v>
      </c>
      <c r="O234" s="40">
        <v>0.03</v>
      </c>
      <c r="P234" s="40">
        <v>0</v>
      </c>
      <c r="Q234" s="40">
        <v>1.8</v>
      </c>
      <c r="R234" s="41">
        <v>1.2E-2</v>
      </c>
    </row>
    <row r="235" spans="1:18" x14ac:dyDescent="0.3">
      <c r="A235" s="227"/>
      <c r="B235" s="37" t="s">
        <v>36</v>
      </c>
      <c r="C235" s="38" t="s">
        <v>48</v>
      </c>
      <c r="D235" s="38">
        <v>3.48</v>
      </c>
      <c r="E235" s="38">
        <v>3.84</v>
      </c>
      <c r="F235" s="38">
        <v>5.64</v>
      </c>
      <c r="G235" s="38">
        <v>72</v>
      </c>
      <c r="H235" s="228">
        <v>4.8000000000000001E-2</v>
      </c>
      <c r="I235" s="228">
        <v>0.18</v>
      </c>
      <c r="J235" s="39">
        <v>1.56</v>
      </c>
      <c r="K235" s="39">
        <v>2.5999999999999999E-2</v>
      </c>
      <c r="L235" s="39">
        <v>0</v>
      </c>
      <c r="M235" s="228">
        <v>144</v>
      </c>
      <c r="N235" s="229">
        <v>1.0999999999999999E-2</v>
      </c>
      <c r="O235" s="229">
        <v>16.8</v>
      </c>
      <c r="P235" s="229">
        <v>2E-3</v>
      </c>
      <c r="Q235" s="229">
        <v>108</v>
      </c>
      <c r="R235" s="230">
        <v>7.1999999999999995E-2</v>
      </c>
    </row>
    <row r="236" spans="1:18" x14ac:dyDescent="0.3">
      <c r="A236" s="227"/>
      <c r="B236" s="37" t="s">
        <v>40</v>
      </c>
      <c r="C236" s="38" t="s">
        <v>41</v>
      </c>
      <c r="D236" s="38">
        <v>0</v>
      </c>
      <c r="E236" s="38">
        <v>0</v>
      </c>
      <c r="F236" s="38">
        <v>0</v>
      </c>
      <c r="G236" s="38">
        <v>0</v>
      </c>
      <c r="H236" s="39">
        <v>0</v>
      </c>
      <c r="I236" s="39">
        <v>0</v>
      </c>
      <c r="J236" s="39">
        <v>0</v>
      </c>
      <c r="K236" s="39">
        <v>0</v>
      </c>
      <c r="L236" s="39">
        <v>0</v>
      </c>
      <c r="M236" s="39">
        <v>0</v>
      </c>
      <c r="N236" s="39">
        <v>0</v>
      </c>
      <c r="O236" s="39">
        <v>0</v>
      </c>
      <c r="P236" s="39">
        <v>0</v>
      </c>
      <c r="Q236" s="39">
        <v>0</v>
      </c>
      <c r="R236" s="39">
        <v>0</v>
      </c>
    </row>
    <row r="237" spans="1:18" x14ac:dyDescent="0.3">
      <c r="A237" s="227"/>
      <c r="B237" s="37" t="s">
        <v>24</v>
      </c>
      <c r="C237" s="38" t="s">
        <v>50</v>
      </c>
      <c r="D237" s="38">
        <v>12.7</v>
      </c>
      <c r="E237" s="38">
        <v>11.5</v>
      </c>
      <c r="F237" s="38">
        <v>0.7</v>
      </c>
      <c r="G237" s="38">
        <v>157</v>
      </c>
      <c r="H237" s="228">
        <v>7.0000000000000007E-2</v>
      </c>
      <c r="I237" s="228">
        <v>0.44</v>
      </c>
      <c r="J237" s="39">
        <v>0</v>
      </c>
      <c r="K237" s="39">
        <v>0.26</v>
      </c>
      <c r="L237" s="39">
        <v>0.6</v>
      </c>
      <c r="M237" s="228">
        <v>55</v>
      </c>
      <c r="N237" s="229">
        <v>0.02</v>
      </c>
      <c r="O237" s="229">
        <v>12</v>
      </c>
      <c r="P237" s="229">
        <v>3.1E-2</v>
      </c>
      <c r="Q237" s="229">
        <v>192</v>
      </c>
      <c r="R237" s="230">
        <v>2.5</v>
      </c>
    </row>
    <row r="238" spans="1:18" x14ac:dyDescent="0.3">
      <c r="A238" s="117">
        <v>133</v>
      </c>
      <c r="B238" s="90" t="s">
        <v>104</v>
      </c>
      <c r="C238" s="118">
        <v>200</v>
      </c>
      <c r="D238" s="45">
        <f t="shared" ref="D238:R238" si="49">SUM(D239:D242)</f>
        <v>0.2</v>
      </c>
      <c r="E238" s="45">
        <f t="shared" si="49"/>
        <v>0.04</v>
      </c>
      <c r="F238" s="45">
        <f t="shared" si="49"/>
        <v>13.26</v>
      </c>
      <c r="G238" s="45">
        <f t="shared" si="49"/>
        <v>55.78</v>
      </c>
      <c r="H238" s="45">
        <f t="shared" si="49"/>
        <v>4.0000000000000001E-3</v>
      </c>
      <c r="I238" s="45">
        <f t="shared" si="49"/>
        <v>8.0000000000000002E-3</v>
      </c>
      <c r="J238" s="45">
        <f t="shared" si="49"/>
        <v>3.66</v>
      </c>
      <c r="K238" s="45">
        <f t="shared" si="49"/>
        <v>0</v>
      </c>
      <c r="L238" s="45">
        <f t="shared" si="49"/>
        <v>1.7999999999999999E-2</v>
      </c>
      <c r="M238" s="45">
        <f t="shared" si="49"/>
        <v>6.9600000000000009</v>
      </c>
      <c r="N238" s="45">
        <f t="shared" si="49"/>
        <v>0</v>
      </c>
      <c r="O238" s="45">
        <f t="shared" si="49"/>
        <v>3.72</v>
      </c>
      <c r="P238" s="45">
        <f t="shared" si="49"/>
        <v>0</v>
      </c>
      <c r="Q238" s="45">
        <f t="shared" si="49"/>
        <v>6.92</v>
      </c>
      <c r="R238" s="45">
        <f t="shared" si="49"/>
        <v>0.58500000000000008</v>
      </c>
    </row>
    <row r="239" spans="1:18" x14ac:dyDescent="0.3">
      <c r="A239" s="127"/>
      <c r="B239" s="37" t="s">
        <v>105</v>
      </c>
      <c r="C239" s="81" t="s">
        <v>106</v>
      </c>
      <c r="D239" s="81">
        <v>0.12</v>
      </c>
      <c r="E239" s="81">
        <v>0.03</v>
      </c>
      <c r="F239" s="81">
        <v>0.02</v>
      </c>
      <c r="G239" s="81">
        <v>0.85</v>
      </c>
      <c r="H239" s="51">
        <v>0</v>
      </c>
      <c r="I239" s="51">
        <v>6.0000000000000001E-3</v>
      </c>
      <c r="J239" s="51">
        <v>0.06</v>
      </c>
      <c r="K239" s="86">
        <v>0</v>
      </c>
      <c r="L239" s="86">
        <v>0</v>
      </c>
      <c r="M239" s="51">
        <v>2.97</v>
      </c>
      <c r="N239" s="125">
        <v>0</v>
      </c>
      <c r="O239" s="87">
        <v>2.64</v>
      </c>
      <c r="P239" s="125">
        <v>0</v>
      </c>
      <c r="Q239" s="87">
        <v>4.9400000000000004</v>
      </c>
      <c r="R239" s="126">
        <v>0.49199999999999999</v>
      </c>
    </row>
    <row r="240" spans="1:18" x14ac:dyDescent="0.3">
      <c r="A240" s="127"/>
      <c r="B240" s="37" t="s">
        <v>38</v>
      </c>
      <c r="C240" s="81" t="s">
        <v>107</v>
      </c>
      <c r="D240" s="81">
        <v>0</v>
      </c>
      <c r="E240" s="81">
        <v>0</v>
      </c>
      <c r="F240" s="81">
        <v>0</v>
      </c>
      <c r="G240" s="81">
        <v>0</v>
      </c>
      <c r="H240" s="51">
        <v>0</v>
      </c>
      <c r="I240" s="51">
        <v>0</v>
      </c>
      <c r="J240" s="51">
        <v>0</v>
      </c>
      <c r="K240" s="87">
        <v>0</v>
      </c>
      <c r="L240" s="87">
        <v>0</v>
      </c>
      <c r="M240" s="125">
        <v>0</v>
      </c>
      <c r="N240" s="125">
        <v>0</v>
      </c>
      <c r="O240" s="87">
        <v>0</v>
      </c>
      <c r="P240" s="125">
        <v>0</v>
      </c>
      <c r="Q240" s="87">
        <v>0</v>
      </c>
      <c r="R240" s="126">
        <v>0</v>
      </c>
    </row>
    <row r="241" spans="1:18" x14ac:dyDescent="0.3">
      <c r="A241" s="127"/>
      <c r="B241" s="37" t="s">
        <v>42</v>
      </c>
      <c r="C241" s="81" t="s">
        <v>108</v>
      </c>
      <c r="D241" s="81">
        <v>0</v>
      </c>
      <c r="E241" s="81">
        <v>0</v>
      </c>
      <c r="F241" s="81">
        <v>12.97</v>
      </c>
      <c r="G241" s="81">
        <v>51.87</v>
      </c>
      <c r="H241" s="51">
        <v>0</v>
      </c>
      <c r="I241" s="51">
        <v>0</v>
      </c>
      <c r="J241" s="51">
        <v>0</v>
      </c>
      <c r="K241" s="86">
        <v>0</v>
      </c>
      <c r="L241" s="86">
        <v>0</v>
      </c>
      <c r="M241" s="51">
        <v>0.39</v>
      </c>
      <c r="N241" s="125">
        <v>0</v>
      </c>
      <c r="O241" s="87">
        <v>0</v>
      </c>
      <c r="P241" s="125">
        <v>0</v>
      </c>
      <c r="Q241" s="87">
        <v>0</v>
      </c>
      <c r="R241" s="126">
        <v>3.9E-2</v>
      </c>
    </row>
    <row r="242" spans="1:18" x14ac:dyDescent="0.3">
      <c r="A242" s="127"/>
      <c r="B242" s="37" t="s">
        <v>109</v>
      </c>
      <c r="C242" s="81" t="s">
        <v>110</v>
      </c>
      <c r="D242" s="81">
        <v>0.08</v>
      </c>
      <c r="E242" s="81">
        <v>0.01</v>
      </c>
      <c r="F242" s="81">
        <v>0.27</v>
      </c>
      <c r="G242" s="81">
        <v>3.06</v>
      </c>
      <c r="H242" s="51">
        <v>4.0000000000000001E-3</v>
      </c>
      <c r="I242" s="51">
        <v>2E-3</v>
      </c>
      <c r="J242" s="51">
        <v>3.6</v>
      </c>
      <c r="K242" s="86">
        <v>0</v>
      </c>
      <c r="L242" s="86">
        <v>1.7999999999999999E-2</v>
      </c>
      <c r="M242" s="51">
        <v>3.6</v>
      </c>
      <c r="N242" s="125">
        <v>0</v>
      </c>
      <c r="O242" s="87">
        <v>1.08</v>
      </c>
      <c r="P242" s="125">
        <v>0</v>
      </c>
      <c r="Q242" s="87">
        <v>1.98</v>
      </c>
      <c r="R242" s="126">
        <v>5.3999999999999999E-2</v>
      </c>
    </row>
    <row r="243" spans="1:18" x14ac:dyDescent="0.3">
      <c r="A243" s="63">
        <v>10</v>
      </c>
      <c r="B243" s="23" t="s">
        <v>55</v>
      </c>
      <c r="C243" s="35">
        <v>30</v>
      </c>
      <c r="D243" s="79">
        <f t="shared" ref="D243:R243" si="50">SUM(D244)</f>
        <v>2.37</v>
      </c>
      <c r="E243" s="79">
        <f t="shared" si="50"/>
        <v>0.27</v>
      </c>
      <c r="F243" s="79">
        <f t="shared" si="50"/>
        <v>11.4</v>
      </c>
      <c r="G243" s="79">
        <f t="shared" si="50"/>
        <v>59.7</v>
      </c>
      <c r="H243" s="79">
        <f t="shared" si="50"/>
        <v>4.8000000000000001E-2</v>
      </c>
      <c r="I243" s="79">
        <f t="shared" si="50"/>
        <v>1.7999999999999999E-2</v>
      </c>
      <c r="J243" s="79">
        <f t="shared" si="50"/>
        <v>0</v>
      </c>
      <c r="K243" s="79">
        <f t="shared" si="50"/>
        <v>0</v>
      </c>
      <c r="L243" s="79">
        <f t="shared" si="50"/>
        <v>0.39</v>
      </c>
      <c r="M243" s="79">
        <f t="shared" si="50"/>
        <v>6.9</v>
      </c>
      <c r="N243" s="79">
        <f t="shared" si="50"/>
        <v>1E-3</v>
      </c>
      <c r="O243" s="79">
        <f t="shared" si="50"/>
        <v>9.9</v>
      </c>
      <c r="P243" s="79">
        <f t="shared" si="50"/>
        <v>2E-3</v>
      </c>
      <c r="Q243" s="79">
        <f t="shared" si="50"/>
        <v>26.1</v>
      </c>
      <c r="R243" s="175">
        <f t="shared" si="50"/>
        <v>0.6</v>
      </c>
    </row>
    <row r="244" spans="1:18" ht="28.2" x14ac:dyDescent="0.3">
      <c r="A244" s="176"/>
      <c r="B244" s="28" t="s">
        <v>56</v>
      </c>
      <c r="C244" s="29" t="s">
        <v>32</v>
      </c>
      <c r="D244" s="129">
        <v>2.37</v>
      </c>
      <c r="E244" s="129">
        <v>0.27</v>
      </c>
      <c r="F244" s="129">
        <v>11.4</v>
      </c>
      <c r="G244" s="129">
        <v>59.7</v>
      </c>
      <c r="H244" s="129">
        <v>4.8000000000000001E-2</v>
      </c>
      <c r="I244" s="129">
        <v>1.7999999999999999E-2</v>
      </c>
      <c r="J244" s="129">
        <v>0</v>
      </c>
      <c r="K244" s="129">
        <v>0</v>
      </c>
      <c r="L244" s="129">
        <v>0.39</v>
      </c>
      <c r="M244" s="129">
        <v>6.9</v>
      </c>
      <c r="N244" s="130">
        <v>1E-3</v>
      </c>
      <c r="O244" s="130">
        <v>9.9</v>
      </c>
      <c r="P244" s="130">
        <v>2E-3</v>
      </c>
      <c r="Q244" s="130">
        <v>26.1</v>
      </c>
      <c r="R244" s="131">
        <v>0.6</v>
      </c>
    </row>
    <row r="245" spans="1:18" x14ac:dyDescent="0.3">
      <c r="A245" s="63">
        <v>2</v>
      </c>
      <c r="B245" s="23" t="s">
        <v>27</v>
      </c>
      <c r="C245" s="24" t="s">
        <v>195</v>
      </c>
      <c r="D245" s="132">
        <f t="shared" ref="D245:R245" si="51">SUM(D246)</f>
        <v>0.13</v>
      </c>
      <c r="E245" s="132">
        <f t="shared" si="51"/>
        <v>6.15</v>
      </c>
      <c r="F245" s="132">
        <f t="shared" si="51"/>
        <v>0.17</v>
      </c>
      <c r="G245" s="132">
        <f t="shared" si="51"/>
        <v>56.6</v>
      </c>
      <c r="H245" s="132">
        <f t="shared" si="51"/>
        <v>0</v>
      </c>
      <c r="I245" s="132">
        <f t="shared" si="51"/>
        <v>1.2E-2</v>
      </c>
      <c r="J245" s="132">
        <f t="shared" si="51"/>
        <v>0</v>
      </c>
      <c r="K245" s="132">
        <f t="shared" si="51"/>
        <v>4.4999999999999998E-2</v>
      </c>
      <c r="L245" s="132">
        <f t="shared" si="51"/>
        <v>0.1</v>
      </c>
      <c r="M245" s="132">
        <f t="shared" si="51"/>
        <v>2.4</v>
      </c>
      <c r="N245" s="132">
        <f t="shared" si="51"/>
        <v>0</v>
      </c>
      <c r="O245" s="132">
        <f t="shared" si="51"/>
        <v>0.05</v>
      </c>
      <c r="P245" s="132">
        <f t="shared" si="51"/>
        <v>0</v>
      </c>
      <c r="Q245" s="132">
        <f t="shared" si="51"/>
        <v>3</v>
      </c>
      <c r="R245" s="133">
        <f t="shared" si="51"/>
        <v>0.02</v>
      </c>
    </row>
    <row r="246" spans="1:18" x14ac:dyDescent="0.3">
      <c r="A246" s="80"/>
      <c r="B246" s="37" t="s">
        <v>27</v>
      </c>
      <c r="C246" s="38" t="s">
        <v>44</v>
      </c>
      <c r="D246" s="134">
        <v>0.13</v>
      </c>
      <c r="E246" s="134">
        <v>6.15</v>
      </c>
      <c r="F246" s="134">
        <v>0.17</v>
      </c>
      <c r="G246" s="134">
        <v>56.6</v>
      </c>
      <c r="H246" s="134">
        <v>0</v>
      </c>
      <c r="I246" s="134">
        <v>1.2E-2</v>
      </c>
      <c r="J246" s="134">
        <v>0</v>
      </c>
      <c r="K246" s="134">
        <v>4.4999999999999998E-2</v>
      </c>
      <c r="L246" s="134">
        <v>0.1</v>
      </c>
      <c r="M246" s="134">
        <v>2.4</v>
      </c>
      <c r="N246" s="135">
        <v>0</v>
      </c>
      <c r="O246" s="135">
        <v>0.05</v>
      </c>
      <c r="P246" s="135">
        <v>0</v>
      </c>
      <c r="Q246" s="135">
        <v>3</v>
      </c>
      <c r="R246" s="136">
        <v>0.02</v>
      </c>
    </row>
    <row r="247" spans="1:18" x14ac:dyDescent="0.3">
      <c r="A247" s="10" t="s">
        <v>57</v>
      </c>
      <c r="B247" s="10"/>
      <c r="C247" s="10"/>
      <c r="D247" s="65">
        <f t="shared" ref="D247:R247" si="52">SUM(D227,D233,D238,D243,D245,)</f>
        <v>19.779999999999998</v>
      </c>
      <c r="E247" s="65">
        <f t="shared" si="52"/>
        <v>29.770000000000003</v>
      </c>
      <c r="F247" s="65">
        <f t="shared" si="52"/>
        <v>42.8</v>
      </c>
      <c r="G247" s="65">
        <f t="shared" si="52"/>
        <v>523</v>
      </c>
      <c r="H247" s="65">
        <f t="shared" si="52"/>
        <v>0.2</v>
      </c>
      <c r="I247" s="65">
        <f t="shared" si="52"/>
        <v>0.70600000000000007</v>
      </c>
      <c r="J247" s="65">
        <f t="shared" si="52"/>
        <v>9.24</v>
      </c>
      <c r="K247" s="65">
        <f t="shared" si="52"/>
        <v>1.258</v>
      </c>
      <c r="L247" s="65">
        <f t="shared" si="52"/>
        <v>1.7799999999999998</v>
      </c>
      <c r="M247" s="65">
        <f t="shared" si="52"/>
        <v>244.55800000000002</v>
      </c>
      <c r="N247" s="65">
        <f t="shared" si="52"/>
        <v>3.4000000000000002E-2</v>
      </c>
      <c r="O247" s="65">
        <f t="shared" si="52"/>
        <v>62.984000000000002</v>
      </c>
      <c r="P247" s="65">
        <f t="shared" si="52"/>
        <v>3.5000000000000003E-2</v>
      </c>
      <c r="Q247" s="65">
        <f t="shared" si="52"/>
        <v>372.52000000000004</v>
      </c>
      <c r="R247" s="65">
        <f t="shared" si="52"/>
        <v>4.2809999999999997</v>
      </c>
    </row>
    <row r="248" spans="1:18" x14ac:dyDescent="0.3">
      <c r="A248" s="66"/>
      <c r="B248" s="66"/>
      <c r="C248" s="66">
        <v>500</v>
      </c>
      <c r="D248" s="67"/>
      <c r="E248" s="67"/>
      <c r="F248" s="67"/>
      <c r="G248" s="67"/>
      <c r="H248" s="67"/>
      <c r="I248" s="67"/>
      <c r="J248" s="67"/>
      <c r="K248" s="67"/>
      <c r="L248" s="67"/>
      <c r="M248" s="67"/>
      <c r="N248" s="67"/>
      <c r="O248" s="67"/>
      <c r="P248" s="67"/>
      <c r="Q248" s="67"/>
      <c r="R248" s="67"/>
    </row>
    <row r="249" spans="1:18" x14ac:dyDescent="0.3">
      <c r="A249" s="66"/>
      <c r="B249" s="66"/>
      <c r="C249" s="66"/>
      <c r="D249" s="67"/>
      <c r="E249" s="67"/>
      <c r="F249" s="67"/>
      <c r="G249" s="67"/>
      <c r="H249" s="67"/>
      <c r="I249" s="67"/>
      <c r="J249" s="67"/>
      <c r="K249" s="67"/>
      <c r="L249" s="67"/>
      <c r="M249" s="67"/>
      <c r="N249" s="67"/>
      <c r="O249" s="67"/>
      <c r="P249" s="67"/>
      <c r="Q249" s="67"/>
      <c r="R249" s="67"/>
    </row>
    <row r="250" spans="1:18" x14ac:dyDescent="0.3">
      <c r="A250" s="66"/>
      <c r="B250" s="66"/>
      <c r="C250" s="66"/>
      <c r="D250" s="67"/>
      <c r="E250" s="67"/>
      <c r="F250" s="67"/>
      <c r="G250" s="67"/>
      <c r="H250" s="67"/>
      <c r="I250" s="67"/>
      <c r="J250" s="67"/>
      <c r="K250" s="67"/>
      <c r="L250" s="67"/>
      <c r="M250" s="67"/>
      <c r="N250" s="67"/>
      <c r="O250" s="67"/>
      <c r="P250" s="67"/>
      <c r="Q250" s="67"/>
      <c r="R250" s="67"/>
    </row>
    <row r="251" spans="1:18" ht="15.6" x14ac:dyDescent="0.3">
      <c r="B251" s="231" t="s">
        <v>196</v>
      </c>
      <c r="C251" s="232"/>
      <c r="D251" s="232"/>
      <c r="E251" s="232"/>
      <c r="F251" s="232"/>
      <c r="G251" s="232"/>
      <c r="H251" s="232"/>
      <c r="I251" s="232"/>
      <c r="J251" s="232"/>
      <c r="K251" s="232"/>
      <c r="L251" s="232"/>
      <c r="M251" s="232"/>
      <c r="N251" s="232"/>
      <c r="O251" s="232"/>
      <c r="P251" s="232"/>
      <c r="Q251" s="232"/>
      <c r="R251" s="232"/>
    </row>
    <row r="252" spans="1:18" ht="15.75" customHeight="1" x14ac:dyDescent="0.3">
      <c r="A252" s="7" t="s">
        <v>1</v>
      </c>
      <c r="B252" s="13" t="s">
        <v>2</v>
      </c>
      <c r="C252" s="6" t="s">
        <v>3</v>
      </c>
      <c r="D252" s="5" t="s">
        <v>4</v>
      </c>
      <c r="E252" s="5"/>
      <c r="F252" s="5"/>
      <c r="G252" s="13" t="s">
        <v>5</v>
      </c>
      <c r="H252" s="5" t="s">
        <v>6</v>
      </c>
      <c r="I252" s="5"/>
      <c r="J252" s="5"/>
      <c r="K252" s="5"/>
      <c r="L252" s="5"/>
      <c r="M252" s="4" t="s">
        <v>7</v>
      </c>
      <c r="N252" s="4"/>
      <c r="O252" s="4"/>
      <c r="P252" s="4"/>
      <c r="Q252" s="4"/>
      <c r="R252" s="4"/>
    </row>
    <row r="253" spans="1:18" ht="31.2" x14ac:dyDescent="0.3">
      <c r="A253" s="7"/>
      <c r="B253" s="13"/>
      <c r="C253" s="6"/>
      <c r="D253" s="233" t="s">
        <v>197</v>
      </c>
      <c r="E253" s="233" t="s">
        <v>198</v>
      </c>
      <c r="F253" s="233" t="s">
        <v>199</v>
      </c>
      <c r="G253" s="13"/>
      <c r="H253" s="233" t="s">
        <v>11</v>
      </c>
      <c r="I253" s="233" t="s">
        <v>12</v>
      </c>
      <c r="J253" s="233" t="s">
        <v>13</v>
      </c>
      <c r="K253" s="233" t="s">
        <v>14</v>
      </c>
      <c r="L253" s="233" t="s">
        <v>15</v>
      </c>
      <c r="M253" s="233" t="s">
        <v>16</v>
      </c>
      <c r="N253" s="234" t="s">
        <v>17</v>
      </c>
      <c r="O253" s="234" t="s">
        <v>18</v>
      </c>
      <c r="P253" s="234" t="s">
        <v>19</v>
      </c>
      <c r="Q253" s="234" t="s">
        <v>20</v>
      </c>
      <c r="R253" s="235" t="s">
        <v>21</v>
      </c>
    </row>
    <row r="254" spans="1:18" ht="15.6" x14ac:dyDescent="0.3">
      <c r="A254" s="236">
        <v>107</v>
      </c>
      <c r="B254" s="23" t="s">
        <v>200</v>
      </c>
      <c r="C254" s="24" t="s">
        <v>201</v>
      </c>
      <c r="D254" s="24">
        <f t="shared" ref="D254:R254" si="53">SUM(D255:D258)</f>
        <v>15.06</v>
      </c>
      <c r="E254" s="24">
        <f t="shared" si="53"/>
        <v>12.35</v>
      </c>
      <c r="F254" s="24">
        <f t="shared" si="53"/>
        <v>4.79</v>
      </c>
      <c r="G254" s="24">
        <f t="shared" si="53"/>
        <v>216.84</v>
      </c>
      <c r="H254" s="24">
        <f t="shared" si="53"/>
        <v>6.6000000000000003E-2</v>
      </c>
      <c r="I254" s="24">
        <f t="shared" si="53"/>
        <v>0.123</v>
      </c>
      <c r="J254" s="24">
        <f t="shared" si="53"/>
        <v>0</v>
      </c>
      <c r="K254" s="24">
        <f t="shared" si="53"/>
        <v>0</v>
      </c>
      <c r="L254" s="24">
        <f t="shared" si="53"/>
        <v>0.46399999999999997</v>
      </c>
      <c r="M254" s="24">
        <f t="shared" si="53"/>
        <v>9.7829999999999995</v>
      </c>
      <c r="N254" s="24">
        <f t="shared" si="53"/>
        <v>5.0000000000000001E-3</v>
      </c>
      <c r="O254" s="24">
        <f t="shared" si="53"/>
        <v>20.788</v>
      </c>
      <c r="P254" s="24">
        <f t="shared" si="53"/>
        <v>1E-3</v>
      </c>
      <c r="Q254" s="24">
        <f t="shared" si="53"/>
        <v>153.06</v>
      </c>
      <c r="R254" s="24">
        <f t="shared" si="53"/>
        <v>2.2519999999999998</v>
      </c>
    </row>
    <row r="255" spans="1:18" ht="15.6" x14ac:dyDescent="0.3">
      <c r="A255" s="237"/>
      <c r="B255" s="37" t="s">
        <v>202</v>
      </c>
      <c r="C255" s="81" t="s">
        <v>203</v>
      </c>
      <c r="D255" s="81">
        <v>14.23</v>
      </c>
      <c r="E255" s="81">
        <v>12.24</v>
      </c>
      <c r="F255" s="81">
        <v>0</v>
      </c>
      <c r="G255" s="81">
        <v>179.27</v>
      </c>
      <c r="H255" s="146">
        <v>4.5999999999999999E-2</v>
      </c>
      <c r="I255" s="146">
        <v>0.115</v>
      </c>
      <c r="J255" s="146">
        <v>0</v>
      </c>
      <c r="K255" s="146">
        <v>0</v>
      </c>
      <c r="L255" s="146">
        <v>0.3</v>
      </c>
      <c r="M255" s="146">
        <v>6.8849999999999998</v>
      </c>
      <c r="N255" s="149">
        <v>5.0000000000000001E-3</v>
      </c>
      <c r="O255" s="149">
        <v>16.63</v>
      </c>
      <c r="P255" s="149">
        <v>0</v>
      </c>
      <c r="Q255" s="149">
        <v>142.1</v>
      </c>
      <c r="R255" s="148">
        <v>2</v>
      </c>
    </row>
    <row r="256" spans="1:18" ht="15.6" x14ac:dyDescent="0.3">
      <c r="A256" s="237"/>
      <c r="B256" s="37" t="s">
        <v>38</v>
      </c>
      <c r="C256" s="81" t="s">
        <v>204</v>
      </c>
      <c r="D256" s="81">
        <v>0</v>
      </c>
      <c r="E256" s="81">
        <v>0</v>
      </c>
      <c r="F256" s="81">
        <v>0</v>
      </c>
      <c r="G256" s="81">
        <v>0</v>
      </c>
      <c r="H256" s="81">
        <v>0</v>
      </c>
      <c r="I256" s="81">
        <v>0</v>
      </c>
      <c r="J256" s="81">
        <v>0</v>
      </c>
      <c r="K256" s="81">
        <v>0</v>
      </c>
      <c r="L256" s="81">
        <v>0</v>
      </c>
      <c r="M256" s="81">
        <v>0</v>
      </c>
      <c r="N256" s="81">
        <v>0</v>
      </c>
      <c r="O256" s="81">
        <v>0</v>
      </c>
      <c r="P256" s="81">
        <v>0</v>
      </c>
      <c r="Q256" s="81">
        <v>0</v>
      </c>
      <c r="R256" s="81">
        <v>0</v>
      </c>
    </row>
    <row r="257" spans="1:18" ht="15.6" x14ac:dyDescent="0.3">
      <c r="A257" s="237"/>
      <c r="B257" s="37" t="s">
        <v>40</v>
      </c>
      <c r="C257" s="81" t="s">
        <v>205</v>
      </c>
      <c r="D257" s="81">
        <v>0</v>
      </c>
      <c r="E257" s="81">
        <v>0</v>
      </c>
      <c r="F257" s="81">
        <v>0</v>
      </c>
      <c r="G257" s="81">
        <v>0</v>
      </c>
      <c r="H257" s="81">
        <v>0</v>
      </c>
      <c r="I257" s="81">
        <v>0</v>
      </c>
      <c r="J257" s="81">
        <v>0</v>
      </c>
      <c r="K257" s="81">
        <v>0</v>
      </c>
      <c r="L257" s="81">
        <v>0</v>
      </c>
      <c r="M257" s="81">
        <v>0</v>
      </c>
      <c r="N257" s="81">
        <v>0</v>
      </c>
      <c r="O257" s="81">
        <v>0</v>
      </c>
      <c r="P257" s="81">
        <v>0</v>
      </c>
      <c r="Q257" s="81">
        <v>0</v>
      </c>
      <c r="R257" s="81">
        <v>0</v>
      </c>
    </row>
    <row r="258" spans="1:18" ht="15.6" x14ac:dyDescent="0.3">
      <c r="A258" s="237"/>
      <c r="B258" s="37" t="s">
        <v>31</v>
      </c>
      <c r="C258" s="81" t="s">
        <v>97</v>
      </c>
      <c r="D258" s="81">
        <v>0.83</v>
      </c>
      <c r="E258" s="81">
        <v>0.11</v>
      </c>
      <c r="F258" s="81">
        <v>4.79</v>
      </c>
      <c r="G258" s="81">
        <v>37.57</v>
      </c>
      <c r="H258" s="146">
        <v>0.02</v>
      </c>
      <c r="I258" s="146">
        <v>8.0000000000000002E-3</v>
      </c>
      <c r="J258" s="146">
        <v>0</v>
      </c>
      <c r="K258" s="146">
        <v>0</v>
      </c>
      <c r="L258" s="146">
        <v>0.16400000000000001</v>
      </c>
      <c r="M258" s="146">
        <v>2.8980000000000001</v>
      </c>
      <c r="N258" s="149">
        <v>0</v>
      </c>
      <c r="O258" s="149">
        <v>4.1580000000000004</v>
      </c>
      <c r="P258" s="149">
        <v>1E-3</v>
      </c>
      <c r="Q258" s="149">
        <v>10.96</v>
      </c>
      <c r="R258" s="148">
        <v>0.252</v>
      </c>
    </row>
    <row r="259" spans="1:18" ht="27.6" x14ac:dyDescent="0.3">
      <c r="A259" s="117">
        <v>204</v>
      </c>
      <c r="B259" s="90" t="s">
        <v>131</v>
      </c>
      <c r="C259" s="118">
        <v>150</v>
      </c>
      <c r="D259" s="139">
        <f t="shared" ref="D259:R259" si="54">SUM(D260:D263)</f>
        <v>3.0659999999999998</v>
      </c>
      <c r="E259" s="139">
        <f t="shared" si="54"/>
        <v>4.2530000000000001</v>
      </c>
      <c r="F259" s="139">
        <f t="shared" si="54"/>
        <v>16.168000000000003</v>
      </c>
      <c r="G259" s="139">
        <f t="shared" si="54"/>
        <v>141.80000000000001</v>
      </c>
      <c r="H259" s="139">
        <f t="shared" si="54"/>
        <v>0</v>
      </c>
      <c r="I259" s="139">
        <f t="shared" si="54"/>
        <v>6.0000000000000001E-3</v>
      </c>
      <c r="J259" s="139">
        <f t="shared" si="54"/>
        <v>0</v>
      </c>
      <c r="K259" s="139">
        <f t="shared" si="54"/>
        <v>2.3E-2</v>
      </c>
      <c r="L259" s="139">
        <f t="shared" si="54"/>
        <v>5.1999999999999998E-2</v>
      </c>
      <c r="M259" s="139">
        <f t="shared" si="54"/>
        <v>1.248</v>
      </c>
      <c r="N259" s="139">
        <f t="shared" si="54"/>
        <v>0</v>
      </c>
      <c r="O259" s="139">
        <f t="shared" si="54"/>
        <v>2.5999999999999999E-2</v>
      </c>
      <c r="P259" s="139">
        <f t="shared" si="54"/>
        <v>0</v>
      </c>
      <c r="Q259" s="139">
        <f t="shared" si="54"/>
        <v>1.56</v>
      </c>
      <c r="R259" s="140">
        <f t="shared" si="54"/>
        <v>0.01</v>
      </c>
    </row>
    <row r="260" spans="1:18" x14ac:dyDescent="0.3">
      <c r="A260" s="127"/>
      <c r="B260" s="86" t="s">
        <v>27</v>
      </c>
      <c r="C260" s="155" t="s">
        <v>132</v>
      </c>
      <c r="D260" s="86">
        <v>4.2000000000000003E-2</v>
      </c>
      <c r="E260" s="86">
        <v>3.77</v>
      </c>
      <c r="F260" s="86">
        <v>6.8000000000000005E-2</v>
      </c>
      <c r="G260" s="86">
        <v>46.9</v>
      </c>
      <c r="H260" s="86">
        <v>0</v>
      </c>
      <c r="I260" s="86">
        <v>6.0000000000000001E-3</v>
      </c>
      <c r="J260" s="86">
        <v>0</v>
      </c>
      <c r="K260" s="86">
        <v>2.3E-2</v>
      </c>
      <c r="L260" s="86">
        <v>5.1999999999999998E-2</v>
      </c>
      <c r="M260" s="86">
        <v>1.248</v>
      </c>
      <c r="N260" s="87">
        <v>0</v>
      </c>
      <c r="O260" s="87">
        <v>2.5999999999999999E-2</v>
      </c>
      <c r="P260" s="87">
        <v>0</v>
      </c>
      <c r="Q260" s="87">
        <v>1.56</v>
      </c>
      <c r="R260" s="88">
        <v>0.01</v>
      </c>
    </row>
    <row r="261" spans="1:18" x14ac:dyDescent="0.3">
      <c r="A261" s="117"/>
      <c r="B261" s="86" t="s">
        <v>47</v>
      </c>
      <c r="C261" s="155" t="s">
        <v>133</v>
      </c>
      <c r="D261" s="86">
        <v>0</v>
      </c>
      <c r="E261" s="86">
        <v>0</v>
      </c>
      <c r="F261" s="86">
        <v>0</v>
      </c>
      <c r="G261" s="86">
        <v>0</v>
      </c>
      <c r="H261" s="86">
        <v>0</v>
      </c>
      <c r="I261" s="86">
        <v>0</v>
      </c>
      <c r="J261" s="86">
        <v>0</v>
      </c>
      <c r="K261" s="86">
        <v>0</v>
      </c>
      <c r="L261" s="86">
        <v>0</v>
      </c>
      <c r="M261" s="86">
        <v>0</v>
      </c>
      <c r="N261" s="87">
        <v>0</v>
      </c>
      <c r="O261" s="87">
        <v>0</v>
      </c>
      <c r="P261" s="87">
        <v>0</v>
      </c>
      <c r="Q261" s="87">
        <v>0</v>
      </c>
      <c r="R261" s="88">
        <v>0</v>
      </c>
    </row>
    <row r="262" spans="1:18" x14ac:dyDescent="0.3">
      <c r="A262" s="117"/>
      <c r="B262" s="86" t="s">
        <v>128</v>
      </c>
      <c r="C262" s="155" t="s">
        <v>134</v>
      </c>
      <c r="D262" s="86">
        <v>0</v>
      </c>
      <c r="E262" s="86">
        <v>0</v>
      </c>
      <c r="F262" s="86">
        <v>0</v>
      </c>
      <c r="G262" s="86">
        <v>0</v>
      </c>
      <c r="H262" s="86">
        <v>0</v>
      </c>
      <c r="I262" s="86">
        <v>0</v>
      </c>
      <c r="J262" s="86">
        <v>0</v>
      </c>
      <c r="K262" s="86">
        <v>0</v>
      </c>
      <c r="L262" s="86">
        <v>0</v>
      </c>
      <c r="M262" s="86">
        <v>0</v>
      </c>
      <c r="N262" s="87">
        <v>0</v>
      </c>
      <c r="O262" s="87">
        <v>0</v>
      </c>
      <c r="P262" s="87">
        <v>0</v>
      </c>
      <c r="Q262" s="87">
        <v>0</v>
      </c>
      <c r="R262" s="88">
        <v>0</v>
      </c>
    </row>
    <row r="263" spans="1:18" ht="27.6" x14ac:dyDescent="0.3">
      <c r="A263" s="127"/>
      <c r="B263" s="86" t="s">
        <v>135</v>
      </c>
      <c r="C263" s="155" t="s">
        <v>136</v>
      </c>
      <c r="D263" s="86">
        <v>3.024</v>
      </c>
      <c r="E263" s="86">
        <v>0.48299999999999998</v>
      </c>
      <c r="F263" s="86">
        <v>16.100000000000001</v>
      </c>
      <c r="G263" s="86">
        <v>94.9</v>
      </c>
      <c r="H263" s="86">
        <v>0</v>
      </c>
      <c r="I263" s="86">
        <v>0</v>
      </c>
      <c r="J263" s="86">
        <v>0</v>
      </c>
      <c r="K263" s="86">
        <v>0</v>
      </c>
      <c r="L263" s="86">
        <v>0</v>
      </c>
      <c r="M263" s="86">
        <v>0</v>
      </c>
      <c r="N263" s="87">
        <v>0</v>
      </c>
      <c r="O263" s="87">
        <v>0</v>
      </c>
      <c r="P263" s="87">
        <v>0</v>
      </c>
      <c r="Q263" s="87">
        <v>0</v>
      </c>
      <c r="R263" s="88">
        <v>0</v>
      </c>
    </row>
    <row r="264" spans="1:18" x14ac:dyDescent="0.3">
      <c r="A264" s="117">
        <v>132</v>
      </c>
      <c r="B264" s="90" t="s">
        <v>167</v>
      </c>
      <c r="C264" s="118">
        <v>200</v>
      </c>
      <c r="D264" s="139">
        <f t="shared" ref="D264:R264" si="55">SUM(D265:D267)</f>
        <v>0.03</v>
      </c>
      <c r="E264" s="139">
        <f t="shared" si="55"/>
        <v>0.12</v>
      </c>
      <c r="F264" s="139">
        <f t="shared" si="55"/>
        <v>12.997999999999999</v>
      </c>
      <c r="G264" s="139">
        <f t="shared" si="55"/>
        <v>52.71</v>
      </c>
      <c r="H264" s="201">
        <f t="shared" si="55"/>
        <v>0</v>
      </c>
      <c r="I264" s="201">
        <f t="shared" si="55"/>
        <v>6.0000000000000001E-3</v>
      </c>
      <c r="J264" s="139">
        <f t="shared" si="55"/>
        <v>0.06</v>
      </c>
      <c r="K264" s="139">
        <f t="shared" si="55"/>
        <v>0</v>
      </c>
      <c r="L264" s="139">
        <f t="shared" si="55"/>
        <v>0</v>
      </c>
      <c r="M264" s="201">
        <f t="shared" si="55"/>
        <v>3.3600000000000003</v>
      </c>
      <c r="N264" s="201">
        <f t="shared" si="55"/>
        <v>0</v>
      </c>
      <c r="O264" s="201">
        <f t="shared" si="55"/>
        <v>2.64</v>
      </c>
      <c r="P264" s="201">
        <f t="shared" si="55"/>
        <v>0</v>
      </c>
      <c r="Q264" s="201">
        <f t="shared" si="55"/>
        <v>4.9400000000000004</v>
      </c>
      <c r="R264" s="202">
        <f t="shared" si="55"/>
        <v>0.53100000000000003</v>
      </c>
    </row>
    <row r="265" spans="1:18" x14ac:dyDescent="0.3">
      <c r="A265" s="119"/>
      <c r="B265" s="86" t="s">
        <v>105</v>
      </c>
      <c r="C265" s="120" t="s">
        <v>106</v>
      </c>
      <c r="D265" s="86">
        <v>0.03</v>
      </c>
      <c r="E265" s="86">
        <v>0.12</v>
      </c>
      <c r="F265" s="86">
        <v>2.4E-2</v>
      </c>
      <c r="G265" s="86">
        <v>0.84</v>
      </c>
      <c r="H265" s="86">
        <v>0</v>
      </c>
      <c r="I265" s="86">
        <v>6.0000000000000001E-3</v>
      </c>
      <c r="J265" s="86">
        <v>0.06</v>
      </c>
      <c r="K265" s="86">
        <v>0</v>
      </c>
      <c r="L265" s="86">
        <v>0</v>
      </c>
      <c r="M265" s="86">
        <v>2.97</v>
      </c>
      <c r="N265" s="87">
        <v>0</v>
      </c>
      <c r="O265" s="87">
        <v>2.64</v>
      </c>
      <c r="P265" s="87">
        <v>0</v>
      </c>
      <c r="Q265" s="87">
        <v>4.9400000000000004</v>
      </c>
      <c r="R265" s="88">
        <v>0.49199999999999999</v>
      </c>
    </row>
    <row r="266" spans="1:18" x14ac:dyDescent="0.3">
      <c r="A266" s="119"/>
      <c r="B266" s="86" t="s">
        <v>38</v>
      </c>
      <c r="C266" s="120" t="s">
        <v>141</v>
      </c>
      <c r="D266" s="86">
        <v>0</v>
      </c>
      <c r="E266" s="86">
        <v>0</v>
      </c>
      <c r="F266" s="86">
        <v>0</v>
      </c>
      <c r="G266" s="86">
        <v>0</v>
      </c>
      <c r="H266" s="86">
        <v>0</v>
      </c>
      <c r="I266" s="86">
        <v>0</v>
      </c>
      <c r="J266" s="86">
        <v>0</v>
      </c>
      <c r="K266" s="87">
        <v>0</v>
      </c>
      <c r="L266" s="87">
        <v>0</v>
      </c>
      <c r="M266" s="87">
        <v>0</v>
      </c>
      <c r="N266" s="87">
        <v>0</v>
      </c>
      <c r="O266" s="87">
        <v>0</v>
      </c>
      <c r="P266" s="87">
        <v>0</v>
      </c>
      <c r="Q266" s="87">
        <v>0</v>
      </c>
      <c r="R266" s="88">
        <v>0</v>
      </c>
    </row>
    <row r="267" spans="1:18" x14ac:dyDescent="0.3">
      <c r="A267" s="119"/>
      <c r="B267" s="86" t="s">
        <v>42</v>
      </c>
      <c r="C267" s="120" t="s">
        <v>108</v>
      </c>
      <c r="D267" s="86">
        <v>0</v>
      </c>
      <c r="E267" s="86">
        <v>0</v>
      </c>
      <c r="F267" s="86">
        <v>12.974</v>
      </c>
      <c r="G267" s="86">
        <v>51.87</v>
      </c>
      <c r="H267" s="86">
        <v>0</v>
      </c>
      <c r="I267" s="86">
        <v>0</v>
      </c>
      <c r="J267" s="86">
        <v>0</v>
      </c>
      <c r="K267" s="86">
        <v>0</v>
      </c>
      <c r="L267" s="86">
        <v>0</v>
      </c>
      <c r="M267" s="86">
        <v>0.39</v>
      </c>
      <c r="N267" s="87">
        <v>0</v>
      </c>
      <c r="O267" s="87">
        <v>0</v>
      </c>
      <c r="P267" s="87">
        <v>0</v>
      </c>
      <c r="Q267" s="87">
        <v>0</v>
      </c>
      <c r="R267" s="88">
        <v>3.9E-2</v>
      </c>
    </row>
    <row r="268" spans="1:18" x14ac:dyDescent="0.3">
      <c r="A268" s="117">
        <v>11</v>
      </c>
      <c r="B268" s="90" t="s">
        <v>83</v>
      </c>
      <c r="C268" s="118">
        <v>40</v>
      </c>
      <c r="D268" s="178">
        <f t="shared" ref="D268:R268" si="56">SUM(D269)</f>
        <v>2.64</v>
      </c>
      <c r="E268" s="178">
        <f t="shared" si="56"/>
        <v>0.48</v>
      </c>
      <c r="F268" s="178">
        <f t="shared" si="56"/>
        <v>14.4</v>
      </c>
      <c r="G268" s="178">
        <f t="shared" si="56"/>
        <v>72.400000000000006</v>
      </c>
      <c r="H268" s="178">
        <f t="shared" si="56"/>
        <v>7.1999999999999995E-2</v>
      </c>
      <c r="I268" s="178">
        <f t="shared" si="56"/>
        <v>3.2000000000000001E-2</v>
      </c>
      <c r="J268" s="178">
        <f t="shared" si="56"/>
        <v>0</v>
      </c>
      <c r="K268" s="238">
        <f t="shared" si="56"/>
        <v>0</v>
      </c>
      <c r="L268" s="238">
        <f t="shared" si="56"/>
        <v>0</v>
      </c>
      <c r="M268" s="238">
        <f t="shared" si="56"/>
        <v>14</v>
      </c>
      <c r="N268" s="238">
        <f t="shared" si="56"/>
        <v>0</v>
      </c>
      <c r="O268" s="238">
        <f t="shared" si="56"/>
        <v>0</v>
      </c>
      <c r="P268" s="238">
        <f t="shared" si="56"/>
        <v>0</v>
      </c>
      <c r="Q268" s="238">
        <f t="shared" si="56"/>
        <v>0</v>
      </c>
      <c r="R268" s="239">
        <f t="shared" si="56"/>
        <v>1.56</v>
      </c>
    </row>
    <row r="269" spans="1:18" x14ac:dyDescent="0.3">
      <c r="A269" s="117"/>
      <c r="B269" s="86" t="s">
        <v>84</v>
      </c>
      <c r="C269" s="155" t="s">
        <v>25</v>
      </c>
      <c r="D269" s="182">
        <v>2.64</v>
      </c>
      <c r="E269" s="182">
        <v>0.48</v>
      </c>
      <c r="F269" s="182">
        <v>14.4</v>
      </c>
      <c r="G269" s="182">
        <v>72.400000000000006</v>
      </c>
      <c r="H269" s="182">
        <v>7.1999999999999995E-2</v>
      </c>
      <c r="I269" s="182">
        <v>3.2000000000000001E-2</v>
      </c>
      <c r="J269" s="182">
        <v>0</v>
      </c>
      <c r="K269" s="51">
        <v>0</v>
      </c>
      <c r="L269" s="51">
        <v>0</v>
      </c>
      <c r="M269" s="51">
        <v>14</v>
      </c>
      <c r="N269" s="51">
        <v>0</v>
      </c>
      <c r="O269" s="51">
        <v>0</v>
      </c>
      <c r="P269" s="51">
        <v>0</v>
      </c>
      <c r="Q269" s="51">
        <v>0</v>
      </c>
      <c r="R269" s="126">
        <v>1.56</v>
      </c>
    </row>
    <row r="270" spans="1:18" x14ac:dyDescent="0.3">
      <c r="A270" s="63">
        <v>27</v>
      </c>
      <c r="B270" s="23" t="s">
        <v>111</v>
      </c>
      <c r="C270" s="35">
        <v>20</v>
      </c>
      <c r="D270" s="132">
        <f t="shared" ref="D270:R270" si="57">SUM(D271)</f>
        <v>4.6399999999999997</v>
      </c>
      <c r="E270" s="132">
        <f t="shared" si="57"/>
        <v>5.9</v>
      </c>
      <c r="F270" s="132">
        <f t="shared" si="57"/>
        <v>0</v>
      </c>
      <c r="G270" s="132">
        <f t="shared" si="57"/>
        <v>72.8</v>
      </c>
      <c r="H270" s="132">
        <f t="shared" si="57"/>
        <v>8.0000000000000002E-3</v>
      </c>
      <c r="I270" s="132">
        <f t="shared" si="57"/>
        <v>0.06</v>
      </c>
      <c r="J270" s="132">
        <f t="shared" si="57"/>
        <v>0.14000000000000001</v>
      </c>
      <c r="K270" s="132">
        <f t="shared" si="57"/>
        <v>5.8000000000000003E-2</v>
      </c>
      <c r="L270" s="132">
        <f t="shared" si="57"/>
        <v>0.1</v>
      </c>
      <c r="M270" s="132">
        <f t="shared" si="57"/>
        <v>176</v>
      </c>
      <c r="N270" s="132">
        <f t="shared" si="57"/>
        <v>0</v>
      </c>
      <c r="O270" s="132">
        <f t="shared" si="57"/>
        <v>7</v>
      </c>
      <c r="P270" s="132">
        <f t="shared" si="57"/>
        <v>3.0000000000000001E-3</v>
      </c>
      <c r="Q270" s="132">
        <f t="shared" si="57"/>
        <v>100</v>
      </c>
      <c r="R270" s="133">
        <f t="shared" si="57"/>
        <v>0.2</v>
      </c>
    </row>
    <row r="271" spans="1:18" x14ac:dyDescent="0.3">
      <c r="A271" s="80"/>
      <c r="B271" s="37" t="s">
        <v>29</v>
      </c>
      <c r="C271" s="81" t="s">
        <v>112</v>
      </c>
      <c r="D271" s="81">
        <v>4.6399999999999997</v>
      </c>
      <c r="E271" s="81">
        <v>5.9</v>
      </c>
      <c r="F271" s="81">
        <v>0</v>
      </c>
      <c r="G271" s="134">
        <v>72.8</v>
      </c>
      <c r="H271" s="134">
        <v>8.0000000000000002E-3</v>
      </c>
      <c r="I271" s="134">
        <v>0.06</v>
      </c>
      <c r="J271" s="134">
        <v>0.14000000000000001</v>
      </c>
      <c r="K271" s="134">
        <v>5.8000000000000003E-2</v>
      </c>
      <c r="L271" s="134">
        <v>0.1</v>
      </c>
      <c r="M271" s="134">
        <v>176</v>
      </c>
      <c r="N271" s="135">
        <v>0</v>
      </c>
      <c r="O271" s="135">
        <v>7</v>
      </c>
      <c r="P271" s="135">
        <v>3.0000000000000001E-3</v>
      </c>
      <c r="Q271" s="135">
        <v>100</v>
      </c>
      <c r="R271" s="136">
        <v>0.2</v>
      </c>
    </row>
    <row r="272" spans="1:18" x14ac:dyDescent="0.3">
      <c r="A272" s="10" t="s">
        <v>57</v>
      </c>
      <c r="B272" s="10"/>
      <c r="C272" s="10"/>
      <c r="D272" s="240">
        <f t="shared" ref="D272:R272" si="58">SUM(D254,D259,D264,D268,D270)</f>
        <v>25.436000000000003</v>
      </c>
      <c r="E272" s="240">
        <f t="shared" si="58"/>
        <v>23.103000000000002</v>
      </c>
      <c r="F272" s="240">
        <f t="shared" si="58"/>
        <v>48.356000000000002</v>
      </c>
      <c r="G272" s="240">
        <f t="shared" si="58"/>
        <v>556.54999999999995</v>
      </c>
      <c r="H272" s="240">
        <f t="shared" si="58"/>
        <v>0.14600000000000002</v>
      </c>
      <c r="I272" s="240">
        <f t="shared" si="58"/>
        <v>0.22700000000000001</v>
      </c>
      <c r="J272" s="240">
        <f t="shared" si="58"/>
        <v>0.2</v>
      </c>
      <c r="K272" s="240">
        <f t="shared" si="58"/>
        <v>8.1000000000000003E-2</v>
      </c>
      <c r="L272" s="240">
        <f t="shared" si="58"/>
        <v>0.61599999999999999</v>
      </c>
      <c r="M272" s="240">
        <f t="shared" si="58"/>
        <v>204.39099999999999</v>
      </c>
      <c r="N272" s="240">
        <f t="shared" si="58"/>
        <v>5.0000000000000001E-3</v>
      </c>
      <c r="O272" s="240">
        <f t="shared" si="58"/>
        <v>30.454000000000001</v>
      </c>
      <c r="P272" s="240">
        <f t="shared" si="58"/>
        <v>4.0000000000000001E-3</v>
      </c>
      <c r="Q272" s="240">
        <f t="shared" si="58"/>
        <v>259.56</v>
      </c>
      <c r="R272" s="240">
        <f t="shared" si="58"/>
        <v>4.5529999999999999</v>
      </c>
    </row>
    <row r="273" spans="1:18" x14ac:dyDescent="0.3">
      <c r="C273" s="15">
        <v>500</v>
      </c>
    </row>
    <row r="274" spans="1:18" x14ac:dyDescent="0.3">
      <c r="B274" s="241"/>
      <c r="C274" s="242"/>
    </row>
    <row r="284" spans="1:18" x14ac:dyDescent="0.3">
      <c r="A284" s="3" t="s">
        <v>206</v>
      </c>
      <c r="B284" s="3"/>
      <c r="C284" s="3"/>
      <c r="D284" s="3"/>
      <c r="E284" s="3"/>
      <c r="F284" s="3"/>
      <c r="G284" s="3"/>
      <c r="H284" s="3"/>
      <c r="I284" s="3"/>
      <c r="J284" s="3"/>
      <c r="K284" s="3"/>
      <c r="L284" s="3"/>
      <c r="M284" s="3"/>
      <c r="N284" s="3"/>
      <c r="O284" s="3"/>
      <c r="P284" s="3"/>
      <c r="Q284" s="3"/>
      <c r="R284" s="3"/>
    </row>
    <row r="285" spans="1:18" ht="15.75" customHeight="1" x14ac:dyDescent="0.3">
      <c r="A285" s="2" t="s">
        <v>207</v>
      </c>
      <c r="B285" s="1" t="s">
        <v>208</v>
      </c>
      <c r="C285" s="1"/>
      <c r="D285" s="5" t="s">
        <v>4</v>
      </c>
      <c r="E285" s="5"/>
      <c r="F285" s="5"/>
      <c r="G285" s="391" t="s">
        <v>5</v>
      </c>
      <c r="H285" s="392" t="s">
        <v>6</v>
      </c>
      <c r="I285" s="392"/>
      <c r="J285" s="392"/>
      <c r="K285" s="392"/>
      <c r="L285" s="392"/>
      <c r="M285" s="4" t="s">
        <v>7</v>
      </c>
      <c r="N285" s="4"/>
      <c r="O285" s="4"/>
      <c r="P285" s="4"/>
      <c r="Q285" s="4"/>
      <c r="R285" s="4"/>
    </row>
    <row r="286" spans="1:18" ht="31.2" x14ac:dyDescent="0.3">
      <c r="A286" s="2"/>
      <c r="B286" s="1"/>
      <c r="C286" s="1"/>
      <c r="D286" s="243" t="s">
        <v>197</v>
      </c>
      <c r="E286" s="243" t="s">
        <v>198</v>
      </c>
      <c r="F286" s="243" t="s">
        <v>199</v>
      </c>
      <c r="G286" s="391"/>
      <c r="H286" s="243" t="s">
        <v>11</v>
      </c>
      <c r="I286" s="243" t="s">
        <v>12</v>
      </c>
      <c r="J286" s="243" t="s">
        <v>13</v>
      </c>
      <c r="K286" s="243" t="s">
        <v>86</v>
      </c>
      <c r="L286" s="243" t="s">
        <v>15</v>
      </c>
      <c r="M286" s="243" t="s">
        <v>16</v>
      </c>
      <c r="N286" s="243" t="s">
        <v>17</v>
      </c>
      <c r="O286" s="243" t="s">
        <v>18</v>
      </c>
      <c r="P286" s="243" t="s">
        <v>19</v>
      </c>
      <c r="Q286" s="243" t="s">
        <v>20</v>
      </c>
      <c r="R286" s="244" t="s">
        <v>21</v>
      </c>
    </row>
    <row r="287" spans="1:18" ht="15.75" customHeight="1" x14ac:dyDescent="0.3">
      <c r="A287" s="245"/>
      <c r="B287" s="393" t="s">
        <v>209</v>
      </c>
      <c r="C287" s="393"/>
      <c r="D287" s="246">
        <f t="shared" ref="D287:R287" si="59">SUM(D25,D52,D81,D111,D136,D162,D191,D220,D247,D272,)</f>
        <v>227.233</v>
      </c>
      <c r="E287" s="246">
        <f t="shared" si="59"/>
        <v>247.20100000000002</v>
      </c>
      <c r="F287" s="246">
        <f t="shared" si="59"/>
        <v>629.42599999999993</v>
      </c>
      <c r="G287" s="246">
        <f t="shared" si="59"/>
        <v>5707.2</v>
      </c>
      <c r="H287" s="246">
        <f t="shared" si="59"/>
        <v>3.5270000000000001</v>
      </c>
      <c r="I287" s="246">
        <f t="shared" si="59"/>
        <v>5.1790000000000012</v>
      </c>
      <c r="J287" s="246">
        <f t="shared" si="59"/>
        <v>148.99099999999999</v>
      </c>
      <c r="K287" s="246">
        <f t="shared" si="59"/>
        <v>4.5930000000000009</v>
      </c>
      <c r="L287" s="246">
        <f t="shared" si="59"/>
        <v>12.808</v>
      </c>
      <c r="M287" s="246">
        <f t="shared" si="59"/>
        <v>2551.9179999999997</v>
      </c>
      <c r="N287" s="246">
        <f t="shared" si="59"/>
        <v>0.26300000000000001</v>
      </c>
      <c r="O287" s="246">
        <f t="shared" si="59"/>
        <v>696.96999999999991</v>
      </c>
      <c r="P287" s="246">
        <f t="shared" si="59"/>
        <v>0.19600000000000001</v>
      </c>
      <c r="Q287" s="246">
        <f t="shared" si="59"/>
        <v>3351.0559999999996</v>
      </c>
      <c r="R287" s="246">
        <f t="shared" si="59"/>
        <v>43.347999999999992</v>
      </c>
    </row>
    <row r="288" spans="1:18" x14ac:dyDescent="0.3">
      <c r="A288" s="247"/>
      <c r="B288" s="394" t="s">
        <v>210</v>
      </c>
      <c r="C288" s="394"/>
      <c r="D288" s="248">
        <f t="shared" ref="D288:R288" si="60">SUM(D287)</f>
        <v>227.233</v>
      </c>
      <c r="E288" s="248">
        <f t="shared" si="60"/>
        <v>247.20100000000002</v>
      </c>
      <c r="F288" s="248">
        <f t="shared" si="60"/>
        <v>629.42599999999993</v>
      </c>
      <c r="G288" s="248">
        <f t="shared" si="60"/>
        <v>5707.2</v>
      </c>
      <c r="H288" s="248">
        <f t="shared" si="60"/>
        <v>3.5270000000000001</v>
      </c>
      <c r="I288" s="248">
        <f t="shared" si="60"/>
        <v>5.1790000000000012</v>
      </c>
      <c r="J288" s="248">
        <f t="shared" si="60"/>
        <v>148.99099999999999</v>
      </c>
      <c r="K288" s="248">
        <f t="shared" si="60"/>
        <v>4.5930000000000009</v>
      </c>
      <c r="L288" s="248">
        <f t="shared" si="60"/>
        <v>12.808</v>
      </c>
      <c r="M288" s="248">
        <f t="shared" si="60"/>
        <v>2551.9179999999997</v>
      </c>
      <c r="N288" s="248">
        <f t="shared" si="60"/>
        <v>0.26300000000000001</v>
      </c>
      <c r="O288" s="248">
        <f t="shared" si="60"/>
        <v>696.96999999999991</v>
      </c>
      <c r="P288" s="248">
        <f t="shared" si="60"/>
        <v>0.19600000000000001</v>
      </c>
      <c r="Q288" s="248">
        <f t="shared" si="60"/>
        <v>3351.0559999999996</v>
      </c>
      <c r="R288" s="248">
        <f t="shared" si="60"/>
        <v>43.347999999999992</v>
      </c>
    </row>
    <row r="289" spans="1:18" x14ac:dyDescent="0.3">
      <c r="A289" s="17"/>
      <c r="B289" s="249"/>
      <c r="C289" s="250"/>
      <c r="D289" s="250"/>
      <c r="E289" s="250"/>
      <c r="F289" s="250"/>
      <c r="G289" s="250"/>
      <c r="H289" s="250"/>
      <c r="I289" s="250"/>
      <c r="J289" s="250"/>
      <c r="K289" s="250"/>
      <c r="L289" s="250"/>
      <c r="M289" s="250"/>
      <c r="N289" s="250"/>
      <c r="O289" s="250"/>
      <c r="P289" s="250"/>
      <c r="Q289" s="250"/>
      <c r="R289" s="251"/>
    </row>
    <row r="290" spans="1:18" x14ac:dyDescent="0.3">
      <c r="A290" s="395" t="s">
        <v>211</v>
      </c>
      <c r="B290" s="395"/>
      <c r="C290" s="395"/>
      <c r="D290" s="395"/>
      <c r="E290" s="395"/>
      <c r="F290" s="395"/>
      <c r="G290" s="395"/>
      <c r="H290" s="395"/>
      <c r="I290" s="395"/>
      <c r="J290" s="395"/>
      <c r="K290" s="395"/>
      <c r="L290" s="395"/>
      <c r="M290" s="395"/>
      <c r="N290" s="395"/>
      <c r="O290" s="395"/>
      <c r="P290" s="395"/>
      <c r="Q290" s="395"/>
      <c r="R290" s="395"/>
    </row>
    <row r="291" spans="1:18" ht="15.75" customHeight="1" x14ac:dyDescent="0.3">
      <c r="A291" s="396" t="s">
        <v>207</v>
      </c>
      <c r="B291" s="397" t="s">
        <v>208</v>
      </c>
      <c r="C291" s="397"/>
      <c r="D291" s="5" t="s">
        <v>4</v>
      </c>
      <c r="E291" s="5"/>
      <c r="F291" s="5"/>
      <c r="G291" s="391" t="s">
        <v>5</v>
      </c>
      <c r="H291" s="392" t="s">
        <v>6</v>
      </c>
      <c r="I291" s="392"/>
      <c r="J291" s="392"/>
      <c r="K291" s="392"/>
      <c r="L291" s="392"/>
      <c r="M291" s="4" t="s">
        <v>7</v>
      </c>
      <c r="N291" s="4"/>
      <c r="O291" s="4"/>
      <c r="P291" s="4"/>
      <c r="Q291" s="4"/>
      <c r="R291" s="4"/>
    </row>
    <row r="292" spans="1:18" ht="31.2" x14ac:dyDescent="0.3">
      <c r="A292" s="396"/>
      <c r="B292" s="397"/>
      <c r="C292" s="397"/>
      <c r="D292" s="243" t="s">
        <v>197</v>
      </c>
      <c r="E292" s="243" t="s">
        <v>198</v>
      </c>
      <c r="F292" s="243" t="s">
        <v>199</v>
      </c>
      <c r="G292" s="391"/>
      <c r="H292" s="243" t="s">
        <v>11</v>
      </c>
      <c r="I292" s="243" t="s">
        <v>12</v>
      </c>
      <c r="J292" s="243" t="s">
        <v>13</v>
      </c>
      <c r="K292" s="243" t="s">
        <v>86</v>
      </c>
      <c r="L292" s="243" t="s">
        <v>15</v>
      </c>
      <c r="M292" s="243" t="s">
        <v>16</v>
      </c>
      <c r="N292" s="243" t="s">
        <v>17</v>
      </c>
      <c r="O292" s="243" t="s">
        <v>18</v>
      </c>
      <c r="P292" s="243" t="s">
        <v>19</v>
      </c>
      <c r="Q292" s="243" t="s">
        <v>20</v>
      </c>
      <c r="R292" s="244" t="s">
        <v>21</v>
      </c>
    </row>
    <row r="293" spans="1:18" ht="15.75" customHeight="1" x14ac:dyDescent="0.3">
      <c r="A293" s="245"/>
      <c r="B293" s="393" t="s">
        <v>209</v>
      </c>
      <c r="C293" s="393"/>
      <c r="D293" s="146">
        <f t="shared" ref="D293:R293" si="61">D287/10</f>
        <v>22.723300000000002</v>
      </c>
      <c r="E293" s="146">
        <f t="shared" si="61"/>
        <v>24.720100000000002</v>
      </c>
      <c r="F293" s="146">
        <f t="shared" si="61"/>
        <v>62.942599999999992</v>
      </c>
      <c r="G293" s="146">
        <f t="shared" si="61"/>
        <v>570.72</v>
      </c>
      <c r="H293" s="146">
        <f t="shared" si="61"/>
        <v>0.35270000000000001</v>
      </c>
      <c r="I293" s="146">
        <f t="shared" si="61"/>
        <v>0.51790000000000014</v>
      </c>
      <c r="J293" s="146">
        <f t="shared" si="61"/>
        <v>14.899099999999999</v>
      </c>
      <c r="K293" s="146">
        <f t="shared" si="61"/>
        <v>0.4593000000000001</v>
      </c>
      <c r="L293" s="146">
        <f t="shared" si="61"/>
        <v>1.2807999999999999</v>
      </c>
      <c r="M293" s="146">
        <f t="shared" si="61"/>
        <v>255.19179999999997</v>
      </c>
      <c r="N293" s="146">
        <f t="shared" si="61"/>
        <v>2.63E-2</v>
      </c>
      <c r="O293" s="146">
        <f t="shared" si="61"/>
        <v>69.696999999999989</v>
      </c>
      <c r="P293" s="146">
        <f t="shared" si="61"/>
        <v>1.9599999999999999E-2</v>
      </c>
      <c r="Q293" s="146">
        <f t="shared" si="61"/>
        <v>335.10559999999998</v>
      </c>
      <c r="R293" s="146">
        <f t="shared" si="61"/>
        <v>4.3347999999999995</v>
      </c>
    </row>
    <row r="294" spans="1:18" x14ac:dyDescent="0.3">
      <c r="A294" s="247"/>
      <c r="B294" s="394" t="s">
        <v>212</v>
      </c>
      <c r="C294" s="394"/>
      <c r="D294" s="248">
        <f t="shared" ref="D294:R294" si="62">SUM(D293)</f>
        <v>22.723300000000002</v>
      </c>
      <c r="E294" s="248">
        <f t="shared" si="62"/>
        <v>24.720100000000002</v>
      </c>
      <c r="F294" s="248">
        <f t="shared" si="62"/>
        <v>62.942599999999992</v>
      </c>
      <c r="G294" s="248">
        <f t="shared" si="62"/>
        <v>570.72</v>
      </c>
      <c r="H294" s="248">
        <f t="shared" si="62"/>
        <v>0.35270000000000001</v>
      </c>
      <c r="I294" s="248">
        <f t="shared" si="62"/>
        <v>0.51790000000000014</v>
      </c>
      <c r="J294" s="248">
        <f t="shared" si="62"/>
        <v>14.899099999999999</v>
      </c>
      <c r="K294" s="248">
        <f t="shared" si="62"/>
        <v>0.4593000000000001</v>
      </c>
      <c r="L294" s="248">
        <f t="shared" si="62"/>
        <v>1.2807999999999999</v>
      </c>
      <c r="M294" s="248">
        <f t="shared" si="62"/>
        <v>255.19179999999997</v>
      </c>
      <c r="N294" s="248">
        <f t="shared" si="62"/>
        <v>2.63E-2</v>
      </c>
      <c r="O294" s="248">
        <f t="shared" si="62"/>
        <v>69.696999999999989</v>
      </c>
      <c r="P294" s="248">
        <f t="shared" si="62"/>
        <v>1.9599999999999999E-2</v>
      </c>
      <c r="Q294" s="248">
        <f t="shared" si="62"/>
        <v>335.10559999999998</v>
      </c>
      <c r="R294" s="248">
        <f t="shared" si="62"/>
        <v>4.3347999999999995</v>
      </c>
    </row>
  </sheetData>
  <mergeCells count="98">
    <mergeCell ref="B293:C293"/>
    <mergeCell ref="B294:C294"/>
    <mergeCell ref="B287:C287"/>
    <mergeCell ref="B288:C288"/>
    <mergeCell ref="A290:R290"/>
    <mergeCell ref="A291:A292"/>
    <mergeCell ref="B291:C292"/>
    <mergeCell ref="D291:F291"/>
    <mergeCell ref="G291:G292"/>
    <mergeCell ref="H291:L291"/>
    <mergeCell ref="M291:R291"/>
    <mergeCell ref="A272:C272"/>
    <mergeCell ref="A284:R284"/>
    <mergeCell ref="A285:A286"/>
    <mergeCell ref="B285:C286"/>
    <mergeCell ref="D285:F285"/>
    <mergeCell ref="G285:G286"/>
    <mergeCell ref="H285:L285"/>
    <mergeCell ref="M285:R285"/>
    <mergeCell ref="G225:G226"/>
    <mergeCell ref="H225:L225"/>
    <mergeCell ref="M225:R225"/>
    <mergeCell ref="A247:C247"/>
    <mergeCell ref="A252:A253"/>
    <mergeCell ref="B252:B253"/>
    <mergeCell ref="C252:C253"/>
    <mergeCell ref="D252:F252"/>
    <mergeCell ref="G252:G253"/>
    <mergeCell ref="H252:L252"/>
    <mergeCell ref="M252:R252"/>
    <mergeCell ref="A220:C220"/>
    <mergeCell ref="A225:A226"/>
    <mergeCell ref="B225:B226"/>
    <mergeCell ref="C225:C226"/>
    <mergeCell ref="D225:F225"/>
    <mergeCell ref="G167:G168"/>
    <mergeCell ref="H167:L167"/>
    <mergeCell ref="M167:R167"/>
    <mergeCell ref="A191:C191"/>
    <mergeCell ref="A196:A197"/>
    <mergeCell ref="B196:B197"/>
    <mergeCell ref="C196:C197"/>
    <mergeCell ref="D196:F196"/>
    <mergeCell ref="G196:G197"/>
    <mergeCell ref="H196:L196"/>
    <mergeCell ref="M196:R196"/>
    <mergeCell ref="A162:C162"/>
    <mergeCell ref="A167:A168"/>
    <mergeCell ref="B167:B168"/>
    <mergeCell ref="C167:C168"/>
    <mergeCell ref="D167:F167"/>
    <mergeCell ref="G116:G117"/>
    <mergeCell ref="H116:L116"/>
    <mergeCell ref="M116:R116"/>
    <mergeCell ref="A136:C136"/>
    <mergeCell ref="A140:A141"/>
    <mergeCell ref="B140:B141"/>
    <mergeCell ref="C140:C141"/>
    <mergeCell ref="D140:F140"/>
    <mergeCell ref="G140:G141"/>
    <mergeCell ref="H140:L140"/>
    <mergeCell ref="M140:R140"/>
    <mergeCell ref="A111:C111"/>
    <mergeCell ref="A116:A117"/>
    <mergeCell ref="B116:B117"/>
    <mergeCell ref="C116:C117"/>
    <mergeCell ref="D116:F116"/>
    <mergeCell ref="G57:G58"/>
    <mergeCell ref="H57:L57"/>
    <mergeCell ref="M57:R57"/>
    <mergeCell ref="A81:C81"/>
    <mergeCell ref="A86:A87"/>
    <mergeCell ref="B86:B87"/>
    <mergeCell ref="C86:C87"/>
    <mergeCell ref="D86:F86"/>
    <mergeCell ref="G86:G87"/>
    <mergeCell ref="H86:L86"/>
    <mergeCell ref="M86:R86"/>
    <mergeCell ref="A52:C52"/>
    <mergeCell ref="A57:A58"/>
    <mergeCell ref="B57:B58"/>
    <mergeCell ref="C57:C58"/>
    <mergeCell ref="D57:F57"/>
    <mergeCell ref="H2:L2"/>
    <mergeCell ref="M2:R2"/>
    <mergeCell ref="A25:C25"/>
    <mergeCell ref="A30:A31"/>
    <mergeCell ref="B30:B31"/>
    <mergeCell ref="C30:C31"/>
    <mergeCell ref="D30:F30"/>
    <mergeCell ref="G30:G31"/>
    <mergeCell ref="H30:L30"/>
    <mergeCell ref="M30:R30"/>
    <mergeCell ref="A2:A3"/>
    <mergeCell ref="B2:B3"/>
    <mergeCell ref="C2:C3"/>
    <mergeCell ref="D2:F2"/>
    <mergeCell ref="G2:G3"/>
  </mergeCells>
  <pageMargins left="0.7" right="0.7" top="0.75" bottom="0.75" header="0.511811023622047" footer="0.511811023622047"/>
  <pageSetup paperSize="9"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selection activeCell="J31" sqref="J31"/>
    </sheetView>
  </sheetViews>
  <sheetFormatPr defaultColWidth="8.6640625" defaultRowHeight="14.4" x14ac:dyDescent="0.3"/>
  <cols>
    <col min="2" max="2" width="34.88671875" customWidth="1"/>
    <col min="4" max="5" width="9.109375" style="252" customWidth="1"/>
  </cols>
  <sheetData>
    <row r="1" spans="1:6" ht="15" customHeight="1" x14ac:dyDescent="0.3">
      <c r="A1" s="398" t="s">
        <v>213</v>
      </c>
      <c r="B1" s="398"/>
      <c r="C1" s="398"/>
      <c r="D1" s="398"/>
      <c r="E1" s="398"/>
      <c r="F1" s="398"/>
    </row>
    <row r="2" spans="1:6" x14ac:dyDescent="0.3">
      <c r="A2" s="398"/>
      <c r="B2" s="398"/>
      <c r="C2" s="398"/>
      <c r="D2" s="398"/>
      <c r="E2" s="398"/>
      <c r="F2" s="398"/>
    </row>
    <row r="3" spans="1:6" ht="15" customHeight="1" x14ac:dyDescent="0.3">
      <c r="A3" s="399" t="s">
        <v>207</v>
      </c>
      <c r="B3" s="400" t="s">
        <v>214</v>
      </c>
      <c r="C3" s="401" t="s">
        <v>215</v>
      </c>
      <c r="D3" s="400" t="s">
        <v>216</v>
      </c>
      <c r="E3" s="400" t="s">
        <v>217</v>
      </c>
      <c r="F3" s="402" t="s">
        <v>218</v>
      </c>
    </row>
    <row r="4" spans="1:6" x14ac:dyDescent="0.3">
      <c r="A4" s="399"/>
      <c r="B4" s="400"/>
      <c r="C4" s="401"/>
      <c r="D4" s="400"/>
      <c r="E4" s="400"/>
      <c r="F4" s="402"/>
    </row>
    <row r="5" spans="1:6" ht="15.6" x14ac:dyDescent="0.3">
      <c r="A5" s="253">
        <v>1</v>
      </c>
      <c r="B5" s="254" t="s">
        <v>202</v>
      </c>
      <c r="C5" s="255" t="s">
        <v>219</v>
      </c>
      <c r="D5" s="256">
        <v>8.4000000000000005E-2</v>
      </c>
      <c r="E5" s="256">
        <v>7.6999999999999999E-2</v>
      </c>
      <c r="F5" s="257">
        <f>D5*530</f>
        <v>44.52</v>
      </c>
    </row>
    <row r="6" spans="1:6" ht="15.6" x14ac:dyDescent="0.3">
      <c r="A6" s="253">
        <v>2</v>
      </c>
      <c r="B6" s="254" t="s">
        <v>220</v>
      </c>
      <c r="C6" s="255" t="s">
        <v>219</v>
      </c>
      <c r="D6" s="256">
        <v>7.0000000000000007E-2</v>
      </c>
      <c r="E6" s="256">
        <v>7.0000000000000007E-2</v>
      </c>
      <c r="F6" s="257">
        <f>D6*67.3</f>
        <v>4.7110000000000003</v>
      </c>
    </row>
    <row r="7" spans="1:6" ht="15.6" x14ac:dyDescent="0.3">
      <c r="A7" s="253">
        <v>3</v>
      </c>
      <c r="B7" s="254" t="s">
        <v>94</v>
      </c>
      <c r="C7" s="255" t="s">
        <v>219</v>
      </c>
      <c r="D7" s="256">
        <v>1.2999999999999999E-2</v>
      </c>
      <c r="E7" s="256">
        <v>1.2999999999999999E-2</v>
      </c>
      <c r="F7" s="257">
        <f>D7*320</f>
        <v>4.16</v>
      </c>
    </row>
    <row r="8" spans="1:6" ht="15.6" x14ac:dyDescent="0.3">
      <c r="A8" s="253">
        <v>4</v>
      </c>
      <c r="B8" s="254" t="s">
        <v>155</v>
      </c>
      <c r="C8" s="255" t="s">
        <v>219</v>
      </c>
      <c r="D8" s="256">
        <v>2E-3</v>
      </c>
      <c r="E8" s="256">
        <v>2E-3</v>
      </c>
      <c r="F8" s="258">
        <f>D8*461</f>
        <v>0.92200000000000004</v>
      </c>
    </row>
    <row r="9" spans="1:6" ht="15.6" x14ac:dyDescent="0.3">
      <c r="A9" s="253">
        <v>5</v>
      </c>
      <c r="B9" s="254" t="s">
        <v>53</v>
      </c>
      <c r="C9" s="255" t="s">
        <v>219</v>
      </c>
      <c r="D9" s="256">
        <v>3.0000000000000001E-3</v>
      </c>
      <c r="E9" s="256">
        <v>3.0000000000000001E-3</v>
      </c>
      <c r="F9" s="258">
        <f>D9*362</f>
        <v>1.0860000000000001</v>
      </c>
    </row>
    <row r="10" spans="1:6" ht="15.6" x14ac:dyDescent="0.3">
      <c r="A10" s="253">
        <v>6</v>
      </c>
      <c r="B10" s="254" t="s">
        <v>221</v>
      </c>
      <c r="C10" s="255" t="s">
        <v>219</v>
      </c>
      <c r="D10" s="256">
        <v>0.15</v>
      </c>
      <c r="E10" s="256">
        <v>0.12</v>
      </c>
      <c r="F10" s="258">
        <f>D10*28</f>
        <v>4.2</v>
      </c>
    </row>
    <row r="11" spans="1:6" ht="15.6" x14ac:dyDescent="0.3">
      <c r="A11" s="253">
        <v>7</v>
      </c>
      <c r="B11" s="259" t="s">
        <v>75</v>
      </c>
      <c r="C11" s="255" t="s">
        <v>219</v>
      </c>
      <c r="D11" s="256">
        <v>0.17599999999999999</v>
      </c>
      <c r="E11" s="256">
        <v>0.11</v>
      </c>
      <c r="F11" s="257">
        <f>D11*21.5</f>
        <v>3.7839999999999998</v>
      </c>
    </row>
    <row r="12" spans="1:6" ht="15.6" x14ac:dyDescent="0.3">
      <c r="A12" s="253">
        <v>8</v>
      </c>
      <c r="B12" s="259" t="s">
        <v>96</v>
      </c>
      <c r="C12" s="255" t="s">
        <v>219</v>
      </c>
      <c r="D12" s="256">
        <v>1.2999999999999999E-2</v>
      </c>
      <c r="E12" s="256">
        <v>1.2999999999999999E-2</v>
      </c>
      <c r="F12" s="257">
        <f>D12*54.4</f>
        <v>0.70719999999999994</v>
      </c>
    </row>
    <row r="13" spans="1:6" ht="15.6" x14ac:dyDescent="0.3">
      <c r="A13" s="253">
        <v>9</v>
      </c>
      <c r="B13" s="259" t="s">
        <v>222</v>
      </c>
      <c r="C13" s="255" t="s">
        <v>219</v>
      </c>
      <c r="D13" s="256">
        <v>0.22600000000000001</v>
      </c>
      <c r="E13" s="256">
        <v>0.20100000000000001</v>
      </c>
      <c r="F13" s="258">
        <f>D13*345</f>
        <v>77.97</v>
      </c>
    </row>
    <row r="14" spans="1:6" ht="15.6" x14ac:dyDescent="0.3">
      <c r="A14" s="253">
        <v>10</v>
      </c>
      <c r="B14" s="259" t="s">
        <v>223</v>
      </c>
      <c r="C14" s="255" t="s">
        <v>219</v>
      </c>
      <c r="D14" s="256">
        <v>0.03</v>
      </c>
      <c r="E14" s="256">
        <v>2.7E-2</v>
      </c>
      <c r="F14" s="258">
        <f>D14*180</f>
        <v>5.3999999999999995</v>
      </c>
    </row>
    <row r="15" spans="1:6" ht="15.6" x14ac:dyDescent="0.3">
      <c r="A15" s="253">
        <v>11</v>
      </c>
      <c r="B15" s="259" t="s">
        <v>69</v>
      </c>
      <c r="C15" s="255" t="s">
        <v>219</v>
      </c>
      <c r="D15" s="256">
        <v>3.7999999999999999E-2</v>
      </c>
      <c r="E15" s="256">
        <v>0.03</v>
      </c>
      <c r="F15" s="257">
        <f>D15*30</f>
        <v>1.1399999999999999</v>
      </c>
    </row>
    <row r="16" spans="1:6" ht="15.6" x14ac:dyDescent="0.3">
      <c r="A16" s="253">
        <v>12</v>
      </c>
      <c r="B16" s="259" t="s">
        <v>146</v>
      </c>
      <c r="C16" s="255" t="s">
        <v>219</v>
      </c>
      <c r="D16" s="256">
        <v>0.17799999999999999</v>
      </c>
      <c r="E16" s="256">
        <v>0.17799999999999999</v>
      </c>
      <c r="F16" s="257">
        <f>D16*40</f>
        <v>7.1199999999999992</v>
      </c>
    </row>
    <row r="17" spans="1:6" ht="15.6" x14ac:dyDescent="0.3">
      <c r="A17" s="253">
        <v>13</v>
      </c>
      <c r="B17" s="259" t="s">
        <v>89</v>
      </c>
      <c r="C17" s="255" t="s">
        <v>224</v>
      </c>
      <c r="D17" s="256">
        <v>2.4E-2</v>
      </c>
      <c r="E17" s="256">
        <v>2.4E-2</v>
      </c>
      <c r="F17" s="257">
        <f>D17*127</f>
        <v>3.048</v>
      </c>
    </row>
    <row r="18" spans="1:6" ht="15.6" x14ac:dyDescent="0.3">
      <c r="A18" s="253">
        <v>14</v>
      </c>
      <c r="B18" s="259" t="s">
        <v>27</v>
      </c>
      <c r="C18" s="255" t="s">
        <v>219</v>
      </c>
      <c r="D18" s="256">
        <v>0.10299999999999999</v>
      </c>
      <c r="E18" s="256">
        <v>0.10299999999999999</v>
      </c>
      <c r="F18" s="258">
        <f>D18*882</f>
        <v>90.845999999999989</v>
      </c>
    </row>
    <row r="19" spans="1:6" ht="15.6" x14ac:dyDescent="0.3">
      <c r="A19" s="253">
        <v>15</v>
      </c>
      <c r="B19" s="259" t="s">
        <v>36</v>
      </c>
      <c r="C19" s="255" t="s">
        <v>224</v>
      </c>
      <c r="D19" s="256">
        <v>0.85899999999999999</v>
      </c>
      <c r="E19" s="256">
        <v>0.85899999999999999</v>
      </c>
      <c r="F19" s="257">
        <f>D19*77</f>
        <v>66.143000000000001</v>
      </c>
    </row>
    <row r="20" spans="1:6" ht="15.6" x14ac:dyDescent="0.3">
      <c r="A20" s="253">
        <v>16</v>
      </c>
      <c r="B20" s="259" t="s">
        <v>225</v>
      </c>
      <c r="C20" s="255" t="s">
        <v>219</v>
      </c>
      <c r="D20" s="256">
        <v>1.4999999999999999E-2</v>
      </c>
      <c r="E20" s="256">
        <v>1.4999999999999999E-2</v>
      </c>
      <c r="F20" s="257">
        <f>D20*253.4</f>
        <v>3.8010000000000002</v>
      </c>
    </row>
    <row r="21" spans="1:6" ht="15.6" x14ac:dyDescent="0.3">
      <c r="A21" s="253">
        <v>17</v>
      </c>
      <c r="B21" s="259" t="s">
        <v>164</v>
      </c>
      <c r="C21" s="255" t="s">
        <v>219</v>
      </c>
      <c r="D21" s="256">
        <v>0.18</v>
      </c>
      <c r="E21" s="256">
        <v>0.14399999999999999</v>
      </c>
      <c r="F21" s="257">
        <f>D21*35</f>
        <v>6.3</v>
      </c>
    </row>
    <row r="22" spans="1:6" ht="15.6" x14ac:dyDescent="0.3">
      <c r="A22" s="253">
        <v>18</v>
      </c>
      <c r="B22" s="259" t="s">
        <v>226</v>
      </c>
      <c r="C22" s="255" t="s">
        <v>219</v>
      </c>
      <c r="D22" s="256">
        <v>4.0000000000000001E-3</v>
      </c>
      <c r="E22" s="256">
        <v>4.0000000000000001E-3</v>
      </c>
      <c r="F22" s="257">
        <f>D22*31</f>
        <v>0.124</v>
      </c>
    </row>
    <row r="23" spans="1:6" ht="15.6" x14ac:dyDescent="0.3">
      <c r="A23" s="253">
        <v>19</v>
      </c>
      <c r="B23" s="254" t="s">
        <v>227</v>
      </c>
      <c r="C23" s="255" t="s">
        <v>219</v>
      </c>
      <c r="D23" s="256">
        <v>2.3E-2</v>
      </c>
      <c r="E23" s="256">
        <v>2.1999999999999999E-2</v>
      </c>
      <c r="F23" s="257">
        <f>D23*250</f>
        <v>5.75</v>
      </c>
    </row>
    <row r="24" spans="1:6" ht="15.6" x14ac:dyDescent="0.3">
      <c r="A24" s="253">
        <v>20</v>
      </c>
      <c r="B24" s="254" t="s">
        <v>228</v>
      </c>
      <c r="C24" s="255" t="s">
        <v>219</v>
      </c>
      <c r="D24" s="256">
        <v>0.06</v>
      </c>
      <c r="E24" s="256">
        <v>0.06</v>
      </c>
      <c r="F24" s="257">
        <f>D24*132</f>
        <v>7.92</v>
      </c>
    </row>
    <row r="25" spans="1:6" ht="15.6" x14ac:dyDescent="0.3">
      <c r="A25" s="253">
        <v>21</v>
      </c>
      <c r="B25" s="254" t="s">
        <v>229</v>
      </c>
      <c r="C25" s="255" t="s">
        <v>219</v>
      </c>
      <c r="D25" s="256">
        <v>2.9000000000000001E-2</v>
      </c>
      <c r="E25" s="256">
        <v>2.5000000000000001E-2</v>
      </c>
      <c r="F25" s="257">
        <f>D25*250</f>
        <v>7.25</v>
      </c>
    </row>
    <row r="26" spans="1:6" ht="15.6" x14ac:dyDescent="0.3">
      <c r="A26" s="253">
        <v>22</v>
      </c>
      <c r="B26" s="254" t="s">
        <v>45</v>
      </c>
      <c r="C26" s="255" t="s">
        <v>219</v>
      </c>
      <c r="D26" s="256">
        <v>0.01</v>
      </c>
      <c r="E26" s="256">
        <v>0.01</v>
      </c>
      <c r="F26" s="257">
        <f>D26*44.5</f>
        <v>0.44500000000000001</v>
      </c>
    </row>
    <row r="27" spans="1:6" ht="15.6" x14ac:dyDescent="0.3">
      <c r="A27" s="253">
        <v>23</v>
      </c>
      <c r="B27" s="259" t="s">
        <v>84</v>
      </c>
      <c r="C27" s="255" t="s">
        <v>219</v>
      </c>
      <c r="D27" s="256">
        <v>0.2</v>
      </c>
      <c r="E27" s="256">
        <v>0.2</v>
      </c>
      <c r="F27" s="257">
        <f>D27*53</f>
        <v>10.600000000000001</v>
      </c>
    </row>
    <row r="28" spans="1:6" ht="15.6" x14ac:dyDescent="0.3">
      <c r="A28" s="253">
        <v>24</v>
      </c>
      <c r="B28" s="259" t="s">
        <v>43</v>
      </c>
      <c r="C28" s="255" t="s">
        <v>219</v>
      </c>
      <c r="D28" s="256">
        <v>0.03</v>
      </c>
      <c r="E28" s="256">
        <v>0.03</v>
      </c>
      <c r="F28" s="258">
        <f>D28*108.6</f>
        <v>3.2579999999999996</v>
      </c>
    </row>
    <row r="29" spans="1:6" ht="15.6" x14ac:dyDescent="0.3">
      <c r="A29" s="253">
        <v>25</v>
      </c>
      <c r="B29" s="259" t="s">
        <v>42</v>
      </c>
      <c r="C29" s="255" t="s">
        <v>219</v>
      </c>
      <c r="D29" s="256">
        <v>0.14000000000000001</v>
      </c>
      <c r="E29" s="256">
        <v>0.14000000000000001</v>
      </c>
      <c r="F29" s="257">
        <f>D29*76</f>
        <v>10.64</v>
      </c>
    </row>
    <row r="30" spans="1:6" ht="15.6" x14ac:dyDescent="0.3">
      <c r="A30" s="253">
        <v>26</v>
      </c>
      <c r="B30" s="259" t="s">
        <v>230</v>
      </c>
      <c r="C30" s="255" t="s">
        <v>219</v>
      </c>
      <c r="D30" s="256">
        <v>1.2999999999999999E-2</v>
      </c>
      <c r="E30" s="256">
        <v>1.2999999999999999E-2</v>
      </c>
      <c r="F30" s="258">
        <f>D30*309</f>
        <v>4.0169999999999995</v>
      </c>
    </row>
    <row r="31" spans="1:6" ht="15.6" x14ac:dyDescent="0.3">
      <c r="A31" s="253">
        <v>27</v>
      </c>
      <c r="B31" s="259" t="s">
        <v>231</v>
      </c>
      <c r="C31" s="255" t="s">
        <v>224</v>
      </c>
      <c r="D31" s="256">
        <v>0.2</v>
      </c>
      <c r="E31" s="256">
        <v>0.2</v>
      </c>
      <c r="F31" s="258">
        <f>D31*58</f>
        <v>11.600000000000001</v>
      </c>
    </row>
    <row r="32" spans="1:6" ht="15.6" x14ac:dyDescent="0.3">
      <c r="A32" s="253">
        <v>28</v>
      </c>
      <c r="B32" s="259" t="s">
        <v>40</v>
      </c>
      <c r="C32" s="255" t="s">
        <v>219</v>
      </c>
      <c r="D32" s="256">
        <v>8.9999999999999993E-3</v>
      </c>
      <c r="E32" s="256">
        <v>8.9999999999999993E-3</v>
      </c>
      <c r="F32" s="257">
        <f>D32*15</f>
        <v>0.13499999999999998</v>
      </c>
    </row>
    <row r="33" spans="1:6" ht="15.6" x14ac:dyDescent="0.3">
      <c r="A33" s="253">
        <v>29</v>
      </c>
      <c r="B33" s="259" t="s">
        <v>232</v>
      </c>
      <c r="C33" s="255" t="s">
        <v>219</v>
      </c>
      <c r="D33" s="256">
        <v>2.5000000000000001E-2</v>
      </c>
      <c r="E33" s="256">
        <v>3.1E-2</v>
      </c>
      <c r="F33" s="257">
        <f>D33*131.5</f>
        <v>3.2875000000000001</v>
      </c>
    </row>
    <row r="34" spans="1:6" ht="15.6" x14ac:dyDescent="0.3">
      <c r="A34" s="253">
        <v>30</v>
      </c>
      <c r="B34" s="254" t="s">
        <v>233</v>
      </c>
      <c r="C34" s="255" t="s">
        <v>219</v>
      </c>
      <c r="D34" s="256">
        <v>0.106</v>
      </c>
      <c r="E34" s="256">
        <v>9.9000000000000005E-2</v>
      </c>
      <c r="F34" s="257">
        <f>D34*582</f>
        <v>61.692</v>
      </c>
    </row>
    <row r="35" spans="1:6" ht="15.6" x14ac:dyDescent="0.3">
      <c r="A35" s="253">
        <v>31</v>
      </c>
      <c r="B35" s="254" t="s">
        <v>98</v>
      </c>
      <c r="C35" s="255" t="s">
        <v>219</v>
      </c>
      <c r="D35" s="256">
        <v>0.126</v>
      </c>
      <c r="E35" s="256">
        <v>0.124</v>
      </c>
      <c r="F35" s="257">
        <f>D35*368.3</f>
        <v>46.405799999999999</v>
      </c>
    </row>
    <row r="36" spans="1:6" ht="15.6" x14ac:dyDescent="0.3">
      <c r="A36" s="253">
        <v>32</v>
      </c>
      <c r="B36" s="259" t="s">
        <v>64</v>
      </c>
      <c r="C36" s="255" t="s">
        <v>219</v>
      </c>
      <c r="D36" s="256">
        <v>6.4000000000000001E-2</v>
      </c>
      <c r="E36" s="256">
        <v>0.06</v>
      </c>
      <c r="F36" s="257">
        <f>D36*302</f>
        <v>19.327999999999999</v>
      </c>
    </row>
    <row r="37" spans="1:6" ht="15.6" x14ac:dyDescent="0.3">
      <c r="A37" s="253">
        <v>33</v>
      </c>
      <c r="B37" s="259" t="s">
        <v>55</v>
      </c>
      <c r="C37" s="255" t="s">
        <v>219</v>
      </c>
      <c r="D37" s="256">
        <v>0.30399999999999999</v>
      </c>
      <c r="E37" s="256">
        <v>0.30399999999999999</v>
      </c>
      <c r="F37" s="257">
        <f>D37*98</f>
        <v>29.791999999999998</v>
      </c>
    </row>
    <row r="38" spans="1:6" ht="15.6" x14ac:dyDescent="0.3">
      <c r="A38" s="253">
        <v>34</v>
      </c>
      <c r="B38" s="259" t="s">
        <v>105</v>
      </c>
      <c r="C38" s="255" t="s">
        <v>219</v>
      </c>
      <c r="D38" s="256">
        <v>3.0000000000000001E-3</v>
      </c>
      <c r="E38" s="256">
        <v>3.0000000000000001E-3</v>
      </c>
      <c r="F38" s="257">
        <f>D38*444</f>
        <v>1.3320000000000001</v>
      </c>
    </row>
    <row r="39" spans="1:6" ht="15.6" x14ac:dyDescent="0.3">
      <c r="A39" s="253">
        <v>35</v>
      </c>
      <c r="B39" s="259" t="s">
        <v>234</v>
      </c>
      <c r="C39" s="255" t="s">
        <v>219</v>
      </c>
      <c r="D39" s="256">
        <v>3.5999999999999997E-2</v>
      </c>
      <c r="E39" s="256">
        <v>3.1E-2</v>
      </c>
      <c r="F39" s="257">
        <f>D39*87</f>
        <v>3.1319999999999997</v>
      </c>
    </row>
    <row r="40" spans="1:6" ht="28.8" x14ac:dyDescent="0.35">
      <c r="A40" s="253">
        <v>36</v>
      </c>
      <c r="B40" s="259" t="s">
        <v>24</v>
      </c>
      <c r="C40" s="255" t="s">
        <v>235</v>
      </c>
      <c r="D40" s="260" t="s">
        <v>236</v>
      </c>
      <c r="E40" s="256">
        <v>0.19800000000000001</v>
      </c>
      <c r="F40" s="257">
        <f>E40*321</f>
        <v>63.558</v>
      </c>
    </row>
    <row r="41" spans="1:6" ht="15.6" x14ac:dyDescent="0.3">
      <c r="A41" s="403" t="s">
        <v>237</v>
      </c>
      <c r="B41" s="403"/>
      <c r="C41" s="403"/>
      <c r="D41" s="403"/>
      <c r="E41" s="403"/>
      <c r="F41" s="261">
        <f>SUM(F5:F40)</f>
        <v>616.12450000000001</v>
      </c>
    </row>
    <row r="42" spans="1:6" ht="15.6" x14ac:dyDescent="0.3">
      <c r="A42" s="404" t="s">
        <v>238</v>
      </c>
      <c r="B42" s="404"/>
      <c r="C42" s="404"/>
      <c r="D42" s="404"/>
      <c r="E42" s="404"/>
      <c r="F42" s="262">
        <f>F41/10</f>
        <v>61.612450000000003</v>
      </c>
    </row>
  </sheetData>
  <mergeCells count="9">
    <mergeCell ref="A41:E41"/>
    <mergeCell ref="A42:E42"/>
    <mergeCell ref="A1:F2"/>
    <mergeCell ref="A3:A4"/>
    <mergeCell ref="B3:B4"/>
    <mergeCell ref="C3:C4"/>
    <mergeCell ref="D3:D4"/>
    <mergeCell ref="E3:E4"/>
    <mergeCell ref="F3:F4"/>
  </mergeCells>
  <pageMargins left="0.7" right="0.7" top="0.75" bottom="0.75"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H15" sqref="H15"/>
    </sheetView>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4"/>
  <sheetViews>
    <sheetView zoomScale="80" zoomScaleNormal="80" workbookViewId="0">
      <selection activeCell="B4" sqref="B4"/>
    </sheetView>
  </sheetViews>
  <sheetFormatPr defaultColWidth="8.6640625" defaultRowHeight="14.4" x14ac:dyDescent="0.3"/>
  <cols>
    <col min="1" max="1" width="9.109375" style="15" customWidth="1"/>
    <col min="2" max="2" width="27.33203125" style="16" customWidth="1"/>
    <col min="3" max="3" width="12" style="15" customWidth="1"/>
    <col min="4" max="18" width="9.109375" style="15" customWidth="1"/>
  </cols>
  <sheetData>
    <row r="1" spans="1:18" x14ac:dyDescent="0.3">
      <c r="A1" s="17"/>
      <c r="B1" s="18" t="s">
        <v>0</v>
      </c>
      <c r="C1" s="17"/>
      <c r="D1" s="17"/>
      <c r="E1" s="17"/>
      <c r="F1" s="17"/>
      <c r="G1" s="17"/>
      <c r="H1" s="17"/>
      <c r="I1" s="17"/>
      <c r="J1" s="17"/>
      <c r="K1" s="17"/>
      <c r="L1" s="17"/>
      <c r="M1" s="17"/>
      <c r="N1" s="17"/>
      <c r="O1" s="17"/>
      <c r="P1" s="17"/>
      <c r="Q1" s="17"/>
      <c r="R1" s="17"/>
    </row>
    <row r="2" spans="1:18" ht="15" customHeight="1" x14ac:dyDescent="0.3">
      <c r="A2" s="14" t="s">
        <v>1</v>
      </c>
      <c r="B2" s="13" t="s">
        <v>2</v>
      </c>
      <c r="C2" s="13" t="s">
        <v>3</v>
      </c>
      <c r="D2" s="12" t="s">
        <v>4</v>
      </c>
      <c r="E2" s="12"/>
      <c r="F2" s="12"/>
      <c r="G2" s="13" t="s">
        <v>5</v>
      </c>
      <c r="H2" s="12" t="s">
        <v>6</v>
      </c>
      <c r="I2" s="12"/>
      <c r="J2" s="12"/>
      <c r="K2" s="12"/>
      <c r="L2" s="12"/>
      <c r="M2" s="11" t="s">
        <v>7</v>
      </c>
      <c r="N2" s="11"/>
      <c r="O2" s="11"/>
      <c r="P2" s="11"/>
      <c r="Q2" s="11"/>
      <c r="R2" s="11"/>
    </row>
    <row r="3" spans="1:18" ht="15.6" x14ac:dyDescent="0.3">
      <c r="A3" s="14"/>
      <c r="B3" s="13"/>
      <c r="C3" s="13"/>
      <c r="D3" s="19" t="s">
        <v>8</v>
      </c>
      <c r="E3" s="19" t="s">
        <v>9</v>
      </c>
      <c r="F3" s="19" t="s">
        <v>10</v>
      </c>
      <c r="G3" s="13"/>
      <c r="H3" s="19" t="s">
        <v>11</v>
      </c>
      <c r="I3" s="19" t="s">
        <v>12</v>
      </c>
      <c r="J3" s="19" t="s">
        <v>13</v>
      </c>
      <c r="K3" s="19" t="s">
        <v>14</v>
      </c>
      <c r="L3" s="19" t="s">
        <v>15</v>
      </c>
      <c r="M3" s="19" t="s">
        <v>16</v>
      </c>
      <c r="N3" s="20" t="s">
        <v>17</v>
      </c>
      <c r="O3" s="20" t="s">
        <v>18</v>
      </c>
      <c r="P3" s="20" t="s">
        <v>19</v>
      </c>
      <c r="Q3" s="20" t="s">
        <v>20</v>
      </c>
      <c r="R3" s="21" t="s">
        <v>21</v>
      </c>
    </row>
    <row r="4" spans="1:18" x14ac:dyDescent="0.3">
      <c r="A4" s="22">
        <v>424</v>
      </c>
      <c r="B4" s="23" t="s">
        <v>22</v>
      </c>
      <c r="C4" s="24" t="s">
        <v>23</v>
      </c>
      <c r="D4" s="25">
        <f t="shared" ref="D4:R4" si="0">SUM(D5)</f>
        <v>5.08</v>
      </c>
      <c r="E4" s="25">
        <f t="shared" si="0"/>
        <v>4.5999999999999996</v>
      </c>
      <c r="F4" s="25">
        <f t="shared" si="0"/>
        <v>0.28000000000000003</v>
      </c>
      <c r="G4" s="25">
        <f t="shared" si="0"/>
        <v>62.8</v>
      </c>
      <c r="H4" s="26">
        <f t="shared" si="0"/>
        <v>2.8000000000000001E-2</v>
      </c>
      <c r="I4" s="26">
        <f t="shared" si="0"/>
        <v>0.17599999999999999</v>
      </c>
      <c r="J4" s="25">
        <f t="shared" si="0"/>
        <v>0</v>
      </c>
      <c r="K4" s="25">
        <f t="shared" si="0"/>
        <v>0.1</v>
      </c>
      <c r="L4" s="25">
        <f t="shared" si="0"/>
        <v>0.24</v>
      </c>
      <c r="M4" s="26">
        <f t="shared" si="0"/>
        <v>22</v>
      </c>
      <c r="N4" s="26">
        <f t="shared" si="0"/>
        <v>8.0000000000000002E-3</v>
      </c>
      <c r="O4" s="26">
        <f t="shared" si="0"/>
        <v>4.8</v>
      </c>
      <c r="P4" s="26">
        <f t="shared" si="0"/>
        <v>1.2E-2</v>
      </c>
      <c r="Q4" s="26">
        <f t="shared" si="0"/>
        <v>76.8</v>
      </c>
      <c r="R4" s="26">
        <f t="shared" si="0"/>
        <v>1</v>
      </c>
    </row>
    <row r="5" spans="1:18" x14ac:dyDescent="0.3">
      <c r="A5" s="27"/>
      <c r="B5" s="28" t="s">
        <v>24</v>
      </c>
      <c r="C5" s="29" t="s">
        <v>25</v>
      </c>
      <c r="D5" s="30">
        <v>5.08</v>
      </c>
      <c r="E5" s="30">
        <v>4.5999999999999996</v>
      </c>
      <c r="F5" s="30">
        <v>0.28000000000000003</v>
      </c>
      <c r="G5" s="30">
        <v>62.8</v>
      </c>
      <c r="H5" s="31">
        <v>2.8000000000000001E-2</v>
      </c>
      <c r="I5" s="31">
        <v>0.17599999999999999</v>
      </c>
      <c r="J5" s="30">
        <v>0</v>
      </c>
      <c r="K5" s="30">
        <v>0.1</v>
      </c>
      <c r="L5" s="30">
        <v>0.24</v>
      </c>
      <c r="M5" s="31">
        <v>22</v>
      </c>
      <c r="N5" s="32">
        <v>8.0000000000000002E-3</v>
      </c>
      <c r="O5" s="32">
        <v>4.8</v>
      </c>
      <c r="P5" s="32">
        <v>1.2E-2</v>
      </c>
      <c r="Q5" s="32">
        <v>76.8</v>
      </c>
      <c r="R5" s="33">
        <v>1</v>
      </c>
    </row>
    <row r="6" spans="1:18" x14ac:dyDescent="0.3">
      <c r="A6" s="34">
        <v>1</v>
      </c>
      <c r="B6" s="23" t="s">
        <v>26</v>
      </c>
      <c r="C6" s="35">
        <v>60</v>
      </c>
      <c r="D6" s="25">
        <f t="shared" ref="D6:R6" si="1">SUM(D7:D9)</f>
        <v>7.0419999999999998</v>
      </c>
      <c r="E6" s="25">
        <f t="shared" si="1"/>
        <v>13.535</v>
      </c>
      <c r="F6" s="25">
        <f t="shared" si="1"/>
        <v>14.623000000000001</v>
      </c>
      <c r="G6" s="25">
        <f t="shared" si="1"/>
        <v>149.08999999999997</v>
      </c>
      <c r="H6" s="25">
        <f t="shared" si="1"/>
        <v>5.7000000000000002E-2</v>
      </c>
      <c r="I6" s="25">
        <f t="shared" si="1"/>
        <v>8.8999999999999996E-2</v>
      </c>
      <c r="J6" s="25">
        <f t="shared" si="1"/>
        <v>0.13900000000000001</v>
      </c>
      <c r="K6" s="25">
        <f t="shared" si="1"/>
        <v>0.10300000000000001</v>
      </c>
      <c r="L6" s="25">
        <f t="shared" si="1"/>
        <v>0.58800000000000008</v>
      </c>
      <c r="M6" s="25">
        <f t="shared" si="1"/>
        <v>183.58800000000002</v>
      </c>
      <c r="N6" s="25">
        <f t="shared" si="1"/>
        <v>1E-3</v>
      </c>
      <c r="O6" s="25">
        <f t="shared" si="1"/>
        <v>16.881</v>
      </c>
      <c r="P6" s="25">
        <f t="shared" si="1"/>
        <v>5.0000000000000001E-3</v>
      </c>
      <c r="Q6" s="25">
        <f t="shared" si="1"/>
        <v>128.16900000000001</v>
      </c>
      <c r="R6" s="36">
        <f t="shared" si="1"/>
        <v>0.81799999999999995</v>
      </c>
    </row>
    <row r="7" spans="1:18" x14ac:dyDescent="0.3">
      <c r="A7" s="34"/>
      <c r="B7" s="37" t="s">
        <v>27</v>
      </c>
      <c r="C7" s="38" t="s">
        <v>28</v>
      </c>
      <c r="D7" s="39">
        <v>8.2000000000000003E-2</v>
      </c>
      <c r="E7" s="39">
        <v>7.3949999999999996</v>
      </c>
      <c r="F7" s="39">
        <v>0.13300000000000001</v>
      </c>
      <c r="G7" s="39">
        <v>6.52</v>
      </c>
      <c r="H7" s="39">
        <v>1E-3</v>
      </c>
      <c r="I7" s="39">
        <v>1.2E-2</v>
      </c>
      <c r="J7" s="39">
        <v>0</v>
      </c>
      <c r="K7" s="39">
        <v>4.5999999999999999E-2</v>
      </c>
      <c r="L7" s="39">
        <v>0.10199999999999999</v>
      </c>
      <c r="M7" s="39">
        <v>2.448</v>
      </c>
      <c r="N7" s="40">
        <v>0</v>
      </c>
      <c r="O7" s="40">
        <v>5.0999999999999997E-2</v>
      </c>
      <c r="P7" s="40">
        <v>0</v>
      </c>
      <c r="Q7" s="40">
        <v>3.069</v>
      </c>
      <c r="R7" s="41">
        <v>0.02</v>
      </c>
    </row>
    <row r="8" spans="1:18" x14ac:dyDescent="0.3">
      <c r="A8" s="34"/>
      <c r="B8" s="37" t="s">
        <v>29</v>
      </c>
      <c r="C8" s="38" t="s">
        <v>30</v>
      </c>
      <c r="D8" s="39">
        <v>4.59</v>
      </c>
      <c r="E8" s="39">
        <v>5.84</v>
      </c>
      <c r="F8" s="39">
        <v>0</v>
      </c>
      <c r="G8" s="39">
        <v>72.069999999999993</v>
      </c>
      <c r="H8" s="39">
        <v>8.0000000000000002E-3</v>
      </c>
      <c r="I8" s="39">
        <v>5.8999999999999997E-2</v>
      </c>
      <c r="J8" s="39">
        <v>0.13900000000000001</v>
      </c>
      <c r="K8" s="39">
        <v>5.7000000000000002E-2</v>
      </c>
      <c r="L8" s="39">
        <v>9.6000000000000002E-2</v>
      </c>
      <c r="M8" s="39">
        <v>174.24</v>
      </c>
      <c r="N8" s="40">
        <v>0</v>
      </c>
      <c r="O8" s="40">
        <v>6.93</v>
      </c>
      <c r="P8" s="40">
        <v>3.0000000000000001E-3</v>
      </c>
      <c r="Q8" s="40">
        <v>99</v>
      </c>
      <c r="R8" s="41">
        <v>0.19800000000000001</v>
      </c>
    </row>
    <row r="9" spans="1:18" x14ac:dyDescent="0.3">
      <c r="A9" s="34"/>
      <c r="B9" s="37" t="s">
        <v>31</v>
      </c>
      <c r="C9" s="38" t="s">
        <v>32</v>
      </c>
      <c r="D9" s="30">
        <v>2.37</v>
      </c>
      <c r="E9" s="30">
        <v>0.3</v>
      </c>
      <c r="F9" s="30">
        <v>14.49</v>
      </c>
      <c r="G9" s="30">
        <v>70.5</v>
      </c>
      <c r="H9" s="30">
        <v>4.8000000000000001E-2</v>
      </c>
      <c r="I9" s="30">
        <v>1.7999999999999999E-2</v>
      </c>
      <c r="J9" s="30">
        <v>0</v>
      </c>
      <c r="K9" s="39">
        <v>0</v>
      </c>
      <c r="L9" s="39">
        <v>0.39</v>
      </c>
      <c r="M9" s="39">
        <v>6.9</v>
      </c>
      <c r="N9" s="40">
        <v>1E-3</v>
      </c>
      <c r="O9" s="40">
        <v>9.9</v>
      </c>
      <c r="P9" s="40">
        <v>2E-3</v>
      </c>
      <c r="Q9" s="40">
        <v>26.1</v>
      </c>
      <c r="R9" s="41">
        <v>0.6</v>
      </c>
    </row>
    <row r="10" spans="1:18" ht="41.4" x14ac:dyDescent="0.3">
      <c r="A10" s="42">
        <v>66</v>
      </c>
      <c r="B10" s="43" t="s">
        <v>33</v>
      </c>
      <c r="C10" s="44" t="s">
        <v>34</v>
      </c>
      <c r="D10" s="45">
        <f t="shared" ref="D10:R10" si="2">SUM(D11:D17)</f>
        <v>6.33</v>
      </c>
      <c r="E10" s="45">
        <f t="shared" si="2"/>
        <v>9.08</v>
      </c>
      <c r="F10" s="45">
        <f t="shared" si="2"/>
        <v>26.020000000000003</v>
      </c>
      <c r="G10" s="45">
        <f t="shared" si="2"/>
        <v>212.40000000000003</v>
      </c>
      <c r="H10" s="45">
        <f t="shared" si="2"/>
        <v>0.15900000000000003</v>
      </c>
      <c r="I10" s="45">
        <f t="shared" si="2"/>
        <v>0.24700000000000003</v>
      </c>
      <c r="J10" s="45">
        <f t="shared" si="2"/>
        <v>1.95</v>
      </c>
      <c r="K10" s="46">
        <f t="shared" si="2"/>
        <v>0.06</v>
      </c>
      <c r="L10" s="46">
        <f t="shared" si="2"/>
        <v>0.13</v>
      </c>
      <c r="M10" s="46">
        <f t="shared" si="2"/>
        <v>185.12</v>
      </c>
      <c r="N10" s="46">
        <f t="shared" si="2"/>
        <v>1.2999999999999999E-2</v>
      </c>
      <c r="O10" s="46">
        <f t="shared" si="2"/>
        <v>34.33</v>
      </c>
      <c r="P10" s="46">
        <f t="shared" si="2"/>
        <v>4.0000000000000001E-3</v>
      </c>
      <c r="Q10" s="46">
        <f t="shared" si="2"/>
        <v>175.10000000000002</v>
      </c>
      <c r="R10" s="47">
        <f t="shared" si="2"/>
        <v>0.49</v>
      </c>
    </row>
    <row r="11" spans="1:18" x14ac:dyDescent="0.3">
      <c r="A11" s="48"/>
      <c r="B11" s="49" t="s">
        <v>27</v>
      </c>
      <c r="C11" s="50" t="s">
        <v>35</v>
      </c>
      <c r="D11" s="51">
        <v>0.08</v>
      </c>
      <c r="E11" s="51">
        <v>3.69</v>
      </c>
      <c r="F11" s="51">
        <v>0.1</v>
      </c>
      <c r="G11" s="51">
        <v>33.96</v>
      </c>
      <c r="H11" s="51">
        <v>1E-3</v>
      </c>
      <c r="I11" s="51">
        <v>7.0000000000000001E-3</v>
      </c>
      <c r="J11" s="51">
        <v>0</v>
      </c>
      <c r="K11" s="52">
        <v>2.7E-2</v>
      </c>
      <c r="L11" s="52">
        <v>0.06</v>
      </c>
      <c r="M11" s="52">
        <v>1.44</v>
      </c>
      <c r="N11" s="53">
        <v>0</v>
      </c>
      <c r="O11" s="53">
        <v>0.03</v>
      </c>
      <c r="P11" s="53">
        <v>0</v>
      </c>
      <c r="Q11" s="53">
        <v>1.8</v>
      </c>
      <c r="R11" s="54">
        <v>1.2E-2</v>
      </c>
    </row>
    <row r="12" spans="1:18" x14ac:dyDescent="0.3">
      <c r="A12" s="48"/>
      <c r="B12" s="49" t="s">
        <v>36</v>
      </c>
      <c r="C12" s="50" t="s">
        <v>37</v>
      </c>
      <c r="D12" s="51">
        <v>4.3499999999999996</v>
      </c>
      <c r="E12" s="51">
        <v>4.8</v>
      </c>
      <c r="F12" s="51">
        <v>7.05</v>
      </c>
      <c r="G12" s="51">
        <v>90</v>
      </c>
      <c r="H12" s="51">
        <v>0.06</v>
      </c>
      <c r="I12" s="51">
        <v>0.22500000000000001</v>
      </c>
      <c r="J12" s="51">
        <v>1.95</v>
      </c>
      <c r="K12" s="52">
        <v>3.3000000000000002E-2</v>
      </c>
      <c r="L12" s="52">
        <v>0</v>
      </c>
      <c r="M12" s="52">
        <v>180</v>
      </c>
      <c r="N12" s="53">
        <v>1.2999999999999999E-2</v>
      </c>
      <c r="O12" s="53">
        <v>21</v>
      </c>
      <c r="P12" s="53">
        <v>3.0000000000000001E-3</v>
      </c>
      <c r="Q12" s="53">
        <v>135</v>
      </c>
      <c r="R12" s="54">
        <v>0.09</v>
      </c>
    </row>
    <row r="13" spans="1:18" x14ac:dyDescent="0.3">
      <c r="A13" s="48"/>
      <c r="B13" s="49" t="s">
        <v>38</v>
      </c>
      <c r="C13" s="50" t="s">
        <v>39</v>
      </c>
      <c r="D13" s="51">
        <v>0</v>
      </c>
      <c r="E13" s="51">
        <v>0</v>
      </c>
      <c r="F13" s="51">
        <v>0</v>
      </c>
      <c r="G13" s="51">
        <v>0</v>
      </c>
      <c r="H13" s="51">
        <v>1E-3</v>
      </c>
      <c r="I13" s="51">
        <v>1E-3</v>
      </c>
      <c r="J13" s="51">
        <v>0</v>
      </c>
      <c r="K13" s="52">
        <v>0</v>
      </c>
      <c r="L13" s="52">
        <v>0</v>
      </c>
      <c r="M13" s="52">
        <v>0</v>
      </c>
      <c r="N13" s="53">
        <v>0</v>
      </c>
      <c r="O13" s="53">
        <v>0</v>
      </c>
      <c r="P13" s="53">
        <v>0</v>
      </c>
      <c r="Q13" s="53">
        <v>0</v>
      </c>
      <c r="R13" s="54">
        <v>0</v>
      </c>
    </row>
    <row r="14" spans="1:18" x14ac:dyDescent="0.3">
      <c r="A14" s="48"/>
      <c r="B14" s="49" t="s">
        <v>40</v>
      </c>
      <c r="C14" s="50" t="s">
        <v>41</v>
      </c>
      <c r="D14" s="51">
        <v>0</v>
      </c>
      <c r="E14" s="51">
        <v>0</v>
      </c>
      <c r="F14" s="51">
        <v>0</v>
      </c>
      <c r="G14" s="51">
        <v>0</v>
      </c>
      <c r="H14" s="51">
        <v>0</v>
      </c>
      <c r="I14" s="51">
        <v>0</v>
      </c>
      <c r="J14" s="51">
        <v>0</v>
      </c>
      <c r="K14" s="52">
        <v>0</v>
      </c>
      <c r="L14" s="52">
        <v>0</v>
      </c>
      <c r="M14" s="52">
        <v>0</v>
      </c>
      <c r="N14" s="53">
        <v>0</v>
      </c>
      <c r="O14" s="53">
        <v>0</v>
      </c>
      <c r="P14" s="53">
        <v>0</v>
      </c>
      <c r="Q14" s="53">
        <v>0</v>
      </c>
      <c r="R14" s="54">
        <v>0</v>
      </c>
    </row>
    <row r="15" spans="1:18" x14ac:dyDescent="0.3">
      <c r="A15" s="48"/>
      <c r="B15" s="49" t="s">
        <v>42</v>
      </c>
      <c r="C15" s="50" t="s">
        <v>35</v>
      </c>
      <c r="D15" s="51">
        <v>0</v>
      </c>
      <c r="E15" s="51">
        <v>0</v>
      </c>
      <c r="F15" s="51">
        <v>5.99</v>
      </c>
      <c r="G15" s="51">
        <v>23.94</v>
      </c>
      <c r="H15" s="51">
        <v>0</v>
      </c>
      <c r="I15" s="51">
        <v>0</v>
      </c>
      <c r="J15" s="51">
        <v>0</v>
      </c>
      <c r="K15" s="52">
        <v>0</v>
      </c>
      <c r="L15" s="52">
        <v>0</v>
      </c>
      <c r="M15" s="52">
        <v>0.18</v>
      </c>
      <c r="N15" s="53">
        <v>0</v>
      </c>
      <c r="O15" s="53">
        <v>0</v>
      </c>
      <c r="P15" s="53">
        <v>0</v>
      </c>
      <c r="Q15" s="53">
        <v>0</v>
      </c>
      <c r="R15" s="54">
        <v>1.7999999999999999E-2</v>
      </c>
    </row>
    <row r="16" spans="1:18" x14ac:dyDescent="0.3">
      <c r="A16" s="48"/>
      <c r="B16" s="49" t="s">
        <v>43</v>
      </c>
      <c r="C16" s="50" t="s">
        <v>44</v>
      </c>
      <c r="D16" s="51">
        <v>0.75</v>
      </c>
      <c r="E16" s="51">
        <v>0.26</v>
      </c>
      <c r="F16" s="51">
        <v>6.23</v>
      </c>
      <c r="G16" s="51">
        <v>30.3</v>
      </c>
      <c r="H16" s="51">
        <v>8.4000000000000005E-2</v>
      </c>
      <c r="I16" s="51">
        <v>8.0000000000000002E-3</v>
      </c>
      <c r="J16" s="51">
        <v>0</v>
      </c>
      <c r="K16" s="52">
        <v>0</v>
      </c>
      <c r="L16" s="52">
        <v>0.04</v>
      </c>
      <c r="M16" s="52">
        <v>0.8</v>
      </c>
      <c r="N16" s="53">
        <v>0</v>
      </c>
      <c r="O16" s="53">
        <v>5</v>
      </c>
      <c r="P16" s="53">
        <v>1E-3</v>
      </c>
      <c r="Q16" s="53">
        <v>15</v>
      </c>
      <c r="R16" s="54">
        <v>0.1</v>
      </c>
    </row>
    <row r="17" spans="1:21" x14ac:dyDescent="0.3">
      <c r="A17" s="48"/>
      <c r="B17" s="49" t="s">
        <v>45</v>
      </c>
      <c r="C17" s="50" t="s">
        <v>44</v>
      </c>
      <c r="D17" s="51">
        <v>1.1499999999999999</v>
      </c>
      <c r="E17" s="51">
        <v>0.33</v>
      </c>
      <c r="F17" s="51">
        <v>6.65</v>
      </c>
      <c r="G17" s="51">
        <v>34.200000000000003</v>
      </c>
      <c r="H17" s="51">
        <v>1.2999999999999999E-2</v>
      </c>
      <c r="I17" s="51">
        <v>6.0000000000000001E-3</v>
      </c>
      <c r="J17" s="51">
        <v>0</v>
      </c>
      <c r="K17" s="52">
        <v>0</v>
      </c>
      <c r="L17" s="52">
        <v>0.03</v>
      </c>
      <c r="M17" s="52">
        <v>2.7</v>
      </c>
      <c r="N17" s="53">
        <v>0</v>
      </c>
      <c r="O17" s="53">
        <v>8.3000000000000007</v>
      </c>
      <c r="P17" s="53">
        <v>0</v>
      </c>
      <c r="Q17" s="53">
        <v>23.3</v>
      </c>
      <c r="R17" s="54">
        <v>0.27</v>
      </c>
    </row>
    <row r="18" spans="1:21" ht="27.6" x14ac:dyDescent="0.3">
      <c r="A18" s="55">
        <v>395</v>
      </c>
      <c r="B18" s="43" t="s">
        <v>46</v>
      </c>
      <c r="C18" s="56" t="s">
        <v>34</v>
      </c>
      <c r="D18" s="57">
        <f t="shared" ref="D18:R18" si="3">SUM(D19:D22)</f>
        <v>3.59</v>
      </c>
      <c r="E18" s="57">
        <f t="shared" si="3"/>
        <v>3.43</v>
      </c>
      <c r="F18" s="57">
        <f t="shared" si="3"/>
        <v>16.830000000000002</v>
      </c>
      <c r="G18" s="57">
        <f t="shared" si="3"/>
        <v>111.79</v>
      </c>
      <c r="H18" s="57">
        <f t="shared" si="3"/>
        <v>0.02</v>
      </c>
      <c r="I18" s="57">
        <f t="shared" si="3"/>
        <v>7.4999999999999997E-2</v>
      </c>
      <c r="J18" s="57">
        <f t="shared" si="3"/>
        <v>0.6</v>
      </c>
      <c r="K18" s="57">
        <f t="shared" si="3"/>
        <v>2.1999999999999999E-2</v>
      </c>
      <c r="L18" s="57">
        <f t="shared" si="3"/>
        <v>0</v>
      </c>
      <c r="M18" s="57">
        <f t="shared" si="3"/>
        <v>60.6</v>
      </c>
      <c r="N18" s="57">
        <f t="shared" si="3"/>
        <v>8.9999999999999993E-3</v>
      </c>
      <c r="O18" s="57">
        <f t="shared" si="3"/>
        <v>14</v>
      </c>
      <c r="P18" s="57">
        <f t="shared" si="3"/>
        <v>0</v>
      </c>
      <c r="Q18" s="57">
        <f t="shared" si="3"/>
        <v>30</v>
      </c>
      <c r="R18" s="58">
        <f t="shared" si="3"/>
        <v>0.09</v>
      </c>
    </row>
    <row r="19" spans="1:21" ht="15.6" x14ac:dyDescent="0.3">
      <c r="A19" s="55"/>
      <c r="B19" s="49" t="s">
        <v>47</v>
      </c>
      <c r="C19" s="59" t="s">
        <v>48</v>
      </c>
      <c r="D19" s="51">
        <v>0</v>
      </c>
      <c r="E19" s="51">
        <v>0</v>
      </c>
      <c r="F19" s="51">
        <v>0</v>
      </c>
      <c r="G19" s="51">
        <v>0</v>
      </c>
      <c r="H19" s="60">
        <v>0</v>
      </c>
      <c r="I19" s="60">
        <v>0</v>
      </c>
      <c r="J19" s="51">
        <v>0</v>
      </c>
      <c r="K19" s="51">
        <v>0</v>
      </c>
      <c r="L19" s="51">
        <v>0</v>
      </c>
      <c r="M19" s="60">
        <v>0</v>
      </c>
      <c r="N19" s="61">
        <v>0</v>
      </c>
      <c r="O19" s="61">
        <v>0</v>
      </c>
      <c r="P19" s="61">
        <v>0</v>
      </c>
      <c r="Q19" s="61">
        <v>0</v>
      </c>
      <c r="R19" s="62">
        <v>0</v>
      </c>
    </row>
    <row r="20" spans="1:21" ht="27.6" x14ac:dyDescent="0.3">
      <c r="A20" s="55"/>
      <c r="B20" s="49" t="s">
        <v>49</v>
      </c>
      <c r="C20" s="59" t="s">
        <v>50</v>
      </c>
      <c r="D20" s="51">
        <v>3.5</v>
      </c>
      <c r="E20" s="51">
        <v>3</v>
      </c>
      <c r="F20" s="51">
        <v>4.7</v>
      </c>
      <c r="G20" s="51">
        <v>63</v>
      </c>
      <c r="H20" s="60">
        <v>0</v>
      </c>
      <c r="I20" s="60">
        <v>0</v>
      </c>
      <c r="J20" s="51">
        <v>0.6</v>
      </c>
      <c r="K20" s="51">
        <v>2.1999999999999999E-2</v>
      </c>
      <c r="L20" s="51">
        <v>0</v>
      </c>
      <c r="M20" s="60">
        <v>0</v>
      </c>
      <c r="N20" s="61">
        <v>8.9999999999999993E-3</v>
      </c>
      <c r="O20" s="61">
        <v>14</v>
      </c>
      <c r="P20" s="61">
        <v>0</v>
      </c>
      <c r="Q20" s="61">
        <v>30</v>
      </c>
      <c r="R20" s="62">
        <v>0</v>
      </c>
    </row>
    <row r="21" spans="1:21" ht="15.6" x14ac:dyDescent="0.3">
      <c r="A21" s="55"/>
      <c r="B21" s="49" t="s">
        <v>51</v>
      </c>
      <c r="C21" s="59" t="s">
        <v>52</v>
      </c>
      <c r="D21" s="51">
        <v>0</v>
      </c>
      <c r="E21" s="51">
        <v>0</v>
      </c>
      <c r="F21" s="51">
        <v>11.1</v>
      </c>
      <c r="G21" s="51">
        <v>42.14</v>
      </c>
      <c r="H21" s="60">
        <v>0</v>
      </c>
      <c r="I21" s="60">
        <v>0</v>
      </c>
      <c r="J21" s="51">
        <v>0</v>
      </c>
      <c r="K21" s="51">
        <v>0</v>
      </c>
      <c r="L21" s="51">
        <v>0</v>
      </c>
      <c r="M21" s="60">
        <v>0.6</v>
      </c>
      <c r="N21" s="61">
        <v>0</v>
      </c>
      <c r="O21" s="61">
        <v>0</v>
      </c>
      <c r="P21" s="61">
        <v>0</v>
      </c>
      <c r="Q21" s="61">
        <v>0</v>
      </c>
      <c r="R21" s="62">
        <v>0.06</v>
      </c>
    </row>
    <row r="22" spans="1:21" ht="15.6" x14ac:dyDescent="0.3">
      <c r="A22" s="55"/>
      <c r="B22" s="49" t="s">
        <v>53</v>
      </c>
      <c r="C22" s="59" t="s">
        <v>54</v>
      </c>
      <c r="D22" s="51">
        <v>0.09</v>
      </c>
      <c r="E22" s="51">
        <v>0.43</v>
      </c>
      <c r="F22" s="51">
        <v>1.03</v>
      </c>
      <c r="G22" s="51">
        <v>6.65</v>
      </c>
      <c r="H22" s="60">
        <v>0.02</v>
      </c>
      <c r="I22" s="60">
        <v>7.4999999999999997E-2</v>
      </c>
      <c r="J22" s="51">
        <v>0</v>
      </c>
      <c r="K22" s="51">
        <v>0</v>
      </c>
      <c r="L22" s="51">
        <v>0</v>
      </c>
      <c r="M22" s="60">
        <v>60</v>
      </c>
      <c r="N22" s="61">
        <v>0</v>
      </c>
      <c r="O22" s="61">
        <v>0</v>
      </c>
      <c r="P22" s="61">
        <v>0</v>
      </c>
      <c r="Q22" s="61">
        <v>0</v>
      </c>
      <c r="R22" s="62">
        <v>0.03</v>
      </c>
    </row>
    <row r="23" spans="1:21" ht="15" customHeight="1" x14ac:dyDescent="0.3">
      <c r="A23" s="63">
        <v>10</v>
      </c>
      <c r="B23" s="23" t="s">
        <v>55</v>
      </c>
      <c r="C23" s="35">
        <v>30</v>
      </c>
      <c r="D23" s="25">
        <f t="shared" ref="D23:R23" si="4">SUM(D24)</f>
        <v>2.37</v>
      </c>
      <c r="E23" s="25">
        <f t="shared" si="4"/>
        <v>0.3</v>
      </c>
      <c r="F23" s="25">
        <f t="shared" si="4"/>
        <v>14.49</v>
      </c>
      <c r="G23" s="25">
        <f t="shared" si="4"/>
        <v>70.5</v>
      </c>
      <c r="H23" s="25">
        <f t="shared" si="4"/>
        <v>4.8000000000000001E-2</v>
      </c>
      <c r="I23" s="25">
        <f t="shared" si="4"/>
        <v>1.7999999999999999E-2</v>
      </c>
      <c r="J23" s="25">
        <f t="shared" si="4"/>
        <v>0</v>
      </c>
      <c r="K23" s="25">
        <f t="shared" si="4"/>
        <v>0</v>
      </c>
      <c r="L23" s="25">
        <f t="shared" si="4"/>
        <v>0.39</v>
      </c>
      <c r="M23" s="25">
        <f t="shared" si="4"/>
        <v>6.9</v>
      </c>
      <c r="N23" s="25">
        <f t="shared" si="4"/>
        <v>1E-3</v>
      </c>
      <c r="O23" s="25">
        <f t="shared" si="4"/>
        <v>9.9</v>
      </c>
      <c r="P23" s="25">
        <f t="shared" si="4"/>
        <v>2E-3</v>
      </c>
      <c r="Q23" s="25">
        <f t="shared" si="4"/>
        <v>26.1</v>
      </c>
      <c r="R23" s="25">
        <f t="shared" si="4"/>
        <v>0.6</v>
      </c>
    </row>
    <row r="24" spans="1:21" ht="28.2" x14ac:dyDescent="0.3">
      <c r="A24" s="64"/>
      <c r="B24" s="28" t="s">
        <v>56</v>
      </c>
      <c r="C24" s="29" t="s">
        <v>32</v>
      </c>
      <c r="D24" s="30">
        <v>2.37</v>
      </c>
      <c r="E24" s="30">
        <v>0.3</v>
      </c>
      <c r="F24" s="30">
        <v>14.49</v>
      </c>
      <c r="G24" s="30">
        <v>70.5</v>
      </c>
      <c r="H24" s="30">
        <v>4.8000000000000001E-2</v>
      </c>
      <c r="I24" s="30">
        <v>1.7999999999999999E-2</v>
      </c>
      <c r="J24" s="30">
        <v>0</v>
      </c>
      <c r="K24" s="39">
        <v>0</v>
      </c>
      <c r="L24" s="39">
        <v>0.39</v>
      </c>
      <c r="M24" s="39">
        <v>6.9</v>
      </c>
      <c r="N24" s="40">
        <v>1E-3</v>
      </c>
      <c r="O24" s="40">
        <v>9.9</v>
      </c>
      <c r="P24" s="40">
        <v>2E-3</v>
      </c>
      <c r="Q24" s="40">
        <v>26.1</v>
      </c>
      <c r="R24" s="41">
        <v>0.6</v>
      </c>
    </row>
    <row r="25" spans="1:21" x14ac:dyDescent="0.3">
      <c r="A25" s="10" t="s">
        <v>57</v>
      </c>
      <c r="B25" s="10"/>
      <c r="C25" s="10"/>
      <c r="D25" s="65">
        <f t="shared" ref="D25:R25" si="5">SUM(D4,D6,D10,D18,D23)</f>
        <v>24.411999999999999</v>
      </c>
      <c r="E25" s="65">
        <f t="shared" si="5"/>
        <v>30.944999999999997</v>
      </c>
      <c r="F25" s="65">
        <f t="shared" si="5"/>
        <v>72.242999999999995</v>
      </c>
      <c r="G25" s="65">
        <f t="shared" si="5"/>
        <v>606.58000000000004</v>
      </c>
      <c r="H25" s="65">
        <f t="shared" si="5"/>
        <v>0.31200000000000006</v>
      </c>
      <c r="I25" s="65">
        <f t="shared" si="5"/>
        <v>0.60499999999999998</v>
      </c>
      <c r="J25" s="65">
        <f t="shared" si="5"/>
        <v>2.6890000000000001</v>
      </c>
      <c r="K25" s="65">
        <f t="shared" si="5"/>
        <v>0.28500000000000003</v>
      </c>
      <c r="L25" s="65">
        <f t="shared" si="5"/>
        <v>1.3480000000000001</v>
      </c>
      <c r="M25" s="65">
        <f t="shared" si="5"/>
        <v>458.20800000000003</v>
      </c>
      <c r="N25" s="65">
        <f t="shared" si="5"/>
        <v>3.2000000000000001E-2</v>
      </c>
      <c r="O25" s="65">
        <f t="shared" si="5"/>
        <v>79.911000000000001</v>
      </c>
      <c r="P25" s="65">
        <f t="shared" si="5"/>
        <v>2.3E-2</v>
      </c>
      <c r="Q25" s="65">
        <f t="shared" si="5"/>
        <v>436.16900000000004</v>
      </c>
      <c r="R25" s="65">
        <f t="shared" si="5"/>
        <v>2.9979999999999998</v>
      </c>
    </row>
    <row r="26" spans="1:21" x14ac:dyDescent="0.3">
      <c r="A26" s="66"/>
      <c r="B26" s="66"/>
      <c r="C26" s="66">
        <v>530</v>
      </c>
      <c r="D26" s="67"/>
      <c r="E26" s="67"/>
      <c r="F26" s="67"/>
      <c r="G26" s="67"/>
      <c r="H26" s="67"/>
      <c r="I26" s="67"/>
      <c r="J26" s="67"/>
      <c r="K26" s="67"/>
      <c r="L26" s="67"/>
      <c r="M26" s="67"/>
      <c r="N26" s="67"/>
      <c r="O26" s="67"/>
      <c r="P26" s="67"/>
      <c r="Q26" s="67"/>
      <c r="R26" s="67"/>
    </row>
    <row r="27" spans="1:21" x14ac:dyDescent="0.3">
      <c r="A27" s="66"/>
      <c r="B27" s="66"/>
      <c r="C27" s="66"/>
      <c r="D27" s="67"/>
      <c r="E27" s="67"/>
      <c r="F27" s="67"/>
      <c r="G27" s="67"/>
      <c r="H27" s="67"/>
      <c r="I27" s="67"/>
      <c r="J27" s="67"/>
      <c r="K27" s="67"/>
      <c r="L27" s="67"/>
      <c r="M27" s="67"/>
      <c r="N27" s="67"/>
      <c r="O27" s="67"/>
      <c r="P27" s="67"/>
      <c r="Q27" s="67"/>
      <c r="R27" s="67"/>
    </row>
    <row r="28" spans="1:21" x14ac:dyDescent="0.3">
      <c r="A28" s="66"/>
      <c r="B28" s="66"/>
      <c r="C28" s="66"/>
      <c r="D28" s="67"/>
      <c r="E28" s="67"/>
      <c r="F28" s="67"/>
      <c r="G28" s="67"/>
      <c r="H28" s="67"/>
      <c r="I28" s="67"/>
      <c r="J28" s="67"/>
      <c r="K28" s="67"/>
      <c r="L28" s="67"/>
      <c r="M28" s="67"/>
      <c r="N28" s="67"/>
      <c r="O28" s="67"/>
      <c r="P28" s="67"/>
      <c r="Q28" s="67"/>
      <c r="R28" s="67"/>
    </row>
    <row r="29" spans="1:21" x14ac:dyDescent="0.3">
      <c r="A29" s="17"/>
      <c r="B29" s="18" t="s">
        <v>58</v>
      </c>
      <c r="C29" s="17"/>
      <c r="D29" s="17"/>
      <c r="E29" s="17"/>
      <c r="F29" s="17"/>
      <c r="G29" s="17"/>
      <c r="H29" s="17"/>
      <c r="I29" s="17"/>
      <c r="J29" s="17"/>
      <c r="K29" s="17"/>
      <c r="L29" s="17"/>
      <c r="M29" s="17"/>
      <c r="N29" s="17"/>
      <c r="O29" s="17"/>
      <c r="P29" s="17"/>
      <c r="Q29" s="17"/>
      <c r="R29" s="17"/>
    </row>
    <row r="30" spans="1:21" ht="15" customHeight="1" x14ac:dyDescent="0.3">
      <c r="A30" s="14" t="s">
        <v>1</v>
      </c>
      <c r="B30" s="13" t="s">
        <v>2</v>
      </c>
      <c r="C30" s="13" t="s">
        <v>3</v>
      </c>
      <c r="D30" s="12" t="s">
        <v>4</v>
      </c>
      <c r="E30" s="12"/>
      <c r="F30" s="12"/>
      <c r="G30" s="13" t="s">
        <v>5</v>
      </c>
      <c r="H30" s="12" t="s">
        <v>6</v>
      </c>
      <c r="I30" s="12"/>
      <c r="J30" s="12"/>
      <c r="K30" s="12"/>
      <c r="L30" s="12"/>
      <c r="M30" s="11" t="s">
        <v>7</v>
      </c>
      <c r="N30" s="11"/>
      <c r="O30" s="11"/>
      <c r="P30" s="11"/>
      <c r="Q30" s="11"/>
      <c r="R30" s="11"/>
      <c r="U30" s="152"/>
    </row>
    <row r="31" spans="1:21" ht="15.6" x14ac:dyDescent="0.3">
      <c r="A31" s="14"/>
      <c r="B31" s="13"/>
      <c r="C31" s="13"/>
      <c r="D31" s="19" t="s">
        <v>8</v>
      </c>
      <c r="E31" s="19" t="s">
        <v>9</v>
      </c>
      <c r="F31" s="19" t="s">
        <v>10</v>
      </c>
      <c r="G31" s="13"/>
      <c r="H31" s="19" t="s">
        <v>11</v>
      </c>
      <c r="I31" s="19" t="s">
        <v>12</v>
      </c>
      <c r="J31" s="19" t="s">
        <v>13</v>
      </c>
      <c r="K31" s="19" t="s">
        <v>14</v>
      </c>
      <c r="L31" s="19" t="s">
        <v>15</v>
      </c>
      <c r="M31" s="19" t="s">
        <v>16</v>
      </c>
      <c r="N31" s="20" t="s">
        <v>17</v>
      </c>
      <c r="O31" s="20" t="s">
        <v>18</v>
      </c>
      <c r="P31" s="20" t="s">
        <v>19</v>
      </c>
      <c r="Q31" s="20" t="s">
        <v>20</v>
      </c>
      <c r="R31" s="21" t="s">
        <v>21</v>
      </c>
    </row>
    <row r="32" spans="1:21" ht="27.6" x14ac:dyDescent="0.3">
      <c r="A32" s="263">
        <v>19</v>
      </c>
      <c r="B32" s="264" t="s">
        <v>59</v>
      </c>
      <c r="C32" s="70" t="s">
        <v>174</v>
      </c>
      <c r="D32" s="265">
        <f t="shared" ref="D32:R32" si="6">SUM(D33)</f>
        <v>2.8</v>
      </c>
      <c r="E32" s="265">
        <f t="shared" si="6"/>
        <v>0</v>
      </c>
      <c r="F32" s="265">
        <f t="shared" si="6"/>
        <v>1.3</v>
      </c>
      <c r="G32" s="265">
        <f t="shared" si="6"/>
        <v>16</v>
      </c>
      <c r="H32" s="265">
        <f t="shared" si="6"/>
        <v>0</v>
      </c>
      <c r="I32" s="265">
        <f t="shared" si="6"/>
        <v>0</v>
      </c>
      <c r="J32" s="265">
        <f t="shared" si="6"/>
        <v>0</v>
      </c>
      <c r="K32" s="265">
        <f t="shared" si="6"/>
        <v>5.0000000000000001E-3</v>
      </c>
      <c r="L32" s="265">
        <f t="shared" si="6"/>
        <v>0.1</v>
      </c>
      <c r="M32" s="265">
        <f t="shared" si="6"/>
        <v>25</v>
      </c>
      <c r="N32" s="265">
        <f t="shared" si="6"/>
        <v>0</v>
      </c>
      <c r="O32" s="265">
        <f t="shared" si="6"/>
        <v>14</v>
      </c>
      <c r="P32" s="265">
        <f t="shared" si="6"/>
        <v>24</v>
      </c>
      <c r="Q32" s="265">
        <f t="shared" si="6"/>
        <v>0</v>
      </c>
      <c r="R32" s="265">
        <f t="shared" si="6"/>
        <v>1.2</v>
      </c>
    </row>
    <row r="33" spans="1:18" ht="15.6" x14ac:dyDescent="0.3">
      <c r="A33" s="266"/>
      <c r="B33" s="267" t="s">
        <v>61</v>
      </c>
      <c r="C33" s="75" t="s">
        <v>50</v>
      </c>
      <c r="D33" s="268">
        <v>2.8</v>
      </c>
      <c r="E33" s="268">
        <v>0</v>
      </c>
      <c r="F33" s="268">
        <v>1.3</v>
      </c>
      <c r="G33" s="268">
        <v>16</v>
      </c>
      <c r="H33" s="268">
        <v>0</v>
      </c>
      <c r="I33" s="268">
        <v>0</v>
      </c>
      <c r="J33" s="268">
        <v>0</v>
      </c>
      <c r="K33" s="268">
        <v>5.0000000000000001E-3</v>
      </c>
      <c r="L33" s="268">
        <v>0.1</v>
      </c>
      <c r="M33" s="268">
        <v>25</v>
      </c>
      <c r="N33" s="269">
        <v>0</v>
      </c>
      <c r="O33" s="269">
        <v>14</v>
      </c>
      <c r="P33" s="269">
        <v>24</v>
      </c>
      <c r="Q33" s="269">
        <v>0</v>
      </c>
      <c r="R33" s="270">
        <v>1.2</v>
      </c>
    </row>
    <row r="34" spans="1:18" ht="28.2" x14ac:dyDescent="0.3">
      <c r="A34" s="63">
        <v>86</v>
      </c>
      <c r="B34" s="23" t="s">
        <v>63</v>
      </c>
      <c r="C34" s="24" t="s">
        <v>174</v>
      </c>
      <c r="D34" s="24">
        <f t="shared" ref="D34:R34" si="7">SUM(D35:D42)</f>
        <v>13.139999999999999</v>
      </c>
      <c r="E34" s="24">
        <f t="shared" si="7"/>
        <v>3.8349999999999995</v>
      </c>
      <c r="F34" s="24">
        <f t="shared" si="7"/>
        <v>5.2189999999999994</v>
      </c>
      <c r="G34" s="24">
        <f t="shared" si="7"/>
        <v>174.14999999999998</v>
      </c>
      <c r="H34" s="79">
        <f t="shared" si="7"/>
        <v>9.5000000000000001E-2</v>
      </c>
      <c r="I34" s="79">
        <f t="shared" si="7"/>
        <v>0.11600000000000001</v>
      </c>
      <c r="J34" s="24">
        <f t="shared" si="7"/>
        <v>2.5099999999999998</v>
      </c>
      <c r="K34" s="24">
        <f t="shared" si="7"/>
        <v>0.44600000000000006</v>
      </c>
      <c r="L34" s="24">
        <f t="shared" si="7"/>
        <v>0.89400000000000002</v>
      </c>
      <c r="M34" s="24">
        <f t="shared" si="7"/>
        <v>37.614000000000004</v>
      </c>
      <c r="N34" s="24">
        <f t="shared" si="7"/>
        <v>9.2999999999999999E-2</v>
      </c>
      <c r="O34" s="24">
        <f t="shared" si="7"/>
        <v>32.731000000000002</v>
      </c>
      <c r="P34" s="24">
        <f t="shared" si="7"/>
        <v>1.7999999999999999E-2</v>
      </c>
      <c r="Q34" s="24">
        <f t="shared" si="7"/>
        <v>183.63199999999998</v>
      </c>
      <c r="R34" s="24">
        <f t="shared" si="7"/>
        <v>1.0579999999999998</v>
      </c>
    </row>
    <row r="35" spans="1:18" x14ac:dyDescent="0.3">
      <c r="A35" s="80"/>
      <c r="B35" s="37" t="s">
        <v>64</v>
      </c>
      <c r="C35" s="38" t="s">
        <v>239</v>
      </c>
      <c r="D35" s="38">
        <v>10.72</v>
      </c>
      <c r="E35" s="38">
        <v>0.4</v>
      </c>
      <c r="F35" s="38">
        <v>0</v>
      </c>
      <c r="G35" s="38">
        <v>57.23</v>
      </c>
      <c r="H35" s="38">
        <v>0.06</v>
      </c>
      <c r="I35" s="38">
        <v>4.7E-2</v>
      </c>
      <c r="J35" s="38">
        <v>0.67</v>
      </c>
      <c r="K35" s="82">
        <v>7.0000000000000001E-3</v>
      </c>
      <c r="L35" s="82">
        <v>0.60299999999999998</v>
      </c>
      <c r="M35" s="82">
        <v>16.75</v>
      </c>
      <c r="N35" s="82">
        <v>0.09</v>
      </c>
      <c r="O35" s="82">
        <v>20.100000000000001</v>
      </c>
      <c r="P35" s="82">
        <v>1.4999999999999999E-2</v>
      </c>
      <c r="Q35" s="82">
        <v>140.69999999999999</v>
      </c>
      <c r="R35" s="83">
        <v>0.435</v>
      </c>
    </row>
    <row r="36" spans="1:18" x14ac:dyDescent="0.3">
      <c r="A36" s="80"/>
      <c r="B36" s="37" t="s">
        <v>66</v>
      </c>
      <c r="C36" s="38" t="s">
        <v>240</v>
      </c>
      <c r="D36" s="38">
        <v>0.26</v>
      </c>
      <c r="E36" s="38">
        <v>0.02</v>
      </c>
      <c r="F36" s="38">
        <v>1.38</v>
      </c>
      <c r="G36" s="38">
        <v>18</v>
      </c>
      <c r="H36" s="38">
        <v>1.2E-2</v>
      </c>
      <c r="I36" s="38">
        <v>1.4E-2</v>
      </c>
      <c r="J36" s="38">
        <v>1</v>
      </c>
      <c r="K36" s="82">
        <v>0.4</v>
      </c>
      <c r="L36" s="82">
        <v>0.08</v>
      </c>
      <c r="M36" s="82">
        <v>10.199999999999999</v>
      </c>
      <c r="N36" s="82">
        <v>1E-3</v>
      </c>
      <c r="O36" s="82">
        <v>7.6</v>
      </c>
      <c r="P36" s="82">
        <v>0</v>
      </c>
      <c r="Q36" s="82">
        <v>11</v>
      </c>
      <c r="R36" s="83">
        <v>0.14000000000000001</v>
      </c>
    </row>
    <row r="37" spans="1:18" x14ac:dyDescent="0.3">
      <c r="A37" s="80"/>
      <c r="B37" s="37" t="s">
        <v>27</v>
      </c>
      <c r="C37" s="271" t="s">
        <v>241</v>
      </c>
      <c r="D37" s="38">
        <v>0.24</v>
      </c>
      <c r="E37" s="38">
        <v>2.1749999999999998</v>
      </c>
      <c r="F37" s="38">
        <v>3.9E-2</v>
      </c>
      <c r="G37" s="38">
        <v>30.86</v>
      </c>
      <c r="H37" s="38">
        <v>0</v>
      </c>
      <c r="I37" s="38">
        <v>4.0000000000000001E-3</v>
      </c>
      <c r="J37" s="38">
        <v>0</v>
      </c>
      <c r="K37" s="38">
        <v>1.2999999999999999E-2</v>
      </c>
      <c r="L37" s="38">
        <v>0.03</v>
      </c>
      <c r="M37" s="38">
        <v>0.72</v>
      </c>
      <c r="N37" s="82">
        <v>0</v>
      </c>
      <c r="O37" s="82">
        <v>1.4999999999999999E-2</v>
      </c>
      <c r="P37" s="82">
        <v>0</v>
      </c>
      <c r="Q37" s="82">
        <v>0.9</v>
      </c>
      <c r="R37" s="83">
        <v>6.0000000000000001E-3</v>
      </c>
    </row>
    <row r="38" spans="1:18" x14ac:dyDescent="0.3">
      <c r="A38" s="80"/>
      <c r="B38" s="37" t="s">
        <v>69</v>
      </c>
      <c r="C38" s="38" t="s">
        <v>242</v>
      </c>
      <c r="D38" s="38">
        <v>0.12</v>
      </c>
      <c r="E38" s="38">
        <v>0.02</v>
      </c>
      <c r="F38" s="38">
        <v>0.69</v>
      </c>
      <c r="G38" s="38">
        <v>14.44</v>
      </c>
      <c r="H38" s="38">
        <v>4.0000000000000001E-3</v>
      </c>
      <c r="I38" s="38">
        <v>2E-3</v>
      </c>
      <c r="J38" s="38">
        <v>0.84</v>
      </c>
      <c r="K38" s="38">
        <v>0</v>
      </c>
      <c r="L38" s="38">
        <v>1.7000000000000001E-2</v>
      </c>
      <c r="M38" s="38">
        <v>2.6040000000000001</v>
      </c>
      <c r="N38" s="82">
        <v>0</v>
      </c>
      <c r="O38" s="82">
        <v>1.1759999999999999</v>
      </c>
      <c r="P38" s="82">
        <v>0</v>
      </c>
      <c r="Q38" s="82">
        <v>4.8719999999999999</v>
      </c>
      <c r="R38" s="83">
        <v>6.7000000000000004E-2</v>
      </c>
    </row>
    <row r="39" spans="1:18" x14ac:dyDescent="0.3">
      <c r="A39" s="80"/>
      <c r="B39" s="37" t="s">
        <v>38</v>
      </c>
      <c r="C39" s="38" t="s">
        <v>44</v>
      </c>
      <c r="D39" s="38">
        <v>0</v>
      </c>
      <c r="E39" s="38">
        <v>0</v>
      </c>
      <c r="F39" s="38">
        <v>0</v>
      </c>
      <c r="G39" s="38">
        <v>0</v>
      </c>
      <c r="H39" s="38">
        <v>0</v>
      </c>
      <c r="I39" s="38">
        <v>0</v>
      </c>
      <c r="J39" s="38">
        <v>0</v>
      </c>
      <c r="K39" s="38">
        <v>0</v>
      </c>
      <c r="L39" s="38">
        <v>0</v>
      </c>
      <c r="M39" s="38">
        <v>0</v>
      </c>
      <c r="N39" s="38">
        <v>0</v>
      </c>
      <c r="O39" s="38">
        <v>0</v>
      </c>
      <c r="P39" s="38">
        <v>0</v>
      </c>
      <c r="Q39" s="38">
        <v>0</v>
      </c>
      <c r="R39" s="83">
        <v>0</v>
      </c>
    </row>
    <row r="40" spans="1:18" x14ac:dyDescent="0.3">
      <c r="A40" s="80"/>
      <c r="B40" s="37" t="s">
        <v>40</v>
      </c>
      <c r="C40" s="38" t="s">
        <v>41</v>
      </c>
      <c r="D40" s="38">
        <v>0</v>
      </c>
      <c r="E40" s="38">
        <v>0</v>
      </c>
      <c r="F40" s="38">
        <v>0</v>
      </c>
      <c r="G40" s="38">
        <v>0</v>
      </c>
      <c r="H40" s="38">
        <v>0</v>
      </c>
      <c r="I40" s="38">
        <v>0</v>
      </c>
      <c r="J40" s="38">
        <v>0</v>
      </c>
      <c r="K40" s="38">
        <v>0</v>
      </c>
      <c r="L40" s="38">
        <v>0</v>
      </c>
      <c r="M40" s="38">
        <v>0</v>
      </c>
      <c r="N40" s="38">
        <v>0</v>
      </c>
      <c r="O40" s="38">
        <v>0</v>
      </c>
      <c r="P40" s="38">
        <v>0</v>
      </c>
      <c r="Q40" s="38">
        <v>0</v>
      </c>
      <c r="R40" s="83">
        <v>0</v>
      </c>
    </row>
    <row r="41" spans="1:18" x14ac:dyDescent="0.3">
      <c r="A41" s="80"/>
      <c r="B41" s="37" t="s">
        <v>24</v>
      </c>
      <c r="C41" s="38" t="s">
        <v>44</v>
      </c>
      <c r="D41" s="38">
        <v>1.27</v>
      </c>
      <c r="E41" s="38">
        <v>1.1499999999999999</v>
      </c>
      <c r="F41" s="38">
        <v>7.0000000000000007E-2</v>
      </c>
      <c r="G41" s="38">
        <v>26.7</v>
      </c>
      <c r="H41" s="38">
        <v>7.0000000000000001E-3</v>
      </c>
      <c r="I41" s="38">
        <v>4.3999999999999997E-2</v>
      </c>
      <c r="J41" s="38">
        <v>0</v>
      </c>
      <c r="K41" s="82">
        <v>2.5999999999999999E-2</v>
      </c>
      <c r="L41" s="82">
        <v>0.06</v>
      </c>
      <c r="M41" s="82">
        <v>5.5</v>
      </c>
      <c r="N41" s="82">
        <v>2E-3</v>
      </c>
      <c r="O41" s="82">
        <v>1.2</v>
      </c>
      <c r="P41" s="82">
        <v>3.0000000000000001E-3</v>
      </c>
      <c r="Q41" s="82">
        <v>19.2</v>
      </c>
      <c r="R41" s="83">
        <v>0.25</v>
      </c>
    </row>
    <row r="42" spans="1:18" x14ac:dyDescent="0.3">
      <c r="A42" s="80"/>
      <c r="B42" s="37" t="s">
        <v>31</v>
      </c>
      <c r="C42" s="38" t="s">
        <v>243</v>
      </c>
      <c r="D42" s="38">
        <v>0.53</v>
      </c>
      <c r="E42" s="38">
        <v>7.0000000000000007E-2</v>
      </c>
      <c r="F42" s="38">
        <v>3.04</v>
      </c>
      <c r="G42" s="38">
        <v>26.92</v>
      </c>
      <c r="H42" s="38">
        <v>1.2E-2</v>
      </c>
      <c r="I42" s="38">
        <v>5.0000000000000001E-3</v>
      </c>
      <c r="J42" s="38">
        <v>0</v>
      </c>
      <c r="K42" s="82">
        <v>0</v>
      </c>
      <c r="L42" s="82">
        <v>0.104</v>
      </c>
      <c r="M42" s="82">
        <v>1.84</v>
      </c>
      <c r="N42" s="82">
        <v>0</v>
      </c>
      <c r="O42" s="82">
        <v>2.64</v>
      </c>
      <c r="P42" s="82">
        <v>0</v>
      </c>
      <c r="Q42" s="82">
        <v>6.96</v>
      </c>
      <c r="R42" s="83">
        <v>0.16</v>
      </c>
    </row>
    <row r="43" spans="1:18" x14ac:dyDescent="0.3">
      <c r="A43" s="63">
        <v>56</v>
      </c>
      <c r="B43" s="23" t="s">
        <v>74</v>
      </c>
      <c r="C43" s="24" t="s">
        <v>244</v>
      </c>
      <c r="D43" s="24">
        <f t="shared" ref="D43:R43" si="8">SUM(D44:D47)</f>
        <v>4.91</v>
      </c>
      <c r="E43" s="24">
        <f t="shared" si="8"/>
        <v>4.17</v>
      </c>
      <c r="F43" s="24">
        <f t="shared" si="8"/>
        <v>24.009999999999998</v>
      </c>
      <c r="G43" s="24">
        <f t="shared" si="8"/>
        <v>190.58</v>
      </c>
      <c r="H43" s="79">
        <f t="shared" si="8"/>
        <v>0.17899999999999999</v>
      </c>
      <c r="I43" s="79">
        <f t="shared" si="8"/>
        <v>1.006</v>
      </c>
      <c r="J43" s="24">
        <f t="shared" si="8"/>
        <v>27.115000000000002</v>
      </c>
      <c r="K43" s="24">
        <f t="shared" si="8"/>
        <v>3.5000000000000003E-2</v>
      </c>
      <c r="L43" s="24">
        <f t="shared" si="8"/>
        <v>0.17699999999999999</v>
      </c>
      <c r="M43" s="24">
        <f t="shared" si="8"/>
        <v>74.813999999999993</v>
      </c>
      <c r="N43" s="24">
        <f t="shared" si="8"/>
        <v>1.0999999999999999E-2</v>
      </c>
      <c r="O43" s="24">
        <f t="shared" si="8"/>
        <v>37.507999999999996</v>
      </c>
      <c r="P43" s="24">
        <f t="shared" si="8"/>
        <v>1E-3</v>
      </c>
      <c r="Q43" s="24">
        <f t="shared" si="8"/>
        <v>123.44</v>
      </c>
      <c r="R43" s="24">
        <f t="shared" si="8"/>
        <v>1.2289999999999999</v>
      </c>
    </row>
    <row r="44" spans="1:18" x14ac:dyDescent="0.3">
      <c r="A44" s="80"/>
      <c r="B44" s="37" t="s">
        <v>75</v>
      </c>
      <c r="C44" s="38" t="s">
        <v>245</v>
      </c>
      <c r="D44" s="38">
        <v>0.53</v>
      </c>
      <c r="E44" s="38">
        <v>2.65</v>
      </c>
      <c r="F44" s="38">
        <v>21.56</v>
      </c>
      <c r="G44" s="38">
        <v>112.87</v>
      </c>
      <c r="H44" s="38">
        <v>0.159</v>
      </c>
      <c r="I44" s="38">
        <v>0.92600000000000005</v>
      </c>
      <c r="J44" s="38">
        <v>26.46</v>
      </c>
      <c r="K44" s="38">
        <v>4.0000000000000001E-3</v>
      </c>
      <c r="L44" s="38">
        <v>0.13200000000000001</v>
      </c>
      <c r="M44" s="38">
        <v>13.23</v>
      </c>
      <c r="N44" s="82">
        <v>7.0000000000000001E-3</v>
      </c>
      <c r="O44" s="82">
        <v>30.43</v>
      </c>
      <c r="P44" s="82">
        <v>0</v>
      </c>
      <c r="Q44" s="82">
        <v>76.73</v>
      </c>
      <c r="R44" s="83">
        <v>1.19</v>
      </c>
    </row>
    <row r="45" spans="1:18" x14ac:dyDescent="0.3">
      <c r="A45" s="80"/>
      <c r="B45" s="37" t="s">
        <v>27</v>
      </c>
      <c r="C45" s="38" t="s">
        <v>246</v>
      </c>
      <c r="D45" s="38">
        <v>2.77</v>
      </c>
      <c r="E45" s="38">
        <v>0.06</v>
      </c>
      <c r="F45" s="38">
        <v>0.08</v>
      </c>
      <c r="G45" s="38">
        <v>36.47</v>
      </c>
      <c r="H45" s="38">
        <v>0</v>
      </c>
      <c r="I45" s="38">
        <v>5.0000000000000001E-3</v>
      </c>
      <c r="J45" s="38">
        <v>0</v>
      </c>
      <c r="K45" s="38">
        <v>0.02</v>
      </c>
      <c r="L45" s="38">
        <v>4.4999999999999998E-2</v>
      </c>
      <c r="M45" s="38">
        <v>1.1040000000000001</v>
      </c>
      <c r="N45" s="82">
        <v>0</v>
      </c>
      <c r="O45" s="82">
        <v>2.1999999999999999E-2</v>
      </c>
      <c r="P45" s="82">
        <v>0</v>
      </c>
      <c r="Q45" s="82">
        <v>1.35</v>
      </c>
      <c r="R45" s="83">
        <v>8.9999999999999993E-3</v>
      </c>
    </row>
    <row r="46" spans="1:18" x14ac:dyDescent="0.3">
      <c r="A46" s="80"/>
      <c r="B46" s="37" t="s">
        <v>36</v>
      </c>
      <c r="C46" s="38" t="s">
        <v>247</v>
      </c>
      <c r="D46" s="38">
        <v>1.61</v>
      </c>
      <c r="E46" s="38">
        <v>1.46</v>
      </c>
      <c r="F46" s="38">
        <v>2.37</v>
      </c>
      <c r="G46" s="38">
        <v>41.24</v>
      </c>
      <c r="H46" s="38">
        <v>0.02</v>
      </c>
      <c r="I46" s="38">
        <v>7.4999999999999997E-2</v>
      </c>
      <c r="J46" s="38">
        <v>0.65500000000000003</v>
      </c>
      <c r="K46" s="38">
        <v>1.0999999999999999E-2</v>
      </c>
      <c r="L46" s="38">
        <v>0</v>
      </c>
      <c r="M46" s="38">
        <v>60.48</v>
      </c>
      <c r="N46" s="82">
        <v>4.0000000000000001E-3</v>
      </c>
      <c r="O46" s="82">
        <v>7.056</v>
      </c>
      <c r="P46" s="82">
        <v>1E-3</v>
      </c>
      <c r="Q46" s="82">
        <v>45.36</v>
      </c>
      <c r="R46" s="83">
        <v>0.03</v>
      </c>
    </row>
    <row r="47" spans="1:18" x14ac:dyDescent="0.3">
      <c r="A47" s="80"/>
      <c r="B47" s="37" t="s">
        <v>40</v>
      </c>
      <c r="C47" s="38" t="s">
        <v>72</v>
      </c>
      <c r="D47" s="38">
        <v>0</v>
      </c>
      <c r="E47" s="38">
        <v>0</v>
      </c>
      <c r="F47" s="38">
        <v>0</v>
      </c>
      <c r="G47" s="38">
        <v>0</v>
      </c>
      <c r="H47" s="38">
        <v>0</v>
      </c>
      <c r="I47" s="38">
        <v>0</v>
      </c>
      <c r="J47" s="38">
        <v>0</v>
      </c>
      <c r="K47" s="82">
        <v>0</v>
      </c>
      <c r="L47" s="82">
        <v>0</v>
      </c>
      <c r="M47" s="82">
        <v>0</v>
      </c>
      <c r="N47" s="82">
        <v>0</v>
      </c>
      <c r="O47" s="82">
        <v>0</v>
      </c>
      <c r="P47" s="82">
        <v>0</v>
      </c>
      <c r="Q47" s="82">
        <v>0</v>
      </c>
      <c r="R47" s="83">
        <v>0</v>
      </c>
    </row>
    <row r="48" spans="1:18" ht="27.6" x14ac:dyDescent="0.3">
      <c r="A48" s="89">
        <v>130</v>
      </c>
      <c r="B48" s="90" t="s">
        <v>80</v>
      </c>
      <c r="C48" s="91" t="s">
        <v>34</v>
      </c>
      <c r="D48" s="92">
        <f t="shared" ref="D48:R48" si="9">SUM(D49:D49)</f>
        <v>1</v>
      </c>
      <c r="E48" s="92">
        <f t="shared" si="9"/>
        <v>0</v>
      </c>
      <c r="F48" s="92">
        <f t="shared" si="9"/>
        <v>18.2</v>
      </c>
      <c r="G48" s="92">
        <f t="shared" si="9"/>
        <v>76</v>
      </c>
      <c r="H48" s="92">
        <f t="shared" si="9"/>
        <v>0.02</v>
      </c>
      <c r="I48" s="92">
        <f t="shared" si="9"/>
        <v>0.02</v>
      </c>
      <c r="J48" s="92">
        <f t="shared" si="9"/>
        <v>4</v>
      </c>
      <c r="K48" s="93">
        <f t="shared" si="9"/>
        <v>0</v>
      </c>
      <c r="L48" s="93">
        <f t="shared" si="9"/>
        <v>0.2</v>
      </c>
      <c r="M48" s="93">
        <f t="shared" si="9"/>
        <v>14</v>
      </c>
      <c r="N48" s="93">
        <f t="shared" si="9"/>
        <v>2E-3</v>
      </c>
      <c r="O48" s="93">
        <f t="shared" si="9"/>
        <v>8</v>
      </c>
      <c r="P48" s="93">
        <f t="shared" si="9"/>
        <v>0</v>
      </c>
      <c r="Q48" s="93">
        <f t="shared" si="9"/>
        <v>14</v>
      </c>
      <c r="R48" s="94">
        <f t="shared" si="9"/>
        <v>0.6</v>
      </c>
    </row>
    <row r="49" spans="1:18" ht="15.6" x14ac:dyDescent="0.3">
      <c r="A49" s="95"/>
      <c r="B49" s="86" t="s">
        <v>81</v>
      </c>
      <c r="C49" s="96" t="s">
        <v>82</v>
      </c>
      <c r="D49" s="97">
        <v>1</v>
      </c>
      <c r="E49" s="97">
        <v>0</v>
      </c>
      <c r="F49" s="97">
        <v>18.2</v>
      </c>
      <c r="G49" s="97">
        <v>76</v>
      </c>
      <c r="H49" s="97">
        <v>0.02</v>
      </c>
      <c r="I49" s="97">
        <v>0.02</v>
      </c>
      <c r="J49" s="97">
        <v>4</v>
      </c>
      <c r="K49" s="98">
        <v>0</v>
      </c>
      <c r="L49" s="98">
        <v>0.2</v>
      </c>
      <c r="M49" s="98">
        <v>14</v>
      </c>
      <c r="N49" s="99">
        <v>2E-3</v>
      </c>
      <c r="O49" s="99">
        <v>8</v>
      </c>
      <c r="P49" s="99">
        <v>0</v>
      </c>
      <c r="Q49" s="99">
        <v>14</v>
      </c>
      <c r="R49" s="100">
        <v>0.6</v>
      </c>
    </row>
    <row r="50" spans="1:18" x14ac:dyDescent="0.3">
      <c r="A50" s="84">
        <v>11</v>
      </c>
      <c r="B50" s="23" t="s">
        <v>83</v>
      </c>
      <c r="C50" s="24" t="s">
        <v>23</v>
      </c>
      <c r="D50" s="79">
        <f t="shared" ref="D50:R50" si="10">SUM(D51)</f>
        <v>1.44</v>
      </c>
      <c r="E50" s="79">
        <f t="shared" si="10"/>
        <v>0.36</v>
      </c>
      <c r="F50" s="79">
        <f t="shared" si="10"/>
        <v>12.48</v>
      </c>
      <c r="G50" s="79">
        <f t="shared" si="10"/>
        <v>59.4</v>
      </c>
      <c r="H50" s="101">
        <f t="shared" si="10"/>
        <v>7.0000000000000001E-3</v>
      </c>
      <c r="I50" s="101">
        <f t="shared" si="10"/>
        <v>3.2000000000000001E-2</v>
      </c>
      <c r="J50" s="79">
        <f t="shared" si="10"/>
        <v>0</v>
      </c>
      <c r="K50" s="79">
        <f t="shared" si="10"/>
        <v>0</v>
      </c>
      <c r="L50" s="79">
        <f t="shared" si="10"/>
        <v>0</v>
      </c>
      <c r="M50" s="79">
        <f t="shared" si="10"/>
        <v>14</v>
      </c>
      <c r="N50" s="79">
        <f t="shared" si="10"/>
        <v>0</v>
      </c>
      <c r="O50" s="79">
        <f t="shared" si="10"/>
        <v>0</v>
      </c>
      <c r="P50" s="79">
        <f t="shared" si="10"/>
        <v>0</v>
      </c>
      <c r="Q50" s="79">
        <f t="shared" si="10"/>
        <v>0</v>
      </c>
      <c r="R50" s="79">
        <f t="shared" si="10"/>
        <v>1.56</v>
      </c>
    </row>
    <row r="51" spans="1:18" x14ac:dyDescent="0.3">
      <c r="A51" s="102"/>
      <c r="B51" s="103" t="s">
        <v>84</v>
      </c>
      <c r="C51" s="104" t="s">
        <v>25</v>
      </c>
      <c r="D51" s="104">
        <v>1.44</v>
      </c>
      <c r="E51" s="104">
        <v>0.36</v>
      </c>
      <c r="F51" s="104">
        <v>12.48</v>
      </c>
      <c r="G51" s="104">
        <v>59.4</v>
      </c>
      <c r="H51" s="104">
        <v>7.0000000000000001E-3</v>
      </c>
      <c r="I51" s="104">
        <v>3.2000000000000001E-2</v>
      </c>
      <c r="J51" s="104">
        <v>0</v>
      </c>
      <c r="K51" s="104">
        <v>0</v>
      </c>
      <c r="L51" s="104">
        <v>0</v>
      </c>
      <c r="M51" s="104">
        <v>14</v>
      </c>
      <c r="N51" s="105">
        <v>0</v>
      </c>
      <c r="O51" s="105">
        <v>0</v>
      </c>
      <c r="P51" s="105">
        <v>0</v>
      </c>
      <c r="Q51" s="105">
        <v>0</v>
      </c>
      <c r="R51" s="106">
        <v>1.56</v>
      </c>
    </row>
    <row r="52" spans="1:18" x14ac:dyDescent="0.3">
      <c r="A52" s="10" t="s">
        <v>57</v>
      </c>
      <c r="B52" s="10"/>
      <c r="C52" s="10"/>
      <c r="D52" s="65">
        <f t="shared" ref="D52:R52" si="11">SUM(D32,D34,D43,D48,D50,)</f>
        <v>23.29</v>
      </c>
      <c r="E52" s="65">
        <f t="shared" si="11"/>
        <v>8.3649999999999984</v>
      </c>
      <c r="F52" s="65">
        <f t="shared" si="11"/>
        <v>61.209000000000003</v>
      </c>
      <c r="G52" s="65">
        <f t="shared" si="11"/>
        <v>516.13</v>
      </c>
      <c r="H52" s="65">
        <f t="shared" si="11"/>
        <v>0.30100000000000005</v>
      </c>
      <c r="I52" s="65">
        <f t="shared" si="11"/>
        <v>1.1740000000000002</v>
      </c>
      <c r="J52" s="65">
        <f t="shared" si="11"/>
        <v>33.625</v>
      </c>
      <c r="K52" s="65">
        <f t="shared" si="11"/>
        <v>0.4860000000000001</v>
      </c>
      <c r="L52" s="65">
        <f t="shared" si="11"/>
        <v>1.371</v>
      </c>
      <c r="M52" s="65">
        <f t="shared" si="11"/>
        <v>165.428</v>
      </c>
      <c r="N52" s="65">
        <f t="shared" si="11"/>
        <v>0.106</v>
      </c>
      <c r="O52" s="65">
        <f t="shared" si="11"/>
        <v>92.239000000000004</v>
      </c>
      <c r="P52" s="65">
        <f t="shared" si="11"/>
        <v>24.019000000000002</v>
      </c>
      <c r="Q52" s="65">
        <f t="shared" si="11"/>
        <v>321.072</v>
      </c>
      <c r="R52" s="107">
        <f t="shared" si="11"/>
        <v>5.6470000000000002</v>
      </c>
    </row>
    <row r="53" spans="1:18" ht="15" customHeight="1" x14ac:dyDescent="0.3">
      <c r="C53" s="15">
        <v>620</v>
      </c>
    </row>
    <row r="56" spans="1:18" x14ac:dyDescent="0.3">
      <c r="B56" s="108" t="s">
        <v>85</v>
      </c>
      <c r="C56" s="108"/>
      <c r="D56" s="108"/>
      <c r="E56" s="108"/>
      <c r="F56" s="108"/>
      <c r="G56" s="108"/>
      <c r="H56" s="108"/>
      <c r="I56" s="108"/>
      <c r="J56" s="108"/>
      <c r="K56" s="108"/>
      <c r="L56" s="108"/>
      <c r="M56" s="108"/>
      <c r="N56" s="108"/>
      <c r="O56" s="108"/>
      <c r="P56" s="108"/>
      <c r="Q56" s="108"/>
      <c r="R56" s="108"/>
    </row>
    <row r="57" spans="1:18" ht="15" customHeight="1" x14ac:dyDescent="0.3">
      <c r="A57" s="9" t="s">
        <v>1</v>
      </c>
      <c r="B57" s="13" t="s">
        <v>2</v>
      </c>
      <c r="C57" s="13" t="s">
        <v>3</v>
      </c>
      <c r="D57" s="8" t="s">
        <v>4</v>
      </c>
      <c r="E57" s="8"/>
      <c r="F57" s="8"/>
      <c r="G57" s="13" t="s">
        <v>5</v>
      </c>
      <c r="H57" s="8" t="s">
        <v>6</v>
      </c>
      <c r="I57" s="8"/>
      <c r="J57" s="8"/>
      <c r="K57" s="8"/>
      <c r="L57" s="8"/>
      <c r="M57" s="11" t="s">
        <v>7</v>
      </c>
      <c r="N57" s="11"/>
      <c r="O57" s="11"/>
      <c r="P57" s="11"/>
      <c r="Q57" s="11"/>
      <c r="R57" s="11"/>
    </row>
    <row r="58" spans="1:18" ht="27.6" x14ac:dyDescent="0.3">
      <c r="A58" s="9"/>
      <c r="B58" s="13"/>
      <c r="C58" s="13"/>
      <c r="D58" s="109" t="s">
        <v>8</v>
      </c>
      <c r="E58" s="109" t="s">
        <v>9</v>
      </c>
      <c r="F58" s="109" t="s">
        <v>10</v>
      </c>
      <c r="G58" s="13"/>
      <c r="H58" s="109" t="s">
        <v>11</v>
      </c>
      <c r="I58" s="109" t="s">
        <v>12</v>
      </c>
      <c r="J58" s="109" t="s">
        <v>13</v>
      </c>
      <c r="K58" s="109" t="s">
        <v>86</v>
      </c>
      <c r="L58" s="109" t="s">
        <v>15</v>
      </c>
      <c r="M58" s="109" t="s">
        <v>16</v>
      </c>
      <c r="N58" s="110" t="s">
        <v>17</v>
      </c>
      <c r="O58" s="111" t="s">
        <v>18</v>
      </c>
      <c r="P58" s="110" t="s">
        <v>19</v>
      </c>
      <c r="Q58" s="110" t="s">
        <v>20</v>
      </c>
      <c r="R58" s="112" t="s">
        <v>21</v>
      </c>
    </row>
    <row r="59" spans="1:18" ht="28.2" x14ac:dyDescent="0.3">
      <c r="A59" s="272">
        <v>15</v>
      </c>
      <c r="B59" s="188" t="s">
        <v>87</v>
      </c>
      <c r="C59" s="273" t="s">
        <v>174</v>
      </c>
      <c r="D59" s="273">
        <f t="shared" ref="D59:R59" si="12">SUM(D60:D62)</f>
        <v>0.86</v>
      </c>
      <c r="E59" s="273">
        <f t="shared" si="12"/>
        <v>7.0830000000000002</v>
      </c>
      <c r="F59" s="273">
        <f t="shared" si="12"/>
        <v>9.6900000000000013</v>
      </c>
      <c r="G59" s="273">
        <f t="shared" si="12"/>
        <v>106.52</v>
      </c>
      <c r="H59" s="273">
        <f t="shared" si="12"/>
        <v>5.6000000000000001E-2</v>
      </c>
      <c r="I59" s="273">
        <f t="shared" si="12"/>
        <v>6.5000000000000002E-2</v>
      </c>
      <c r="J59" s="273">
        <f t="shared" si="12"/>
        <v>5.4870000000000001</v>
      </c>
      <c r="K59" s="273">
        <f t="shared" si="12"/>
        <v>1.86</v>
      </c>
      <c r="L59" s="273">
        <f t="shared" si="12"/>
        <v>0.372</v>
      </c>
      <c r="M59" s="273">
        <f t="shared" si="12"/>
        <v>47.43</v>
      </c>
      <c r="N59" s="273">
        <f t="shared" si="12"/>
        <v>5.0000000000000001E-3</v>
      </c>
      <c r="O59" s="273">
        <f t="shared" si="12"/>
        <v>35.340000000000003</v>
      </c>
      <c r="P59" s="273">
        <f t="shared" si="12"/>
        <v>0</v>
      </c>
      <c r="Q59" s="273">
        <f t="shared" si="12"/>
        <v>51.15</v>
      </c>
      <c r="R59" s="274">
        <f t="shared" si="12"/>
        <v>6.5000000000000002E-2</v>
      </c>
    </row>
    <row r="60" spans="1:18" ht="15.6" x14ac:dyDescent="0.3">
      <c r="A60" s="113"/>
      <c r="B60" s="37" t="s">
        <v>66</v>
      </c>
      <c r="C60" s="81" t="s">
        <v>248</v>
      </c>
      <c r="D60" s="114">
        <v>0.86</v>
      </c>
      <c r="E60" s="114">
        <v>9.2999999999999999E-2</v>
      </c>
      <c r="F60" s="114">
        <v>6.7</v>
      </c>
      <c r="G60" s="114">
        <v>31.62</v>
      </c>
      <c r="H60" s="114">
        <v>5.6000000000000001E-2</v>
      </c>
      <c r="I60" s="114">
        <v>6.5000000000000002E-2</v>
      </c>
      <c r="J60" s="115">
        <v>5.4870000000000001</v>
      </c>
      <c r="K60" s="116">
        <v>1.86</v>
      </c>
      <c r="L60" s="115">
        <v>0.372</v>
      </c>
      <c r="M60" s="115">
        <v>47.43</v>
      </c>
      <c r="N60" s="115">
        <v>5.0000000000000001E-3</v>
      </c>
      <c r="O60" s="275">
        <v>35.340000000000003</v>
      </c>
      <c r="P60" s="275">
        <v>0</v>
      </c>
      <c r="Q60" s="275">
        <v>51.15</v>
      </c>
      <c r="R60" s="276">
        <v>6.5000000000000002E-2</v>
      </c>
    </row>
    <row r="61" spans="1:18" x14ac:dyDescent="0.3">
      <c r="A61" s="113"/>
      <c r="B61" s="37" t="s">
        <v>89</v>
      </c>
      <c r="C61" s="81" t="s">
        <v>166</v>
      </c>
      <c r="D61" s="81">
        <v>0</v>
      </c>
      <c r="E61" s="81">
        <v>6.99</v>
      </c>
      <c r="F61" s="81">
        <v>0</v>
      </c>
      <c r="G61" s="81">
        <v>62.93</v>
      </c>
      <c r="H61" s="114">
        <v>0</v>
      </c>
      <c r="I61" s="114">
        <v>0</v>
      </c>
      <c r="J61" s="114">
        <v>0</v>
      </c>
      <c r="K61" s="114">
        <v>0</v>
      </c>
      <c r="L61" s="114">
        <v>0</v>
      </c>
      <c r="M61" s="114">
        <v>0</v>
      </c>
      <c r="N61" s="114">
        <v>0</v>
      </c>
      <c r="O61" s="114">
        <v>0</v>
      </c>
      <c r="P61" s="114">
        <v>0</v>
      </c>
      <c r="Q61" s="114">
        <v>0</v>
      </c>
      <c r="R61" s="277">
        <v>0</v>
      </c>
    </row>
    <row r="62" spans="1:18" x14ac:dyDescent="0.3">
      <c r="A62" s="113"/>
      <c r="B62" s="37" t="s">
        <v>42</v>
      </c>
      <c r="C62" s="81" t="s">
        <v>241</v>
      </c>
      <c r="D62" s="81">
        <v>0</v>
      </c>
      <c r="E62" s="81">
        <v>0</v>
      </c>
      <c r="F62" s="81">
        <v>2.99</v>
      </c>
      <c r="G62" s="81">
        <v>11.97</v>
      </c>
      <c r="H62" s="114">
        <v>0</v>
      </c>
      <c r="I62" s="114">
        <v>0</v>
      </c>
      <c r="J62" s="114">
        <v>0</v>
      </c>
      <c r="K62" s="114">
        <v>0</v>
      </c>
      <c r="L62" s="114">
        <v>0</v>
      </c>
      <c r="M62" s="114">
        <v>0</v>
      </c>
      <c r="N62" s="114">
        <v>0</v>
      </c>
      <c r="O62" s="114">
        <v>0</v>
      </c>
      <c r="P62" s="114">
        <v>0</v>
      </c>
      <c r="Q62" s="114">
        <v>0</v>
      </c>
      <c r="R62" s="277">
        <v>0</v>
      </c>
    </row>
    <row r="63" spans="1:18" ht="27.6" x14ac:dyDescent="0.3">
      <c r="A63" s="117" t="s">
        <v>92</v>
      </c>
      <c r="B63" s="90" t="s">
        <v>93</v>
      </c>
      <c r="C63" s="118">
        <v>195</v>
      </c>
      <c r="D63" s="45">
        <f t="shared" ref="D63:R63" si="13">SUM(D64:D71)</f>
        <v>26.299999999999997</v>
      </c>
      <c r="E63" s="45">
        <f t="shared" si="13"/>
        <v>17.875</v>
      </c>
      <c r="F63" s="45">
        <f t="shared" si="13"/>
        <v>30.009999999999998</v>
      </c>
      <c r="G63" s="45">
        <f t="shared" si="13"/>
        <v>383.77000000000004</v>
      </c>
      <c r="H63" s="45">
        <f t="shared" si="13"/>
        <v>0.113</v>
      </c>
      <c r="I63" s="45">
        <f t="shared" si="13"/>
        <v>0.77900000000000014</v>
      </c>
      <c r="J63" s="45">
        <f t="shared" si="13"/>
        <v>1.714</v>
      </c>
      <c r="K63" s="45">
        <f t="shared" si="13"/>
        <v>0.121</v>
      </c>
      <c r="L63" s="45">
        <f t="shared" si="13"/>
        <v>0.55399999999999994</v>
      </c>
      <c r="M63" s="45">
        <f t="shared" si="13"/>
        <v>336.48200000000003</v>
      </c>
      <c r="N63" s="45">
        <f t="shared" si="13"/>
        <v>1.9000000000000003E-2</v>
      </c>
      <c r="O63" s="45">
        <f t="shared" si="13"/>
        <v>43.024000000000001</v>
      </c>
      <c r="P63" s="45">
        <f t="shared" si="13"/>
        <v>4.1000000000000002E-2</v>
      </c>
      <c r="Q63" s="45">
        <f t="shared" si="13"/>
        <v>365.976</v>
      </c>
      <c r="R63" s="128">
        <f t="shared" si="13"/>
        <v>2.1939999999999995</v>
      </c>
    </row>
    <row r="64" spans="1:18" x14ac:dyDescent="0.3">
      <c r="A64" s="119"/>
      <c r="B64" s="86" t="s">
        <v>94</v>
      </c>
      <c r="C64" s="120" t="s">
        <v>95</v>
      </c>
      <c r="D64" s="121">
        <v>0.16</v>
      </c>
      <c r="E64" s="121">
        <v>0.03</v>
      </c>
      <c r="F64" s="121">
        <v>3.56</v>
      </c>
      <c r="G64" s="121">
        <v>14.26</v>
      </c>
      <c r="H64" s="121">
        <v>5.0000000000000001E-3</v>
      </c>
      <c r="I64" s="121">
        <v>7.0000000000000001E-3</v>
      </c>
      <c r="J64" s="121">
        <v>0.124</v>
      </c>
      <c r="K64" s="121">
        <v>0</v>
      </c>
      <c r="L64" s="121">
        <v>2.7E-2</v>
      </c>
      <c r="M64" s="121">
        <v>2.7</v>
      </c>
      <c r="N64" s="122">
        <v>0</v>
      </c>
      <c r="O64" s="122">
        <v>2.2679999999999998</v>
      </c>
      <c r="P64" s="122">
        <v>0</v>
      </c>
      <c r="Q64" s="122">
        <v>6.9660000000000002</v>
      </c>
      <c r="R64" s="123">
        <v>0.124</v>
      </c>
    </row>
    <row r="65" spans="1:18" x14ac:dyDescent="0.3">
      <c r="A65" s="119"/>
      <c r="B65" s="86" t="s">
        <v>96</v>
      </c>
      <c r="C65" s="120" t="s">
        <v>97</v>
      </c>
      <c r="D65" s="121">
        <v>1.3</v>
      </c>
      <c r="E65" s="121">
        <v>0.13</v>
      </c>
      <c r="F65" s="121">
        <v>8.9</v>
      </c>
      <c r="G65" s="121">
        <v>41.96</v>
      </c>
      <c r="H65" s="121">
        <v>1.7999999999999999E-2</v>
      </c>
      <c r="I65" s="121">
        <v>5.0000000000000001E-3</v>
      </c>
      <c r="J65" s="121">
        <v>0</v>
      </c>
      <c r="K65" s="121">
        <v>0</v>
      </c>
      <c r="L65" s="121">
        <v>0.189</v>
      </c>
      <c r="M65" s="121">
        <v>2.52</v>
      </c>
      <c r="N65" s="122">
        <v>0</v>
      </c>
      <c r="O65" s="122">
        <v>2.2679999999999998</v>
      </c>
      <c r="P65" s="122">
        <v>0</v>
      </c>
      <c r="Q65" s="122">
        <v>10.71</v>
      </c>
      <c r="R65" s="123">
        <v>1.26</v>
      </c>
    </row>
    <row r="66" spans="1:18" x14ac:dyDescent="0.3">
      <c r="A66" s="119"/>
      <c r="B66" s="86" t="s">
        <v>98</v>
      </c>
      <c r="C66" s="120" t="s">
        <v>99</v>
      </c>
      <c r="D66" s="121">
        <v>20.74</v>
      </c>
      <c r="E66" s="121">
        <v>11.18</v>
      </c>
      <c r="F66" s="121">
        <v>2.48</v>
      </c>
      <c r="G66" s="121">
        <v>192.88</v>
      </c>
      <c r="H66" s="121">
        <v>0.05</v>
      </c>
      <c r="I66" s="121">
        <v>0.33500000000000002</v>
      </c>
      <c r="J66" s="121">
        <v>0.621</v>
      </c>
      <c r="K66" s="121">
        <v>6.8000000000000005E-2</v>
      </c>
      <c r="L66" s="121">
        <v>0.248</v>
      </c>
      <c r="M66" s="121">
        <v>203.69</v>
      </c>
      <c r="N66" s="122">
        <v>1.0999999999999999E-2</v>
      </c>
      <c r="O66" s="122">
        <v>28.57</v>
      </c>
      <c r="P66" s="122">
        <v>3.6999999999999998E-2</v>
      </c>
      <c r="Q66" s="122">
        <v>273.24</v>
      </c>
      <c r="R66" s="123">
        <v>0.497</v>
      </c>
    </row>
    <row r="67" spans="1:18" x14ac:dyDescent="0.3">
      <c r="A67" s="119"/>
      <c r="B67" s="86" t="s">
        <v>27</v>
      </c>
      <c r="C67" s="124" t="s">
        <v>100</v>
      </c>
      <c r="D67" s="121">
        <v>0.05</v>
      </c>
      <c r="E67" s="121">
        <v>2.21</v>
      </c>
      <c r="F67" s="121">
        <v>0.06</v>
      </c>
      <c r="G67" s="121">
        <v>20.38</v>
      </c>
      <c r="H67" s="121">
        <v>0</v>
      </c>
      <c r="I67" s="121">
        <v>4.0000000000000001E-3</v>
      </c>
      <c r="J67" s="121">
        <v>0</v>
      </c>
      <c r="K67" s="121">
        <v>1.6E-2</v>
      </c>
      <c r="L67" s="121">
        <v>3.5999999999999997E-2</v>
      </c>
      <c r="M67" s="121">
        <v>0.86399999999999999</v>
      </c>
      <c r="N67" s="122">
        <v>0</v>
      </c>
      <c r="O67" s="122">
        <v>1.7999999999999999E-2</v>
      </c>
      <c r="P67" s="122">
        <v>0</v>
      </c>
      <c r="Q67" s="122">
        <v>1.08</v>
      </c>
      <c r="R67" s="123">
        <v>7.0000000000000001E-3</v>
      </c>
    </row>
    <row r="68" spans="1:18" x14ac:dyDescent="0.3">
      <c r="A68" s="119"/>
      <c r="B68" s="86" t="s">
        <v>36</v>
      </c>
      <c r="C68" s="120" t="s">
        <v>101</v>
      </c>
      <c r="D68" s="121">
        <v>1.83</v>
      </c>
      <c r="E68" s="121">
        <v>2.02</v>
      </c>
      <c r="F68" s="121">
        <v>2.96</v>
      </c>
      <c r="G68" s="121">
        <v>37.799999999999997</v>
      </c>
      <c r="H68" s="121">
        <v>2.5000000000000001E-2</v>
      </c>
      <c r="I68" s="121">
        <v>9.4E-2</v>
      </c>
      <c r="J68" s="121">
        <v>0.81899999999999995</v>
      </c>
      <c r="K68" s="121">
        <v>1.4E-2</v>
      </c>
      <c r="L68" s="121">
        <v>0</v>
      </c>
      <c r="M68" s="121">
        <v>75.599999999999994</v>
      </c>
      <c r="N68" s="122">
        <v>6.0000000000000001E-3</v>
      </c>
      <c r="O68" s="122">
        <v>8.82</v>
      </c>
      <c r="P68" s="122">
        <v>1E-3</v>
      </c>
      <c r="Q68" s="122">
        <v>56.7</v>
      </c>
      <c r="R68" s="123">
        <v>3.9E-2</v>
      </c>
    </row>
    <row r="69" spans="1:18" x14ac:dyDescent="0.3">
      <c r="A69" s="119"/>
      <c r="B69" s="86" t="s">
        <v>42</v>
      </c>
      <c r="C69" s="124" t="s">
        <v>100</v>
      </c>
      <c r="D69" s="121">
        <v>0</v>
      </c>
      <c r="E69" s="121">
        <v>0</v>
      </c>
      <c r="F69" s="121">
        <v>3.59</v>
      </c>
      <c r="G69" s="121">
        <v>14.36</v>
      </c>
      <c r="H69" s="121">
        <v>0</v>
      </c>
      <c r="I69" s="121">
        <v>0</v>
      </c>
      <c r="J69" s="121">
        <v>0</v>
      </c>
      <c r="K69" s="121">
        <v>0</v>
      </c>
      <c r="L69" s="121">
        <v>0</v>
      </c>
      <c r="M69" s="121">
        <v>0.108</v>
      </c>
      <c r="N69" s="122">
        <v>0</v>
      </c>
      <c r="O69" s="122">
        <v>0</v>
      </c>
      <c r="P69" s="122">
        <v>0</v>
      </c>
      <c r="Q69" s="122">
        <v>0</v>
      </c>
      <c r="R69" s="123">
        <v>1.2E-2</v>
      </c>
    </row>
    <row r="70" spans="1:18" x14ac:dyDescent="0.3">
      <c r="A70" s="119"/>
      <c r="B70" s="86" t="s">
        <v>24</v>
      </c>
      <c r="C70" s="124" t="s">
        <v>71</v>
      </c>
      <c r="D70" s="121">
        <v>1.1399999999999999</v>
      </c>
      <c r="E70" s="121">
        <v>1.03</v>
      </c>
      <c r="F70" s="121">
        <v>0.06</v>
      </c>
      <c r="G70" s="121">
        <v>14.13</v>
      </c>
      <c r="H70" s="121">
        <v>6.0000000000000001E-3</v>
      </c>
      <c r="I70" s="121">
        <v>0.27700000000000002</v>
      </c>
      <c r="J70" s="121">
        <v>0</v>
      </c>
      <c r="K70" s="121">
        <v>2.3E-2</v>
      </c>
      <c r="L70" s="121">
        <v>5.3999999999999999E-2</v>
      </c>
      <c r="M70" s="121">
        <v>4.95</v>
      </c>
      <c r="N70" s="122">
        <v>2E-3</v>
      </c>
      <c r="O70" s="122">
        <v>1.08</v>
      </c>
      <c r="P70" s="122">
        <v>3.0000000000000001E-3</v>
      </c>
      <c r="Q70" s="122">
        <v>17.28</v>
      </c>
      <c r="R70" s="123">
        <v>0.22500000000000001</v>
      </c>
    </row>
    <row r="71" spans="1:18" x14ac:dyDescent="0.3">
      <c r="A71" s="119"/>
      <c r="B71" s="86" t="s">
        <v>102</v>
      </c>
      <c r="C71" s="120" t="s">
        <v>103</v>
      </c>
      <c r="D71" s="51">
        <v>1.08</v>
      </c>
      <c r="E71" s="51">
        <v>1.2749999999999999</v>
      </c>
      <c r="F71" s="51">
        <v>8.4</v>
      </c>
      <c r="G71" s="51">
        <v>48</v>
      </c>
      <c r="H71" s="51">
        <v>8.9999999999999993E-3</v>
      </c>
      <c r="I71" s="51">
        <v>5.7000000000000002E-2</v>
      </c>
      <c r="J71" s="51">
        <v>0.15</v>
      </c>
      <c r="K71" s="51">
        <v>0</v>
      </c>
      <c r="L71" s="51">
        <v>0</v>
      </c>
      <c r="M71" s="51">
        <v>46.05</v>
      </c>
      <c r="N71" s="125">
        <v>0</v>
      </c>
      <c r="O71" s="125">
        <v>0</v>
      </c>
      <c r="P71" s="125">
        <v>0</v>
      </c>
      <c r="Q71" s="125">
        <v>0</v>
      </c>
      <c r="R71" s="126">
        <v>0.03</v>
      </c>
    </row>
    <row r="72" spans="1:18" x14ac:dyDescent="0.3">
      <c r="A72" s="117">
        <v>133</v>
      </c>
      <c r="B72" s="90" t="s">
        <v>104</v>
      </c>
      <c r="C72" s="118">
        <v>200</v>
      </c>
      <c r="D72" s="45">
        <f t="shared" ref="D72:R72" si="14">SUM(D73:D76)</f>
        <v>0.2</v>
      </c>
      <c r="E72" s="45">
        <f t="shared" si="14"/>
        <v>0.04</v>
      </c>
      <c r="F72" s="45">
        <f t="shared" si="14"/>
        <v>13.26</v>
      </c>
      <c r="G72" s="45">
        <f t="shared" si="14"/>
        <v>55.78</v>
      </c>
      <c r="H72" s="45">
        <f t="shared" si="14"/>
        <v>4.0000000000000001E-3</v>
      </c>
      <c r="I72" s="45">
        <f t="shared" si="14"/>
        <v>8.0000000000000002E-3</v>
      </c>
      <c r="J72" s="45">
        <f t="shared" si="14"/>
        <v>3.66</v>
      </c>
      <c r="K72" s="45">
        <f t="shared" si="14"/>
        <v>0</v>
      </c>
      <c r="L72" s="45">
        <f t="shared" si="14"/>
        <v>1.7999999999999999E-2</v>
      </c>
      <c r="M72" s="45">
        <f t="shared" si="14"/>
        <v>6.9600000000000009</v>
      </c>
      <c r="N72" s="45">
        <f t="shared" si="14"/>
        <v>0</v>
      </c>
      <c r="O72" s="45">
        <f t="shared" si="14"/>
        <v>3.72</v>
      </c>
      <c r="P72" s="45">
        <f t="shared" si="14"/>
        <v>0</v>
      </c>
      <c r="Q72" s="45">
        <f t="shared" si="14"/>
        <v>6.92</v>
      </c>
      <c r="R72" s="45">
        <f t="shared" si="14"/>
        <v>0.58500000000000008</v>
      </c>
    </row>
    <row r="73" spans="1:18" x14ac:dyDescent="0.3">
      <c r="A73" s="127"/>
      <c r="B73" s="37" t="s">
        <v>105</v>
      </c>
      <c r="C73" s="81" t="s">
        <v>106</v>
      </c>
      <c r="D73" s="81">
        <v>0.12</v>
      </c>
      <c r="E73" s="81">
        <v>0.03</v>
      </c>
      <c r="F73" s="81">
        <v>0.02</v>
      </c>
      <c r="G73" s="81">
        <v>0.85</v>
      </c>
      <c r="H73" s="51">
        <v>0</v>
      </c>
      <c r="I73" s="51">
        <v>6.0000000000000001E-3</v>
      </c>
      <c r="J73" s="51">
        <v>0.06</v>
      </c>
      <c r="K73" s="86">
        <v>0</v>
      </c>
      <c r="L73" s="86">
        <v>0</v>
      </c>
      <c r="M73" s="51">
        <v>2.97</v>
      </c>
      <c r="N73" s="125">
        <v>0</v>
      </c>
      <c r="O73" s="87">
        <v>2.64</v>
      </c>
      <c r="P73" s="125">
        <v>0</v>
      </c>
      <c r="Q73" s="87">
        <v>4.9400000000000004</v>
      </c>
      <c r="R73" s="126">
        <v>0.49199999999999999</v>
      </c>
    </row>
    <row r="74" spans="1:18" x14ac:dyDescent="0.3">
      <c r="A74" s="127"/>
      <c r="B74" s="37" t="s">
        <v>38</v>
      </c>
      <c r="C74" s="81" t="s">
        <v>107</v>
      </c>
      <c r="D74" s="81">
        <v>0</v>
      </c>
      <c r="E74" s="81">
        <v>0</v>
      </c>
      <c r="F74" s="81">
        <v>0</v>
      </c>
      <c r="G74" s="81">
        <v>0</v>
      </c>
      <c r="H74" s="51">
        <v>0</v>
      </c>
      <c r="I74" s="51">
        <v>0</v>
      </c>
      <c r="J74" s="51">
        <v>0</v>
      </c>
      <c r="K74" s="87">
        <v>0</v>
      </c>
      <c r="L74" s="87">
        <v>0</v>
      </c>
      <c r="M74" s="125">
        <v>0</v>
      </c>
      <c r="N74" s="125">
        <v>0</v>
      </c>
      <c r="O74" s="87">
        <v>0</v>
      </c>
      <c r="P74" s="125">
        <v>0</v>
      </c>
      <c r="Q74" s="87">
        <v>0</v>
      </c>
      <c r="R74" s="126">
        <v>0</v>
      </c>
    </row>
    <row r="75" spans="1:18" x14ac:dyDescent="0.3">
      <c r="A75" s="127"/>
      <c r="B75" s="37" t="s">
        <v>42</v>
      </c>
      <c r="C75" s="81" t="s">
        <v>108</v>
      </c>
      <c r="D75" s="81">
        <v>0</v>
      </c>
      <c r="E75" s="81">
        <v>0</v>
      </c>
      <c r="F75" s="81">
        <v>12.97</v>
      </c>
      <c r="G75" s="81">
        <v>51.87</v>
      </c>
      <c r="H75" s="51">
        <v>0</v>
      </c>
      <c r="I75" s="51">
        <v>0</v>
      </c>
      <c r="J75" s="51">
        <v>0</v>
      </c>
      <c r="K75" s="86">
        <v>0</v>
      </c>
      <c r="L75" s="86">
        <v>0</v>
      </c>
      <c r="M75" s="51">
        <v>0.39</v>
      </c>
      <c r="N75" s="125">
        <v>0</v>
      </c>
      <c r="O75" s="87">
        <v>0</v>
      </c>
      <c r="P75" s="125">
        <v>0</v>
      </c>
      <c r="Q75" s="87">
        <v>0</v>
      </c>
      <c r="R75" s="126">
        <v>3.9E-2</v>
      </c>
    </row>
    <row r="76" spans="1:18" x14ac:dyDescent="0.3">
      <c r="A76" s="127"/>
      <c r="B76" s="37" t="s">
        <v>109</v>
      </c>
      <c r="C76" s="81" t="s">
        <v>110</v>
      </c>
      <c r="D76" s="81">
        <v>0.08</v>
      </c>
      <c r="E76" s="81">
        <v>0.01</v>
      </c>
      <c r="F76" s="81">
        <v>0.27</v>
      </c>
      <c r="G76" s="81">
        <v>3.06</v>
      </c>
      <c r="H76" s="51">
        <v>4.0000000000000001E-3</v>
      </c>
      <c r="I76" s="51">
        <v>2E-3</v>
      </c>
      <c r="J76" s="51">
        <v>3.6</v>
      </c>
      <c r="K76" s="86">
        <v>0</v>
      </c>
      <c r="L76" s="86">
        <v>1.7999999999999999E-2</v>
      </c>
      <c r="M76" s="51">
        <v>3.6</v>
      </c>
      <c r="N76" s="125">
        <v>0</v>
      </c>
      <c r="O76" s="87">
        <v>1.08</v>
      </c>
      <c r="P76" s="125">
        <v>0</v>
      </c>
      <c r="Q76" s="87">
        <v>1.98</v>
      </c>
      <c r="R76" s="126">
        <v>5.3999999999999999E-2</v>
      </c>
    </row>
    <row r="77" spans="1:18" x14ac:dyDescent="0.3">
      <c r="A77" s="117">
        <v>10</v>
      </c>
      <c r="B77" s="90" t="s">
        <v>55</v>
      </c>
      <c r="C77" s="118">
        <v>30</v>
      </c>
      <c r="D77" s="45">
        <f t="shared" ref="D77:R77" si="15">SUM(D78)</f>
        <v>2.37</v>
      </c>
      <c r="E77" s="45">
        <f t="shared" si="15"/>
        <v>0.27</v>
      </c>
      <c r="F77" s="45">
        <f t="shared" si="15"/>
        <v>11.4</v>
      </c>
      <c r="G77" s="45">
        <f t="shared" si="15"/>
        <v>59.7</v>
      </c>
      <c r="H77" s="45">
        <f t="shared" si="15"/>
        <v>4.8000000000000001E-2</v>
      </c>
      <c r="I77" s="45">
        <f t="shared" si="15"/>
        <v>1.7999999999999999E-2</v>
      </c>
      <c r="J77" s="45">
        <f t="shared" si="15"/>
        <v>0</v>
      </c>
      <c r="K77" s="45">
        <f t="shared" si="15"/>
        <v>0</v>
      </c>
      <c r="L77" s="45">
        <f t="shared" si="15"/>
        <v>0.39</v>
      </c>
      <c r="M77" s="45">
        <f t="shared" si="15"/>
        <v>6.9</v>
      </c>
      <c r="N77" s="45">
        <f t="shared" si="15"/>
        <v>1E-3</v>
      </c>
      <c r="O77" s="45">
        <f t="shared" si="15"/>
        <v>9.9</v>
      </c>
      <c r="P77" s="45">
        <f t="shared" si="15"/>
        <v>2E-3</v>
      </c>
      <c r="Q77" s="45">
        <f t="shared" si="15"/>
        <v>26.1</v>
      </c>
      <c r="R77" s="128">
        <f t="shared" si="15"/>
        <v>0.6</v>
      </c>
    </row>
    <row r="78" spans="1:18" ht="27.6" x14ac:dyDescent="0.3">
      <c r="A78" s="113"/>
      <c r="B78" s="114" t="s">
        <v>56</v>
      </c>
      <c r="C78" s="114" t="s">
        <v>32</v>
      </c>
      <c r="D78" s="129">
        <v>2.37</v>
      </c>
      <c r="E78" s="129">
        <v>0.27</v>
      </c>
      <c r="F78" s="129">
        <v>11.4</v>
      </c>
      <c r="G78" s="129">
        <v>59.7</v>
      </c>
      <c r="H78" s="129">
        <v>4.8000000000000001E-2</v>
      </c>
      <c r="I78" s="129">
        <v>1.7999999999999999E-2</v>
      </c>
      <c r="J78" s="129">
        <v>0</v>
      </c>
      <c r="K78" s="129">
        <v>0</v>
      </c>
      <c r="L78" s="129">
        <v>0.39</v>
      </c>
      <c r="M78" s="129">
        <v>6.9</v>
      </c>
      <c r="N78" s="130">
        <v>1E-3</v>
      </c>
      <c r="O78" s="130">
        <v>9.9</v>
      </c>
      <c r="P78" s="130">
        <v>2E-3</v>
      </c>
      <c r="Q78" s="130">
        <v>26.1</v>
      </c>
      <c r="R78" s="131">
        <v>0.6</v>
      </c>
    </row>
    <row r="79" spans="1:18" x14ac:dyDescent="0.3">
      <c r="A79" s="63">
        <v>27</v>
      </c>
      <c r="B79" s="23" t="s">
        <v>111</v>
      </c>
      <c r="C79" s="35">
        <v>20</v>
      </c>
      <c r="D79" s="132">
        <f t="shared" ref="D79:R79" si="16">SUM(D80)</f>
        <v>4.6399999999999997</v>
      </c>
      <c r="E79" s="132">
        <f t="shared" si="16"/>
        <v>5.9</v>
      </c>
      <c r="F79" s="132">
        <f t="shared" si="16"/>
        <v>0</v>
      </c>
      <c r="G79" s="132">
        <f t="shared" si="16"/>
        <v>72.8</v>
      </c>
      <c r="H79" s="132">
        <f t="shared" si="16"/>
        <v>8.0000000000000002E-3</v>
      </c>
      <c r="I79" s="132">
        <f t="shared" si="16"/>
        <v>0.06</v>
      </c>
      <c r="J79" s="132">
        <f t="shared" si="16"/>
        <v>0.14000000000000001</v>
      </c>
      <c r="K79" s="132">
        <f t="shared" si="16"/>
        <v>5.8000000000000003E-2</v>
      </c>
      <c r="L79" s="132">
        <f t="shared" si="16"/>
        <v>0.1</v>
      </c>
      <c r="M79" s="132">
        <f t="shared" si="16"/>
        <v>176</v>
      </c>
      <c r="N79" s="132">
        <f t="shared" si="16"/>
        <v>0</v>
      </c>
      <c r="O79" s="132">
        <f t="shared" si="16"/>
        <v>7</v>
      </c>
      <c r="P79" s="132">
        <f t="shared" si="16"/>
        <v>3.0000000000000001E-3</v>
      </c>
      <c r="Q79" s="132">
        <f t="shared" si="16"/>
        <v>100</v>
      </c>
      <c r="R79" s="133">
        <f t="shared" si="16"/>
        <v>0.2</v>
      </c>
    </row>
    <row r="80" spans="1:18" x14ac:dyDescent="0.3">
      <c r="A80" s="80"/>
      <c r="B80" s="37" t="s">
        <v>29</v>
      </c>
      <c r="C80" s="81" t="s">
        <v>112</v>
      </c>
      <c r="D80" s="81">
        <v>4.6399999999999997</v>
      </c>
      <c r="E80" s="81">
        <v>5.9</v>
      </c>
      <c r="F80" s="81">
        <v>0</v>
      </c>
      <c r="G80" s="134">
        <v>72.8</v>
      </c>
      <c r="H80" s="134">
        <v>8.0000000000000002E-3</v>
      </c>
      <c r="I80" s="134">
        <v>0.06</v>
      </c>
      <c r="J80" s="134">
        <v>0.14000000000000001</v>
      </c>
      <c r="K80" s="134">
        <v>5.8000000000000003E-2</v>
      </c>
      <c r="L80" s="134">
        <v>0.1</v>
      </c>
      <c r="M80" s="134">
        <v>176</v>
      </c>
      <c r="N80" s="135">
        <v>0</v>
      </c>
      <c r="O80" s="135">
        <v>7</v>
      </c>
      <c r="P80" s="135">
        <v>3.0000000000000001E-3</v>
      </c>
      <c r="Q80" s="135">
        <v>100</v>
      </c>
      <c r="R80" s="136">
        <v>0.2</v>
      </c>
    </row>
    <row r="81" spans="1:18" x14ac:dyDescent="0.3">
      <c r="A81" s="10" t="s">
        <v>57</v>
      </c>
      <c r="B81" s="10"/>
      <c r="C81" s="10"/>
      <c r="D81" s="278">
        <f t="shared" ref="D81:R81" si="17">SUM(D59,D63,D72,D77,D79,)</f>
        <v>34.369999999999997</v>
      </c>
      <c r="E81" s="278">
        <f t="shared" si="17"/>
        <v>31.167999999999999</v>
      </c>
      <c r="F81" s="278">
        <f t="shared" si="17"/>
        <v>64.36</v>
      </c>
      <c r="G81" s="278">
        <f t="shared" si="17"/>
        <v>678.57</v>
      </c>
      <c r="H81" s="278">
        <f t="shared" si="17"/>
        <v>0.22900000000000004</v>
      </c>
      <c r="I81" s="278">
        <f t="shared" si="17"/>
        <v>0.93000000000000016</v>
      </c>
      <c r="J81" s="278">
        <f t="shared" si="17"/>
        <v>11.001000000000001</v>
      </c>
      <c r="K81" s="278">
        <f t="shared" si="17"/>
        <v>2.0390000000000001</v>
      </c>
      <c r="L81" s="278">
        <f t="shared" si="17"/>
        <v>1.4340000000000002</v>
      </c>
      <c r="M81" s="278">
        <f t="shared" si="17"/>
        <v>573.77199999999993</v>
      </c>
      <c r="N81" s="278">
        <f t="shared" si="17"/>
        <v>2.5000000000000005E-2</v>
      </c>
      <c r="O81" s="278">
        <f t="shared" si="17"/>
        <v>98.984000000000009</v>
      </c>
      <c r="P81" s="278">
        <f t="shared" si="17"/>
        <v>4.6000000000000006E-2</v>
      </c>
      <c r="Q81" s="278">
        <f t="shared" si="17"/>
        <v>550.14599999999996</v>
      </c>
      <c r="R81" s="278">
        <f t="shared" si="17"/>
        <v>3.6439999999999997</v>
      </c>
    </row>
    <row r="82" spans="1:18" x14ac:dyDescent="0.3">
      <c r="C82" s="15">
        <v>545</v>
      </c>
    </row>
    <row r="85" spans="1:18" x14ac:dyDescent="0.3">
      <c r="A85" s="17"/>
      <c r="B85" s="18" t="s">
        <v>113</v>
      </c>
      <c r="C85" s="17"/>
      <c r="D85" s="17"/>
      <c r="E85" s="17"/>
      <c r="F85" s="17"/>
      <c r="G85" s="17"/>
      <c r="H85" s="17"/>
      <c r="I85" s="17"/>
      <c r="J85" s="17"/>
      <c r="K85" s="17"/>
      <c r="L85" s="17"/>
      <c r="M85" s="17"/>
      <c r="N85" s="17"/>
      <c r="O85" s="17"/>
      <c r="P85" s="17"/>
      <c r="Q85" s="17"/>
      <c r="R85" s="17"/>
    </row>
    <row r="86" spans="1:18" ht="15" customHeight="1" x14ac:dyDescent="0.3">
      <c r="A86" s="14" t="s">
        <v>1</v>
      </c>
      <c r="B86" s="13" t="s">
        <v>2</v>
      </c>
      <c r="C86" s="13" t="s">
        <v>3</v>
      </c>
      <c r="D86" s="12" t="s">
        <v>4</v>
      </c>
      <c r="E86" s="12"/>
      <c r="F86" s="12"/>
      <c r="G86" s="13" t="s">
        <v>5</v>
      </c>
      <c r="H86" s="12" t="s">
        <v>6</v>
      </c>
      <c r="I86" s="12"/>
      <c r="J86" s="12"/>
      <c r="K86" s="12"/>
      <c r="L86" s="12"/>
      <c r="M86" s="11" t="s">
        <v>7</v>
      </c>
      <c r="N86" s="11"/>
      <c r="O86" s="11"/>
      <c r="P86" s="11"/>
      <c r="Q86" s="11"/>
      <c r="R86" s="11"/>
    </row>
    <row r="87" spans="1:18" ht="15.6" x14ac:dyDescent="0.3">
      <c r="A87" s="14"/>
      <c r="B87" s="13"/>
      <c r="C87" s="13"/>
      <c r="D87" s="19" t="s">
        <v>8</v>
      </c>
      <c r="E87" s="19" t="s">
        <v>9</v>
      </c>
      <c r="F87" s="19" t="s">
        <v>10</v>
      </c>
      <c r="G87" s="13"/>
      <c r="H87" s="19" t="s">
        <v>11</v>
      </c>
      <c r="I87" s="19" t="s">
        <v>12</v>
      </c>
      <c r="J87" s="19" t="s">
        <v>13</v>
      </c>
      <c r="K87" s="19" t="s">
        <v>14</v>
      </c>
      <c r="L87" s="19" t="s">
        <v>15</v>
      </c>
      <c r="M87" s="19" t="s">
        <v>16</v>
      </c>
      <c r="N87" s="20" t="s">
        <v>17</v>
      </c>
      <c r="O87" s="20" t="s">
        <v>18</v>
      </c>
      <c r="P87" s="20" t="s">
        <v>19</v>
      </c>
      <c r="Q87" s="20" t="s">
        <v>20</v>
      </c>
      <c r="R87" s="21" t="s">
        <v>21</v>
      </c>
    </row>
    <row r="88" spans="1:18" ht="27.6" x14ac:dyDescent="0.3">
      <c r="A88" s="279">
        <v>22</v>
      </c>
      <c r="B88" s="90" t="s">
        <v>114</v>
      </c>
      <c r="C88" s="132" t="s">
        <v>174</v>
      </c>
      <c r="D88" s="132">
        <f t="shared" ref="D88:R88" si="18">SUM(D89:D93)</f>
        <v>2.46</v>
      </c>
      <c r="E88" s="132">
        <f t="shared" si="18"/>
        <v>7.0600000000000005</v>
      </c>
      <c r="F88" s="132">
        <f t="shared" si="18"/>
        <v>10.7</v>
      </c>
      <c r="G88" s="132">
        <f t="shared" si="18"/>
        <v>114.50000000000001</v>
      </c>
      <c r="H88" s="132">
        <f t="shared" si="18"/>
        <v>4.4999999999999998E-2</v>
      </c>
      <c r="I88" s="132">
        <f t="shared" si="18"/>
        <v>3.4000000000000002E-2</v>
      </c>
      <c r="J88" s="132">
        <f t="shared" si="18"/>
        <v>15.530000000000001</v>
      </c>
      <c r="K88" s="132">
        <f t="shared" si="18"/>
        <v>4.0000000000000001E-3</v>
      </c>
      <c r="L88" s="132">
        <f t="shared" si="18"/>
        <v>0.71500000000000008</v>
      </c>
      <c r="M88" s="132">
        <f t="shared" si="18"/>
        <v>19.229999999999997</v>
      </c>
      <c r="N88" s="132">
        <f t="shared" si="18"/>
        <v>1E-3</v>
      </c>
      <c r="O88" s="132">
        <f t="shared" si="18"/>
        <v>7.5720000000000001</v>
      </c>
      <c r="P88" s="132">
        <f t="shared" si="18"/>
        <v>0</v>
      </c>
      <c r="Q88" s="132">
        <f t="shared" si="18"/>
        <v>24.863999999999997</v>
      </c>
      <c r="R88" s="132">
        <f t="shared" si="18"/>
        <v>0.71899999999999997</v>
      </c>
    </row>
    <row r="89" spans="1:18" x14ac:dyDescent="0.3">
      <c r="A89" s="280"/>
      <c r="B89" s="120" t="s">
        <v>115</v>
      </c>
      <c r="C89" s="141" t="s">
        <v>249</v>
      </c>
      <c r="D89" s="141">
        <v>0.2</v>
      </c>
      <c r="E89" s="141">
        <v>0.03</v>
      </c>
      <c r="F89" s="141">
        <v>1.19</v>
      </c>
      <c r="G89" s="141">
        <v>5.94</v>
      </c>
      <c r="H89" s="141">
        <v>8.0000000000000002E-3</v>
      </c>
      <c r="I89" s="141">
        <v>4.0000000000000001E-3</v>
      </c>
      <c r="J89" s="141">
        <v>1.68</v>
      </c>
      <c r="K89" s="141">
        <v>0</v>
      </c>
      <c r="L89" s="141">
        <v>3.4000000000000002E-2</v>
      </c>
      <c r="M89" s="141">
        <v>5.21</v>
      </c>
      <c r="N89" s="141">
        <v>0</v>
      </c>
      <c r="O89" s="141">
        <v>2.532</v>
      </c>
      <c r="P89" s="141">
        <v>0</v>
      </c>
      <c r="Q89" s="141">
        <v>9.7439999999999998</v>
      </c>
      <c r="R89" s="281">
        <v>0.13400000000000001</v>
      </c>
    </row>
    <row r="90" spans="1:18" x14ac:dyDescent="0.3">
      <c r="A90" s="280"/>
      <c r="B90" s="120" t="s">
        <v>89</v>
      </c>
      <c r="C90" s="141" t="s">
        <v>166</v>
      </c>
      <c r="D90" s="141">
        <v>0</v>
      </c>
      <c r="E90" s="141">
        <v>6.99</v>
      </c>
      <c r="F90" s="141">
        <v>0</v>
      </c>
      <c r="G90" s="141">
        <v>62.93</v>
      </c>
      <c r="H90" s="141">
        <v>0</v>
      </c>
      <c r="I90" s="141">
        <v>0</v>
      </c>
      <c r="J90" s="141">
        <v>0</v>
      </c>
      <c r="K90" s="141">
        <v>0</v>
      </c>
      <c r="L90" s="141">
        <v>0.64500000000000002</v>
      </c>
      <c r="M90" s="141">
        <v>0</v>
      </c>
      <c r="N90" s="141">
        <v>0</v>
      </c>
      <c r="O90" s="141">
        <v>0</v>
      </c>
      <c r="P90" s="141">
        <v>0</v>
      </c>
      <c r="Q90" s="141">
        <v>0</v>
      </c>
      <c r="R90" s="141">
        <v>0</v>
      </c>
    </row>
    <row r="91" spans="1:18" x14ac:dyDescent="0.3">
      <c r="A91" s="280"/>
      <c r="B91" s="120" t="s">
        <v>40</v>
      </c>
      <c r="C91" s="141" t="s">
        <v>250</v>
      </c>
      <c r="D91" s="141">
        <v>0</v>
      </c>
      <c r="E91" s="141">
        <v>0</v>
      </c>
      <c r="F91" s="141">
        <v>0</v>
      </c>
      <c r="G91" s="141">
        <v>0</v>
      </c>
      <c r="H91" s="141">
        <v>0</v>
      </c>
      <c r="I91" s="141">
        <v>0</v>
      </c>
      <c r="J91" s="141">
        <v>0</v>
      </c>
      <c r="K91" s="141">
        <v>0</v>
      </c>
      <c r="L91" s="141">
        <v>0</v>
      </c>
      <c r="M91" s="141">
        <v>0</v>
      </c>
      <c r="N91" s="141">
        <v>0</v>
      </c>
      <c r="O91" s="141">
        <v>0</v>
      </c>
      <c r="P91" s="141">
        <v>0</v>
      </c>
      <c r="Q91" s="141">
        <v>0</v>
      </c>
      <c r="R91" s="141">
        <v>0</v>
      </c>
    </row>
    <row r="92" spans="1:18" x14ac:dyDescent="0.3">
      <c r="A92" s="280"/>
      <c r="B92" s="120" t="s">
        <v>118</v>
      </c>
      <c r="C92" s="141" t="s">
        <v>251</v>
      </c>
      <c r="D92" s="141">
        <v>0.28999999999999998</v>
      </c>
      <c r="E92" s="141">
        <v>0.04</v>
      </c>
      <c r="F92" s="141">
        <v>0.9</v>
      </c>
      <c r="G92" s="141">
        <v>5.04</v>
      </c>
      <c r="H92" s="141">
        <v>1.2E-2</v>
      </c>
      <c r="I92" s="141">
        <v>1.4E-2</v>
      </c>
      <c r="J92" s="141">
        <v>3.6</v>
      </c>
      <c r="K92" s="141">
        <v>4.0000000000000001E-3</v>
      </c>
      <c r="L92" s="141">
        <v>3.5999999999999997E-2</v>
      </c>
      <c r="M92" s="141">
        <v>8.2799999999999994</v>
      </c>
      <c r="N92" s="141">
        <v>1E-3</v>
      </c>
      <c r="O92" s="141">
        <v>5.04</v>
      </c>
      <c r="P92" s="141">
        <v>0</v>
      </c>
      <c r="Q92" s="141">
        <v>15.12</v>
      </c>
      <c r="R92" s="281">
        <v>0.216</v>
      </c>
    </row>
    <row r="93" spans="1:18" x14ac:dyDescent="0.3">
      <c r="A93" s="280"/>
      <c r="B93" s="120" t="s">
        <v>120</v>
      </c>
      <c r="C93" s="141" t="s">
        <v>252</v>
      </c>
      <c r="D93" s="141">
        <v>1.97</v>
      </c>
      <c r="E93" s="141">
        <v>0</v>
      </c>
      <c r="F93" s="141">
        <v>8.61</v>
      </c>
      <c r="G93" s="141">
        <v>40.590000000000003</v>
      </c>
      <c r="H93" s="141">
        <v>2.5000000000000001E-2</v>
      </c>
      <c r="I93" s="141">
        <v>1.6E-2</v>
      </c>
      <c r="J93" s="141">
        <v>10.25</v>
      </c>
      <c r="K93" s="141">
        <v>0</v>
      </c>
      <c r="L93" s="141">
        <v>0</v>
      </c>
      <c r="M93" s="141">
        <v>5.74</v>
      </c>
      <c r="N93" s="141">
        <v>0</v>
      </c>
      <c r="O93" s="141">
        <v>0</v>
      </c>
      <c r="P93" s="141">
        <v>0</v>
      </c>
      <c r="Q93" s="141">
        <v>0</v>
      </c>
      <c r="R93" s="282">
        <v>0.36899999999999999</v>
      </c>
    </row>
    <row r="94" spans="1:18" ht="28.2" x14ac:dyDescent="0.3">
      <c r="A94" s="89">
        <v>308</v>
      </c>
      <c r="B94" s="23" t="s">
        <v>122</v>
      </c>
      <c r="C94" s="91">
        <v>100</v>
      </c>
      <c r="D94" s="150">
        <f t="shared" ref="D94:R94" si="19">SUM(D95:D99)</f>
        <v>14.950000000000001</v>
      </c>
      <c r="E94" s="150">
        <f t="shared" si="19"/>
        <v>16.009999999999998</v>
      </c>
      <c r="F94" s="150">
        <f t="shared" si="19"/>
        <v>9.120000000000001</v>
      </c>
      <c r="G94" s="150">
        <f t="shared" si="19"/>
        <v>240.3</v>
      </c>
      <c r="H94" s="150">
        <f t="shared" si="19"/>
        <v>8.199999999999999E-2</v>
      </c>
      <c r="I94" s="150">
        <f t="shared" si="19"/>
        <v>0.125</v>
      </c>
      <c r="J94" s="150">
        <f t="shared" si="19"/>
        <v>1.3280000000000001</v>
      </c>
      <c r="K94" s="150">
        <f t="shared" si="19"/>
        <v>6.9000000000000006E-2</v>
      </c>
      <c r="L94" s="150">
        <f t="shared" si="19"/>
        <v>0.65</v>
      </c>
      <c r="M94" s="150">
        <f t="shared" si="19"/>
        <v>16.978000000000002</v>
      </c>
      <c r="N94" s="150">
        <f t="shared" si="19"/>
        <v>4.0000000000000001E-3</v>
      </c>
      <c r="O94" s="150">
        <f t="shared" si="19"/>
        <v>19.478000000000002</v>
      </c>
      <c r="P94" s="150">
        <f t="shared" si="19"/>
        <v>9.9999999999999985E-3</v>
      </c>
      <c r="Q94" s="150">
        <f t="shared" si="19"/>
        <v>60.177999999999997</v>
      </c>
      <c r="R94" s="150">
        <f t="shared" si="19"/>
        <v>1.5619999999999998</v>
      </c>
    </row>
    <row r="95" spans="1:18" ht="15.6" x14ac:dyDescent="0.3">
      <c r="A95" s="89"/>
      <c r="B95" s="37" t="s">
        <v>47</v>
      </c>
      <c r="C95" s="81" t="s">
        <v>253</v>
      </c>
      <c r="D95" s="151">
        <v>0</v>
      </c>
      <c r="E95" s="151">
        <v>0</v>
      </c>
      <c r="F95" s="151">
        <v>0</v>
      </c>
      <c r="G95" s="151">
        <v>0</v>
      </c>
      <c r="H95" s="151">
        <v>0</v>
      </c>
      <c r="I95" s="151">
        <v>0</v>
      </c>
      <c r="J95" s="151">
        <v>0</v>
      </c>
      <c r="K95" s="151">
        <v>0</v>
      </c>
      <c r="L95" s="151">
        <v>0</v>
      </c>
      <c r="M95" s="151">
        <v>0</v>
      </c>
      <c r="N95" s="151">
        <v>0</v>
      </c>
      <c r="O95" s="151">
        <v>0</v>
      </c>
      <c r="P95" s="151">
        <v>0</v>
      </c>
      <c r="Q95" s="151">
        <v>0</v>
      </c>
      <c r="R95" s="151">
        <v>0</v>
      </c>
    </row>
    <row r="96" spans="1:18" ht="15.6" x14ac:dyDescent="0.3">
      <c r="A96" s="89"/>
      <c r="B96" s="37" t="s">
        <v>124</v>
      </c>
      <c r="C96" s="81" t="s">
        <v>254</v>
      </c>
      <c r="D96" s="38">
        <v>13.42</v>
      </c>
      <c r="E96" s="38">
        <v>13.57</v>
      </c>
      <c r="F96" s="38">
        <v>0</v>
      </c>
      <c r="G96" s="38">
        <v>175.52</v>
      </c>
      <c r="H96" s="151">
        <v>5.1999999999999998E-2</v>
      </c>
      <c r="I96" s="151">
        <v>0.11</v>
      </c>
      <c r="J96" s="38">
        <v>1.3280000000000001</v>
      </c>
      <c r="K96" s="151">
        <v>5.2999999999999999E-2</v>
      </c>
      <c r="L96" s="151">
        <v>0.36899999999999999</v>
      </c>
      <c r="M96" s="151">
        <v>11.8</v>
      </c>
      <c r="N96" s="153">
        <v>4.0000000000000001E-3</v>
      </c>
      <c r="O96" s="153">
        <v>13.27</v>
      </c>
      <c r="P96" s="153">
        <v>8.9999999999999993E-3</v>
      </c>
      <c r="Q96" s="153">
        <v>42.77</v>
      </c>
      <c r="R96" s="154">
        <v>1.18</v>
      </c>
    </row>
    <row r="97" spans="1:18" ht="28.2" x14ac:dyDescent="0.3">
      <c r="A97" s="89"/>
      <c r="B97" s="37" t="s">
        <v>126</v>
      </c>
      <c r="C97" s="81" t="s">
        <v>255</v>
      </c>
      <c r="D97" s="134">
        <v>1.48</v>
      </c>
      <c r="E97" s="134">
        <v>0.19</v>
      </c>
      <c r="F97" s="134">
        <v>9.06</v>
      </c>
      <c r="G97" s="134">
        <v>44.06</v>
      </c>
      <c r="H97" s="151">
        <v>0.03</v>
      </c>
      <c r="I97" s="151">
        <v>1.0999999999999999E-2</v>
      </c>
      <c r="J97" s="134">
        <v>0</v>
      </c>
      <c r="K97" s="151">
        <v>0</v>
      </c>
      <c r="L97" s="151">
        <v>0.24399999999999999</v>
      </c>
      <c r="M97" s="151">
        <v>4.3</v>
      </c>
      <c r="N97" s="153">
        <v>0</v>
      </c>
      <c r="O97" s="153">
        <v>6.19</v>
      </c>
      <c r="P97" s="153">
        <v>1E-3</v>
      </c>
      <c r="Q97" s="153">
        <v>16.309999999999999</v>
      </c>
      <c r="R97" s="154">
        <v>0.375</v>
      </c>
    </row>
    <row r="98" spans="1:18" ht="15.6" x14ac:dyDescent="0.3">
      <c r="A98" s="89"/>
      <c r="B98" s="155" t="s">
        <v>128</v>
      </c>
      <c r="C98" s="86" t="s">
        <v>129</v>
      </c>
      <c r="D98" s="86">
        <v>0</v>
      </c>
      <c r="E98" s="86">
        <v>0</v>
      </c>
      <c r="F98" s="86">
        <v>0</v>
      </c>
      <c r="G98" s="86">
        <v>0</v>
      </c>
      <c r="H98" s="151">
        <v>0</v>
      </c>
      <c r="I98" s="151">
        <v>0</v>
      </c>
      <c r="J98" s="151">
        <v>0</v>
      </c>
      <c r="K98" s="151">
        <v>0</v>
      </c>
      <c r="L98" s="151">
        <v>0</v>
      </c>
      <c r="M98" s="151">
        <v>0</v>
      </c>
      <c r="N98" s="153">
        <v>0</v>
      </c>
      <c r="O98" s="153">
        <v>0</v>
      </c>
      <c r="P98" s="153">
        <v>0</v>
      </c>
      <c r="Q98" s="153">
        <v>0</v>
      </c>
      <c r="R98" s="154">
        <v>0</v>
      </c>
    </row>
    <row r="99" spans="1:18" ht="15.6" x14ac:dyDescent="0.3">
      <c r="A99" s="89"/>
      <c r="B99" s="86" t="s">
        <v>27</v>
      </c>
      <c r="C99" s="86" t="s">
        <v>256</v>
      </c>
      <c r="D99" s="86">
        <v>0.05</v>
      </c>
      <c r="E99" s="86">
        <v>2.25</v>
      </c>
      <c r="F99" s="86">
        <v>0.06</v>
      </c>
      <c r="G99" s="86">
        <v>20.72</v>
      </c>
      <c r="H99" s="98">
        <v>0</v>
      </c>
      <c r="I99" s="98">
        <v>4.0000000000000001E-3</v>
      </c>
      <c r="J99" s="86">
        <v>0</v>
      </c>
      <c r="K99" s="156">
        <v>1.6E-2</v>
      </c>
      <c r="L99" s="156">
        <v>3.6999999999999998E-2</v>
      </c>
      <c r="M99" s="157">
        <v>0.878</v>
      </c>
      <c r="N99" s="98">
        <v>0</v>
      </c>
      <c r="O99" s="98">
        <v>1.7999999999999999E-2</v>
      </c>
      <c r="P99" s="98">
        <v>0</v>
      </c>
      <c r="Q99" s="158">
        <v>1.0980000000000001</v>
      </c>
      <c r="R99" s="100">
        <v>7.0000000000000001E-3</v>
      </c>
    </row>
    <row r="100" spans="1:18" ht="27.6" x14ac:dyDescent="0.3">
      <c r="A100" s="117">
        <v>204</v>
      </c>
      <c r="B100" s="90" t="s">
        <v>131</v>
      </c>
      <c r="C100" s="118">
        <v>180</v>
      </c>
      <c r="D100" s="139">
        <f t="shared" ref="D100:R100" si="20">SUM(D101:D104)</f>
        <v>6.04</v>
      </c>
      <c r="E100" s="139">
        <f t="shared" si="20"/>
        <v>7.915</v>
      </c>
      <c r="F100" s="139">
        <f t="shared" si="20"/>
        <v>48.802</v>
      </c>
      <c r="G100" s="139">
        <f t="shared" si="20"/>
        <v>281.10000000000002</v>
      </c>
      <c r="H100" s="139">
        <f t="shared" si="20"/>
        <v>1E-3</v>
      </c>
      <c r="I100" s="139">
        <f t="shared" si="20"/>
        <v>0.01</v>
      </c>
      <c r="J100" s="139">
        <f t="shared" si="20"/>
        <v>0</v>
      </c>
      <c r="K100" s="139">
        <f t="shared" si="20"/>
        <v>2.8000000000000001E-2</v>
      </c>
      <c r="L100" s="139">
        <f t="shared" si="20"/>
        <v>6.3E-2</v>
      </c>
      <c r="M100" s="139">
        <f t="shared" si="20"/>
        <v>1.512</v>
      </c>
      <c r="N100" s="139">
        <f t="shared" si="20"/>
        <v>0</v>
      </c>
      <c r="O100" s="139">
        <f t="shared" si="20"/>
        <v>3.1E-2</v>
      </c>
      <c r="P100" s="139">
        <f t="shared" si="20"/>
        <v>0</v>
      </c>
      <c r="Q100" s="139">
        <f t="shared" si="20"/>
        <v>1.89</v>
      </c>
      <c r="R100" s="140">
        <f t="shared" si="20"/>
        <v>1.2999999999999999E-2</v>
      </c>
    </row>
    <row r="101" spans="1:18" x14ac:dyDescent="0.3">
      <c r="A101" s="127"/>
      <c r="B101" s="86" t="s">
        <v>27</v>
      </c>
      <c r="C101" s="155" t="s">
        <v>257</v>
      </c>
      <c r="D101" s="86">
        <v>4.57</v>
      </c>
      <c r="E101" s="86">
        <v>5.0000000000000001E-3</v>
      </c>
      <c r="F101" s="86">
        <v>8.2000000000000003E-2</v>
      </c>
      <c r="G101" s="86">
        <v>41.7</v>
      </c>
      <c r="H101" s="86">
        <v>1E-3</v>
      </c>
      <c r="I101" s="86">
        <v>0.01</v>
      </c>
      <c r="J101" s="86">
        <v>0</v>
      </c>
      <c r="K101" s="86">
        <v>2.8000000000000001E-2</v>
      </c>
      <c r="L101" s="86">
        <v>6.3E-2</v>
      </c>
      <c r="M101" s="86">
        <v>1.512</v>
      </c>
      <c r="N101" s="87">
        <v>0</v>
      </c>
      <c r="O101" s="87">
        <v>3.1E-2</v>
      </c>
      <c r="P101" s="87">
        <v>0</v>
      </c>
      <c r="Q101" s="87">
        <v>1.89</v>
      </c>
      <c r="R101" s="88">
        <v>1.2999999999999999E-2</v>
      </c>
    </row>
    <row r="102" spans="1:18" x14ac:dyDescent="0.3">
      <c r="A102" s="117"/>
      <c r="B102" s="86" t="s">
        <v>47</v>
      </c>
      <c r="C102" s="155" t="s">
        <v>258</v>
      </c>
      <c r="D102" s="86">
        <v>0</v>
      </c>
      <c r="E102" s="86">
        <v>0</v>
      </c>
      <c r="F102" s="86">
        <v>0</v>
      </c>
      <c r="G102" s="86">
        <v>0</v>
      </c>
      <c r="H102" s="86">
        <v>0</v>
      </c>
      <c r="I102" s="86">
        <v>0</v>
      </c>
      <c r="J102" s="86">
        <v>0</v>
      </c>
      <c r="K102" s="86">
        <v>0</v>
      </c>
      <c r="L102" s="86">
        <v>0</v>
      </c>
      <c r="M102" s="86">
        <v>0</v>
      </c>
      <c r="N102" s="87">
        <v>0</v>
      </c>
      <c r="O102" s="87">
        <v>0</v>
      </c>
      <c r="P102" s="87">
        <v>0</v>
      </c>
      <c r="Q102" s="87">
        <v>0</v>
      </c>
      <c r="R102" s="88">
        <v>0</v>
      </c>
    </row>
    <row r="103" spans="1:18" x14ac:dyDescent="0.3">
      <c r="A103" s="117"/>
      <c r="B103" s="86" t="s">
        <v>128</v>
      </c>
      <c r="C103" s="155" t="s">
        <v>259</v>
      </c>
      <c r="D103" s="86">
        <v>0</v>
      </c>
      <c r="E103" s="86">
        <v>0</v>
      </c>
      <c r="F103" s="86">
        <v>0</v>
      </c>
      <c r="G103" s="86">
        <v>0</v>
      </c>
      <c r="H103" s="86">
        <v>0</v>
      </c>
      <c r="I103" s="86">
        <v>0</v>
      </c>
      <c r="J103" s="86">
        <v>0</v>
      </c>
      <c r="K103" s="86">
        <v>0</v>
      </c>
      <c r="L103" s="86">
        <v>0</v>
      </c>
      <c r="M103" s="86">
        <v>0</v>
      </c>
      <c r="N103" s="87">
        <v>0</v>
      </c>
      <c r="O103" s="87">
        <v>0</v>
      </c>
      <c r="P103" s="87">
        <v>0</v>
      </c>
      <c r="Q103" s="87">
        <v>0</v>
      </c>
      <c r="R103" s="88">
        <v>0</v>
      </c>
    </row>
    <row r="104" spans="1:18" ht="15" customHeight="1" x14ac:dyDescent="0.3">
      <c r="A104" s="127"/>
      <c r="B104" s="86" t="s">
        <v>135</v>
      </c>
      <c r="C104" s="155" t="s">
        <v>101</v>
      </c>
      <c r="D104" s="86">
        <v>1.47</v>
      </c>
      <c r="E104" s="86">
        <v>7.91</v>
      </c>
      <c r="F104" s="86">
        <v>48.72</v>
      </c>
      <c r="G104" s="86">
        <v>239.4</v>
      </c>
      <c r="H104" s="86">
        <v>0</v>
      </c>
      <c r="I104" s="86">
        <v>0</v>
      </c>
      <c r="J104" s="86">
        <v>0</v>
      </c>
      <c r="K104" s="86">
        <v>0</v>
      </c>
      <c r="L104" s="86">
        <v>0</v>
      </c>
      <c r="M104" s="86">
        <v>0</v>
      </c>
      <c r="N104" s="87">
        <v>0</v>
      </c>
      <c r="O104" s="87">
        <v>0</v>
      </c>
      <c r="P104" s="87">
        <v>0</v>
      </c>
      <c r="Q104" s="87">
        <v>0</v>
      </c>
      <c r="R104" s="88">
        <v>0</v>
      </c>
    </row>
    <row r="105" spans="1:18" ht="28.2" x14ac:dyDescent="0.3">
      <c r="A105" s="63" t="s">
        <v>137</v>
      </c>
      <c r="B105" s="23" t="s">
        <v>138</v>
      </c>
      <c r="C105" s="24" t="s">
        <v>34</v>
      </c>
      <c r="D105" s="283">
        <f t="shared" ref="D105:R105" si="21">SUM(D106:D108)</f>
        <v>0.56000000000000005</v>
      </c>
      <c r="E105" s="283">
        <f t="shared" si="21"/>
        <v>0</v>
      </c>
      <c r="F105" s="283">
        <f t="shared" si="21"/>
        <v>30.22</v>
      </c>
      <c r="G105" s="283">
        <f t="shared" si="21"/>
        <v>123.06</v>
      </c>
      <c r="H105" s="283">
        <f t="shared" si="21"/>
        <v>6.0000000000000001E-3</v>
      </c>
      <c r="I105" s="283">
        <f t="shared" si="21"/>
        <v>2E-3</v>
      </c>
      <c r="J105" s="283">
        <f t="shared" si="21"/>
        <v>0.04</v>
      </c>
      <c r="K105" s="283">
        <f t="shared" si="21"/>
        <v>0</v>
      </c>
      <c r="L105" s="283">
        <f t="shared" si="21"/>
        <v>0</v>
      </c>
      <c r="M105" s="283">
        <f t="shared" si="21"/>
        <v>3.12</v>
      </c>
      <c r="N105" s="283">
        <f t="shared" si="21"/>
        <v>0</v>
      </c>
      <c r="O105" s="283">
        <f t="shared" si="21"/>
        <v>0</v>
      </c>
      <c r="P105" s="283">
        <f t="shared" si="21"/>
        <v>0</v>
      </c>
      <c r="Q105" s="283">
        <f t="shared" si="21"/>
        <v>0</v>
      </c>
      <c r="R105" s="283">
        <f t="shared" si="21"/>
        <v>0.12</v>
      </c>
    </row>
    <row r="106" spans="1:18" x14ac:dyDescent="0.3">
      <c r="A106" s="80"/>
      <c r="B106" s="37" t="s">
        <v>139</v>
      </c>
      <c r="C106" s="38" t="s">
        <v>140</v>
      </c>
      <c r="D106" s="160">
        <v>0.56000000000000005</v>
      </c>
      <c r="E106" s="160">
        <v>0</v>
      </c>
      <c r="F106" s="160">
        <v>10.26</v>
      </c>
      <c r="G106" s="160">
        <v>43.26</v>
      </c>
      <c r="H106" s="160">
        <v>6.0000000000000001E-3</v>
      </c>
      <c r="I106" s="160">
        <v>2E-3</v>
      </c>
      <c r="J106" s="160">
        <v>0.04</v>
      </c>
      <c r="K106" s="160">
        <v>0</v>
      </c>
      <c r="L106" s="160">
        <v>0</v>
      </c>
      <c r="M106" s="160">
        <v>2.52</v>
      </c>
      <c r="N106" s="161">
        <v>0</v>
      </c>
      <c r="O106" s="161">
        <v>0</v>
      </c>
      <c r="P106" s="161">
        <v>0</v>
      </c>
      <c r="Q106" s="161">
        <v>0</v>
      </c>
      <c r="R106" s="162">
        <v>0.06</v>
      </c>
    </row>
    <row r="107" spans="1:18" x14ac:dyDescent="0.3">
      <c r="A107" s="80"/>
      <c r="B107" s="37" t="s">
        <v>38</v>
      </c>
      <c r="C107" s="38" t="s">
        <v>141</v>
      </c>
      <c r="D107" s="160">
        <v>0</v>
      </c>
      <c r="E107" s="160">
        <v>0</v>
      </c>
      <c r="F107" s="160">
        <v>0</v>
      </c>
      <c r="G107" s="160">
        <v>0</v>
      </c>
      <c r="H107" s="160">
        <v>0</v>
      </c>
      <c r="I107" s="160">
        <v>0</v>
      </c>
      <c r="J107" s="160">
        <v>0</v>
      </c>
      <c r="K107" s="160">
        <v>0</v>
      </c>
      <c r="L107" s="160">
        <v>0</v>
      </c>
      <c r="M107" s="160">
        <v>0</v>
      </c>
      <c r="N107" s="161">
        <v>0</v>
      </c>
      <c r="O107" s="161">
        <v>0</v>
      </c>
      <c r="P107" s="161">
        <v>0</v>
      </c>
      <c r="Q107" s="161">
        <v>0</v>
      </c>
      <c r="R107" s="162">
        <v>0</v>
      </c>
    </row>
    <row r="108" spans="1:18" x14ac:dyDescent="0.3">
      <c r="A108" s="80"/>
      <c r="B108" s="37" t="s">
        <v>42</v>
      </c>
      <c r="C108" s="38" t="s">
        <v>103</v>
      </c>
      <c r="D108" s="160">
        <v>0</v>
      </c>
      <c r="E108" s="160">
        <v>0</v>
      </c>
      <c r="F108" s="160">
        <v>19.96</v>
      </c>
      <c r="G108" s="160">
        <v>79.8</v>
      </c>
      <c r="H108" s="160">
        <v>0</v>
      </c>
      <c r="I108" s="160">
        <v>0</v>
      </c>
      <c r="J108" s="160">
        <v>0</v>
      </c>
      <c r="K108" s="160">
        <v>0</v>
      </c>
      <c r="L108" s="160">
        <v>0</v>
      </c>
      <c r="M108" s="160">
        <v>0.6</v>
      </c>
      <c r="N108" s="161">
        <v>0</v>
      </c>
      <c r="O108" s="161">
        <v>0</v>
      </c>
      <c r="P108" s="161">
        <v>0</v>
      </c>
      <c r="Q108" s="161">
        <v>0</v>
      </c>
      <c r="R108" s="162">
        <v>0.06</v>
      </c>
    </row>
    <row r="109" spans="1:18" x14ac:dyDescent="0.3">
      <c r="A109" s="84">
        <v>11</v>
      </c>
      <c r="B109" s="23" t="s">
        <v>83</v>
      </c>
      <c r="C109" s="24" t="s">
        <v>23</v>
      </c>
      <c r="D109" s="25">
        <f t="shared" ref="D109:R109" si="22">SUM(D110)</f>
        <v>1.44</v>
      </c>
      <c r="E109" s="25">
        <f t="shared" si="22"/>
        <v>0.36</v>
      </c>
      <c r="F109" s="25">
        <f t="shared" si="22"/>
        <v>12.48</v>
      </c>
      <c r="G109" s="25">
        <f t="shared" si="22"/>
        <v>59.4</v>
      </c>
      <c r="H109" s="163">
        <f t="shared" si="22"/>
        <v>7.0000000000000001E-3</v>
      </c>
      <c r="I109" s="163">
        <f t="shared" si="22"/>
        <v>3.2000000000000001E-2</v>
      </c>
      <c r="J109" s="25">
        <f t="shared" si="22"/>
        <v>0</v>
      </c>
      <c r="K109" s="25">
        <f t="shared" si="22"/>
        <v>0</v>
      </c>
      <c r="L109" s="25">
        <f t="shared" si="22"/>
        <v>0</v>
      </c>
      <c r="M109" s="25">
        <f t="shared" si="22"/>
        <v>14</v>
      </c>
      <c r="N109" s="25">
        <f t="shared" si="22"/>
        <v>0</v>
      </c>
      <c r="O109" s="25">
        <f t="shared" si="22"/>
        <v>0</v>
      </c>
      <c r="P109" s="25">
        <f t="shared" si="22"/>
        <v>0</v>
      </c>
      <c r="Q109" s="25">
        <f t="shared" si="22"/>
        <v>0</v>
      </c>
      <c r="R109" s="25">
        <f t="shared" si="22"/>
        <v>1.56</v>
      </c>
    </row>
    <row r="110" spans="1:18" x14ac:dyDescent="0.3">
      <c r="A110" s="164"/>
      <c r="B110" s="28" t="s">
        <v>84</v>
      </c>
      <c r="C110" s="165" t="s">
        <v>25</v>
      </c>
      <c r="D110" s="165">
        <v>1.44</v>
      </c>
      <c r="E110" s="165">
        <v>0.36</v>
      </c>
      <c r="F110" s="165">
        <v>12.48</v>
      </c>
      <c r="G110" s="165">
        <v>59.4</v>
      </c>
      <c r="H110" s="165">
        <v>7.0000000000000001E-3</v>
      </c>
      <c r="I110" s="165">
        <v>3.2000000000000001E-2</v>
      </c>
      <c r="J110" s="165">
        <v>0</v>
      </c>
      <c r="K110" s="165">
        <v>0</v>
      </c>
      <c r="L110" s="165">
        <v>0</v>
      </c>
      <c r="M110" s="165">
        <v>14</v>
      </c>
      <c r="N110" s="166">
        <v>0</v>
      </c>
      <c r="O110" s="166">
        <v>0</v>
      </c>
      <c r="P110" s="166">
        <v>0</v>
      </c>
      <c r="Q110" s="166">
        <v>0</v>
      </c>
      <c r="R110" s="167">
        <v>1.56</v>
      </c>
    </row>
    <row r="111" spans="1:18" x14ac:dyDescent="0.3">
      <c r="A111" s="10" t="s">
        <v>57</v>
      </c>
      <c r="B111" s="10"/>
      <c r="C111" s="10"/>
      <c r="D111" s="65">
        <f t="shared" ref="D111:R111" si="23">SUM(D88,D94,D100,D103,D105,D109,)</f>
        <v>25.45</v>
      </c>
      <c r="E111" s="65">
        <f t="shared" si="23"/>
        <v>31.344999999999999</v>
      </c>
      <c r="F111" s="65">
        <f t="shared" si="23"/>
        <v>111.322</v>
      </c>
      <c r="G111" s="65">
        <f t="shared" si="23"/>
        <v>818.36</v>
      </c>
      <c r="H111" s="65">
        <f t="shared" si="23"/>
        <v>0.14100000000000001</v>
      </c>
      <c r="I111" s="65">
        <f t="shared" si="23"/>
        <v>0.20300000000000001</v>
      </c>
      <c r="J111" s="65">
        <f t="shared" si="23"/>
        <v>16.898</v>
      </c>
      <c r="K111" s="65">
        <f t="shared" si="23"/>
        <v>0.10100000000000001</v>
      </c>
      <c r="L111" s="65">
        <f t="shared" si="23"/>
        <v>1.4280000000000002</v>
      </c>
      <c r="M111" s="65">
        <f t="shared" si="23"/>
        <v>54.839999999999996</v>
      </c>
      <c r="N111" s="65">
        <f t="shared" si="23"/>
        <v>5.0000000000000001E-3</v>
      </c>
      <c r="O111" s="65">
        <f t="shared" si="23"/>
        <v>27.081</v>
      </c>
      <c r="P111" s="65">
        <f t="shared" si="23"/>
        <v>9.9999999999999985E-3</v>
      </c>
      <c r="Q111" s="65">
        <f t="shared" si="23"/>
        <v>86.932000000000002</v>
      </c>
      <c r="R111" s="65">
        <f t="shared" si="23"/>
        <v>3.9739999999999998</v>
      </c>
    </row>
    <row r="112" spans="1:18" x14ac:dyDescent="0.3">
      <c r="C112" s="15">
        <v>620</v>
      </c>
    </row>
    <row r="114" spans="1:18" ht="15" customHeight="1" x14ac:dyDescent="0.3"/>
    <row r="115" spans="1:18" x14ac:dyDescent="0.3">
      <c r="A115" s="17"/>
      <c r="B115" s="18" t="s">
        <v>142</v>
      </c>
      <c r="C115" s="17"/>
      <c r="D115" s="17"/>
      <c r="E115" s="17"/>
      <c r="F115" s="17"/>
      <c r="G115" s="17"/>
      <c r="H115" s="17"/>
      <c r="I115" s="17"/>
      <c r="J115" s="17"/>
      <c r="K115" s="17"/>
      <c r="L115" s="17"/>
      <c r="M115" s="17"/>
      <c r="N115" s="17"/>
      <c r="O115" s="17"/>
      <c r="P115" s="17"/>
      <c r="Q115" s="17"/>
      <c r="R115" s="17"/>
    </row>
    <row r="116" spans="1:18" ht="15" customHeight="1" x14ac:dyDescent="0.3">
      <c r="A116" s="14" t="s">
        <v>1</v>
      </c>
      <c r="B116" s="13" t="s">
        <v>2</v>
      </c>
      <c r="C116" s="13" t="s">
        <v>3</v>
      </c>
      <c r="D116" s="12" t="s">
        <v>4</v>
      </c>
      <c r="E116" s="12"/>
      <c r="F116" s="12"/>
      <c r="G116" s="13" t="s">
        <v>5</v>
      </c>
      <c r="H116" s="12" t="s">
        <v>6</v>
      </c>
      <c r="I116" s="12"/>
      <c r="J116" s="12"/>
      <c r="K116" s="12"/>
      <c r="L116" s="12"/>
      <c r="M116" s="11" t="s">
        <v>7</v>
      </c>
      <c r="N116" s="11"/>
      <c r="O116" s="11"/>
      <c r="P116" s="11"/>
      <c r="Q116" s="11"/>
      <c r="R116" s="11"/>
    </row>
    <row r="117" spans="1:18" ht="15.6" x14ac:dyDescent="0.3">
      <c r="A117" s="14"/>
      <c r="B117" s="13"/>
      <c r="C117" s="13"/>
      <c r="D117" s="19" t="s">
        <v>8</v>
      </c>
      <c r="E117" s="19" t="s">
        <v>9</v>
      </c>
      <c r="F117" s="19" t="s">
        <v>10</v>
      </c>
      <c r="G117" s="13"/>
      <c r="H117" s="19" t="s">
        <v>11</v>
      </c>
      <c r="I117" s="19" t="s">
        <v>12</v>
      </c>
      <c r="J117" s="19" t="s">
        <v>13</v>
      </c>
      <c r="K117" s="19" t="s">
        <v>14</v>
      </c>
      <c r="L117" s="19" t="s">
        <v>15</v>
      </c>
      <c r="M117" s="19" t="s">
        <v>16</v>
      </c>
      <c r="N117" s="20" t="s">
        <v>17</v>
      </c>
      <c r="O117" s="20" t="s">
        <v>18</v>
      </c>
      <c r="P117" s="20" t="s">
        <v>19</v>
      </c>
      <c r="Q117" s="20" t="s">
        <v>20</v>
      </c>
      <c r="R117" s="21" t="s">
        <v>21</v>
      </c>
    </row>
    <row r="118" spans="1:18" x14ac:dyDescent="0.3">
      <c r="A118" s="34">
        <v>1</v>
      </c>
      <c r="B118" s="23" t="s">
        <v>26</v>
      </c>
      <c r="C118" s="35">
        <v>60</v>
      </c>
      <c r="D118" s="25">
        <f t="shared" ref="D118:R118" si="24">SUM(D119:D121)</f>
        <v>7.0419999999999998</v>
      </c>
      <c r="E118" s="25">
        <f t="shared" si="24"/>
        <v>13.535</v>
      </c>
      <c r="F118" s="25">
        <f t="shared" si="24"/>
        <v>14.623000000000001</v>
      </c>
      <c r="G118" s="25">
        <f t="shared" si="24"/>
        <v>149.08999999999997</v>
      </c>
      <c r="H118" s="25">
        <f t="shared" si="24"/>
        <v>5.7000000000000002E-2</v>
      </c>
      <c r="I118" s="25">
        <f t="shared" si="24"/>
        <v>8.8999999999999996E-2</v>
      </c>
      <c r="J118" s="25">
        <f t="shared" si="24"/>
        <v>0.13900000000000001</v>
      </c>
      <c r="K118" s="25">
        <f t="shared" si="24"/>
        <v>0.10300000000000001</v>
      </c>
      <c r="L118" s="25">
        <f t="shared" si="24"/>
        <v>0.58800000000000008</v>
      </c>
      <c r="M118" s="25">
        <f t="shared" si="24"/>
        <v>183.58800000000002</v>
      </c>
      <c r="N118" s="25">
        <f t="shared" si="24"/>
        <v>1E-3</v>
      </c>
      <c r="O118" s="25">
        <f t="shared" si="24"/>
        <v>16.881</v>
      </c>
      <c r="P118" s="25">
        <f t="shared" si="24"/>
        <v>5.0000000000000001E-3</v>
      </c>
      <c r="Q118" s="25">
        <f t="shared" si="24"/>
        <v>128.16900000000001</v>
      </c>
      <c r="R118" s="36">
        <f t="shared" si="24"/>
        <v>0.81799999999999995</v>
      </c>
    </row>
    <row r="119" spans="1:18" x14ac:dyDescent="0.3">
      <c r="A119" s="34"/>
      <c r="B119" s="37" t="s">
        <v>27</v>
      </c>
      <c r="C119" s="38" t="s">
        <v>28</v>
      </c>
      <c r="D119" s="39">
        <v>8.2000000000000003E-2</v>
      </c>
      <c r="E119" s="39">
        <v>7.3949999999999996</v>
      </c>
      <c r="F119" s="39">
        <v>0.13300000000000001</v>
      </c>
      <c r="G119" s="39">
        <v>6.52</v>
      </c>
      <c r="H119" s="39">
        <v>1E-3</v>
      </c>
      <c r="I119" s="39">
        <v>1.2E-2</v>
      </c>
      <c r="J119" s="39">
        <v>0</v>
      </c>
      <c r="K119" s="39">
        <v>4.5999999999999999E-2</v>
      </c>
      <c r="L119" s="39">
        <v>0.10199999999999999</v>
      </c>
      <c r="M119" s="39">
        <v>2.448</v>
      </c>
      <c r="N119" s="40">
        <v>0</v>
      </c>
      <c r="O119" s="40">
        <v>5.0999999999999997E-2</v>
      </c>
      <c r="P119" s="40">
        <v>0</v>
      </c>
      <c r="Q119" s="40">
        <v>3.069</v>
      </c>
      <c r="R119" s="41">
        <v>0.02</v>
      </c>
    </row>
    <row r="120" spans="1:18" x14ac:dyDescent="0.3">
      <c r="A120" s="34"/>
      <c r="B120" s="37" t="s">
        <v>29</v>
      </c>
      <c r="C120" s="38" t="s">
        <v>30</v>
      </c>
      <c r="D120" s="39">
        <v>4.59</v>
      </c>
      <c r="E120" s="39">
        <v>5.84</v>
      </c>
      <c r="F120" s="39">
        <v>0</v>
      </c>
      <c r="G120" s="39">
        <v>72.069999999999993</v>
      </c>
      <c r="H120" s="39">
        <v>8.0000000000000002E-3</v>
      </c>
      <c r="I120" s="39">
        <v>5.8999999999999997E-2</v>
      </c>
      <c r="J120" s="39">
        <v>0.13900000000000001</v>
      </c>
      <c r="K120" s="39">
        <v>5.7000000000000002E-2</v>
      </c>
      <c r="L120" s="39">
        <v>9.6000000000000002E-2</v>
      </c>
      <c r="M120" s="39">
        <v>174.24</v>
      </c>
      <c r="N120" s="40">
        <v>0</v>
      </c>
      <c r="O120" s="40">
        <v>6.93</v>
      </c>
      <c r="P120" s="40">
        <v>3.0000000000000001E-3</v>
      </c>
      <c r="Q120" s="40">
        <v>99</v>
      </c>
      <c r="R120" s="41">
        <v>0.19800000000000001</v>
      </c>
    </row>
    <row r="121" spans="1:18" x14ac:dyDescent="0.3">
      <c r="A121" s="34"/>
      <c r="B121" s="37" t="s">
        <v>31</v>
      </c>
      <c r="C121" s="38" t="s">
        <v>32</v>
      </c>
      <c r="D121" s="30">
        <v>2.37</v>
      </c>
      <c r="E121" s="30">
        <v>0.3</v>
      </c>
      <c r="F121" s="30">
        <v>14.49</v>
      </c>
      <c r="G121" s="30">
        <v>70.5</v>
      </c>
      <c r="H121" s="30">
        <v>4.8000000000000001E-2</v>
      </c>
      <c r="I121" s="30">
        <v>1.7999999999999999E-2</v>
      </c>
      <c r="J121" s="30">
        <v>0</v>
      </c>
      <c r="K121" s="39">
        <v>0</v>
      </c>
      <c r="L121" s="39">
        <v>0.39</v>
      </c>
      <c r="M121" s="39">
        <v>6.9</v>
      </c>
      <c r="N121" s="40">
        <v>1E-3</v>
      </c>
      <c r="O121" s="40">
        <v>9.9</v>
      </c>
      <c r="P121" s="40">
        <v>2E-3</v>
      </c>
      <c r="Q121" s="40">
        <v>26.1</v>
      </c>
      <c r="R121" s="41">
        <v>0.6</v>
      </c>
    </row>
    <row r="122" spans="1:18" ht="27.6" x14ac:dyDescent="0.3">
      <c r="A122" s="171">
        <v>33</v>
      </c>
      <c r="B122" s="43" t="s">
        <v>143</v>
      </c>
      <c r="C122" s="172" t="s">
        <v>34</v>
      </c>
      <c r="D122" s="46">
        <f t="shared" ref="D122:R122" si="25">SUM(D123:D128)</f>
        <v>8.3000000000000007</v>
      </c>
      <c r="E122" s="46">
        <f t="shared" si="25"/>
        <v>6.669999999999999</v>
      </c>
      <c r="F122" s="46">
        <f t="shared" si="25"/>
        <v>25.04</v>
      </c>
      <c r="G122" s="46">
        <f t="shared" si="25"/>
        <v>202.66</v>
      </c>
      <c r="H122" s="46">
        <f t="shared" si="25"/>
        <v>0.06</v>
      </c>
      <c r="I122" s="46">
        <f t="shared" si="25"/>
        <v>0.23100000000000001</v>
      </c>
      <c r="J122" s="46">
        <f t="shared" si="25"/>
        <v>1.95</v>
      </c>
      <c r="K122" s="46">
        <f t="shared" si="25"/>
        <v>5.5E-2</v>
      </c>
      <c r="L122" s="46">
        <f t="shared" si="25"/>
        <v>0.05</v>
      </c>
      <c r="M122" s="46">
        <f t="shared" si="25"/>
        <v>181.32</v>
      </c>
      <c r="N122" s="46">
        <f t="shared" si="25"/>
        <v>1.2999999999999999E-2</v>
      </c>
      <c r="O122" s="46">
        <f t="shared" si="25"/>
        <v>21.024999999999999</v>
      </c>
      <c r="P122" s="46">
        <f t="shared" si="25"/>
        <v>3.0000000000000001E-3</v>
      </c>
      <c r="Q122" s="46">
        <f t="shared" si="25"/>
        <v>136.5</v>
      </c>
      <c r="R122" s="47">
        <f t="shared" si="25"/>
        <v>0.11199999999999999</v>
      </c>
    </row>
    <row r="123" spans="1:18" x14ac:dyDescent="0.3">
      <c r="A123" s="173"/>
      <c r="B123" s="49" t="s">
        <v>27</v>
      </c>
      <c r="C123" s="174" t="s">
        <v>144</v>
      </c>
      <c r="D123" s="52">
        <v>3.08</v>
      </c>
      <c r="E123" s="52">
        <v>0.06</v>
      </c>
      <c r="F123" s="52">
        <v>0.08</v>
      </c>
      <c r="G123" s="52">
        <v>28.3</v>
      </c>
      <c r="H123" s="52">
        <v>0</v>
      </c>
      <c r="I123" s="52">
        <v>6.0000000000000001E-3</v>
      </c>
      <c r="J123" s="52">
        <v>0</v>
      </c>
      <c r="K123" s="52">
        <v>2.1999999999999999E-2</v>
      </c>
      <c r="L123" s="52">
        <v>0.05</v>
      </c>
      <c r="M123" s="52">
        <v>1.2</v>
      </c>
      <c r="N123" s="53">
        <v>0</v>
      </c>
      <c r="O123" s="53">
        <v>2.5000000000000001E-2</v>
      </c>
      <c r="P123" s="53">
        <v>0</v>
      </c>
      <c r="Q123" s="53">
        <v>1.5</v>
      </c>
      <c r="R123" s="54">
        <v>0.01</v>
      </c>
    </row>
    <row r="124" spans="1:18" x14ac:dyDescent="0.3">
      <c r="A124" s="173"/>
      <c r="B124" s="49" t="s">
        <v>36</v>
      </c>
      <c r="C124" s="174" t="s">
        <v>37</v>
      </c>
      <c r="D124" s="52">
        <v>4.8</v>
      </c>
      <c r="E124" s="52">
        <v>4.3499999999999996</v>
      </c>
      <c r="F124" s="52">
        <v>7.05</v>
      </c>
      <c r="G124" s="52">
        <v>90</v>
      </c>
      <c r="H124" s="52">
        <v>0.06</v>
      </c>
      <c r="I124" s="52">
        <v>0.22500000000000001</v>
      </c>
      <c r="J124" s="52">
        <v>1.95</v>
      </c>
      <c r="K124" s="52">
        <v>3.3000000000000002E-2</v>
      </c>
      <c r="L124" s="52">
        <v>0</v>
      </c>
      <c r="M124" s="52">
        <v>180</v>
      </c>
      <c r="N124" s="53">
        <v>1.2999999999999999E-2</v>
      </c>
      <c r="O124" s="53">
        <v>21</v>
      </c>
      <c r="P124" s="53">
        <v>3.0000000000000001E-3</v>
      </c>
      <c r="Q124" s="53">
        <v>135</v>
      </c>
      <c r="R124" s="54">
        <v>0.09</v>
      </c>
    </row>
    <row r="125" spans="1:18" x14ac:dyDescent="0.3">
      <c r="A125" s="173"/>
      <c r="B125" s="49" t="s">
        <v>38</v>
      </c>
      <c r="C125" s="174" t="s">
        <v>48</v>
      </c>
      <c r="D125" s="52">
        <v>0</v>
      </c>
      <c r="E125" s="52">
        <v>0</v>
      </c>
      <c r="F125" s="52">
        <v>0</v>
      </c>
      <c r="G125" s="52">
        <v>0</v>
      </c>
      <c r="H125" s="52">
        <v>0</v>
      </c>
      <c r="I125" s="52">
        <v>0</v>
      </c>
      <c r="J125" s="52">
        <v>0</v>
      </c>
      <c r="K125" s="52">
        <v>0</v>
      </c>
      <c r="L125" s="52">
        <v>0</v>
      </c>
      <c r="M125" s="52">
        <v>0</v>
      </c>
      <c r="N125" s="52">
        <v>0</v>
      </c>
      <c r="O125" s="52">
        <v>0</v>
      </c>
      <c r="P125" s="52">
        <v>0</v>
      </c>
      <c r="Q125" s="52">
        <v>0</v>
      </c>
      <c r="R125" s="54">
        <v>0</v>
      </c>
    </row>
    <row r="126" spans="1:18" x14ac:dyDescent="0.3">
      <c r="A126" s="173"/>
      <c r="B126" s="49" t="s">
        <v>40</v>
      </c>
      <c r="C126" s="174" t="s">
        <v>41</v>
      </c>
      <c r="D126" s="52">
        <v>0</v>
      </c>
      <c r="E126" s="52">
        <v>0</v>
      </c>
      <c r="F126" s="52">
        <v>0</v>
      </c>
      <c r="G126" s="52">
        <v>0</v>
      </c>
      <c r="H126" s="52">
        <v>0</v>
      </c>
      <c r="I126" s="52">
        <v>0</v>
      </c>
      <c r="J126" s="52">
        <v>0</v>
      </c>
      <c r="K126" s="52">
        <v>0</v>
      </c>
      <c r="L126" s="52">
        <v>0</v>
      </c>
      <c r="M126" s="52">
        <v>0</v>
      </c>
      <c r="N126" s="52">
        <v>0</v>
      </c>
      <c r="O126" s="52">
        <v>0</v>
      </c>
      <c r="P126" s="52">
        <v>0</v>
      </c>
      <c r="Q126" s="52">
        <v>0</v>
      </c>
      <c r="R126" s="54">
        <v>0</v>
      </c>
    </row>
    <row r="127" spans="1:18" x14ac:dyDescent="0.3">
      <c r="A127" s="173"/>
      <c r="B127" s="49" t="s">
        <v>42</v>
      </c>
      <c r="C127" s="174" t="s">
        <v>145</v>
      </c>
      <c r="D127" s="52">
        <v>0</v>
      </c>
      <c r="E127" s="52">
        <v>0</v>
      </c>
      <c r="F127" s="52">
        <v>3.99</v>
      </c>
      <c r="G127" s="52">
        <v>15.96</v>
      </c>
      <c r="H127" s="52">
        <v>0</v>
      </c>
      <c r="I127" s="52">
        <v>0</v>
      </c>
      <c r="J127" s="52">
        <v>0</v>
      </c>
      <c r="K127" s="52">
        <v>0</v>
      </c>
      <c r="L127" s="52">
        <v>0</v>
      </c>
      <c r="M127" s="52">
        <v>0.12</v>
      </c>
      <c r="N127" s="53">
        <v>0</v>
      </c>
      <c r="O127" s="53">
        <v>0</v>
      </c>
      <c r="P127" s="53">
        <v>0</v>
      </c>
      <c r="Q127" s="53">
        <v>0</v>
      </c>
      <c r="R127" s="54">
        <v>1.2E-2</v>
      </c>
    </row>
    <row r="128" spans="1:18" x14ac:dyDescent="0.3">
      <c r="A128" s="173"/>
      <c r="B128" s="49" t="s">
        <v>146</v>
      </c>
      <c r="C128" s="174" t="s">
        <v>147</v>
      </c>
      <c r="D128" s="52">
        <v>0.42</v>
      </c>
      <c r="E128" s="52">
        <v>2.2599999999999998</v>
      </c>
      <c r="F128" s="52">
        <v>13.92</v>
      </c>
      <c r="G128" s="52">
        <v>68.400000000000006</v>
      </c>
      <c r="H128" s="52">
        <v>0</v>
      </c>
      <c r="I128" s="52">
        <v>0</v>
      </c>
      <c r="J128" s="52">
        <v>0</v>
      </c>
      <c r="K128" s="52">
        <v>0</v>
      </c>
      <c r="L128" s="52">
        <v>0</v>
      </c>
      <c r="M128" s="52">
        <v>0</v>
      </c>
      <c r="N128" s="52">
        <v>0</v>
      </c>
      <c r="O128" s="52">
        <v>0</v>
      </c>
      <c r="P128" s="52">
        <v>0</v>
      </c>
      <c r="Q128" s="52">
        <v>0</v>
      </c>
      <c r="R128" s="52">
        <v>0</v>
      </c>
    </row>
    <row r="129" spans="1:18" x14ac:dyDescent="0.3">
      <c r="A129" s="117">
        <v>133</v>
      </c>
      <c r="B129" s="90" t="s">
        <v>104</v>
      </c>
      <c r="C129" s="118">
        <v>200</v>
      </c>
      <c r="D129" s="45">
        <f t="shared" ref="D129:R129" si="26">SUM(D130:D133)</f>
        <v>0.2</v>
      </c>
      <c r="E129" s="45">
        <f t="shared" si="26"/>
        <v>0.04</v>
      </c>
      <c r="F129" s="45">
        <f t="shared" si="26"/>
        <v>13.26</v>
      </c>
      <c r="G129" s="45">
        <f t="shared" si="26"/>
        <v>55.78</v>
      </c>
      <c r="H129" s="45">
        <f t="shared" si="26"/>
        <v>4.0000000000000001E-3</v>
      </c>
      <c r="I129" s="45">
        <f t="shared" si="26"/>
        <v>8.0000000000000002E-3</v>
      </c>
      <c r="J129" s="45">
        <f t="shared" si="26"/>
        <v>3.66</v>
      </c>
      <c r="K129" s="45">
        <f t="shared" si="26"/>
        <v>0</v>
      </c>
      <c r="L129" s="45">
        <f t="shared" si="26"/>
        <v>1.7999999999999999E-2</v>
      </c>
      <c r="M129" s="45">
        <f t="shared" si="26"/>
        <v>6.9600000000000009</v>
      </c>
      <c r="N129" s="45">
        <f t="shared" si="26"/>
        <v>0</v>
      </c>
      <c r="O129" s="45">
        <f t="shared" si="26"/>
        <v>3.72</v>
      </c>
      <c r="P129" s="45">
        <f t="shared" si="26"/>
        <v>0</v>
      </c>
      <c r="Q129" s="45">
        <f t="shared" si="26"/>
        <v>6.92</v>
      </c>
      <c r="R129" s="45">
        <f t="shared" si="26"/>
        <v>0.58500000000000008</v>
      </c>
    </row>
    <row r="130" spans="1:18" x14ac:dyDescent="0.3">
      <c r="A130" s="127"/>
      <c r="B130" s="37" t="s">
        <v>105</v>
      </c>
      <c r="C130" s="81" t="s">
        <v>106</v>
      </c>
      <c r="D130" s="81">
        <v>0.12</v>
      </c>
      <c r="E130" s="81">
        <v>0.03</v>
      </c>
      <c r="F130" s="81">
        <v>0.02</v>
      </c>
      <c r="G130" s="81">
        <v>0.85</v>
      </c>
      <c r="H130" s="51">
        <v>0</v>
      </c>
      <c r="I130" s="51">
        <v>6.0000000000000001E-3</v>
      </c>
      <c r="J130" s="51">
        <v>0.06</v>
      </c>
      <c r="K130" s="86">
        <v>0</v>
      </c>
      <c r="L130" s="86">
        <v>0</v>
      </c>
      <c r="M130" s="51">
        <v>2.97</v>
      </c>
      <c r="N130" s="125">
        <v>0</v>
      </c>
      <c r="O130" s="87">
        <v>2.64</v>
      </c>
      <c r="P130" s="125">
        <v>0</v>
      </c>
      <c r="Q130" s="87">
        <v>4.9400000000000004</v>
      </c>
      <c r="R130" s="126">
        <v>0.49199999999999999</v>
      </c>
    </row>
    <row r="131" spans="1:18" x14ac:dyDescent="0.3">
      <c r="A131" s="127"/>
      <c r="B131" s="37" t="s">
        <v>38</v>
      </c>
      <c r="C131" s="81" t="s">
        <v>107</v>
      </c>
      <c r="D131" s="81">
        <v>0</v>
      </c>
      <c r="E131" s="81">
        <v>0</v>
      </c>
      <c r="F131" s="81">
        <v>0</v>
      </c>
      <c r="G131" s="81">
        <v>0</v>
      </c>
      <c r="H131" s="51">
        <v>0</v>
      </c>
      <c r="I131" s="51">
        <v>0</v>
      </c>
      <c r="J131" s="51">
        <v>0</v>
      </c>
      <c r="K131" s="87">
        <v>0</v>
      </c>
      <c r="L131" s="87">
        <v>0</v>
      </c>
      <c r="M131" s="125">
        <v>0</v>
      </c>
      <c r="N131" s="125">
        <v>0</v>
      </c>
      <c r="O131" s="87">
        <v>0</v>
      </c>
      <c r="P131" s="125">
        <v>0</v>
      </c>
      <c r="Q131" s="87">
        <v>0</v>
      </c>
      <c r="R131" s="126">
        <v>0</v>
      </c>
    </row>
    <row r="132" spans="1:18" x14ac:dyDescent="0.3">
      <c r="A132" s="127"/>
      <c r="B132" s="37" t="s">
        <v>42</v>
      </c>
      <c r="C132" s="81" t="s">
        <v>108</v>
      </c>
      <c r="D132" s="81">
        <v>0</v>
      </c>
      <c r="E132" s="81">
        <v>0</v>
      </c>
      <c r="F132" s="81">
        <v>12.97</v>
      </c>
      <c r="G132" s="81">
        <v>51.87</v>
      </c>
      <c r="H132" s="51">
        <v>0</v>
      </c>
      <c r="I132" s="51">
        <v>0</v>
      </c>
      <c r="J132" s="51">
        <v>0</v>
      </c>
      <c r="K132" s="86">
        <v>0</v>
      </c>
      <c r="L132" s="86">
        <v>0</v>
      </c>
      <c r="M132" s="51">
        <v>0.39</v>
      </c>
      <c r="N132" s="125">
        <v>0</v>
      </c>
      <c r="O132" s="87">
        <v>0</v>
      </c>
      <c r="P132" s="125">
        <v>0</v>
      </c>
      <c r="Q132" s="87">
        <v>0</v>
      </c>
      <c r="R132" s="126">
        <v>3.9E-2</v>
      </c>
    </row>
    <row r="133" spans="1:18" x14ac:dyDescent="0.3">
      <c r="A133" s="127"/>
      <c r="B133" s="37" t="s">
        <v>109</v>
      </c>
      <c r="C133" s="81" t="s">
        <v>110</v>
      </c>
      <c r="D133" s="81">
        <v>0.08</v>
      </c>
      <c r="E133" s="81">
        <v>0.01</v>
      </c>
      <c r="F133" s="81">
        <v>0.27</v>
      </c>
      <c r="G133" s="81">
        <v>3.06</v>
      </c>
      <c r="H133" s="51">
        <v>4.0000000000000001E-3</v>
      </c>
      <c r="I133" s="51">
        <v>2E-3</v>
      </c>
      <c r="J133" s="51">
        <v>3.6</v>
      </c>
      <c r="K133" s="86">
        <v>0</v>
      </c>
      <c r="L133" s="86">
        <v>1.7999999999999999E-2</v>
      </c>
      <c r="M133" s="51">
        <v>3.6</v>
      </c>
      <c r="N133" s="125">
        <v>0</v>
      </c>
      <c r="O133" s="87">
        <v>1.08</v>
      </c>
      <c r="P133" s="125">
        <v>0</v>
      </c>
      <c r="Q133" s="87">
        <v>1.98</v>
      </c>
      <c r="R133" s="126">
        <v>5.3999999999999999E-2</v>
      </c>
    </row>
    <row r="134" spans="1:18" x14ac:dyDescent="0.3">
      <c r="A134" s="63">
        <v>10</v>
      </c>
      <c r="B134" s="23" t="s">
        <v>55</v>
      </c>
      <c r="C134" s="35">
        <v>40</v>
      </c>
      <c r="D134" s="79">
        <f t="shared" ref="D134:R134" si="27">SUM(D135)</f>
        <v>3.16</v>
      </c>
      <c r="E134" s="79">
        <f t="shared" si="27"/>
        <v>0.4</v>
      </c>
      <c r="F134" s="79">
        <f t="shared" si="27"/>
        <v>19.32</v>
      </c>
      <c r="G134" s="79">
        <f t="shared" si="27"/>
        <v>94</v>
      </c>
      <c r="H134" s="79">
        <f t="shared" si="27"/>
        <v>6.4000000000000001E-2</v>
      </c>
      <c r="I134" s="79">
        <f t="shared" si="27"/>
        <v>2.4E-2</v>
      </c>
      <c r="J134" s="79">
        <f t="shared" si="27"/>
        <v>0</v>
      </c>
      <c r="K134" s="79">
        <f t="shared" si="27"/>
        <v>0</v>
      </c>
      <c r="L134" s="79">
        <f t="shared" si="27"/>
        <v>0.52</v>
      </c>
      <c r="M134" s="79">
        <f t="shared" si="27"/>
        <v>9.1999999999999993</v>
      </c>
      <c r="N134" s="79">
        <f t="shared" si="27"/>
        <v>1E-3</v>
      </c>
      <c r="O134" s="79">
        <f t="shared" si="27"/>
        <v>13.2</v>
      </c>
      <c r="P134" s="79">
        <f t="shared" si="27"/>
        <v>2E-3</v>
      </c>
      <c r="Q134" s="79">
        <f t="shared" si="27"/>
        <v>34.799999999999997</v>
      </c>
      <c r="R134" s="175">
        <f t="shared" si="27"/>
        <v>0.8</v>
      </c>
    </row>
    <row r="135" spans="1:18" ht="28.2" x14ac:dyDescent="0.3">
      <c r="A135" s="176"/>
      <c r="B135" s="28" t="s">
        <v>56</v>
      </c>
      <c r="C135" s="29" t="s">
        <v>25</v>
      </c>
      <c r="D135" s="129">
        <v>3.16</v>
      </c>
      <c r="E135" s="129">
        <v>0.4</v>
      </c>
      <c r="F135" s="129">
        <v>19.32</v>
      </c>
      <c r="G135" s="129">
        <v>94</v>
      </c>
      <c r="H135" s="129">
        <v>6.4000000000000001E-2</v>
      </c>
      <c r="I135" s="129">
        <v>2.4E-2</v>
      </c>
      <c r="J135" s="129">
        <v>0</v>
      </c>
      <c r="K135" s="129">
        <v>0</v>
      </c>
      <c r="L135" s="129">
        <v>0.52</v>
      </c>
      <c r="M135" s="129">
        <v>9.1999999999999993</v>
      </c>
      <c r="N135" s="130">
        <v>1E-3</v>
      </c>
      <c r="O135" s="130">
        <v>13.2</v>
      </c>
      <c r="P135" s="130">
        <v>2E-3</v>
      </c>
      <c r="Q135" s="130">
        <v>34.799999999999997</v>
      </c>
      <c r="R135" s="131">
        <v>0.8</v>
      </c>
    </row>
    <row r="136" spans="1:18" x14ac:dyDescent="0.3">
      <c r="A136" s="10" t="s">
        <v>57</v>
      </c>
      <c r="B136" s="10"/>
      <c r="C136" s="10"/>
      <c r="D136" s="65">
        <f t="shared" ref="D136:R136" si="28">SUM(D118,D122,D129,D134,)</f>
        <v>18.701999999999998</v>
      </c>
      <c r="E136" s="65">
        <f t="shared" si="28"/>
        <v>20.644999999999996</v>
      </c>
      <c r="F136" s="65">
        <f t="shared" si="28"/>
        <v>72.242999999999995</v>
      </c>
      <c r="G136" s="65">
        <f t="shared" si="28"/>
        <v>501.53</v>
      </c>
      <c r="H136" s="65">
        <f t="shared" si="28"/>
        <v>0.185</v>
      </c>
      <c r="I136" s="65">
        <f t="shared" si="28"/>
        <v>0.35200000000000004</v>
      </c>
      <c r="J136" s="65">
        <f t="shared" si="28"/>
        <v>5.7490000000000006</v>
      </c>
      <c r="K136" s="65">
        <f t="shared" si="28"/>
        <v>0.158</v>
      </c>
      <c r="L136" s="65">
        <f t="shared" si="28"/>
        <v>1.1760000000000002</v>
      </c>
      <c r="M136" s="65">
        <f t="shared" si="28"/>
        <v>381.06799999999998</v>
      </c>
      <c r="N136" s="65">
        <f t="shared" si="28"/>
        <v>1.4999999999999999E-2</v>
      </c>
      <c r="O136" s="65">
        <f t="shared" si="28"/>
        <v>54.825999999999993</v>
      </c>
      <c r="P136" s="65">
        <f t="shared" si="28"/>
        <v>0.01</v>
      </c>
      <c r="Q136" s="65">
        <f t="shared" si="28"/>
        <v>306.38900000000001</v>
      </c>
      <c r="R136" s="65">
        <f t="shared" si="28"/>
        <v>2.3150000000000004</v>
      </c>
    </row>
    <row r="137" spans="1:18" x14ac:dyDescent="0.3">
      <c r="A137" s="66"/>
      <c r="B137" s="66"/>
      <c r="C137" s="66">
        <v>500</v>
      </c>
      <c r="D137" s="67"/>
      <c r="E137" s="67"/>
      <c r="F137" s="67"/>
      <c r="G137" s="67"/>
      <c r="H137" s="67"/>
      <c r="I137" s="67"/>
      <c r="J137" s="67"/>
      <c r="K137" s="67"/>
      <c r="L137" s="67"/>
      <c r="M137" s="67"/>
      <c r="N137" s="67"/>
      <c r="O137" s="67"/>
      <c r="P137" s="67"/>
      <c r="Q137" s="67"/>
      <c r="R137" s="67"/>
    </row>
    <row r="138" spans="1:18" x14ac:dyDescent="0.3">
      <c r="A138" s="66"/>
      <c r="B138" s="66"/>
      <c r="C138" s="66"/>
      <c r="D138" s="67"/>
      <c r="E138" s="67"/>
      <c r="F138" s="67"/>
      <c r="G138" s="67"/>
      <c r="H138" s="67"/>
      <c r="I138" s="67"/>
      <c r="J138" s="67"/>
      <c r="K138" s="67"/>
      <c r="L138" s="67"/>
      <c r="M138" s="67"/>
      <c r="N138" s="67"/>
      <c r="O138" s="67"/>
      <c r="P138" s="67"/>
      <c r="Q138" s="67"/>
      <c r="R138" s="67"/>
    </row>
    <row r="139" spans="1:18" x14ac:dyDescent="0.3">
      <c r="A139" s="66"/>
      <c r="B139" s="66"/>
      <c r="C139" s="66"/>
      <c r="D139" s="67"/>
      <c r="E139" s="67"/>
      <c r="F139" s="67"/>
      <c r="G139" s="67"/>
      <c r="H139" s="67"/>
      <c r="I139" s="67"/>
      <c r="J139" s="67"/>
      <c r="K139" s="67"/>
      <c r="L139" s="67"/>
      <c r="M139" s="67"/>
      <c r="N139" s="67"/>
      <c r="O139" s="67"/>
      <c r="P139" s="67"/>
      <c r="Q139" s="67"/>
      <c r="R139" s="67"/>
    </row>
    <row r="140" spans="1:18" x14ac:dyDescent="0.3">
      <c r="A140" s="17"/>
      <c r="B140" s="18" t="s">
        <v>148</v>
      </c>
      <c r="C140" s="17"/>
      <c r="D140" s="17"/>
      <c r="E140" s="17"/>
      <c r="F140" s="17"/>
      <c r="G140" s="17"/>
      <c r="H140" s="17"/>
      <c r="I140" s="17"/>
      <c r="J140" s="17"/>
      <c r="K140" s="17"/>
      <c r="L140" s="17"/>
      <c r="M140" s="17"/>
      <c r="N140" s="17"/>
      <c r="O140" s="17"/>
      <c r="P140" s="17"/>
      <c r="Q140" s="17"/>
      <c r="R140" s="17"/>
    </row>
    <row r="141" spans="1:18" ht="15" customHeight="1" x14ac:dyDescent="0.3">
      <c r="A141" s="14" t="s">
        <v>1</v>
      </c>
      <c r="B141" s="13" t="s">
        <v>2</v>
      </c>
      <c r="C141" s="13" t="s">
        <v>3</v>
      </c>
      <c r="D141" s="12" t="s">
        <v>4</v>
      </c>
      <c r="E141" s="12"/>
      <c r="F141" s="12"/>
      <c r="G141" s="13" t="s">
        <v>5</v>
      </c>
      <c r="H141" s="12" t="s">
        <v>6</v>
      </c>
      <c r="I141" s="12"/>
      <c r="J141" s="12"/>
      <c r="K141" s="12"/>
      <c r="L141" s="12"/>
      <c r="M141" s="11" t="s">
        <v>7</v>
      </c>
      <c r="N141" s="11"/>
      <c r="O141" s="11"/>
      <c r="P141" s="11"/>
      <c r="Q141" s="11"/>
      <c r="R141" s="11"/>
    </row>
    <row r="142" spans="1:18" ht="15.6" x14ac:dyDescent="0.3">
      <c r="A142" s="14"/>
      <c r="B142" s="13"/>
      <c r="C142" s="13"/>
      <c r="D142" s="19" t="s">
        <v>8</v>
      </c>
      <c r="E142" s="19" t="s">
        <v>9</v>
      </c>
      <c r="F142" s="19" t="s">
        <v>10</v>
      </c>
      <c r="G142" s="13"/>
      <c r="H142" s="19" t="s">
        <v>11</v>
      </c>
      <c r="I142" s="19" t="s">
        <v>12</v>
      </c>
      <c r="J142" s="19" t="s">
        <v>13</v>
      </c>
      <c r="K142" s="19" t="s">
        <v>14</v>
      </c>
      <c r="L142" s="19" t="s">
        <v>15</v>
      </c>
      <c r="M142" s="19" t="s">
        <v>16</v>
      </c>
      <c r="N142" s="20" t="s">
        <v>17</v>
      </c>
      <c r="O142" s="20" t="s">
        <v>18</v>
      </c>
      <c r="P142" s="20" t="s">
        <v>19</v>
      </c>
      <c r="Q142" s="20" t="s">
        <v>20</v>
      </c>
      <c r="R142" s="21" t="s">
        <v>21</v>
      </c>
    </row>
    <row r="143" spans="1:18" ht="15" customHeight="1" x14ac:dyDescent="0.3">
      <c r="A143" s="22">
        <v>424</v>
      </c>
      <c r="B143" s="23" t="s">
        <v>22</v>
      </c>
      <c r="C143" s="24" t="s">
        <v>23</v>
      </c>
      <c r="D143" s="25">
        <f t="shared" ref="D143:R143" si="29">SUM(D144)</f>
        <v>5.08</v>
      </c>
      <c r="E143" s="25">
        <f t="shared" si="29"/>
        <v>4.5999999999999996</v>
      </c>
      <c r="F143" s="25">
        <f t="shared" si="29"/>
        <v>0.28000000000000003</v>
      </c>
      <c r="G143" s="25">
        <f t="shared" si="29"/>
        <v>62.8</v>
      </c>
      <c r="H143" s="26">
        <f t="shared" si="29"/>
        <v>2.8000000000000001E-2</v>
      </c>
      <c r="I143" s="26">
        <f t="shared" si="29"/>
        <v>0.17599999999999999</v>
      </c>
      <c r="J143" s="25">
        <f t="shared" si="29"/>
        <v>0</v>
      </c>
      <c r="K143" s="25">
        <f t="shared" si="29"/>
        <v>0.1</v>
      </c>
      <c r="L143" s="25">
        <f t="shared" si="29"/>
        <v>0.24</v>
      </c>
      <c r="M143" s="26">
        <f t="shared" si="29"/>
        <v>22</v>
      </c>
      <c r="N143" s="26">
        <f t="shared" si="29"/>
        <v>8.0000000000000002E-3</v>
      </c>
      <c r="O143" s="26">
        <f t="shared" si="29"/>
        <v>4.8</v>
      </c>
      <c r="P143" s="26">
        <f t="shared" si="29"/>
        <v>1.2E-2</v>
      </c>
      <c r="Q143" s="26">
        <f t="shared" si="29"/>
        <v>76.8</v>
      </c>
      <c r="R143" s="26">
        <f t="shared" si="29"/>
        <v>1</v>
      </c>
    </row>
    <row r="144" spans="1:18" x14ac:dyDescent="0.3">
      <c r="A144" s="27"/>
      <c r="B144" s="28" t="s">
        <v>24</v>
      </c>
      <c r="C144" s="29" t="s">
        <v>25</v>
      </c>
      <c r="D144" s="30">
        <v>5.08</v>
      </c>
      <c r="E144" s="30">
        <v>4.5999999999999996</v>
      </c>
      <c r="F144" s="30">
        <v>0.28000000000000003</v>
      </c>
      <c r="G144" s="30">
        <v>62.8</v>
      </c>
      <c r="H144" s="31">
        <v>2.8000000000000001E-2</v>
      </c>
      <c r="I144" s="31">
        <v>0.17599999999999999</v>
      </c>
      <c r="J144" s="30">
        <v>0</v>
      </c>
      <c r="K144" s="30">
        <v>0.1</v>
      </c>
      <c r="L144" s="30">
        <v>0.24</v>
      </c>
      <c r="M144" s="31">
        <v>22</v>
      </c>
      <c r="N144" s="32">
        <v>8.0000000000000002E-3</v>
      </c>
      <c r="O144" s="32">
        <v>4.8</v>
      </c>
      <c r="P144" s="32">
        <v>1.2E-2</v>
      </c>
      <c r="Q144" s="32">
        <v>76.8</v>
      </c>
      <c r="R144" s="33">
        <v>1</v>
      </c>
    </row>
    <row r="145" spans="1:18" x14ac:dyDescent="0.3">
      <c r="A145" s="34">
        <v>1</v>
      </c>
      <c r="B145" s="23" t="s">
        <v>26</v>
      </c>
      <c r="C145" s="35">
        <v>60</v>
      </c>
      <c r="D145" s="25">
        <f t="shared" ref="D145:R145" si="30">SUM(D146:D148)</f>
        <v>7.0419999999999998</v>
      </c>
      <c r="E145" s="25">
        <f t="shared" si="30"/>
        <v>13.535</v>
      </c>
      <c r="F145" s="25">
        <f t="shared" si="30"/>
        <v>14.623000000000001</v>
      </c>
      <c r="G145" s="25">
        <f t="shared" si="30"/>
        <v>149.08999999999997</v>
      </c>
      <c r="H145" s="25">
        <f t="shared" si="30"/>
        <v>5.7000000000000002E-2</v>
      </c>
      <c r="I145" s="25">
        <f t="shared" si="30"/>
        <v>8.8999999999999996E-2</v>
      </c>
      <c r="J145" s="25">
        <f t="shared" si="30"/>
        <v>0.13900000000000001</v>
      </c>
      <c r="K145" s="25">
        <f t="shared" si="30"/>
        <v>0.10300000000000001</v>
      </c>
      <c r="L145" s="25">
        <f t="shared" si="30"/>
        <v>0.58800000000000008</v>
      </c>
      <c r="M145" s="25">
        <f t="shared" si="30"/>
        <v>183.58800000000002</v>
      </c>
      <c r="N145" s="25">
        <f t="shared" si="30"/>
        <v>1E-3</v>
      </c>
      <c r="O145" s="25">
        <f t="shared" si="30"/>
        <v>16.881</v>
      </c>
      <c r="P145" s="25">
        <f t="shared" si="30"/>
        <v>5.0000000000000001E-3</v>
      </c>
      <c r="Q145" s="25">
        <f t="shared" si="30"/>
        <v>128.16900000000001</v>
      </c>
      <c r="R145" s="36">
        <f t="shared" si="30"/>
        <v>0.81799999999999995</v>
      </c>
    </row>
    <row r="146" spans="1:18" x14ac:dyDescent="0.3">
      <c r="A146" s="34"/>
      <c r="B146" s="37" t="s">
        <v>27</v>
      </c>
      <c r="C146" s="38" t="s">
        <v>28</v>
      </c>
      <c r="D146" s="39">
        <v>8.2000000000000003E-2</v>
      </c>
      <c r="E146" s="39">
        <v>7.3949999999999996</v>
      </c>
      <c r="F146" s="39">
        <v>0.13300000000000001</v>
      </c>
      <c r="G146" s="39">
        <v>6.52</v>
      </c>
      <c r="H146" s="39">
        <v>1E-3</v>
      </c>
      <c r="I146" s="39">
        <v>1.2E-2</v>
      </c>
      <c r="J146" s="39">
        <v>0</v>
      </c>
      <c r="K146" s="39">
        <v>4.5999999999999999E-2</v>
      </c>
      <c r="L146" s="39">
        <v>0.10199999999999999</v>
      </c>
      <c r="M146" s="39">
        <v>2.448</v>
      </c>
      <c r="N146" s="40">
        <v>0</v>
      </c>
      <c r="O146" s="40">
        <v>5.0999999999999997E-2</v>
      </c>
      <c r="P146" s="40">
        <v>0</v>
      </c>
      <c r="Q146" s="40">
        <v>3.069</v>
      </c>
      <c r="R146" s="41">
        <v>0.02</v>
      </c>
    </row>
    <row r="147" spans="1:18" x14ac:dyDescent="0.3">
      <c r="A147" s="34"/>
      <c r="B147" s="37" t="s">
        <v>29</v>
      </c>
      <c r="C147" s="38" t="s">
        <v>30</v>
      </c>
      <c r="D147" s="39">
        <v>4.59</v>
      </c>
      <c r="E147" s="39">
        <v>5.84</v>
      </c>
      <c r="F147" s="39">
        <v>0</v>
      </c>
      <c r="G147" s="39">
        <v>72.069999999999993</v>
      </c>
      <c r="H147" s="39">
        <v>8.0000000000000002E-3</v>
      </c>
      <c r="I147" s="39">
        <v>5.8999999999999997E-2</v>
      </c>
      <c r="J147" s="39">
        <v>0.13900000000000001</v>
      </c>
      <c r="K147" s="39">
        <v>5.7000000000000002E-2</v>
      </c>
      <c r="L147" s="39">
        <v>9.6000000000000002E-2</v>
      </c>
      <c r="M147" s="39">
        <v>174.24</v>
      </c>
      <c r="N147" s="40">
        <v>0</v>
      </c>
      <c r="O147" s="40">
        <v>6.93</v>
      </c>
      <c r="P147" s="40">
        <v>3.0000000000000001E-3</v>
      </c>
      <c r="Q147" s="40">
        <v>99</v>
      </c>
      <c r="R147" s="41">
        <v>0.19800000000000001</v>
      </c>
    </row>
    <row r="148" spans="1:18" x14ac:dyDescent="0.3">
      <c r="A148" s="168"/>
      <c r="B148" s="28" t="s">
        <v>31</v>
      </c>
      <c r="C148" s="29" t="s">
        <v>32</v>
      </c>
      <c r="D148" s="30">
        <v>2.37</v>
      </c>
      <c r="E148" s="30">
        <v>0.3</v>
      </c>
      <c r="F148" s="30">
        <v>14.49</v>
      </c>
      <c r="G148" s="30">
        <v>70.5</v>
      </c>
      <c r="H148" s="30">
        <v>4.8000000000000001E-2</v>
      </c>
      <c r="I148" s="30">
        <v>1.7999999999999999E-2</v>
      </c>
      <c r="J148" s="30">
        <v>0</v>
      </c>
      <c r="K148" s="30">
        <v>0</v>
      </c>
      <c r="L148" s="30">
        <v>0.39</v>
      </c>
      <c r="M148" s="30">
        <v>6.9</v>
      </c>
      <c r="N148" s="169">
        <v>1E-3</v>
      </c>
      <c r="O148" s="169">
        <v>9.9</v>
      </c>
      <c r="P148" s="169">
        <v>2E-3</v>
      </c>
      <c r="Q148" s="169">
        <v>26.1</v>
      </c>
      <c r="R148" s="170">
        <v>0.6</v>
      </c>
    </row>
    <row r="149" spans="1:18" ht="27.6" x14ac:dyDescent="0.3">
      <c r="A149" s="117" t="s">
        <v>149</v>
      </c>
      <c r="B149" s="90" t="s">
        <v>150</v>
      </c>
      <c r="C149" s="118" t="s">
        <v>34</v>
      </c>
      <c r="D149" s="177">
        <f t="shared" ref="D149:R149" si="31">SUM(D150:D155)</f>
        <v>3.7080000000000002</v>
      </c>
      <c r="E149" s="177">
        <f t="shared" si="31"/>
        <v>9.43</v>
      </c>
      <c r="F149" s="177">
        <f t="shared" si="31"/>
        <v>23.788</v>
      </c>
      <c r="G149" s="177">
        <f t="shared" si="31"/>
        <v>189.22</v>
      </c>
      <c r="H149" s="178">
        <f t="shared" si="31"/>
        <v>6.2E-2</v>
      </c>
      <c r="I149" s="178">
        <f t="shared" si="31"/>
        <v>0.18300000000000002</v>
      </c>
      <c r="J149" s="177">
        <f t="shared" si="31"/>
        <v>1.456</v>
      </c>
      <c r="K149" s="177">
        <f t="shared" si="31"/>
        <v>5.2000000000000005E-2</v>
      </c>
      <c r="L149" s="177">
        <f t="shared" si="31"/>
        <v>0.14000000000000001</v>
      </c>
      <c r="M149" s="177">
        <f t="shared" si="31"/>
        <v>137.82</v>
      </c>
      <c r="N149" s="177">
        <f t="shared" si="31"/>
        <v>0.01</v>
      </c>
      <c r="O149" s="177">
        <f t="shared" si="31"/>
        <v>25.71</v>
      </c>
      <c r="P149" s="177">
        <f t="shared" si="31"/>
        <v>5.0000000000000001E-3</v>
      </c>
      <c r="Q149" s="177">
        <f t="shared" si="31"/>
        <v>132.6</v>
      </c>
      <c r="R149" s="179">
        <f t="shared" si="31"/>
        <v>0.29700000000000004</v>
      </c>
    </row>
    <row r="150" spans="1:18" x14ac:dyDescent="0.3">
      <c r="A150" s="180"/>
      <c r="B150" s="86" t="s">
        <v>27</v>
      </c>
      <c r="C150" s="174" t="s">
        <v>35</v>
      </c>
      <c r="D150" s="134">
        <v>4.8000000000000001E-2</v>
      </c>
      <c r="E150" s="134">
        <v>4.3499999999999996</v>
      </c>
      <c r="F150" s="134">
        <v>7.8E-2</v>
      </c>
      <c r="G150" s="134">
        <v>39.72</v>
      </c>
      <c r="H150" s="134">
        <v>1E-3</v>
      </c>
      <c r="I150" s="134">
        <v>7.0000000000000001E-3</v>
      </c>
      <c r="J150" s="134">
        <v>0</v>
      </c>
      <c r="K150" s="134">
        <v>2.7E-2</v>
      </c>
      <c r="L150" s="134">
        <v>0.06</v>
      </c>
      <c r="M150" s="134">
        <v>1.44</v>
      </c>
      <c r="N150" s="135">
        <v>0</v>
      </c>
      <c r="O150" s="135">
        <v>0.03</v>
      </c>
      <c r="P150" s="135">
        <v>0</v>
      </c>
      <c r="Q150" s="135">
        <v>1.8</v>
      </c>
      <c r="R150" s="136">
        <v>1.2E-2</v>
      </c>
    </row>
    <row r="151" spans="1:18" x14ac:dyDescent="0.3">
      <c r="A151" s="127"/>
      <c r="B151" s="86" t="s">
        <v>38</v>
      </c>
      <c r="C151" s="155" t="s">
        <v>39</v>
      </c>
      <c r="D151" s="181">
        <v>0</v>
      </c>
      <c r="E151" s="181">
        <v>0</v>
      </c>
      <c r="F151" s="181">
        <v>0</v>
      </c>
      <c r="G151" s="181">
        <v>0</v>
      </c>
      <c r="H151" s="182">
        <v>0</v>
      </c>
      <c r="I151" s="182">
        <v>0</v>
      </c>
      <c r="J151" s="181">
        <v>0</v>
      </c>
      <c r="K151" s="181">
        <v>0</v>
      </c>
      <c r="L151" s="181">
        <v>0</v>
      </c>
      <c r="M151" s="182">
        <v>0</v>
      </c>
      <c r="N151" s="182">
        <v>0</v>
      </c>
      <c r="O151" s="182">
        <v>0</v>
      </c>
      <c r="P151" s="182">
        <v>0</v>
      </c>
      <c r="Q151" s="182">
        <v>0</v>
      </c>
      <c r="R151" s="183">
        <v>0</v>
      </c>
    </row>
    <row r="152" spans="1:18" x14ac:dyDescent="0.3">
      <c r="A152" s="127"/>
      <c r="B152" s="86" t="s">
        <v>36</v>
      </c>
      <c r="C152" s="155" t="s">
        <v>151</v>
      </c>
      <c r="D152" s="181">
        <v>3.14</v>
      </c>
      <c r="E152" s="181">
        <v>3.58</v>
      </c>
      <c r="F152" s="181">
        <v>5.26</v>
      </c>
      <c r="G152" s="181">
        <v>64.959999999999994</v>
      </c>
      <c r="H152" s="182">
        <v>4.4999999999999998E-2</v>
      </c>
      <c r="I152" s="182">
        <v>0.16800000000000001</v>
      </c>
      <c r="J152" s="181">
        <v>1.456</v>
      </c>
      <c r="K152" s="181">
        <v>2.5000000000000001E-2</v>
      </c>
      <c r="L152" s="181">
        <v>0</v>
      </c>
      <c r="M152" s="182">
        <v>134.6</v>
      </c>
      <c r="N152" s="182">
        <v>0.01</v>
      </c>
      <c r="O152" s="182">
        <v>15.68</v>
      </c>
      <c r="P152" s="182">
        <v>2E-3</v>
      </c>
      <c r="Q152" s="182">
        <v>100.8</v>
      </c>
      <c r="R152" s="183">
        <v>6.7000000000000004E-2</v>
      </c>
    </row>
    <row r="153" spans="1:18" x14ac:dyDescent="0.3">
      <c r="A153" s="127"/>
      <c r="B153" s="86" t="s">
        <v>42</v>
      </c>
      <c r="C153" s="155" t="s">
        <v>35</v>
      </c>
      <c r="D153" s="181">
        <v>0</v>
      </c>
      <c r="E153" s="181">
        <v>0</v>
      </c>
      <c r="F153" s="181">
        <v>5.99</v>
      </c>
      <c r="G153" s="181">
        <v>23.94</v>
      </c>
      <c r="H153" s="182">
        <v>0</v>
      </c>
      <c r="I153" s="182">
        <v>0</v>
      </c>
      <c r="J153" s="181">
        <v>0</v>
      </c>
      <c r="K153" s="181">
        <v>0</v>
      </c>
      <c r="L153" s="181">
        <v>0</v>
      </c>
      <c r="M153" s="182">
        <v>0.18</v>
      </c>
      <c r="N153" s="182">
        <v>0</v>
      </c>
      <c r="O153" s="182">
        <v>0</v>
      </c>
      <c r="P153" s="182">
        <v>0</v>
      </c>
      <c r="Q153" s="182">
        <v>0</v>
      </c>
      <c r="R153" s="183">
        <v>1.7999999999999999E-2</v>
      </c>
    </row>
    <row r="154" spans="1:18" x14ac:dyDescent="0.3">
      <c r="A154" s="127"/>
      <c r="B154" s="86" t="s">
        <v>43</v>
      </c>
      <c r="C154" s="155" t="s">
        <v>147</v>
      </c>
      <c r="D154" s="181">
        <v>0.52</v>
      </c>
      <c r="E154" s="181">
        <v>1.5</v>
      </c>
      <c r="F154" s="181">
        <v>12.46</v>
      </c>
      <c r="G154" s="181">
        <v>60.6</v>
      </c>
      <c r="H154" s="182">
        <v>1.6E-2</v>
      </c>
      <c r="I154" s="182">
        <v>8.0000000000000002E-3</v>
      </c>
      <c r="J154" s="181">
        <v>0</v>
      </c>
      <c r="K154" s="181">
        <v>0</v>
      </c>
      <c r="L154" s="181">
        <v>0.08</v>
      </c>
      <c r="M154" s="182">
        <v>1.6</v>
      </c>
      <c r="N154" s="182">
        <v>0</v>
      </c>
      <c r="O154" s="182">
        <v>10</v>
      </c>
      <c r="P154" s="182">
        <v>3.0000000000000001E-3</v>
      </c>
      <c r="Q154" s="182">
        <v>30</v>
      </c>
      <c r="R154" s="183">
        <v>0.2</v>
      </c>
    </row>
    <row r="155" spans="1:18" x14ac:dyDescent="0.3">
      <c r="A155" s="127"/>
      <c r="B155" s="86" t="s">
        <v>40</v>
      </c>
      <c r="C155" s="155" t="s">
        <v>41</v>
      </c>
      <c r="D155" s="181">
        <v>0</v>
      </c>
      <c r="E155" s="181">
        <v>0</v>
      </c>
      <c r="F155" s="181">
        <v>0</v>
      </c>
      <c r="G155" s="181">
        <v>0</v>
      </c>
      <c r="H155" s="182">
        <v>0</v>
      </c>
      <c r="I155" s="182">
        <v>0</v>
      </c>
      <c r="J155" s="181">
        <v>0</v>
      </c>
      <c r="K155" s="181">
        <v>0</v>
      </c>
      <c r="L155" s="181">
        <v>0</v>
      </c>
      <c r="M155" s="182">
        <v>0</v>
      </c>
      <c r="N155" s="182">
        <v>0</v>
      </c>
      <c r="O155" s="182">
        <v>0</v>
      </c>
      <c r="P155" s="182">
        <v>0</v>
      </c>
      <c r="Q155" s="182">
        <v>0</v>
      </c>
      <c r="R155" s="183">
        <v>0</v>
      </c>
    </row>
    <row r="156" spans="1:18" x14ac:dyDescent="0.3">
      <c r="A156" s="63" t="s">
        <v>152</v>
      </c>
      <c r="B156" s="23" t="s">
        <v>153</v>
      </c>
      <c r="C156" s="24" t="s">
        <v>34</v>
      </c>
      <c r="D156" s="24">
        <f t="shared" ref="D156:R156" si="32">SUM(D157:D160)</f>
        <v>4.21</v>
      </c>
      <c r="E156" s="24">
        <f t="shared" si="32"/>
        <v>4.6100000000000003</v>
      </c>
      <c r="F156" s="24">
        <f t="shared" si="32"/>
        <v>17.07</v>
      </c>
      <c r="G156" s="24">
        <f t="shared" si="32"/>
        <v>125.56</v>
      </c>
      <c r="H156" s="24">
        <f t="shared" si="32"/>
        <v>1.2E-2</v>
      </c>
      <c r="I156" s="24">
        <f t="shared" si="32"/>
        <v>0.151</v>
      </c>
      <c r="J156" s="24">
        <f t="shared" si="32"/>
        <v>0</v>
      </c>
      <c r="K156" s="24">
        <f t="shared" si="32"/>
        <v>2.7E-2</v>
      </c>
      <c r="L156" s="24">
        <f t="shared" si="32"/>
        <v>7.0000000000000001E-3</v>
      </c>
      <c r="M156" s="24">
        <f t="shared" si="32"/>
        <v>32.504000000000005</v>
      </c>
      <c r="N156" s="24">
        <f t="shared" si="32"/>
        <v>1.0999999999999999E-2</v>
      </c>
      <c r="O156" s="24">
        <f t="shared" si="32"/>
        <v>26.545000000000002</v>
      </c>
      <c r="P156" s="24">
        <f t="shared" si="32"/>
        <v>2E-3</v>
      </c>
      <c r="Q156" s="24">
        <f t="shared" si="32"/>
        <v>124.53999999999999</v>
      </c>
      <c r="R156" s="184">
        <f t="shared" si="32"/>
        <v>0.76100000000000001</v>
      </c>
    </row>
    <row r="157" spans="1:18" x14ac:dyDescent="0.3">
      <c r="A157" s="185"/>
      <c r="B157" s="37" t="s">
        <v>47</v>
      </c>
      <c r="C157" s="38" t="s">
        <v>154</v>
      </c>
      <c r="D157" s="86">
        <v>0</v>
      </c>
      <c r="E157" s="86">
        <v>0</v>
      </c>
      <c r="F157" s="86">
        <v>0</v>
      </c>
      <c r="G157" s="86">
        <v>0</v>
      </c>
      <c r="H157" s="86">
        <v>0</v>
      </c>
      <c r="I157" s="86">
        <v>0</v>
      </c>
      <c r="J157" s="86">
        <v>0</v>
      </c>
      <c r="K157" s="86">
        <v>0</v>
      </c>
      <c r="L157" s="86">
        <v>0</v>
      </c>
      <c r="M157" s="86">
        <v>0</v>
      </c>
      <c r="N157" s="87">
        <v>0</v>
      </c>
      <c r="O157" s="87">
        <v>0</v>
      </c>
      <c r="P157" s="87">
        <v>0</v>
      </c>
      <c r="Q157" s="87">
        <v>0</v>
      </c>
      <c r="R157" s="88">
        <v>0</v>
      </c>
    </row>
    <row r="158" spans="1:18" x14ac:dyDescent="0.3">
      <c r="A158" s="185"/>
      <c r="B158" s="37" t="s">
        <v>155</v>
      </c>
      <c r="C158" s="38" t="s">
        <v>156</v>
      </c>
      <c r="D158" s="86">
        <v>0.54</v>
      </c>
      <c r="E158" s="86">
        <v>0.33</v>
      </c>
      <c r="F158" s="86">
        <v>0.23</v>
      </c>
      <c r="G158" s="86">
        <v>6.42</v>
      </c>
      <c r="H158" s="86">
        <v>0</v>
      </c>
      <c r="I158" s="86">
        <v>4.0000000000000001E-3</v>
      </c>
      <c r="J158" s="86">
        <v>0</v>
      </c>
      <c r="K158" s="86">
        <v>0</v>
      </c>
      <c r="L158" s="86">
        <v>7.0000000000000001E-3</v>
      </c>
      <c r="M158" s="86">
        <v>2.84</v>
      </c>
      <c r="N158" s="87">
        <v>0</v>
      </c>
      <c r="O158" s="87">
        <v>9.4350000000000005</v>
      </c>
      <c r="P158" s="87">
        <v>0</v>
      </c>
      <c r="Q158" s="87">
        <v>14.54</v>
      </c>
      <c r="R158" s="88">
        <v>0.48799999999999999</v>
      </c>
    </row>
    <row r="159" spans="1:18" ht="28.2" x14ac:dyDescent="0.3">
      <c r="A159" s="185"/>
      <c r="B159" s="37" t="s">
        <v>49</v>
      </c>
      <c r="C159" s="38" t="s">
        <v>157</v>
      </c>
      <c r="D159" s="86">
        <v>3.67</v>
      </c>
      <c r="E159" s="86">
        <v>4.28</v>
      </c>
      <c r="F159" s="86">
        <v>5.74</v>
      </c>
      <c r="G159" s="86">
        <v>77</v>
      </c>
      <c r="H159" s="86">
        <v>1.2E-2</v>
      </c>
      <c r="I159" s="86">
        <v>0.14699999999999999</v>
      </c>
      <c r="J159" s="86">
        <v>0</v>
      </c>
      <c r="K159" s="86">
        <v>2.7E-2</v>
      </c>
      <c r="L159" s="86">
        <v>0</v>
      </c>
      <c r="M159" s="86">
        <v>29.33</v>
      </c>
      <c r="N159" s="87">
        <v>1.0999999999999999E-2</v>
      </c>
      <c r="O159" s="87">
        <v>17.11</v>
      </c>
      <c r="P159" s="87">
        <v>2E-3</v>
      </c>
      <c r="Q159" s="87">
        <v>110</v>
      </c>
      <c r="R159" s="88">
        <v>0.24</v>
      </c>
    </row>
    <row r="160" spans="1:18" x14ac:dyDescent="0.3">
      <c r="A160" s="186"/>
      <c r="B160" s="37" t="s">
        <v>51</v>
      </c>
      <c r="C160" s="38" t="s">
        <v>52</v>
      </c>
      <c r="D160" s="86">
        <v>0</v>
      </c>
      <c r="E160" s="86">
        <v>0</v>
      </c>
      <c r="F160" s="86">
        <v>11.1</v>
      </c>
      <c r="G160" s="86">
        <v>42.14</v>
      </c>
      <c r="H160" s="86">
        <v>0</v>
      </c>
      <c r="I160" s="86">
        <v>0</v>
      </c>
      <c r="J160" s="86">
        <v>0</v>
      </c>
      <c r="K160" s="86">
        <v>0</v>
      </c>
      <c r="L160" s="86">
        <v>0</v>
      </c>
      <c r="M160" s="86">
        <v>0.33400000000000002</v>
      </c>
      <c r="N160" s="87">
        <v>0</v>
      </c>
      <c r="O160" s="87">
        <v>0</v>
      </c>
      <c r="P160" s="87">
        <v>0</v>
      </c>
      <c r="Q160" s="87">
        <v>0</v>
      </c>
      <c r="R160" s="88">
        <v>3.3000000000000002E-2</v>
      </c>
    </row>
    <row r="161" spans="1:18" ht="19.5" customHeight="1" x14ac:dyDescent="0.3">
      <c r="A161" s="63">
        <v>10</v>
      </c>
      <c r="B161" s="23" t="s">
        <v>55</v>
      </c>
      <c r="C161" s="35">
        <v>30</v>
      </c>
      <c r="D161" s="25">
        <f t="shared" ref="D161:R161" si="33">SUM(D162)</f>
        <v>2.37</v>
      </c>
      <c r="E161" s="25">
        <f t="shared" si="33"/>
        <v>0.27</v>
      </c>
      <c r="F161" s="25">
        <f t="shared" si="33"/>
        <v>11.4</v>
      </c>
      <c r="G161" s="25">
        <f t="shared" si="33"/>
        <v>59.7</v>
      </c>
      <c r="H161" s="25">
        <f t="shared" si="33"/>
        <v>4.8000000000000001E-2</v>
      </c>
      <c r="I161" s="25">
        <f t="shared" si="33"/>
        <v>1.7999999999999999E-2</v>
      </c>
      <c r="J161" s="25">
        <f t="shared" si="33"/>
        <v>0</v>
      </c>
      <c r="K161" s="25">
        <f t="shared" si="33"/>
        <v>0</v>
      </c>
      <c r="L161" s="25">
        <f t="shared" si="33"/>
        <v>0.39</v>
      </c>
      <c r="M161" s="25">
        <f t="shared" si="33"/>
        <v>6.9</v>
      </c>
      <c r="N161" s="25">
        <f t="shared" si="33"/>
        <v>1E-3</v>
      </c>
      <c r="O161" s="25">
        <f t="shared" si="33"/>
        <v>9.9</v>
      </c>
      <c r="P161" s="25">
        <f t="shared" si="33"/>
        <v>2E-3</v>
      </c>
      <c r="Q161" s="25">
        <f t="shared" si="33"/>
        <v>26.1</v>
      </c>
      <c r="R161" s="36">
        <f t="shared" si="33"/>
        <v>0.6</v>
      </c>
    </row>
    <row r="162" spans="1:18" ht="16.5" customHeight="1" x14ac:dyDescent="0.3">
      <c r="A162" s="176"/>
      <c r="B162" s="28" t="s">
        <v>56</v>
      </c>
      <c r="C162" s="29" t="s">
        <v>32</v>
      </c>
      <c r="D162" s="129">
        <v>2.37</v>
      </c>
      <c r="E162" s="129">
        <v>0.27</v>
      </c>
      <c r="F162" s="129">
        <v>11.4</v>
      </c>
      <c r="G162" s="129">
        <v>59.7</v>
      </c>
      <c r="H162" s="129">
        <v>4.8000000000000001E-2</v>
      </c>
      <c r="I162" s="129">
        <v>1.7999999999999999E-2</v>
      </c>
      <c r="J162" s="129">
        <v>0</v>
      </c>
      <c r="K162" s="129">
        <v>0</v>
      </c>
      <c r="L162" s="129">
        <v>0.39</v>
      </c>
      <c r="M162" s="129">
        <v>6.9</v>
      </c>
      <c r="N162" s="130">
        <v>1E-3</v>
      </c>
      <c r="O162" s="130">
        <v>9.9</v>
      </c>
      <c r="P162" s="130">
        <v>2E-3</v>
      </c>
      <c r="Q162" s="130">
        <v>26.1</v>
      </c>
      <c r="R162" s="131">
        <v>0.6</v>
      </c>
    </row>
    <row r="163" spans="1:18" ht="18.75" customHeight="1" x14ac:dyDescent="0.3">
      <c r="A163" s="10" t="s">
        <v>57</v>
      </c>
      <c r="B163" s="10"/>
      <c r="C163" s="10"/>
      <c r="D163" s="65">
        <f t="shared" ref="D163:R163" si="34">SUM(D143,D145,D149,D156,D161,)</f>
        <v>22.41</v>
      </c>
      <c r="E163" s="65">
        <f t="shared" si="34"/>
        <v>32.445</v>
      </c>
      <c r="F163" s="65">
        <f t="shared" si="34"/>
        <v>67.161000000000001</v>
      </c>
      <c r="G163" s="65">
        <f t="shared" si="34"/>
        <v>586.37000000000012</v>
      </c>
      <c r="H163" s="65">
        <f t="shared" si="34"/>
        <v>0.20700000000000002</v>
      </c>
      <c r="I163" s="65">
        <f t="shared" si="34"/>
        <v>0.6170000000000001</v>
      </c>
      <c r="J163" s="65">
        <f t="shared" si="34"/>
        <v>1.595</v>
      </c>
      <c r="K163" s="65">
        <f t="shared" si="34"/>
        <v>0.28200000000000003</v>
      </c>
      <c r="L163" s="65">
        <f t="shared" si="34"/>
        <v>1.3650000000000002</v>
      </c>
      <c r="M163" s="65">
        <f t="shared" si="34"/>
        <v>382.81200000000001</v>
      </c>
      <c r="N163" s="65">
        <f t="shared" si="34"/>
        <v>3.1000000000000003E-2</v>
      </c>
      <c r="O163" s="65">
        <f t="shared" si="34"/>
        <v>83.836000000000013</v>
      </c>
      <c r="P163" s="65">
        <f t="shared" si="34"/>
        <v>2.6000000000000002E-2</v>
      </c>
      <c r="Q163" s="65">
        <f t="shared" si="34"/>
        <v>488.20899999999995</v>
      </c>
      <c r="R163" s="65">
        <f t="shared" si="34"/>
        <v>3.4760000000000004</v>
      </c>
    </row>
    <row r="164" spans="1:18" ht="15" customHeight="1" x14ac:dyDescent="0.3">
      <c r="A164" s="66"/>
      <c r="B164" s="66"/>
      <c r="C164" s="66">
        <v>540</v>
      </c>
      <c r="D164" s="67"/>
      <c r="E164" s="67"/>
      <c r="F164" s="67"/>
      <c r="G164" s="67"/>
      <c r="H164" s="67"/>
      <c r="I164" s="67"/>
      <c r="J164" s="67"/>
      <c r="K164" s="67"/>
      <c r="L164" s="67"/>
      <c r="M164" s="67"/>
      <c r="N164" s="67"/>
      <c r="O164" s="67"/>
      <c r="P164" s="67"/>
      <c r="Q164" s="67"/>
      <c r="R164" s="67"/>
    </row>
    <row r="165" spans="1:18" x14ac:dyDescent="0.3">
      <c r="A165" s="66"/>
      <c r="B165" s="66"/>
      <c r="C165" s="66"/>
      <c r="D165" s="67"/>
      <c r="E165" s="67"/>
      <c r="F165" s="67"/>
      <c r="G165" s="67"/>
      <c r="H165" s="67"/>
      <c r="I165" s="67"/>
      <c r="J165" s="67"/>
      <c r="K165" s="67"/>
      <c r="L165" s="67"/>
      <c r="M165" s="67"/>
      <c r="N165" s="67"/>
      <c r="O165" s="67"/>
      <c r="P165" s="67"/>
      <c r="Q165" s="67"/>
      <c r="R165" s="67"/>
    </row>
    <row r="167" spans="1:18" x14ac:dyDescent="0.3">
      <c r="A167" s="17"/>
      <c r="B167" s="18" t="s">
        <v>158</v>
      </c>
      <c r="C167" s="17"/>
      <c r="D167" s="17"/>
      <c r="E167" s="17"/>
      <c r="F167" s="17"/>
      <c r="G167" s="17"/>
      <c r="H167" s="17"/>
      <c r="I167" s="17"/>
      <c r="J167" s="17"/>
      <c r="K167" s="17"/>
      <c r="L167" s="17"/>
      <c r="M167" s="17"/>
      <c r="N167" s="17"/>
      <c r="O167" s="17"/>
      <c r="P167" s="17"/>
      <c r="Q167" s="17"/>
      <c r="R167" s="17"/>
    </row>
    <row r="168" spans="1:18" ht="15" customHeight="1" x14ac:dyDescent="0.3">
      <c r="A168" s="14" t="s">
        <v>1</v>
      </c>
      <c r="B168" s="13" t="s">
        <v>2</v>
      </c>
      <c r="C168" s="13" t="s">
        <v>3</v>
      </c>
      <c r="D168" s="12" t="s">
        <v>4</v>
      </c>
      <c r="E168" s="12"/>
      <c r="F168" s="12"/>
      <c r="G168" s="13" t="s">
        <v>5</v>
      </c>
      <c r="H168" s="12" t="s">
        <v>6</v>
      </c>
      <c r="I168" s="12"/>
      <c r="J168" s="12"/>
      <c r="K168" s="12"/>
      <c r="L168" s="12"/>
      <c r="M168" s="11" t="s">
        <v>7</v>
      </c>
      <c r="N168" s="11"/>
      <c r="O168" s="11"/>
      <c r="P168" s="11"/>
      <c r="Q168" s="11"/>
      <c r="R168" s="11"/>
    </row>
    <row r="169" spans="1:18" ht="15.6" x14ac:dyDescent="0.3">
      <c r="A169" s="14"/>
      <c r="B169" s="13"/>
      <c r="C169" s="13"/>
      <c r="D169" s="19" t="s">
        <v>8</v>
      </c>
      <c r="E169" s="19" t="s">
        <v>9</v>
      </c>
      <c r="F169" s="19" t="s">
        <v>10</v>
      </c>
      <c r="G169" s="13"/>
      <c r="H169" s="19" t="s">
        <v>11</v>
      </c>
      <c r="I169" s="19" t="s">
        <v>12</v>
      </c>
      <c r="J169" s="19" t="s">
        <v>13</v>
      </c>
      <c r="K169" s="19" t="s">
        <v>14</v>
      </c>
      <c r="L169" s="19" t="s">
        <v>15</v>
      </c>
      <c r="M169" s="19" t="s">
        <v>16</v>
      </c>
      <c r="N169" s="20" t="s">
        <v>17</v>
      </c>
      <c r="O169" s="20" t="s">
        <v>18</v>
      </c>
      <c r="P169" s="20" t="s">
        <v>19</v>
      </c>
      <c r="Q169" s="20" t="s">
        <v>20</v>
      </c>
      <c r="R169" s="21" t="s">
        <v>21</v>
      </c>
    </row>
    <row r="170" spans="1:18" x14ac:dyDescent="0.3">
      <c r="A170" s="284">
        <v>2</v>
      </c>
      <c r="B170" s="285" t="s">
        <v>159</v>
      </c>
      <c r="C170" s="286" t="s">
        <v>174</v>
      </c>
      <c r="D170" s="287">
        <f t="shared" ref="D170:R170" si="35">SUM(D171:D174)</f>
        <v>1.0449999999999999</v>
      </c>
      <c r="E170" s="287">
        <f t="shared" si="35"/>
        <v>10.136000000000001</v>
      </c>
      <c r="F170" s="287">
        <f t="shared" si="35"/>
        <v>5.5519999999999996</v>
      </c>
      <c r="G170" s="287">
        <f t="shared" si="35"/>
        <v>118.94</v>
      </c>
      <c r="H170" s="288">
        <f t="shared" si="35"/>
        <v>3.3000000000000002E-2</v>
      </c>
      <c r="I170" s="288">
        <f t="shared" si="35"/>
        <v>3.7999999999999999E-2</v>
      </c>
      <c r="J170" s="288">
        <f t="shared" si="35"/>
        <v>52.533999999999999</v>
      </c>
      <c r="K170" s="288">
        <f t="shared" si="35"/>
        <v>0.52200000000000002</v>
      </c>
      <c r="L170" s="288">
        <f t="shared" si="35"/>
        <v>1.105</v>
      </c>
      <c r="M170" s="288">
        <f t="shared" si="35"/>
        <v>35.659999999999997</v>
      </c>
      <c r="N170" s="288">
        <f t="shared" si="35"/>
        <v>2E-3</v>
      </c>
      <c r="O170" s="288">
        <f t="shared" si="35"/>
        <v>18.080000000000002</v>
      </c>
      <c r="P170" s="288">
        <f t="shared" si="35"/>
        <v>0</v>
      </c>
      <c r="Q170" s="288">
        <f t="shared" si="35"/>
        <v>28.900000000000002</v>
      </c>
      <c r="R170" s="289">
        <f t="shared" si="35"/>
        <v>0.86199999999999988</v>
      </c>
    </row>
    <row r="171" spans="1:18" ht="15" customHeight="1" x14ac:dyDescent="0.3">
      <c r="A171" s="127"/>
      <c r="B171" s="86" t="s">
        <v>160</v>
      </c>
      <c r="C171" s="86" t="s">
        <v>260</v>
      </c>
      <c r="D171" s="86">
        <v>0.72399999999999998</v>
      </c>
      <c r="E171" s="290">
        <v>0.04</v>
      </c>
      <c r="F171" s="86">
        <v>1.88</v>
      </c>
      <c r="G171" s="86">
        <v>11.2</v>
      </c>
      <c r="H171" s="86">
        <v>1.2E-2</v>
      </c>
      <c r="I171" s="86">
        <v>1.6E-2</v>
      </c>
      <c r="J171" s="86">
        <v>18</v>
      </c>
      <c r="K171" s="86">
        <v>1E-3</v>
      </c>
      <c r="L171" s="86">
        <v>0.04</v>
      </c>
      <c r="M171" s="86">
        <v>19.2</v>
      </c>
      <c r="N171" s="87">
        <v>1E-3</v>
      </c>
      <c r="O171" s="87">
        <v>6.4</v>
      </c>
      <c r="P171" s="87">
        <v>0</v>
      </c>
      <c r="Q171" s="87">
        <v>12.4</v>
      </c>
      <c r="R171" s="88">
        <v>0.24</v>
      </c>
    </row>
    <row r="172" spans="1:18" ht="15" customHeight="1" x14ac:dyDescent="0.3">
      <c r="A172" s="127"/>
      <c r="B172" s="86" t="s">
        <v>162</v>
      </c>
      <c r="C172" s="155" t="s">
        <v>261</v>
      </c>
      <c r="D172" s="86">
        <v>0.08</v>
      </c>
      <c r="E172" s="86">
        <v>0.08</v>
      </c>
      <c r="F172" s="86">
        <v>1.8</v>
      </c>
      <c r="G172" s="86">
        <v>9</v>
      </c>
      <c r="H172" s="86">
        <v>6.0000000000000001E-3</v>
      </c>
      <c r="I172" s="86">
        <v>4.0000000000000001E-3</v>
      </c>
      <c r="J172" s="86">
        <v>33</v>
      </c>
      <c r="K172" s="86">
        <v>1E-3</v>
      </c>
      <c r="L172" s="86">
        <v>0.04</v>
      </c>
      <c r="M172" s="86">
        <v>3.2</v>
      </c>
      <c r="N172" s="87">
        <v>0</v>
      </c>
      <c r="O172" s="87">
        <v>1.8</v>
      </c>
      <c r="P172" s="87">
        <v>0</v>
      </c>
      <c r="Q172" s="87">
        <v>2.2000000000000002</v>
      </c>
      <c r="R172" s="88">
        <v>0.44</v>
      </c>
    </row>
    <row r="173" spans="1:18" ht="15.75" customHeight="1" x14ac:dyDescent="0.3">
      <c r="A173" s="127"/>
      <c r="B173" s="86" t="s">
        <v>164</v>
      </c>
      <c r="C173" s="86" t="s">
        <v>262</v>
      </c>
      <c r="D173" s="51">
        <v>0.24099999999999999</v>
      </c>
      <c r="E173" s="51">
        <v>2.5999999999999999E-2</v>
      </c>
      <c r="F173" s="51">
        <v>1.8720000000000001</v>
      </c>
      <c r="G173" s="51">
        <v>8.84</v>
      </c>
      <c r="H173" s="211">
        <v>1.4999999999999999E-2</v>
      </c>
      <c r="I173" s="211">
        <v>1.7999999999999999E-2</v>
      </c>
      <c r="J173" s="211">
        <v>1.534</v>
      </c>
      <c r="K173" s="211">
        <v>0.52</v>
      </c>
      <c r="L173" s="211">
        <v>0.104</v>
      </c>
      <c r="M173" s="211">
        <v>13.26</v>
      </c>
      <c r="N173" s="212">
        <v>1E-3</v>
      </c>
      <c r="O173" s="212">
        <v>9.8800000000000008</v>
      </c>
      <c r="P173" s="212">
        <v>0</v>
      </c>
      <c r="Q173" s="212">
        <v>14.3</v>
      </c>
      <c r="R173" s="213">
        <v>0.182</v>
      </c>
    </row>
    <row r="174" spans="1:18" x14ac:dyDescent="0.3">
      <c r="A174" s="127"/>
      <c r="B174" s="86" t="s">
        <v>89</v>
      </c>
      <c r="C174" s="86" t="s">
        <v>44</v>
      </c>
      <c r="D174" s="51">
        <v>0</v>
      </c>
      <c r="E174" s="51">
        <v>9.99</v>
      </c>
      <c r="F174" s="51">
        <v>0</v>
      </c>
      <c r="G174" s="51">
        <v>89.9</v>
      </c>
      <c r="H174" s="51">
        <v>0</v>
      </c>
      <c r="I174" s="51">
        <v>0</v>
      </c>
      <c r="J174" s="51">
        <v>0</v>
      </c>
      <c r="K174" s="51">
        <v>0</v>
      </c>
      <c r="L174" s="51">
        <v>0.92100000000000004</v>
      </c>
      <c r="M174" s="51">
        <v>0</v>
      </c>
      <c r="N174" s="51">
        <v>0</v>
      </c>
      <c r="O174" s="51">
        <v>0</v>
      </c>
      <c r="P174" s="51">
        <v>0</v>
      </c>
      <c r="Q174" s="51">
        <v>0</v>
      </c>
      <c r="R174" s="126">
        <v>0</v>
      </c>
    </row>
    <row r="175" spans="1:18" ht="28.2" x14ac:dyDescent="0.3">
      <c r="A175" s="89">
        <v>308</v>
      </c>
      <c r="B175" s="23" t="s">
        <v>122</v>
      </c>
      <c r="C175" s="91">
        <v>100</v>
      </c>
      <c r="D175" s="150">
        <f t="shared" ref="D175:R175" si="36">SUM(D176:D180)</f>
        <v>14.950000000000001</v>
      </c>
      <c r="E175" s="150">
        <f t="shared" si="36"/>
        <v>16.009999999999998</v>
      </c>
      <c r="F175" s="150">
        <f t="shared" si="36"/>
        <v>9.120000000000001</v>
      </c>
      <c r="G175" s="150">
        <f t="shared" si="36"/>
        <v>240.3</v>
      </c>
      <c r="H175" s="150">
        <f t="shared" si="36"/>
        <v>8.199999999999999E-2</v>
      </c>
      <c r="I175" s="150">
        <f t="shared" si="36"/>
        <v>0.125</v>
      </c>
      <c r="J175" s="150">
        <f t="shared" si="36"/>
        <v>1.3280000000000001</v>
      </c>
      <c r="K175" s="150">
        <f t="shared" si="36"/>
        <v>6.9000000000000006E-2</v>
      </c>
      <c r="L175" s="150">
        <f t="shared" si="36"/>
        <v>0.65</v>
      </c>
      <c r="M175" s="150">
        <f t="shared" si="36"/>
        <v>16.978000000000002</v>
      </c>
      <c r="N175" s="150">
        <f t="shared" si="36"/>
        <v>4.0000000000000001E-3</v>
      </c>
      <c r="O175" s="150">
        <f t="shared" si="36"/>
        <v>19.478000000000002</v>
      </c>
      <c r="P175" s="150">
        <f t="shared" si="36"/>
        <v>9.9999999999999985E-3</v>
      </c>
      <c r="Q175" s="150">
        <f t="shared" si="36"/>
        <v>60.177999999999997</v>
      </c>
      <c r="R175" s="150">
        <f t="shared" si="36"/>
        <v>1.5619999999999998</v>
      </c>
    </row>
    <row r="176" spans="1:18" ht="15.6" x14ac:dyDescent="0.3">
      <c r="A176" s="89"/>
      <c r="B176" s="37" t="s">
        <v>47</v>
      </c>
      <c r="C176" s="81" t="s">
        <v>253</v>
      </c>
      <c r="D176" s="151">
        <v>0</v>
      </c>
      <c r="E176" s="151">
        <v>0</v>
      </c>
      <c r="F176" s="151">
        <v>0</v>
      </c>
      <c r="G176" s="151">
        <v>0</v>
      </c>
      <c r="H176" s="151">
        <v>0</v>
      </c>
      <c r="I176" s="151">
        <v>0</v>
      </c>
      <c r="J176" s="151">
        <v>0</v>
      </c>
      <c r="K176" s="151">
        <v>0</v>
      </c>
      <c r="L176" s="151">
        <v>0</v>
      </c>
      <c r="M176" s="151">
        <v>0</v>
      </c>
      <c r="N176" s="151">
        <v>0</v>
      </c>
      <c r="O176" s="151">
        <v>0</v>
      </c>
      <c r="P176" s="151">
        <v>0</v>
      </c>
      <c r="Q176" s="151">
        <v>0</v>
      </c>
      <c r="R176" s="151">
        <v>0</v>
      </c>
    </row>
    <row r="177" spans="1:18" ht="15.6" x14ac:dyDescent="0.3">
      <c r="A177" s="89"/>
      <c r="B177" s="37" t="s">
        <v>124</v>
      </c>
      <c r="C177" s="81" t="s">
        <v>254</v>
      </c>
      <c r="D177" s="38">
        <v>13.42</v>
      </c>
      <c r="E177" s="38">
        <v>13.57</v>
      </c>
      <c r="F177" s="38">
        <v>0</v>
      </c>
      <c r="G177" s="38">
        <v>175.52</v>
      </c>
      <c r="H177" s="151">
        <v>5.1999999999999998E-2</v>
      </c>
      <c r="I177" s="151">
        <v>0.11</v>
      </c>
      <c r="J177" s="38">
        <v>1.3280000000000001</v>
      </c>
      <c r="K177" s="151">
        <v>5.2999999999999999E-2</v>
      </c>
      <c r="L177" s="151">
        <v>0.36899999999999999</v>
      </c>
      <c r="M177" s="151">
        <v>11.8</v>
      </c>
      <c r="N177" s="153">
        <v>4.0000000000000001E-3</v>
      </c>
      <c r="O177" s="153">
        <v>13.27</v>
      </c>
      <c r="P177" s="153">
        <v>8.9999999999999993E-3</v>
      </c>
      <c r="Q177" s="153">
        <v>42.77</v>
      </c>
      <c r="R177" s="154">
        <v>1.18</v>
      </c>
    </row>
    <row r="178" spans="1:18" ht="28.2" x14ac:dyDescent="0.3">
      <c r="A178" s="89"/>
      <c r="B178" s="37" t="s">
        <v>126</v>
      </c>
      <c r="C178" s="81" t="s">
        <v>255</v>
      </c>
      <c r="D178" s="134">
        <v>1.48</v>
      </c>
      <c r="E178" s="134">
        <v>0.19</v>
      </c>
      <c r="F178" s="134">
        <v>9.06</v>
      </c>
      <c r="G178" s="134">
        <v>44.06</v>
      </c>
      <c r="H178" s="151">
        <v>0.03</v>
      </c>
      <c r="I178" s="151">
        <v>1.0999999999999999E-2</v>
      </c>
      <c r="J178" s="134">
        <v>0</v>
      </c>
      <c r="K178" s="151">
        <v>0</v>
      </c>
      <c r="L178" s="151">
        <v>0.24399999999999999</v>
      </c>
      <c r="M178" s="151">
        <v>4.3</v>
      </c>
      <c r="N178" s="153">
        <v>0</v>
      </c>
      <c r="O178" s="153">
        <v>6.19</v>
      </c>
      <c r="P178" s="153">
        <v>1E-3</v>
      </c>
      <c r="Q178" s="153">
        <v>16.309999999999999</v>
      </c>
      <c r="R178" s="154">
        <v>0.375</v>
      </c>
    </row>
    <row r="179" spans="1:18" ht="15.6" x14ac:dyDescent="0.3">
      <c r="A179" s="89"/>
      <c r="B179" s="155" t="s">
        <v>128</v>
      </c>
      <c r="C179" s="86" t="s">
        <v>129</v>
      </c>
      <c r="D179" s="86">
        <v>0</v>
      </c>
      <c r="E179" s="86">
        <v>0</v>
      </c>
      <c r="F179" s="86">
        <v>0</v>
      </c>
      <c r="G179" s="86">
        <v>0</v>
      </c>
      <c r="H179" s="151">
        <v>0</v>
      </c>
      <c r="I179" s="151">
        <v>0</v>
      </c>
      <c r="J179" s="151">
        <v>0</v>
      </c>
      <c r="K179" s="151">
        <v>0</v>
      </c>
      <c r="L179" s="151">
        <v>0</v>
      </c>
      <c r="M179" s="151">
        <v>0</v>
      </c>
      <c r="N179" s="153">
        <v>0</v>
      </c>
      <c r="O179" s="153">
        <v>0</v>
      </c>
      <c r="P179" s="153">
        <v>0</v>
      </c>
      <c r="Q179" s="153">
        <v>0</v>
      </c>
      <c r="R179" s="154">
        <v>0</v>
      </c>
    </row>
    <row r="180" spans="1:18" ht="15.6" x14ac:dyDescent="0.3">
      <c r="A180" s="89"/>
      <c r="B180" s="86" t="s">
        <v>27</v>
      </c>
      <c r="C180" s="86" t="s">
        <v>256</v>
      </c>
      <c r="D180" s="86">
        <v>0.05</v>
      </c>
      <c r="E180" s="86">
        <v>2.25</v>
      </c>
      <c r="F180" s="86">
        <v>0.06</v>
      </c>
      <c r="G180" s="86">
        <v>20.72</v>
      </c>
      <c r="H180" s="98">
        <v>0</v>
      </c>
      <c r="I180" s="98">
        <v>4.0000000000000001E-3</v>
      </c>
      <c r="J180" s="86">
        <v>0</v>
      </c>
      <c r="K180" s="156">
        <v>1.6E-2</v>
      </c>
      <c r="L180" s="156">
        <v>3.6999999999999998E-2</v>
      </c>
      <c r="M180" s="157">
        <v>0.878</v>
      </c>
      <c r="N180" s="98">
        <v>0</v>
      </c>
      <c r="O180" s="98">
        <v>1.7999999999999999E-2</v>
      </c>
      <c r="P180" s="98">
        <v>0</v>
      </c>
      <c r="Q180" s="158">
        <v>1.0980000000000001</v>
      </c>
      <c r="R180" s="100">
        <v>7.0000000000000001E-3</v>
      </c>
    </row>
    <row r="181" spans="1:18" ht="27.6" x14ac:dyDescent="0.3">
      <c r="A181" s="117">
        <v>204</v>
      </c>
      <c r="B181" s="90" t="s">
        <v>131</v>
      </c>
      <c r="C181" s="118">
        <v>180</v>
      </c>
      <c r="D181" s="139">
        <f t="shared" ref="D181:R181" si="37">SUM(D182:D185)</f>
        <v>6.04</v>
      </c>
      <c r="E181" s="139">
        <f t="shared" si="37"/>
        <v>7.915</v>
      </c>
      <c r="F181" s="139">
        <f t="shared" si="37"/>
        <v>48.802</v>
      </c>
      <c r="G181" s="139">
        <f t="shared" si="37"/>
        <v>281.10000000000002</v>
      </c>
      <c r="H181" s="139">
        <f t="shared" si="37"/>
        <v>1E-3</v>
      </c>
      <c r="I181" s="139">
        <f t="shared" si="37"/>
        <v>0.01</v>
      </c>
      <c r="J181" s="139">
        <f t="shared" si="37"/>
        <v>0</v>
      </c>
      <c r="K181" s="139">
        <f t="shared" si="37"/>
        <v>2.8000000000000001E-2</v>
      </c>
      <c r="L181" s="139">
        <f t="shared" si="37"/>
        <v>6.3E-2</v>
      </c>
      <c r="M181" s="139">
        <f t="shared" si="37"/>
        <v>1.512</v>
      </c>
      <c r="N181" s="139">
        <f t="shared" si="37"/>
        <v>0</v>
      </c>
      <c r="O181" s="139">
        <f t="shared" si="37"/>
        <v>3.1E-2</v>
      </c>
      <c r="P181" s="139">
        <f t="shared" si="37"/>
        <v>0</v>
      </c>
      <c r="Q181" s="139">
        <f t="shared" si="37"/>
        <v>1.89</v>
      </c>
      <c r="R181" s="140">
        <f t="shared" si="37"/>
        <v>1.2999999999999999E-2</v>
      </c>
    </row>
    <row r="182" spans="1:18" x14ac:dyDescent="0.3">
      <c r="A182" s="127"/>
      <c r="B182" s="86" t="s">
        <v>27</v>
      </c>
      <c r="C182" s="155" t="s">
        <v>257</v>
      </c>
      <c r="D182" s="86">
        <v>4.57</v>
      </c>
      <c r="E182" s="86">
        <v>5.0000000000000001E-3</v>
      </c>
      <c r="F182" s="86">
        <v>8.2000000000000003E-2</v>
      </c>
      <c r="G182" s="86">
        <v>41.7</v>
      </c>
      <c r="H182" s="86">
        <v>1E-3</v>
      </c>
      <c r="I182" s="86">
        <v>0.01</v>
      </c>
      <c r="J182" s="86">
        <v>0</v>
      </c>
      <c r="K182" s="86">
        <v>2.8000000000000001E-2</v>
      </c>
      <c r="L182" s="86">
        <v>6.3E-2</v>
      </c>
      <c r="M182" s="86">
        <v>1.512</v>
      </c>
      <c r="N182" s="87">
        <v>0</v>
      </c>
      <c r="O182" s="87">
        <v>3.1E-2</v>
      </c>
      <c r="P182" s="87">
        <v>0</v>
      </c>
      <c r="Q182" s="87">
        <v>1.89</v>
      </c>
      <c r="R182" s="88">
        <v>1.2999999999999999E-2</v>
      </c>
    </row>
    <row r="183" spans="1:18" x14ac:dyDescent="0.3">
      <c r="A183" s="117"/>
      <c r="B183" s="86" t="s">
        <v>47</v>
      </c>
      <c r="C183" s="155" t="s">
        <v>258</v>
      </c>
      <c r="D183" s="86">
        <v>0</v>
      </c>
      <c r="E183" s="86">
        <v>0</v>
      </c>
      <c r="F183" s="86">
        <v>0</v>
      </c>
      <c r="G183" s="86">
        <v>0</v>
      </c>
      <c r="H183" s="86">
        <v>0</v>
      </c>
      <c r="I183" s="86">
        <v>0</v>
      </c>
      <c r="J183" s="86">
        <v>0</v>
      </c>
      <c r="K183" s="86">
        <v>0</v>
      </c>
      <c r="L183" s="86">
        <v>0</v>
      </c>
      <c r="M183" s="86">
        <v>0</v>
      </c>
      <c r="N183" s="87">
        <v>0</v>
      </c>
      <c r="O183" s="87">
        <v>0</v>
      </c>
      <c r="P183" s="87">
        <v>0</v>
      </c>
      <c r="Q183" s="87">
        <v>0</v>
      </c>
      <c r="R183" s="88">
        <v>0</v>
      </c>
    </row>
    <row r="184" spans="1:18" x14ac:dyDescent="0.3">
      <c r="A184" s="117"/>
      <c r="B184" s="86" t="s">
        <v>128</v>
      </c>
      <c r="C184" s="155" t="s">
        <v>259</v>
      </c>
      <c r="D184" s="86">
        <v>0</v>
      </c>
      <c r="E184" s="86">
        <v>0</v>
      </c>
      <c r="F184" s="86">
        <v>0</v>
      </c>
      <c r="G184" s="86">
        <v>0</v>
      </c>
      <c r="H184" s="86">
        <v>0</v>
      </c>
      <c r="I184" s="86">
        <v>0</v>
      </c>
      <c r="J184" s="86">
        <v>0</v>
      </c>
      <c r="K184" s="86">
        <v>0</v>
      </c>
      <c r="L184" s="86">
        <v>0</v>
      </c>
      <c r="M184" s="86">
        <v>0</v>
      </c>
      <c r="N184" s="87">
        <v>0</v>
      </c>
      <c r="O184" s="87">
        <v>0</v>
      </c>
      <c r="P184" s="87">
        <v>0</v>
      </c>
      <c r="Q184" s="87">
        <v>0</v>
      </c>
      <c r="R184" s="88">
        <v>0</v>
      </c>
    </row>
    <row r="185" spans="1:18" ht="27.6" x14ac:dyDescent="0.3">
      <c r="A185" s="127"/>
      <c r="B185" s="86" t="s">
        <v>135</v>
      </c>
      <c r="C185" s="155" t="s">
        <v>101</v>
      </c>
      <c r="D185" s="86">
        <v>1.47</v>
      </c>
      <c r="E185" s="86">
        <v>7.91</v>
      </c>
      <c r="F185" s="86">
        <v>48.72</v>
      </c>
      <c r="G185" s="86">
        <v>239.4</v>
      </c>
      <c r="H185" s="86">
        <v>0</v>
      </c>
      <c r="I185" s="86">
        <v>0</v>
      </c>
      <c r="J185" s="86">
        <v>0</v>
      </c>
      <c r="K185" s="86">
        <v>0</v>
      </c>
      <c r="L185" s="86">
        <v>0</v>
      </c>
      <c r="M185" s="86">
        <v>0</v>
      </c>
      <c r="N185" s="87">
        <v>0</v>
      </c>
      <c r="O185" s="87">
        <v>0</v>
      </c>
      <c r="P185" s="87">
        <v>0</v>
      </c>
      <c r="Q185" s="87">
        <v>0</v>
      </c>
      <c r="R185" s="88">
        <v>0</v>
      </c>
    </row>
    <row r="186" spans="1:18" x14ac:dyDescent="0.3">
      <c r="A186" s="117">
        <v>132</v>
      </c>
      <c r="B186" s="90" t="s">
        <v>167</v>
      </c>
      <c r="C186" s="118">
        <v>200</v>
      </c>
      <c r="D186" s="139">
        <f t="shared" ref="D186:R186" si="38">SUM(D187:D189)</f>
        <v>0.03</v>
      </c>
      <c r="E186" s="139">
        <f t="shared" si="38"/>
        <v>0.12</v>
      </c>
      <c r="F186" s="139">
        <f t="shared" si="38"/>
        <v>12.997999999999999</v>
      </c>
      <c r="G186" s="139">
        <f t="shared" si="38"/>
        <v>52.71</v>
      </c>
      <c r="H186" s="201">
        <f t="shared" si="38"/>
        <v>0</v>
      </c>
      <c r="I186" s="201">
        <f t="shared" si="38"/>
        <v>6.0000000000000001E-3</v>
      </c>
      <c r="J186" s="139">
        <f t="shared" si="38"/>
        <v>0.06</v>
      </c>
      <c r="K186" s="139">
        <f t="shared" si="38"/>
        <v>0</v>
      </c>
      <c r="L186" s="139">
        <f t="shared" si="38"/>
        <v>0</v>
      </c>
      <c r="M186" s="201">
        <f t="shared" si="38"/>
        <v>3.3600000000000003</v>
      </c>
      <c r="N186" s="201">
        <f t="shared" si="38"/>
        <v>0</v>
      </c>
      <c r="O186" s="201">
        <f t="shared" si="38"/>
        <v>2.64</v>
      </c>
      <c r="P186" s="201">
        <f t="shared" si="38"/>
        <v>0</v>
      </c>
      <c r="Q186" s="201">
        <f t="shared" si="38"/>
        <v>4.9400000000000004</v>
      </c>
      <c r="R186" s="202">
        <f t="shared" si="38"/>
        <v>0.53100000000000003</v>
      </c>
    </row>
    <row r="187" spans="1:18" x14ac:dyDescent="0.3">
      <c r="A187" s="119"/>
      <c r="B187" s="86" t="s">
        <v>105</v>
      </c>
      <c r="C187" s="120" t="s">
        <v>106</v>
      </c>
      <c r="D187" s="86">
        <v>0.03</v>
      </c>
      <c r="E187" s="86">
        <v>0.12</v>
      </c>
      <c r="F187" s="86">
        <v>2.4E-2</v>
      </c>
      <c r="G187" s="86">
        <v>0.84</v>
      </c>
      <c r="H187" s="86">
        <v>0</v>
      </c>
      <c r="I187" s="86">
        <v>6.0000000000000001E-3</v>
      </c>
      <c r="J187" s="86">
        <v>0.06</v>
      </c>
      <c r="K187" s="86">
        <v>0</v>
      </c>
      <c r="L187" s="86">
        <v>0</v>
      </c>
      <c r="M187" s="86">
        <v>2.97</v>
      </c>
      <c r="N187" s="87">
        <v>0</v>
      </c>
      <c r="O187" s="87">
        <v>2.64</v>
      </c>
      <c r="P187" s="87">
        <v>0</v>
      </c>
      <c r="Q187" s="87">
        <v>4.9400000000000004</v>
      </c>
      <c r="R187" s="88">
        <v>0.49199999999999999</v>
      </c>
    </row>
    <row r="188" spans="1:18" x14ac:dyDescent="0.3">
      <c r="A188" s="119"/>
      <c r="B188" s="86" t="s">
        <v>38</v>
      </c>
      <c r="C188" s="120" t="s">
        <v>141</v>
      </c>
      <c r="D188" s="86">
        <v>0</v>
      </c>
      <c r="E188" s="86">
        <v>0</v>
      </c>
      <c r="F188" s="86">
        <v>0</v>
      </c>
      <c r="G188" s="86">
        <v>0</v>
      </c>
      <c r="H188" s="86">
        <v>0</v>
      </c>
      <c r="I188" s="86">
        <v>0</v>
      </c>
      <c r="J188" s="86">
        <v>0</v>
      </c>
      <c r="K188" s="87">
        <v>0</v>
      </c>
      <c r="L188" s="87">
        <v>0</v>
      </c>
      <c r="M188" s="87">
        <v>0</v>
      </c>
      <c r="N188" s="87">
        <v>0</v>
      </c>
      <c r="O188" s="87">
        <v>0</v>
      </c>
      <c r="P188" s="87">
        <v>0</v>
      </c>
      <c r="Q188" s="87">
        <v>0</v>
      </c>
      <c r="R188" s="88">
        <v>0</v>
      </c>
    </row>
    <row r="189" spans="1:18" x14ac:dyDescent="0.3">
      <c r="A189" s="119"/>
      <c r="B189" s="86" t="s">
        <v>42</v>
      </c>
      <c r="C189" s="120" t="s">
        <v>108</v>
      </c>
      <c r="D189" s="86">
        <v>0</v>
      </c>
      <c r="E189" s="86">
        <v>0</v>
      </c>
      <c r="F189" s="86">
        <v>12.974</v>
      </c>
      <c r="G189" s="86">
        <v>51.87</v>
      </c>
      <c r="H189" s="86">
        <v>0</v>
      </c>
      <c r="I189" s="86">
        <v>0</v>
      </c>
      <c r="J189" s="86">
        <v>0</v>
      </c>
      <c r="K189" s="86">
        <v>0</v>
      </c>
      <c r="L189" s="86">
        <v>0</v>
      </c>
      <c r="M189" s="86">
        <v>0.39</v>
      </c>
      <c r="N189" s="87">
        <v>0</v>
      </c>
      <c r="O189" s="87">
        <v>0</v>
      </c>
      <c r="P189" s="87">
        <v>0</v>
      </c>
      <c r="Q189" s="87">
        <v>0</v>
      </c>
      <c r="R189" s="88">
        <v>3.9E-2</v>
      </c>
    </row>
    <row r="190" spans="1:18" x14ac:dyDescent="0.3">
      <c r="A190" s="84">
        <v>11</v>
      </c>
      <c r="B190" s="23" t="s">
        <v>83</v>
      </c>
      <c r="C190" s="24" t="s">
        <v>23</v>
      </c>
      <c r="D190" s="25">
        <f t="shared" ref="D190:R190" si="39">SUM(D191)</f>
        <v>1.44</v>
      </c>
      <c r="E190" s="25">
        <f t="shared" si="39"/>
        <v>0.36</v>
      </c>
      <c r="F190" s="25">
        <f t="shared" si="39"/>
        <v>12.48</v>
      </c>
      <c r="G190" s="25">
        <f t="shared" si="39"/>
        <v>59.4</v>
      </c>
      <c r="H190" s="163">
        <f t="shared" si="39"/>
        <v>7.0000000000000001E-3</v>
      </c>
      <c r="I190" s="163">
        <f t="shared" si="39"/>
        <v>3.2000000000000001E-2</v>
      </c>
      <c r="J190" s="25">
        <f t="shared" si="39"/>
        <v>0</v>
      </c>
      <c r="K190" s="25">
        <f t="shared" si="39"/>
        <v>0</v>
      </c>
      <c r="L190" s="25">
        <f t="shared" si="39"/>
        <v>0</v>
      </c>
      <c r="M190" s="25">
        <f t="shared" si="39"/>
        <v>14</v>
      </c>
      <c r="N190" s="25">
        <f t="shared" si="39"/>
        <v>0</v>
      </c>
      <c r="O190" s="25">
        <f t="shared" si="39"/>
        <v>0</v>
      </c>
      <c r="P190" s="25">
        <f t="shared" si="39"/>
        <v>0</v>
      </c>
      <c r="Q190" s="25">
        <f t="shared" si="39"/>
        <v>0</v>
      </c>
      <c r="R190" s="25">
        <f t="shared" si="39"/>
        <v>1.56</v>
      </c>
    </row>
    <row r="191" spans="1:18" x14ac:dyDescent="0.3">
      <c r="A191" s="164"/>
      <c r="B191" s="28" t="s">
        <v>84</v>
      </c>
      <c r="C191" s="165" t="s">
        <v>25</v>
      </c>
      <c r="D191" s="165">
        <v>1.44</v>
      </c>
      <c r="E191" s="165">
        <v>0.36</v>
      </c>
      <c r="F191" s="165">
        <v>12.48</v>
      </c>
      <c r="G191" s="165">
        <v>59.4</v>
      </c>
      <c r="H191" s="165">
        <v>7.0000000000000001E-3</v>
      </c>
      <c r="I191" s="165">
        <v>3.2000000000000001E-2</v>
      </c>
      <c r="J191" s="165">
        <v>0</v>
      </c>
      <c r="K191" s="165">
        <v>0</v>
      </c>
      <c r="L191" s="165">
        <v>0</v>
      </c>
      <c r="M191" s="165">
        <v>14</v>
      </c>
      <c r="N191" s="166">
        <v>0</v>
      </c>
      <c r="O191" s="166">
        <v>0</v>
      </c>
      <c r="P191" s="166">
        <v>0</v>
      </c>
      <c r="Q191" s="166">
        <v>0</v>
      </c>
      <c r="R191" s="167">
        <v>1.56</v>
      </c>
    </row>
    <row r="192" spans="1:18" x14ac:dyDescent="0.3">
      <c r="A192" s="10" t="s">
        <v>57</v>
      </c>
      <c r="B192" s="10"/>
      <c r="C192" s="10"/>
      <c r="D192" s="65">
        <f t="shared" ref="D192:R192" si="40">SUM(D170,D175,D181,D186,D190,)</f>
        <v>23.505000000000003</v>
      </c>
      <c r="E192" s="65">
        <f t="shared" si="40"/>
        <v>34.540999999999997</v>
      </c>
      <c r="F192" s="65">
        <f t="shared" si="40"/>
        <v>88.952000000000012</v>
      </c>
      <c r="G192" s="65">
        <f t="shared" si="40"/>
        <v>752.45</v>
      </c>
      <c r="H192" s="65">
        <f t="shared" si="40"/>
        <v>0.123</v>
      </c>
      <c r="I192" s="65">
        <f t="shared" si="40"/>
        <v>0.21100000000000002</v>
      </c>
      <c r="J192" s="65">
        <f t="shared" si="40"/>
        <v>53.922000000000004</v>
      </c>
      <c r="K192" s="65">
        <f t="shared" si="40"/>
        <v>0.61899999999999999</v>
      </c>
      <c r="L192" s="65">
        <f t="shared" si="40"/>
        <v>1.8179999999999998</v>
      </c>
      <c r="M192" s="65">
        <f t="shared" si="40"/>
        <v>71.509999999999991</v>
      </c>
      <c r="N192" s="65">
        <f t="shared" si="40"/>
        <v>6.0000000000000001E-3</v>
      </c>
      <c r="O192" s="65">
        <f t="shared" si="40"/>
        <v>40.229000000000006</v>
      </c>
      <c r="P192" s="65">
        <f t="shared" si="40"/>
        <v>9.9999999999999985E-3</v>
      </c>
      <c r="Q192" s="65">
        <f t="shared" si="40"/>
        <v>95.908000000000001</v>
      </c>
      <c r="R192" s="65">
        <f t="shared" si="40"/>
        <v>4.5279999999999996</v>
      </c>
    </row>
    <row r="193" spans="1:18" x14ac:dyDescent="0.3">
      <c r="A193" s="66"/>
      <c r="B193" s="66"/>
      <c r="C193" s="66">
        <v>620</v>
      </c>
      <c r="D193" s="67"/>
      <c r="E193" s="67"/>
      <c r="F193" s="67"/>
      <c r="G193" s="67"/>
      <c r="H193" s="67"/>
      <c r="I193" s="67"/>
      <c r="J193" s="67"/>
      <c r="K193" s="67"/>
      <c r="L193" s="67"/>
      <c r="M193" s="67"/>
      <c r="N193" s="67"/>
      <c r="O193" s="67"/>
      <c r="P193" s="67"/>
      <c r="Q193" s="67"/>
      <c r="R193" s="67"/>
    </row>
    <row r="194" spans="1:18" x14ac:dyDescent="0.3">
      <c r="A194" s="66"/>
      <c r="B194" s="66"/>
      <c r="C194" s="66"/>
      <c r="D194" s="67"/>
      <c r="E194" s="67"/>
      <c r="F194" s="67"/>
      <c r="G194" s="67"/>
      <c r="H194" s="67"/>
      <c r="I194" s="67"/>
      <c r="J194" s="67"/>
      <c r="K194" s="67"/>
      <c r="L194" s="67"/>
      <c r="M194" s="67"/>
      <c r="N194" s="67"/>
      <c r="O194" s="67"/>
      <c r="P194" s="67"/>
      <c r="Q194" s="67"/>
      <c r="R194" s="67"/>
    </row>
    <row r="195" spans="1:18" x14ac:dyDescent="0.3">
      <c r="A195" s="66"/>
      <c r="B195" s="66"/>
      <c r="C195" s="66"/>
      <c r="D195" s="67"/>
      <c r="E195" s="67"/>
      <c r="F195" s="67"/>
      <c r="G195" s="67"/>
      <c r="H195" s="67"/>
      <c r="I195" s="67"/>
      <c r="J195" s="67"/>
      <c r="K195" s="67"/>
      <c r="L195" s="67"/>
      <c r="M195" s="67"/>
      <c r="N195" s="67"/>
      <c r="O195" s="67"/>
      <c r="P195" s="67"/>
      <c r="Q195" s="67"/>
      <c r="R195" s="67"/>
    </row>
    <row r="196" spans="1:18" x14ac:dyDescent="0.3">
      <c r="A196" s="17"/>
      <c r="B196" s="18" t="s">
        <v>168</v>
      </c>
      <c r="C196" s="17"/>
      <c r="D196" s="17"/>
      <c r="E196" s="17"/>
      <c r="F196" s="17"/>
      <c r="G196" s="17"/>
      <c r="H196" s="17"/>
      <c r="I196" s="17"/>
      <c r="J196" s="17"/>
      <c r="K196" s="17"/>
      <c r="L196" s="17"/>
      <c r="M196" s="17"/>
      <c r="N196" s="17"/>
      <c r="O196" s="17"/>
      <c r="P196" s="17"/>
      <c r="Q196" s="17"/>
      <c r="R196" s="17"/>
    </row>
    <row r="197" spans="1:18" ht="15" customHeight="1" x14ac:dyDescent="0.3">
      <c r="A197" s="14" t="s">
        <v>1</v>
      </c>
      <c r="B197" s="13" t="s">
        <v>2</v>
      </c>
      <c r="C197" s="13" t="s">
        <v>3</v>
      </c>
      <c r="D197" s="12" t="s">
        <v>4</v>
      </c>
      <c r="E197" s="12"/>
      <c r="F197" s="12"/>
      <c r="G197" s="13" t="s">
        <v>5</v>
      </c>
      <c r="H197" s="12" t="s">
        <v>6</v>
      </c>
      <c r="I197" s="12"/>
      <c r="J197" s="12"/>
      <c r="K197" s="12"/>
      <c r="L197" s="12"/>
      <c r="M197" s="11" t="s">
        <v>7</v>
      </c>
      <c r="N197" s="11"/>
      <c r="O197" s="11"/>
      <c r="P197" s="11"/>
      <c r="Q197" s="11"/>
      <c r="R197" s="11"/>
    </row>
    <row r="198" spans="1:18" ht="15.6" x14ac:dyDescent="0.3">
      <c r="A198" s="14"/>
      <c r="B198" s="13"/>
      <c r="C198" s="13"/>
      <c r="D198" s="19" t="s">
        <v>8</v>
      </c>
      <c r="E198" s="19" t="s">
        <v>9</v>
      </c>
      <c r="F198" s="19" t="s">
        <v>10</v>
      </c>
      <c r="G198" s="13"/>
      <c r="H198" s="19" t="s">
        <v>11</v>
      </c>
      <c r="I198" s="19" t="s">
        <v>12</v>
      </c>
      <c r="J198" s="19" t="s">
        <v>13</v>
      </c>
      <c r="K198" s="19" t="s">
        <v>14</v>
      </c>
      <c r="L198" s="19" t="s">
        <v>15</v>
      </c>
      <c r="M198" s="19" t="s">
        <v>16</v>
      </c>
      <c r="N198" s="20" t="s">
        <v>17</v>
      </c>
      <c r="O198" s="20" t="s">
        <v>18</v>
      </c>
      <c r="P198" s="20" t="s">
        <v>19</v>
      </c>
      <c r="Q198" s="20" t="s">
        <v>20</v>
      </c>
      <c r="R198" s="21" t="s">
        <v>21</v>
      </c>
    </row>
    <row r="199" spans="1:18" ht="41.4" x14ac:dyDescent="0.3">
      <c r="A199" s="291">
        <v>11</v>
      </c>
      <c r="B199" s="292" t="s">
        <v>169</v>
      </c>
      <c r="C199" s="293" t="s">
        <v>174</v>
      </c>
      <c r="D199" s="294">
        <f t="shared" ref="D199:R199" si="41">SUM(D200:D203)</f>
        <v>1.65</v>
      </c>
      <c r="E199" s="294">
        <f t="shared" si="41"/>
        <v>7.09</v>
      </c>
      <c r="F199" s="294">
        <f t="shared" si="41"/>
        <v>4.8599999999999994</v>
      </c>
      <c r="G199" s="294">
        <f t="shared" si="41"/>
        <v>90.93</v>
      </c>
      <c r="H199" s="294">
        <f t="shared" si="41"/>
        <v>3.3000000000000002E-2</v>
      </c>
      <c r="I199" s="294">
        <f t="shared" si="41"/>
        <v>4.2999999999999997E-2</v>
      </c>
      <c r="J199" s="294">
        <f t="shared" si="41"/>
        <v>36.944000000000003</v>
      </c>
      <c r="K199" s="294">
        <f t="shared" si="41"/>
        <v>0.32200000000000001</v>
      </c>
      <c r="L199" s="294">
        <f t="shared" si="41"/>
        <v>0.78900000000000003</v>
      </c>
      <c r="M199" s="294">
        <f t="shared" si="41"/>
        <v>46.56</v>
      </c>
      <c r="N199" s="294">
        <f t="shared" si="41"/>
        <v>3.0000000000000001E-3</v>
      </c>
      <c r="O199" s="294">
        <f t="shared" si="41"/>
        <v>18.880000000000003</v>
      </c>
      <c r="P199" s="294">
        <f t="shared" si="41"/>
        <v>0</v>
      </c>
      <c r="Q199" s="294">
        <f t="shared" si="41"/>
        <v>33.6</v>
      </c>
      <c r="R199" s="295">
        <f t="shared" si="41"/>
        <v>0.59199999999999997</v>
      </c>
    </row>
    <row r="200" spans="1:18" x14ac:dyDescent="0.3">
      <c r="A200" s="48"/>
      <c r="B200" s="49" t="s">
        <v>170</v>
      </c>
      <c r="C200" s="49" t="s">
        <v>263</v>
      </c>
      <c r="D200" s="296">
        <v>1.44</v>
      </c>
      <c r="E200" s="296">
        <v>0.08</v>
      </c>
      <c r="F200" s="296">
        <v>3.76</v>
      </c>
      <c r="G200" s="296">
        <v>22.4</v>
      </c>
      <c r="H200" s="296">
        <v>2.4E-2</v>
      </c>
      <c r="I200" s="296">
        <v>3.2000000000000001E-2</v>
      </c>
      <c r="J200" s="296">
        <v>36</v>
      </c>
      <c r="K200" s="296">
        <v>2E-3</v>
      </c>
      <c r="L200" s="296">
        <v>0.08</v>
      </c>
      <c r="M200" s="296">
        <v>38.4</v>
      </c>
      <c r="N200" s="297">
        <v>2E-3</v>
      </c>
      <c r="O200" s="297">
        <v>12.8</v>
      </c>
      <c r="P200" s="297">
        <v>0</v>
      </c>
      <c r="Q200" s="297">
        <v>24.8</v>
      </c>
      <c r="R200" s="298">
        <v>0.48</v>
      </c>
    </row>
    <row r="201" spans="1:18" x14ac:dyDescent="0.3">
      <c r="A201" s="48"/>
      <c r="B201" s="49" t="s">
        <v>66</v>
      </c>
      <c r="C201" s="49" t="s">
        <v>264</v>
      </c>
      <c r="D201" s="296">
        <v>0.21</v>
      </c>
      <c r="E201" s="296">
        <v>0.02</v>
      </c>
      <c r="F201" s="296">
        <v>1.1000000000000001</v>
      </c>
      <c r="G201" s="296">
        <v>5.6</v>
      </c>
      <c r="H201" s="296">
        <v>8.9999999999999993E-3</v>
      </c>
      <c r="I201" s="296">
        <v>1.0999999999999999E-2</v>
      </c>
      <c r="J201" s="296">
        <v>0.94399999999999995</v>
      </c>
      <c r="K201" s="296">
        <v>0.32</v>
      </c>
      <c r="L201" s="296">
        <v>6.4000000000000001E-2</v>
      </c>
      <c r="M201" s="296">
        <v>8.16</v>
      </c>
      <c r="N201" s="297">
        <v>1E-3</v>
      </c>
      <c r="O201" s="297">
        <v>6.08</v>
      </c>
      <c r="P201" s="297">
        <v>0</v>
      </c>
      <c r="Q201" s="297">
        <v>8.8000000000000007</v>
      </c>
      <c r="R201" s="298">
        <v>0.112</v>
      </c>
    </row>
    <row r="202" spans="1:18" x14ac:dyDescent="0.3">
      <c r="A202" s="48"/>
      <c r="B202" s="49" t="s">
        <v>89</v>
      </c>
      <c r="C202" s="49" t="s">
        <v>166</v>
      </c>
      <c r="D202" s="296">
        <v>0</v>
      </c>
      <c r="E202" s="296">
        <v>6.99</v>
      </c>
      <c r="F202" s="296">
        <v>0</v>
      </c>
      <c r="G202" s="296">
        <v>62.93</v>
      </c>
      <c r="H202" s="296">
        <v>0</v>
      </c>
      <c r="I202" s="296">
        <v>0</v>
      </c>
      <c r="J202" s="296">
        <v>0</v>
      </c>
      <c r="K202" s="296">
        <v>0</v>
      </c>
      <c r="L202" s="296">
        <v>0.64500000000000002</v>
      </c>
      <c r="M202" s="296">
        <v>0</v>
      </c>
      <c r="N202" s="296">
        <v>0</v>
      </c>
      <c r="O202" s="296">
        <v>0</v>
      </c>
      <c r="P202" s="296">
        <v>0</v>
      </c>
      <c r="Q202" s="296">
        <v>0</v>
      </c>
      <c r="R202" s="298">
        <v>0</v>
      </c>
    </row>
    <row r="203" spans="1:18" x14ac:dyDescent="0.3">
      <c r="A203" s="48"/>
      <c r="B203" s="49" t="s">
        <v>40</v>
      </c>
      <c r="C203" s="49" t="s">
        <v>250</v>
      </c>
      <c r="D203" s="296">
        <v>0</v>
      </c>
      <c r="E203" s="296">
        <v>0</v>
      </c>
      <c r="F203" s="296">
        <v>0</v>
      </c>
      <c r="G203" s="296">
        <v>0</v>
      </c>
      <c r="H203" s="296">
        <v>0</v>
      </c>
      <c r="I203" s="296">
        <v>0</v>
      </c>
      <c r="J203" s="296">
        <v>0</v>
      </c>
      <c r="K203" s="296">
        <v>0</v>
      </c>
      <c r="L203" s="296">
        <v>0</v>
      </c>
      <c r="M203" s="296">
        <v>0</v>
      </c>
      <c r="N203" s="296">
        <v>0</v>
      </c>
      <c r="O203" s="296">
        <v>0</v>
      </c>
      <c r="P203" s="296">
        <v>0</v>
      </c>
      <c r="Q203" s="296">
        <v>0</v>
      </c>
      <c r="R203" s="298">
        <v>0</v>
      </c>
    </row>
    <row r="204" spans="1:18" ht="15.6" x14ac:dyDescent="0.3">
      <c r="A204" s="89">
        <v>301</v>
      </c>
      <c r="B204" s="90" t="s">
        <v>173</v>
      </c>
      <c r="C204" s="118" t="s">
        <v>174</v>
      </c>
      <c r="D204" s="93">
        <f t="shared" ref="D204:R204" si="42">SUM(D205:D209)</f>
        <v>13.16</v>
      </c>
      <c r="E204" s="93">
        <f t="shared" si="42"/>
        <v>13.81</v>
      </c>
      <c r="F204" s="93">
        <f t="shared" si="42"/>
        <v>3.5069999999999997</v>
      </c>
      <c r="G204" s="93">
        <f t="shared" si="42"/>
        <v>191.39</v>
      </c>
      <c r="H204" s="93">
        <f t="shared" si="42"/>
        <v>0.10600000000000001</v>
      </c>
      <c r="I204" s="93">
        <f t="shared" si="42"/>
        <v>0.22299999999999998</v>
      </c>
      <c r="J204" s="93">
        <f t="shared" si="42"/>
        <v>1.288</v>
      </c>
      <c r="K204" s="93">
        <f t="shared" si="42"/>
        <v>5.7000000000000002E-2</v>
      </c>
      <c r="L204" s="93">
        <f t="shared" si="42"/>
        <v>0.44400000000000001</v>
      </c>
      <c r="M204" s="93">
        <f t="shared" si="42"/>
        <v>26.064</v>
      </c>
      <c r="N204" s="93">
        <f t="shared" si="42"/>
        <v>5.0000000000000001E-3</v>
      </c>
      <c r="O204" s="93">
        <f t="shared" si="42"/>
        <v>15.16</v>
      </c>
      <c r="P204" s="93">
        <f t="shared" si="42"/>
        <v>8.9999999999999993E-3</v>
      </c>
      <c r="Q204" s="93">
        <f t="shared" si="42"/>
        <v>124.46000000000001</v>
      </c>
      <c r="R204" s="94">
        <f t="shared" si="42"/>
        <v>2.4130000000000003</v>
      </c>
    </row>
    <row r="205" spans="1:18" ht="15.6" x14ac:dyDescent="0.3">
      <c r="A205" s="89"/>
      <c r="B205" s="86" t="s">
        <v>124</v>
      </c>
      <c r="C205" s="155" t="s">
        <v>175</v>
      </c>
      <c r="D205" s="182">
        <v>12.4</v>
      </c>
      <c r="E205" s="182">
        <v>12.5</v>
      </c>
      <c r="F205" s="182">
        <v>0.47699999999999998</v>
      </c>
      <c r="G205" s="182">
        <v>164.17</v>
      </c>
      <c r="H205" s="182">
        <v>4.8000000000000001E-2</v>
      </c>
      <c r="I205" s="182">
        <v>0.10199999999999999</v>
      </c>
      <c r="J205" s="86">
        <v>1.226</v>
      </c>
      <c r="K205" s="214">
        <v>4.9000000000000002E-2</v>
      </c>
      <c r="L205" s="214">
        <v>0.34</v>
      </c>
      <c r="M205" s="215">
        <v>10.9</v>
      </c>
      <c r="N205" s="182">
        <v>4.0000000000000001E-3</v>
      </c>
      <c r="O205" s="182">
        <v>12.26</v>
      </c>
      <c r="P205" s="182">
        <v>8.9999999999999993E-3</v>
      </c>
      <c r="Q205" s="216">
        <v>112.4</v>
      </c>
      <c r="R205" s="183">
        <v>1.0900000000000001</v>
      </c>
    </row>
    <row r="206" spans="1:18" ht="15.6" x14ac:dyDescent="0.3">
      <c r="A206" s="89"/>
      <c r="B206" s="86" t="s">
        <v>47</v>
      </c>
      <c r="C206" s="155" t="s">
        <v>176</v>
      </c>
      <c r="D206" s="182">
        <v>0</v>
      </c>
      <c r="E206" s="182">
        <v>0</v>
      </c>
      <c r="F206" s="182">
        <v>0</v>
      </c>
      <c r="G206" s="182">
        <v>0</v>
      </c>
      <c r="H206" s="182">
        <v>0</v>
      </c>
      <c r="I206" s="182">
        <v>0</v>
      </c>
      <c r="J206" s="86">
        <v>0</v>
      </c>
      <c r="K206" s="156">
        <v>0</v>
      </c>
      <c r="L206" s="156">
        <v>0</v>
      </c>
      <c r="M206" s="215">
        <v>0.68400000000000005</v>
      </c>
      <c r="N206" s="182">
        <v>0</v>
      </c>
      <c r="O206" s="182">
        <v>0</v>
      </c>
      <c r="P206" s="182">
        <v>0</v>
      </c>
      <c r="Q206" s="216">
        <v>0</v>
      </c>
      <c r="R206" s="183">
        <v>0</v>
      </c>
    </row>
    <row r="207" spans="1:18" ht="27.6" x14ac:dyDescent="0.3">
      <c r="A207" s="89"/>
      <c r="B207" s="86" t="s">
        <v>177</v>
      </c>
      <c r="C207" s="155" t="s">
        <v>77</v>
      </c>
      <c r="D207" s="182">
        <v>0.42</v>
      </c>
      <c r="E207" s="182">
        <v>0.06</v>
      </c>
      <c r="F207" s="182">
        <v>2.54</v>
      </c>
      <c r="G207" s="182">
        <v>12.34</v>
      </c>
      <c r="H207" s="182">
        <v>5.6000000000000001E-2</v>
      </c>
      <c r="I207" s="182">
        <v>0.12</v>
      </c>
      <c r="J207" s="86">
        <v>0</v>
      </c>
      <c r="K207" s="156">
        <v>0</v>
      </c>
      <c r="L207" s="156">
        <v>6.7000000000000004E-2</v>
      </c>
      <c r="M207" s="215">
        <v>12.8</v>
      </c>
      <c r="N207" s="182">
        <v>0</v>
      </c>
      <c r="O207" s="182">
        <v>1.65</v>
      </c>
      <c r="P207" s="182">
        <v>0</v>
      </c>
      <c r="Q207" s="216">
        <v>4.3099999999999996</v>
      </c>
      <c r="R207" s="183">
        <v>1.28</v>
      </c>
    </row>
    <row r="208" spans="1:18" ht="15.6" x14ac:dyDescent="0.3">
      <c r="A208" s="89"/>
      <c r="B208" s="86" t="s">
        <v>128</v>
      </c>
      <c r="C208" s="155" t="s">
        <v>178</v>
      </c>
      <c r="D208" s="182">
        <v>0</v>
      </c>
      <c r="E208" s="182">
        <v>0</v>
      </c>
      <c r="F208" s="182">
        <v>0</v>
      </c>
      <c r="G208" s="182">
        <v>0</v>
      </c>
      <c r="H208" s="182">
        <v>0</v>
      </c>
      <c r="I208" s="182">
        <v>0</v>
      </c>
      <c r="J208" s="86">
        <v>0</v>
      </c>
      <c r="K208" s="156">
        <v>0</v>
      </c>
      <c r="L208" s="156">
        <v>0</v>
      </c>
      <c r="M208" s="215">
        <v>0</v>
      </c>
      <c r="N208" s="182">
        <v>0</v>
      </c>
      <c r="O208" s="182">
        <v>0</v>
      </c>
      <c r="P208" s="182">
        <v>0</v>
      </c>
      <c r="Q208" s="216">
        <v>0</v>
      </c>
      <c r="R208" s="183">
        <v>0</v>
      </c>
    </row>
    <row r="209" spans="1:18" ht="15.6" x14ac:dyDescent="0.3">
      <c r="A209" s="89"/>
      <c r="B209" s="86" t="s">
        <v>179</v>
      </c>
      <c r="C209" s="155" t="s">
        <v>180</v>
      </c>
      <c r="D209" s="182">
        <v>0.34</v>
      </c>
      <c r="E209" s="182">
        <v>1.25</v>
      </c>
      <c r="F209" s="182">
        <v>0.49</v>
      </c>
      <c r="G209" s="182">
        <v>14.88</v>
      </c>
      <c r="H209" s="182">
        <v>2E-3</v>
      </c>
      <c r="I209" s="182">
        <v>1E-3</v>
      </c>
      <c r="J209" s="86">
        <v>6.2E-2</v>
      </c>
      <c r="K209" s="156">
        <v>8.0000000000000002E-3</v>
      </c>
      <c r="L209" s="156">
        <v>3.6999999999999998E-2</v>
      </c>
      <c r="M209" s="215">
        <v>1.68</v>
      </c>
      <c r="N209" s="182">
        <v>1E-3</v>
      </c>
      <c r="O209" s="182">
        <v>1.25</v>
      </c>
      <c r="P209" s="182">
        <v>0</v>
      </c>
      <c r="Q209" s="216">
        <v>7.75</v>
      </c>
      <c r="R209" s="183">
        <v>4.2999999999999997E-2</v>
      </c>
    </row>
    <row r="210" spans="1:18" ht="27.6" x14ac:dyDescent="0.3">
      <c r="A210" s="89">
        <v>165</v>
      </c>
      <c r="B210" s="217" t="s">
        <v>181</v>
      </c>
      <c r="C210" s="118" t="s">
        <v>244</v>
      </c>
      <c r="D210" s="93">
        <f t="shared" ref="D210:R210" si="43">SUM(D211:D214)</f>
        <v>10.59</v>
      </c>
      <c r="E210" s="93">
        <f t="shared" si="43"/>
        <v>5.46</v>
      </c>
      <c r="F210" s="93">
        <f t="shared" si="43"/>
        <v>47.8</v>
      </c>
      <c r="G210" s="93">
        <f t="shared" si="43"/>
        <v>282.32</v>
      </c>
      <c r="H210" s="93">
        <f t="shared" si="43"/>
        <v>0.22700000000000001</v>
      </c>
      <c r="I210" s="93">
        <f t="shared" si="43"/>
        <v>0.12300000000000001</v>
      </c>
      <c r="J210" s="93">
        <f t="shared" si="43"/>
        <v>0</v>
      </c>
      <c r="K210" s="93">
        <f t="shared" si="43"/>
        <v>2.1999999999999999E-2</v>
      </c>
      <c r="L210" s="93">
        <f t="shared" si="43"/>
        <v>0.71300000000000008</v>
      </c>
      <c r="M210" s="93">
        <f t="shared" si="43"/>
        <v>14.82</v>
      </c>
      <c r="N210" s="93">
        <f t="shared" si="43"/>
        <v>2E-3</v>
      </c>
      <c r="O210" s="218">
        <f t="shared" si="43"/>
        <v>167.202</v>
      </c>
      <c r="P210" s="93">
        <f t="shared" si="43"/>
        <v>5.0000000000000001E-3</v>
      </c>
      <c r="Q210" s="218">
        <f t="shared" si="43"/>
        <v>250.417</v>
      </c>
      <c r="R210" s="94">
        <f t="shared" si="43"/>
        <v>4.2090000000000005</v>
      </c>
    </row>
    <row r="211" spans="1:18" ht="27.6" x14ac:dyDescent="0.3">
      <c r="A211" s="89"/>
      <c r="B211" s="86" t="s">
        <v>47</v>
      </c>
      <c r="C211" s="299" t="s">
        <v>265</v>
      </c>
      <c r="D211" s="300">
        <v>0</v>
      </c>
      <c r="E211" s="300">
        <v>0</v>
      </c>
      <c r="F211" s="300">
        <v>0</v>
      </c>
      <c r="G211" s="300">
        <v>0</v>
      </c>
      <c r="H211" s="98">
        <v>0.22700000000000001</v>
      </c>
      <c r="I211" s="98">
        <v>0.11700000000000001</v>
      </c>
      <c r="J211" s="120">
        <v>0</v>
      </c>
      <c r="K211" s="156">
        <v>0</v>
      </c>
      <c r="L211" s="156">
        <v>0</v>
      </c>
      <c r="M211" s="157">
        <v>12.51</v>
      </c>
      <c r="N211" s="98">
        <v>0</v>
      </c>
      <c r="O211" s="98">
        <v>0</v>
      </c>
      <c r="P211" s="98">
        <v>0</v>
      </c>
      <c r="Q211" s="158">
        <v>0</v>
      </c>
      <c r="R211" s="100">
        <v>4.1900000000000004</v>
      </c>
    </row>
    <row r="212" spans="1:18" ht="15.6" x14ac:dyDescent="0.3">
      <c r="A212" s="89"/>
      <c r="B212" s="86" t="s">
        <v>183</v>
      </c>
      <c r="C212" s="299" t="s">
        <v>266</v>
      </c>
      <c r="D212" s="300">
        <v>10.53</v>
      </c>
      <c r="E212" s="300">
        <v>2.76</v>
      </c>
      <c r="F212" s="300">
        <v>47.73</v>
      </c>
      <c r="G212" s="300">
        <v>257.45999999999998</v>
      </c>
      <c r="H212" s="98">
        <v>0</v>
      </c>
      <c r="I212" s="98">
        <v>6.0000000000000001E-3</v>
      </c>
      <c r="J212" s="120">
        <v>0</v>
      </c>
      <c r="K212" s="156">
        <v>2E-3</v>
      </c>
      <c r="L212" s="156">
        <v>0.66900000000000004</v>
      </c>
      <c r="M212" s="157">
        <v>1.26</v>
      </c>
      <c r="N212" s="98">
        <v>2E-3</v>
      </c>
      <c r="O212" s="98">
        <v>167.18</v>
      </c>
      <c r="P212" s="98">
        <v>5.0000000000000001E-3</v>
      </c>
      <c r="Q212" s="158">
        <v>249.1</v>
      </c>
      <c r="R212" s="100">
        <v>0.01</v>
      </c>
    </row>
    <row r="213" spans="1:18" ht="15.6" x14ac:dyDescent="0.3">
      <c r="A213" s="89"/>
      <c r="B213" s="86" t="s">
        <v>128</v>
      </c>
      <c r="C213" s="299" t="s">
        <v>267</v>
      </c>
      <c r="D213" s="300">
        <v>0</v>
      </c>
      <c r="E213" s="300">
        <v>0</v>
      </c>
      <c r="F213" s="300">
        <v>0</v>
      </c>
      <c r="G213" s="300">
        <v>0</v>
      </c>
      <c r="H213" s="98">
        <v>0</v>
      </c>
      <c r="I213" s="98">
        <v>0</v>
      </c>
      <c r="J213" s="120">
        <v>0</v>
      </c>
      <c r="K213" s="156">
        <v>0</v>
      </c>
      <c r="L213" s="156">
        <v>0</v>
      </c>
      <c r="M213" s="157">
        <v>0</v>
      </c>
      <c r="N213" s="98">
        <v>0</v>
      </c>
      <c r="O213" s="98">
        <v>0</v>
      </c>
      <c r="P213" s="98">
        <v>0</v>
      </c>
      <c r="Q213" s="158"/>
      <c r="R213" s="100">
        <v>0</v>
      </c>
    </row>
    <row r="214" spans="1:18" ht="15.6" x14ac:dyDescent="0.3">
      <c r="A214" s="89"/>
      <c r="B214" s="86" t="s">
        <v>27</v>
      </c>
      <c r="C214" s="299" t="s">
        <v>268</v>
      </c>
      <c r="D214" s="300">
        <v>0.06</v>
      </c>
      <c r="E214" s="300">
        <v>2.7</v>
      </c>
      <c r="F214" s="300">
        <v>7.0000000000000007E-2</v>
      </c>
      <c r="G214" s="300">
        <v>24.86</v>
      </c>
      <c r="H214" s="98">
        <v>0</v>
      </c>
      <c r="I214" s="98">
        <v>0</v>
      </c>
      <c r="J214" s="120">
        <v>0</v>
      </c>
      <c r="K214" s="156">
        <v>0.02</v>
      </c>
      <c r="L214" s="156">
        <v>4.3999999999999997E-2</v>
      </c>
      <c r="M214" s="157">
        <v>1.05</v>
      </c>
      <c r="N214" s="98">
        <v>0</v>
      </c>
      <c r="O214" s="98">
        <v>2.1999999999999999E-2</v>
      </c>
      <c r="P214" s="98">
        <v>0</v>
      </c>
      <c r="Q214" s="158">
        <v>1.3169999999999999</v>
      </c>
      <c r="R214" s="100">
        <v>8.9999999999999993E-3</v>
      </c>
    </row>
    <row r="215" spans="1:18" x14ac:dyDescent="0.3">
      <c r="A215" s="171">
        <v>124</v>
      </c>
      <c r="B215" s="43" t="s">
        <v>186</v>
      </c>
      <c r="C215" s="222">
        <v>200</v>
      </c>
      <c r="D215" s="46">
        <f t="shared" ref="D215:R215" si="44">SUM(D216:D218)</f>
        <v>7.8E-2</v>
      </c>
      <c r="E215" s="46">
        <f t="shared" si="44"/>
        <v>7.8E-2</v>
      </c>
      <c r="F215" s="46">
        <f t="shared" si="44"/>
        <v>16.116</v>
      </c>
      <c r="G215" s="46">
        <f t="shared" si="44"/>
        <v>66.19</v>
      </c>
      <c r="H215" s="46">
        <f t="shared" si="44"/>
        <v>6.0000000000000001E-3</v>
      </c>
      <c r="I215" s="46">
        <f t="shared" si="44"/>
        <v>4.0000000000000001E-3</v>
      </c>
      <c r="J215" s="46">
        <f t="shared" si="44"/>
        <v>32.01</v>
      </c>
      <c r="K215" s="46">
        <f t="shared" si="44"/>
        <v>1E-3</v>
      </c>
      <c r="L215" s="46">
        <f t="shared" si="44"/>
        <v>3.9E-2</v>
      </c>
      <c r="M215" s="46">
        <f t="shared" si="44"/>
        <v>3.5840000000000001</v>
      </c>
      <c r="N215" s="46">
        <f t="shared" si="44"/>
        <v>0</v>
      </c>
      <c r="O215" s="46">
        <f t="shared" si="44"/>
        <v>1.746</v>
      </c>
      <c r="P215" s="46">
        <f t="shared" si="44"/>
        <v>0</v>
      </c>
      <c r="Q215" s="46">
        <f t="shared" si="44"/>
        <v>2.1339999999999999</v>
      </c>
      <c r="R215" s="47">
        <f t="shared" si="44"/>
        <v>0.47799999999999998</v>
      </c>
    </row>
    <row r="216" spans="1:18" x14ac:dyDescent="0.3">
      <c r="A216" s="173"/>
      <c r="B216" s="49" t="s">
        <v>38</v>
      </c>
      <c r="C216" s="174" t="s">
        <v>187</v>
      </c>
      <c r="D216" s="52">
        <v>0</v>
      </c>
      <c r="E216" s="52">
        <v>0</v>
      </c>
      <c r="F216" s="52">
        <v>0</v>
      </c>
      <c r="G216" s="52">
        <v>0</v>
      </c>
      <c r="H216" s="52">
        <v>0</v>
      </c>
      <c r="I216" s="52">
        <v>0</v>
      </c>
      <c r="J216" s="52">
        <v>0</v>
      </c>
      <c r="K216" s="52">
        <v>0</v>
      </c>
      <c r="L216" s="52">
        <v>0</v>
      </c>
      <c r="M216" s="52">
        <v>0</v>
      </c>
      <c r="N216" s="52">
        <v>0</v>
      </c>
      <c r="O216" s="52">
        <v>0</v>
      </c>
      <c r="P216" s="52">
        <v>0</v>
      </c>
      <c r="Q216" s="52">
        <v>0</v>
      </c>
      <c r="R216" s="54">
        <v>0</v>
      </c>
    </row>
    <row r="217" spans="1:18" x14ac:dyDescent="0.3">
      <c r="A217" s="173"/>
      <c r="B217" s="49" t="s">
        <v>42</v>
      </c>
      <c r="C217" s="174" t="s">
        <v>188</v>
      </c>
      <c r="D217" s="52">
        <v>0</v>
      </c>
      <c r="E217" s="52">
        <v>0</v>
      </c>
      <c r="F217" s="52">
        <v>14.37</v>
      </c>
      <c r="G217" s="52">
        <v>57.46</v>
      </c>
      <c r="H217" s="52">
        <v>0</v>
      </c>
      <c r="I217" s="52">
        <v>0</v>
      </c>
      <c r="J217" s="52">
        <v>0</v>
      </c>
      <c r="K217" s="52">
        <v>0</v>
      </c>
      <c r="L217" s="52">
        <v>0</v>
      </c>
      <c r="M217" s="52">
        <v>0.48</v>
      </c>
      <c r="N217" s="53">
        <v>0</v>
      </c>
      <c r="O217" s="53">
        <v>0</v>
      </c>
      <c r="P217" s="53">
        <v>0</v>
      </c>
      <c r="Q217" s="53">
        <v>0</v>
      </c>
      <c r="R217" s="54">
        <v>4.8000000000000001E-2</v>
      </c>
    </row>
    <row r="218" spans="1:18" x14ac:dyDescent="0.3">
      <c r="A218" s="173"/>
      <c r="B218" s="49" t="s">
        <v>162</v>
      </c>
      <c r="C218" s="174" t="s">
        <v>189</v>
      </c>
      <c r="D218" s="52">
        <v>7.8E-2</v>
      </c>
      <c r="E218" s="52">
        <v>7.8E-2</v>
      </c>
      <c r="F218" s="52">
        <v>1.746</v>
      </c>
      <c r="G218" s="52">
        <v>8.73</v>
      </c>
      <c r="H218" s="52">
        <v>6.0000000000000001E-3</v>
      </c>
      <c r="I218" s="52">
        <v>4.0000000000000001E-3</v>
      </c>
      <c r="J218" s="52">
        <v>32.01</v>
      </c>
      <c r="K218" s="52">
        <v>1E-3</v>
      </c>
      <c r="L218" s="52">
        <v>3.9E-2</v>
      </c>
      <c r="M218" s="52">
        <v>3.1040000000000001</v>
      </c>
      <c r="N218" s="53">
        <v>0</v>
      </c>
      <c r="O218" s="53">
        <v>1.746</v>
      </c>
      <c r="P218" s="53">
        <v>0</v>
      </c>
      <c r="Q218" s="53">
        <v>2.1339999999999999</v>
      </c>
      <c r="R218" s="54">
        <v>0.43</v>
      </c>
    </row>
    <row r="219" spans="1:18" x14ac:dyDescent="0.3">
      <c r="A219" s="84">
        <v>11</v>
      </c>
      <c r="B219" s="23" t="s">
        <v>83</v>
      </c>
      <c r="C219" s="24" t="s">
        <v>23</v>
      </c>
      <c r="D219" s="25">
        <f t="shared" ref="D219:R219" si="45">SUM(D220)</f>
        <v>1.44</v>
      </c>
      <c r="E219" s="25">
        <f t="shared" si="45"/>
        <v>0.36</v>
      </c>
      <c r="F219" s="25">
        <f t="shared" si="45"/>
        <v>12.48</v>
      </c>
      <c r="G219" s="25">
        <f t="shared" si="45"/>
        <v>59.4</v>
      </c>
      <c r="H219" s="163">
        <f t="shared" si="45"/>
        <v>7.0000000000000001E-3</v>
      </c>
      <c r="I219" s="163">
        <f t="shared" si="45"/>
        <v>3.2000000000000001E-2</v>
      </c>
      <c r="J219" s="25">
        <f t="shared" si="45"/>
        <v>0</v>
      </c>
      <c r="K219" s="25">
        <f t="shared" si="45"/>
        <v>0</v>
      </c>
      <c r="L219" s="25">
        <f t="shared" si="45"/>
        <v>0</v>
      </c>
      <c r="M219" s="25">
        <f t="shared" si="45"/>
        <v>14</v>
      </c>
      <c r="N219" s="25">
        <f t="shared" si="45"/>
        <v>0</v>
      </c>
      <c r="O219" s="25">
        <f t="shared" si="45"/>
        <v>0</v>
      </c>
      <c r="P219" s="25">
        <f t="shared" si="45"/>
        <v>0</v>
      </c>
      <c r="Q219" s="25">
        <f t="shared" si="45"/>
        <v>0</v>
      </c>
      <c r="R219" s="25">
        <f t="shared" si="45"/>
        <v>1.56</v>
      </c>
    </row>
    <row r="220" spans="1:18" x14ac:dyDescent="0.3">
      <c r="A220" s="164"/>
      <c r="B220" s="28" t="s">
        <v>84</v>
      </c>
      <c r="C220" s="165" t="s">
        <v>25</v>
      </c>
      <c r="D220" s="165">
        <v>1.44</v>
      </c>
      <c r="E220" s="165">
        <v>0.36</v>
      </c>
      <c r="F220" s="165">
        <v>12.48</v>
      </c>
      <c r="G220" s="165">
        <v>59.4</v>
      </c>
      <c r="H220" s="165">
        <v>7.0000000000000001E-3</v>
      </c>
      <c r="I220" s="165">
        <v>3.2000000000000001E-2</v>
      </c>
      <c r="J220" s="165">
        <v>0</v>
      </c>
      <c r="K220" s="165">
        <v>0</v>
      </c>
      <c r="L220" s="165">
        <v>0</v>
      </c>
      <c r="M220" s="165">
        <v>14</v>
      </c>
      <c r="N220" s="166">
        <v>0</v>
      </c>
      <c r="O220" s="166">
        <v>0</v>
      </c>
      <c r="P220" s="166">
        <v>0</v>
      </c>
      <c r="Q220" s="166">
        <v>0</v>
      </c>
      <c r="R220" s="167">
        <v>1.56</v>
      </c>
    </row>
    <row r="221" spans="1:18" x14ac:dyDescent="0.3">
      <c r="A221" s="10" t="s">
        <v>57</v>
      </c>
      <c r="B221" s="10"/>
      <c r="C221" s="10"/>
      <c r="D221" s="223">
        <f t="shared" ref="D221:R221" si="46">SUM(D199,D204,D210,D215,D219,)</f>
        <v>26.917999999999999</v>
      </c>
      <c r="E221" s="223">
        <f t="shared" si="46"/>
        <v>26.797999999999998</v>
      </c>
      <c r="F221" s="223">
        <f t="shared" si="46"/>
        <v>84.762999999999991</v>
      </c>
      <c r="G221" s="223">
        <f t="shared" si="46"/>
        <v>690.2299999999999</v>
      </c>
      <c r="H221" s="223">
        <f t="shared" si="46"/>
        <v>0.379</v>
      </c>
      <c r="I221" s="223">
        <f t="shared" si="46"/>
        <v>0.42499999999999993</v>
      </c>
      <c r="J221" s="223">
        <f t="shared" si="46"/>
        <v>70.24199999999999</v>
      </c>
      <c r="K221" s="223">
        <f t="shared" si="46"/>
        <v>0.40200000000000002</v>
      </c>
      <c r="L221" s="223">
        <f t="shared" si="46"/>
        <v>1.9850000000000001</v>
      </c>
      <c r="M221" s="223">
        <f t="shared" si="46"/>
        <v>105.02799999999999</v>
      </c>
      <c r="N221" s="223">
        <f t="shared" si="46"/>
        <v>0.01</v>
      </c>
      <c r="O221" s="223">
        <f t="shared" si="46"/>
        <v>202.98800000000003</v>
      </c>
      <c r="P221" s="223">
        <f t="shared" si="46"/>
        <v>1.3999999999999999E-2</v>
      </c>
      <c r="Q221" s="223">
        <f t="shared" si="46"/>
        <v>410.61099999999999</v>
      </c>
      <c r="R221" s="223">
        <f t="shared" si="46"/>
        <v>9.2520000000000007</v>
      </c>
    </row>
    <row r="222" spans="1:18" x14ac:dyDescent="0.3">
      <c r="A222" s="66"/>
      <c r="B222" s="66"/>
      <c r="C222" s="66"/>
      <c r="D222" s="301"/>
      <c r="E222" s="301"/>
      <c r="F222" s="301"/>
      <c r="G222" s="301"/>
      <c r="H222" s="301"/>
      <c r="I222" s="301"/>
      <c r="J222" s="301"/>
      <c r="K222" s="301"/>
      <c r="L222" s="301"/>
      <c r="M222" s="301"/>
      <c r="N222" s="301"/>
      <c r="O222" s="301"/>
      <c r="P222" s="301"/>
      <c r="Q222" s="301"/>
      <c r="R222" s="301"/>
    </row>
    <row r="223" spans="1:18" x14ac:dyDescent="0.3">
      <c r="A223" s="66"/>
      <c r="B223" s="66"/>
      <c r="C223" s="66"/>
      <c r="D223" s="301"/>
      <c r="E223" s="301"/>
      <c r="F223" s="301"/>
      <c r="G223" s="301"/>
      <c r="H223" s="301"/>
      <c r="I223" s="301"/>
      <c r="J223" s="301"/>
      <c r="K223" s="301"/>
      <c r="L223" s="301"/>
      <c r="M223" s="301"/>
      <c r="N223" s="301"/>
      <c r="O223" s="301"/>
      <c r="P223" s="301"/>
      <c r="Q223" s="301"/>
      <c r="R223" s="301"/>
    </row>
    <row r="224" spans="1:18" x14ac:dyDescent="0.3">
      <c r="A224" s="17"/>
      <c r="B224" s="18" t="s">
        <v>190</v>
      </c>
      <c r="C224" s="17"/>
      <c r="D224" s="17"/>
      <c r="E224" s="17"/>
      <c r="F224" s="17"/>
      <c r="G224" s="17"/>
      <c r="H224" s="17"/>
      <c r="I224" s="17"/>
      <c r="J224" s="17"/>
      <c r="K224" s="17"/>
      <c r="L224" s="17"/>
      <c r="M224" s="17"/>
      <c r="N224" s="17"/>
      <c r="O224" s="17"/>
      <c r="P224" s="17"/>
      <c r="Q224" s="17"/>
      <c r="R224" s="17"/>
    </row>
    <row r="225" spans="1:18" ht="15" customHeight="1" x14ac:dyDescent="0.3">
      <c r="A225" s="14" t="s">
        <v>1</v>
      </c>
      <c r="B225" s="13" t="s">
        <v>2</v>
      </c>
      <c r="C225" s="13" t="s">
        <v>3</v>
      </c>
      <c r="D225" s="12" t="s">
        <v>4</v>
      </c>
      <c r="E225" s="12"/>
      <c r="F225" s="12"/>
      <c r="G225" s="13" t="s">
        <v>5</v>
      </c>
      <c r="H225" s="12" t="s">
        <v>6</v>
      </c>
      <c r="I225" s="12"/>
      <c r="J225" s="12"/>
      <c r="K225" s="12"/>
      <c r="L225" s="12"/>
      <c r="M225" s="11" t="s">
        <v>7</v>
      </c>
      <c r="N225" s="11"/>
      <c r="O225" s="11"/>
      <c r="P225" s="11"/>
      <c r="Q225" s="11"/>
      <c r="R225" s="11"/>
    </row>
    <row r="226" spans="1:18" ht="15.6" x14ac:dyDescent="0.3">
      <c r="A226" s="14"/>
      <c r="B226" s="13"/>
      <c r="C226" s="13"/>
      <c r="D226" s="19" t="s">
        <v>8</v>
      </c>
      <c r="E226" s="19" t="s">
        <v>9</v>
      </c>
      <c r="F226" s="19" t="s">
        <v>10</v>
      </c>
      <c r="G226" s="13"/>
      <c r="H226" s="19" t="s">
        <v>11</v>
      </c>
      <c r="I226" s="19" t="s">
        <v>12</v>
      </c>
      <c r="J226" s="19" t="s">
        <v>13</v>
      </c>
      <c r="K226" s="19" t="s">
        <v>14</v>
      </c>
      <c r="L226" s="19" t="s">
        <v>15</v>
      </c>
      <c r="M226" s="19" t="s">
        <v>16</v>
      </c>
      <c r="N226" s="20" t="s">
        <v>17</v>
      </c>
      <c r="O226" s="20" t="s">
        <v>18</v>
      </c>
      <c r="P226" s="20" t="s">
        <v>19</v>
      </c>
      <c r="Q226" s="20" t="s">
        <v>20</v>
      </c>
      <c r="R226" s="21" t="s">
        <v>21</v>
      </c>
    </row>
    <row r="227" spans="1:18" ht="27.6" x14ac:dyDescent="0.3">
      <c r="A227" s="302">
        <v>13</v>
      </c>
      <c r="B227" s="285" t="s">
        <v>191</v>
      </c>
      <c r="C227" s="303">
        <v>100</v>
      </c>
      <c r="D227" s="294">
        <f t="shared" ref="D227:R227" si="47">SUM(D228:D232)</f>
        <v>1.3800000000000001</v>
      </c>
      <c r="E227" s="294">
        <f t="shared" si="47"/>
        <v>7.15</v>
      </c>
      <c r="F227" s="294">
        <f t="shared" si="47"/>
        <v>19.25</v>
      </c>
      <c r="G227" s="294">
        <f t="shared" si="47"/>
        <v>146.59</v>
      </c>
      <c r="H227" s="294">
        <f t="shared" si="47"/>
        <v>5.8999999999999997E-2</v>
      </c>
      <c r="I227" s="294">
        <f t="shared" si="47"/>
        <v>6.6000000000000003E-2</v>
      </c>
      <c r="J227" s="294">
        <f t="shared" si="47"/>
        <v>6.6959999999999997</v>
      </c>
      <c r="K227" s="294">
        <f t="shared" si="47"/>
        <v>1.5009999999999999</v>
      </c>
      <c r="L227" s="294">
        <f t="shared" si="47"/>
        <v>1.0149999999999999</v>
      </c>
      <c r="M227" s="294">
        <f t="shared" si="47"/>
        <v>46.43</v>
      </c>
      <c r="N227" s="294">
        <f t="shared" si="47"/>
        <v>4.0000000000000001E-3</v>
      </c>
      <c r="O227" s="294">
        <f t="shared" si="47"/>
        <v>34.14</v>
      </c>
      <c r="P227" s="294">
        <f t="shared" si="47"/>
        <v>0</v>
      </c>
      <c r="Q227" s="294">
        <f t="shared" si="47"/>
        <v>57.830000000000005</v>
      </c>
      <c r="R227" s="295">
        <f t="shared" si="47"/>
        <v>0.84900000000000009</v>
      </c>
    </row>
    <row r="228" spans="1:18" x14ac:dyDescent="0.3">
      <c r="A228" s="48"/>
      <c r="B228" s="304" t="s">
        <v>94</v>
      </c>
      <c r="C228" s="81" t="s">
        <v>269</v>
      </c>
      <c r="D228" s="81">
        <v>0.35</v>
      </c>
      <c r="E228" s="81">
        <v>7.0000000000000007E-2</v>
      </c>
      <c r="F228" s="81">
        <v>7.92</v>
      </c>
      <c r="G228" s="81">
        <v>31.69</v>
      </c>
      <c r="H228" s="296">
        <v>1.2E-2</v>
      </c>
      <c r="I228" s="296">
        <v>1.4999999999999999E-2</v>
      </c>
      <c r="J228" s="296">
        <v>0.27600000000000002</v>
      </c>
      <c r="K228" s="296">
        <v>1E-3</v>
      </c>
      <c r="L228" s="296">
        <v>0.06</v>
      </c>
      <c r="M228" s="296">
        <v>6</v>
      </c>
      <c r="N228" s="297">
        <v>0</v>
      </c>
      <c r="O228" s="297">
        <v>5.04</v>
      </c>
      <c r="P228" s="297">
        <v>0</v>
      </c>
      <c r="Q228" s="297">
        <v>15.48</v>
      </c>
      <c r="R228" s="298">
        <v>0.27600000000000002</v>
      </c>
    </row>
    <row r="229" spans="1:18" x14ac:dyDescent="0.3">
      <c r="A229" s="48"/>
      <c r="B229" s="304" t="s">
        <v>66</v>
      </c>
      <c r="C229" s="81" t="s">
        <v>270</v>
      </c>
      <c r="D229" s="81">
        <v>0.98</v>
      </c>
      <c r="E229" s="81">
        <v>0.08</v>
      </c>
      <c r="F229" s="81">
        <v>5.18</v>
      </c>
      <c r="G229" s="81">
        <v>26.25</v>
      </c>
      <c r="H229" s="296">
        <v>4.4999999999999998E-2</v>
      </c>
      <c r="I229" s="296">
        <v>0.05</v>
      </c>
      <c r="J229" s="296">
        <v>4.42</v>
      </c>
      <c r="K229" s="296">
        <v>1.5</v>
      </c>
      <c r="L229" s="296">
        <v>0.3</v>
      </c>
      <c r="M229" s="296">
        <v>38.25</v>
      </c>
      <c r="N229" s="296">
        <v>4.0000000000000001E-3</v>
      </c>
      <c r="O229" s="296">
        <v>28.5</v>
      </c>
      <c r="P229" s="296">
        <v>0</v>
      </c>
      <c r="Q229" s="296">
        <v>41.25</v>
      </c>
      <c r="R229" s="298">
        <v>0.52500000000000002</v>
      </c>
    </row>
    <row r="230" spans="1:18" x14ac:dyDescent="0.3">
      <c r="A230" s="48"/>
      <c r="B230" s="304" t="s">
        <v>89</v>
      </c>
      <c r="C230" s="81" t="s">
        <v>166</v>
      </c>
      <c r="D230" s="81">
        <v>0</v>
      </c>
      <c r="E230" s="81">
        <v>6.99</v>
      </c>
      <c r="F230" s="81">
        <v>0</v>
      </c>
      <c r="G230" s="81">
        <v>62.93</v>
      </c>
      <c r="H230" s="296">
        <v>0</v>
      </c>
      <c r="I230" s="296">
        <v>0</v>
      </c>
      <c r="J230" s="296">
        <v>0</v>
      </c>
      <c r="K230" s="296">
        <v>0</v>
      </c>
      <c r="L230" s="296">
        <v>0.64500000000000002</v>
      </c>
      <c r="M230" s="296">
        <v>0</v>
      </c>
      <c r="N230" s="296">
        <v>0</v>
      </c>
      <c r="O230" s="296">
        <v>0</v>
      </c>
      <c r="P230" s="296">
        <v>0</v>
      </c>
      <c r="Q230" s="296">
        <v>0</v>
      </c>
      <c r="R230" s="298">
        <v>0</v>
      </c>
    </row>
    <row r="231" spans="1:18" x14ac:dyDescent="0.3">
      <c r="A231" s="48"/>
      <c r="B231" s="304" t="s">
        <v>42</v>
      </c>
      <c r="C231" s="81" t="s">
        <v>35</v>
      </c>
      <c r="D231" s="81">
        <v>0</v>
      </c>
      <c r="E231" s="81">
        <v>0</v>
      </c>
      <c r="F231" s="81">
        <v>5.99</v>
      </c>
      <c r="G231" s="81">
        <v>23.94</v>
      </c>
      <c r="H231" s="296">
        <v>0</v>
      </c>
      <c r="I231" s="296">
        <v>0</v>
      </c>
      <c r="J231" s="296">
        <v>0</v>
      </c>
      <c r="K231" s="296">
        <v>0</v>
      </c>
      <c r="L231" s="296">
        <v>0</v>
      </c>
      <c r="M231" s="296">
        <v>0.18</v>
      </c>
      <c r="N231" s="297">
        <v>0</v>
      </c>
      <c r="O231" s="297">
        <v>0</v>
      </c>
      <c r="P231" s="297">
        <v>0</v>
      </c>
      <c r="Q231" s="297">
        <v>0</v>
      </c>
      <c r="R231" s="298">
        <v>1.7999999999999999E-2</v>
      </c>
    </row>
    <row r="232" spans="1:18" x14ac:dyDescent="0.3">
      <c r="A232" s="48"/>
      <c r="B232" s="304" t="s">
        <v>109</v>
      </c>
      <c r="C232" s="81" t="s">
        <v>271</v>
      </c>
      <c r="D232" s="81">
        <v>0.05</v>
      </c>
      <c r="E232" s="81">
        <v>0.01</v>
      </c>
      <c r="F232" s="81">
        <v>0.16</v>
      </c>
      <c r="G232" s="81">
        <v>1.78</v>
      </c>
      <c r="H232" s="296">
        <v>2E-3</v>
      </c>
      <c r="I232" s="296">
        <v>1E-3</v>
      </c>
      <c r="J232" s="296">
        <v>2</v>
      </c>
      <c r="K232" s="296">
        <v>0</v>
      </c>
      <c r="L232" s="296">
        <v>0.01</v>
      </c>
      <c r="M232" s="296">
        <v>2</v>
      </c>
      <c r="N232" s="297">
        <v>0</v>
      </c>
      <c r="O232" s="297">
        <v>0.6</v>
      </c>
      <c r="P232" s="297">
        <v>0</v>
      </c>
      <c r="Q232" s="297">
        <v>1.1000000000000001</v>
      </c>
      <c r="R232" s="298">
        <v>0.03</v>
      </c>
    </row>
    <row r="233" spans="1:18" x14ac:dyDescent="0.3">
      <c r="A233" s="227">
        <v>77</v>
      </c>
      <c r="B233" s="23" t="s">
        <v>194</v>
      </c>
      <c r="C233" s="35">
        <v>200</v>
      </c>
      <c r="D233" s="79">
        <f t="shared" ref="D233:R233" si="48">SUM(D234:D237)</f>
        <v>16.259999999999998</v>
      </c>
      <c r="E233" s="79">
        <f t="shared" si="48"/>
        <v>19.03</v>
      </c>
      <c r="F233" s="79">
        <f t="shared" si="48"/>
        <v>6.4399999999999995</v>
      </c>
      <c r="G233" s="79">
        <f t="shared" si="48"/>
        <v>262.96000000000004</v>
      </c>
      <c r="H233" s="79">
        <f t="shared" si="48"/>
        <v>0.11900000000000001</v>
      </c>
      <c r="I233" s="79">
        <f t="shared" si="48"/>
        <v>0.627</v>
      </c>
      <c r="J233" s="79">
        <f t="shared" si="48"/>
        <v>1.56</v>
      </c>
      <c r="K233" s="79">
        <f t="shared" si="48"/>
        <v>0.313</v>
      </c>
      <c r="L233" s="79">
        <f t="shared" si="48"/>
        <v>0.65999999999999992</v>
      </c>
      <c r="M233" s="79">
        <f t="shared" si="48"/>
        <v>200.44</v>
      </c>
      <c r="N233" s="79">
        <f t="shared" si="48"/>
        <v>3.1E-2</v>
      </c>
      <c r="O233" s="79">
        <f t="shared" si="48"/>
        <v>28.830000000000002</v>
      </c>
      <c r="P233" s="79">
        <f t="shared" si="48"/>
        <v>3.3000000000000002E-2</v>
      </c>
      <c r="Q233" s="79">
        <f t="shared" si="48"/>
        <v>301.8</v>
      </c>
      <c r="R233" s="79">
        <f t="shared" si="48"/>
        <v>2.5840000000000001</v>
      </c>
    </row>
    <row r="234" spans="1:18" x14ac:dyDescent="0.3">
      <c r="A234" s="227"/>
      <c r="B234" s="37" t="s">
        <v>27</v>
      </c>
      <c r="C234" s="38" t="s">
        <v>35</v>
      </c>
      <c r="D234" s="38">
        <v>0.08</v>
      </c>
      <c r="E234" s="38">
        <v>3.69</v>
      </c>
      <c r="F234" s="38">
        <v>0.1</v>
      </c>
      <c r="G234" s="38">
        <v>33.96</v>
      </c>
      <c r="H234" s="38">
        <v>1E-3</v>
      </c>
      <c r="I234" s="38">
        <v>7.0000000000000001E-3</v>
      </c>
      <c r="J234" s="38">
        <v>0</v>
      </c>
      <c r="K234" s="39">
        <v>2.7E-2</v>
      </c>
      <c r="L234" s="39">
        <v>0.06</v>
      </c>
      <c r="M234" s="39">
        <v>1.44</v>
      </c>
      <c r="N234" s="40">
        <v>0</v>
      </c>
      <c r="O234" s="40">
        <v>0.03</v>
      </c>
      <c r="P234" s="40">
        <v>0</v>
      </c>
      <c r="Q234" s="40">
        <v>1.8</v>
      </c>
      <c r="R234" s="41">
        <v>1.2E-2</v>
      </c>
    </row>
    <row r="235" spans="1:18" x14ac:dyDescent="0.3">
      <c r="A235" s="227"/>
      <c r="B235" s="37" t="s">
        <v>36</v>
      </c>
      <c r="C235" s="38" t="s">
        <v>48</v>
      </c>
      <c r="D235" s="38">
        <v>3.48</v>
      </c>
      <c r="E235" s="38">
        <v>3.84</v>
      </c>
      <c r="F235" s="38">
        <v>5.64</v>
      </c>
      <c r="G235" s="38">
        <v>72</v>
      </c>
      <c r="H235" s="228">
        <v>4.8000000000000001E-2</v>
      </c>
      <c r="I235" s="228">
        <v>0.18</v>
      </c>
      <c r="J235" s="39">
        <v>1.56</v>
      </c>
      <c r="K235" s="39">
        <v>2.5999999999999999E-2</v>
      </c>
      <c r="L235" s="39">
        <v>0</v>
      </c>
      <c r="M235" s="228">
        <v>144</v>
      </c>
      <c r="N235" s="229">
        <v>1.0999999999999999E-2</v>
      </c>
      <c r="O235" s="229">
        <v>16.8</v>
      </c>
      <c r="P235" s="229">
        <v>2E-3</v>
      </c>
      <c r="Q235" s="229">
        <v>108</v>
      </c>
      <c r="R235" s="230">
        <v>7.1999999999999995E-2</v>
      </c>
    </row>
    <row r="236" spans="1:18" x14ac:dyDescent="0.3">
      <c r="A236" s="227"/>
      <c r="B236" s="37" t="s">
        <v>40</v>
      </c>
      <c r="C236" s="38" t="s">
        <v>41</v>
      </c>
      <c r="D236" s="38">
        <v>0</v>
      </c>
      <c r="E236" s="38">
        <v>0</v>
      </c>
      <c r="F236" s="38">
        <v>0</v>
      </c>
      <c r="G236" s="38">
        <v>0</v>
      </c>
      <c r="H236" s="39">
        <v>0</v>
      </c>
      <c r="I236" s="39">
        <v>0</v>
      </c>
      <c r="J236" s="39">
        <v>0</v>
      </c>
      <c r="K236" s="39">
        <v>0</v>
      </c>
      <c r="L236" s="39">
        <v>0</v>
      </c>
      <c r="M236" s="39">
        <v>0</v>
      </c>
      <c r="N236" s="39">
        <v>0</v>
      </c>
      <c r="O236" s="39">
        <v>0</v>
      </c>
      <c r="P236" s="39">
        <v>0</v>
      </c>
      <c r="Q236" s="39">
        <v>0</v>
      </c>
      <c r="R236" s="39">
        <v>0</v>
      </c>
    </row>
    <row r="237" spans="1:18" x14ac:dyDescent="0.3">
      <c r="A237" s="227"/>
      <c r="B237" s="37" t="s">
        <v>24</v>
      </c>
      <c r="C237" s="38" t="s">
        <v>50</v>
      </c>
      <c r="D237" s="38">
        <v>12.7</v>
      </c>
      <c r="E237" s="38">
        <v>11.5</v>
      </c>
      <c r="F237" s="38">
        <v>0.7</v>
      </c>
      <c r="G237" s="38">
        <v>157</v>
      </c>
      <c r="H237" s="228">
        <v>7.0000000000000007E-2</v>
      </c>
      <c r="I237" s="228">
        <v>0.44</v>
      </c>
      <c r="J237" s="39">
        <v>0</v>
      </c>
      <c r="K237" s="39">
        <v>0.26</v>
      </c>
      <c r="L237" s="39">
        <v>0.6</v>
      </c>
      <c r="M237" s="228">
        <v>55</v>
      </c>
      <c r="N237" s="229">
        <v>0.02</v>
      </c>
      <c r="O237" s="229">
        <v>12</v>
      </c>
      <c r="P237" s="229">
        <v>3.1E-2</v>
      </c>
      <c r="Q237" s="229">
        <v>192</v>
      </c>
      <c r="R237" s="230">
        <v>2.5</v>
      </c>
    </row>
    <row r="238" spans="1:18" x14ac:dyDescent="0.3">
      <c r="A238" s="117">
        <v>133</v>
      </c>
      <c r="B238" s="90" t="s">
        <v>104</v>
      </c>
      <c r="C238" s="118">
        <v>200</v>
      </c>
      <c r="D238" s="45">
        <f t="shared" ref="D238:R238" si="49">SUM(D239:D242)</f>
        <v>0.2</v>
      </c>
      <c r="E238" s="45">
        <f t="shared" si="49"/>
        <v>0.04</v>
      </c>
      <c r="F238" s="45">
        <f t="shared" si="49"/>
        <v>13.26</v>
      </c>
      <c r="G238" s="45">
        <f t="shared" si="49"/>
        <v>55.78</v>
      </c>
      <c r="H238" s="45">
        <f t="shared" si="49"/>
        <v>4.0000000000000001E-3</v>
      </c>
      <c r="I238" s="45">
        <f t="shared" si="49"/>
        <v>8.0000000000000002E-3</v>
      </c>
      <c r="J238" s="45">
        <f t="shared" si="49"/>
        <v>3.66</v>
      </c>
      <c r="K238" s="45">
        <f t="shared" si="49"/>
        <v>0</v>
      </c>
      <c r="L238" s="45">
        <f t="shared" si="49"/>
        <v>1.7999999999999999E-2</v>
      </c>
      <c r="M238" s="45">
        <f t="shared" si="49"/>
        <v>6.9600000000000009</v>
      </c>
      <c r="N238" s="45">
        <f t="shared" si="49"/>
        <v>0</v>
      </c>
      <c r="O238" s="45">
        <f t="shared" si="49"/>
        <v>3.72</v>
      </c>
      <c r="P238" s="45">
        <f t="shared" si="49"/>
        <v>0</v>
      </c>
      <c r="Q238" s="45">
        <f t="shared" si="49"/>
        <v>6.92</v>
      </c>
      <c r="R238" s="45">
        <f t="shared" si="49"/>
        <v>0.58500000000000008</v>
      </c>
    </row>
    <row r="239" spans="1:18" x14ac:dyDescent="0.3">
      <c r="A239" s="127"/>
      <c r="B239" s="37" t="s">
        <v>105</v>
      </c>
      <c r="C239" s="81" t="s">
        <v>106</v>
      </c>
      <c r="D239" s="81">
        <v>0.12</v>
      </c>
      <c r="E239" s="81">
        <v>0.03</v>
      </c>
      <c r="F239" s="81">
        <v>0.02</v>
      </c>
      <c r="G239" s="81">
        <v>0.85</v>
      </c>
      <c r="H239" s="51">
        <v>0</v>
      </c>
      <c r="I239" s="51">
        <v>6.0000000000000001E-3</v>
      </c>
      <c r="J239" s="51">
        <v>0.06</v>
      </c>
      <c r="K239" s="86">
        <v>0</v>
      </c>
      <c r="L239" s="86">
        <v>0</v>
      </c>
      <c r="M239" s="51">
        <v>2.97</v>
      </c>
      <c r="N239" s="125">
        <v>0</v>
      </c>
      <c r="O239" s="87">
        <v>2.64</v>
      </c>
      <c r="P239" s="125">
        <v>0</v>
      </c>
      <c r="Q239" s="87">
        <v>4.9400000000000004</v>
      </c>
      <c r="R239" s="126">
        <v>0.49199999999999999</v>
      </c>
    </row>
    <row r="240" spans="1:18" x14ac:dyDescent="0.3">
      <c r="A240" s="127"/>
      <c r="B240" s="37" t="s">
        <v>38</v>
      </c>
      <c r="C240" s="81" t="s">
        <v>107</v>
      </c>
      <c r="D240" s="81">
        <v>0</v>
      </c>
      <c r="E240" s="81">
        <v>0</v>
      </c>
      <c r="F240" s="81">
        <v>0</v>
      </c>
      <c r="G240" s="81">
        <v>0</v>
      </c>
      <c r="H240" s="51">
        <v>0</v>
      </c>
      <c r="I240" s="51">
        <v>0</v>
      </c>
      <c r="J240" s="51">
        <v>0</v>
      </c>
      <c r="K240" s="87">
        <v>0</v>
      </c>
      <c r="L240" s="87">
        <v>0</v>
      </c>
      <c r="M240" s="125">
        <v>0</v>
      </c>
      <c r="N240" s="125">
        <v>0</v>
      </c>
      <c r="O240" s="87">
        <v>0</v>
      </c>
      <c r="P240" s="125">
        <v>0</v>
      </c>
      <c r="Q240" s="87">
        <v>0</v>
      </c>
      <c r="R240" s="126">
        <v>0</v>
      </c>
    </row>
    <row r="241" spans="1:18" x14ac:dyDescent="0.3">
      <c r="A241" s="127"/>
      <c r="B241" s="37" t="s">
        <v>42</v>
      </c>
      <c r="C241" s="81" t="s">
        <v>108</v>
      </c>
      <c r="D241" s="81">
        <v>0</v>
      </c>
      <c r="E241" s="81">
        <v>0</v>
      </c>
      <c r="F241" s="81">
        <v>12.97</v>
      </c>
      <c r="G241" s="81">
        <v>51.87</v>
      </c>
      <c r="H241" s="51">
        <v>0</v>
      </c>
      <c r="I241" s="51">
        <v>0</v>
      </c>
      <c r="J241" s="51">
        <v>0</v>
      </c>
      <c r="K241" s="86">
        <v>0</v>
      </c>
      <c r="L241" s="86">
        <v>0</v>
      </c>
      <c r="M241" s="51">
        <v>0.39</v>
      </c>
      <c r="N241" s="125">
        <v>0</v>
      </c>
      <c r="O241" s="87">
        <v>0</v>
      </c>
      <c r="P241" s="125">
        <v>0</v>
      </c>
      <c r="Q241" s="87">
        <v>0</v>
      </c>
      <c r="R241" s="126">
        <v>3.9E-2</v>
      </c>
    </row>
    <row r="242" spans="1:18" x14ac:dyDescent="0.3">
      <c r="A242" s="127"/>
      <c r="B242" s="37" t="s">
        <v>109</v>
      </c>
      <c r="C242" s="81" t="s">
        <v>110</v>
      </c>
      <c r="D242" s="81">
        <v>0.08</v>
      </c>
      <c r="E242" s="81">
        <v>0.01</v>
      </c>
      <c r="F242" s="81">
        <v>0.27</v>
      </c>
      <c r="G242" s="81">
        <v>3.06</v>
      </c>
      <c r="H242" s="51">
        <v>4.0000000000000001E-3</v>
      </c>
      <c r="I242" s="51">
        <v>2E-3</v>
      </c>
      <c r="J242" s="51">
        <v>3.6</v>
      </c>
      <c r="K242" s="86">
        <v>0</v>
      </c>
      <c r="L242" s="86">
        <v>1.7999999999999999E-2</v>
      </c>
      <c r="M242" s="51">
        <v>3.6</v>
      </c>
      <c r="N242" s="125">
        <v>0</v>
      </c>
      <c r="O242" s="87">
        <v>1.08</v>
      </c>
      <c r="P242" s="125">
        <v>0</v>
      </c>
      <c r="Q242" s="87">
        <v>1.98</v>
      </c>
      <c r="R242" s="126">
        <v>5.3999999999999999E-2</v>
      </c>
    </row>
    <row r="243" spans="1:18" x14ac:dyDescent="0.3">
      <c r="A243" s="63">
        <v>10</v>
      </c>
      <c r="B243" s="23" t="s">
        <v>55</v>
      </c>
      <c r="C243" s="35">
        <v>30</v>
      </c>
      <c r="D243" s="79">
        <f t="shared" ref="D243:R243" si="50">SUM(D244)</f>
        <v>2.37</v>
      </c>
      <c r="E243" s="79">
        <f t="shared" si="50"/>
        <v>0.27</v>
      </c>
      <c r="F243" s="79">
        <f t="shared" si="50"/>
        <v>11.4</v>
      </c>
      <c r="G243" s="79">
        <f t="shared" si="50"/>
        <v>59.7</v>
      </c>
      <c r="H243" s="79">
        <f t="shared" si="50"/>
        <v>4.8000000000000001E-2</v>
      </c>
      <c r="I243" s="79">
        <f t="shared" si="50"/>
        <v>1.7999999999999999E-2</v>
      </c>
      <c r="J243" s="79">
        <f t="shared" si="50"/>
        <v>0</v>
      </c>
      <c r="K243" s="79">
        <f t="shared" si="50"/>
        <v>0</v>
      </c>
      <c r="L243" s="79">
        <f t="shared" si="50"/>
        <v>0.39</v>
      </c>
      <c r="M243" s="79">
        <f t="shared" si="50"/>
        <v>6.9</v>
      </c>
      <c r="N243" s="79">
        <f t="shared" si="50"/>
        <v>1E-3</v>
      </c>
      <c r="O243" s="79">
        <f t="shared" si="50"/>
        <v>9.9</v>
      </c>
      <c r="P243" s="79">
        <f t="shared" si="50"/>
        <v>2E-3</v>
      </c>
      <c r="Q243" s="79">
        <f t="shared" si="50"/>
        <v>26.1</v>
      </c>
      <c r="R243" s="175">
        <f t="shared" si="50"/>
        <v>0.6</v>
      </c>
    </row>
    <row r="244" spans="1:18" ht="28.2" x14ac:dyDescent="0.3">
      <c r="A244" s="176"/>
      <c r="B244" s="28" t="s">
        <v>56</v>
      </c>
      <c r="C244" s="29" t="s">
        <v>32</v>
      </c>
      <c r="D244" s="129">
        <v>2.37</v>
      </c>
      <c r="E244" s="129">
        <v>0.27</v>
      </c>
      <c r="F244" s="129">
        <v>11.4</v>
      </c>
      <c r="G244" s="129">
        <v>59.7</v>
      </c>
      <c r="H244" s="129">
        <v>4.8000000000000001E-2</v>
      </c>
      <c r="I244" s="129">
        <v>1.7999999999999999E-2</v>
      </c>
      <c r="J244" s="129">
        <v>0</v>
      </c>
      <c r="K244" s="129">
        <v>0</v>
      </c>
      <c r="L244" s="129">
        <v>0.39</v>
      </c>
      <c r="M244" s="129">
        <v>6.9</v>
      </c>
      <c r="N244" s="130">
        <v>1E-3</v>
      </c>
      <c r="O244" s="130">
        <v>9.9</v>
      </c>
      <c r="P244" s="130">
        <v>2E-3</v>
      </c>
      <c r="Q244" s="130">
        <v>26.1</v>
      </c>
      <c r="R244" s="131">
        <v>0.6</v>
      </c>
    </row>
    <row r="245" spans="1:18" x14ac:dyDescent="0.3">
      <c r="A245" s="63">
        <v>2</v>
      </c>
      <c r="B245" s="23" t="s">
        <v>27</v>
      </c>
      <c r="C245" s="24" t="s">
        <v>195</v>
      </c>
      <c r="D245" s="132">
        <f t="shared" ref="D245:R245" si="51">SUM(D246)</f>
        <v>0.13</v>
      </c>
      <c r="E245" s="132">
        <f t="shared" si="51"/>
        <v>6.15</v>
      </c>
      <c r="F245" s="132">
        <f t="shared" si="51"/>
        <v>0.17</v>
      </c>
      <c r="G245" s="132">
        <f t="shared" si="51"/>
        <v>56.6</v>
      </c>
      <c r="H245" s="132">
        <f t="shared" si="51"/>
        <v>0</v>
      </c>
      <c r="I245" s="132">
        <f t="shared" si="51"/>
        <v>1.2E-2</v>
      </c>
      <c r="J245" s="132">
        <f t="shared" si="51"/>
        <v>0</v>
      </c>
      <c r="K245" s="132">
        <f t="shared" si="51"/>
        <v>4.4999999999999998E-2</v>
      </c>
      <c r="L245" s="132">
        <f t="shared" si="51"/>
        <v>0.1</v>
      </c>
      <c r="M245" s="132">
        <f t="shared" si="51"/>
        <v>2.4</v>
      </c>
      <c r="N245" s="132">
        <f t="shared" si="51"/>
        <v>0</v>
      </c>
      <c r="O245" s="132">
        <f t="shared" si="51"/>
        <v>0.05</v>
      </c>
      <c r="P245" s="132">
        <f t="shared" si="51"/>
        <v>0</v>
      </c>
      <c r="Q245" s="132">
        <f t="shared" si="51"/>
        <v>3</v>
      </c>
      <c r="R245" s="133">
        <f t="shared" si="51"/>
        <v>0.02</v>
      </c>
    </row>
    <row r="246" spans="1:18" x14ac:dyDescent="0.3">
      <c r="A246" s="80"/>
      <c r="B246" s="37" t="s">
        <v>27</v>
      </c>
      <c r="C246" s="38" t="s">
        <v>44</v>
      </c>
      <c r="D246" s="134">
        <v>0.13</v>
      </c>
      <c r="E246" s="134">
        <v>6.15</v>
      </c>
      <c r="F246" s="134">
        <v>0.17</v>
      </c>
      <c r="G246" s="134">
        <v>56.6</v>
      </c>
      <c r="H246" s="134">
        <v>0</v>
      </c>
      <c r="I246" s="134">
        <v>1.2E-2</v>
      </c>
      <c r="J246" s="134">
        <v>0</v>
      </c>
      <c r="K246" s="134">
        <v>4.4999999999999998E-2</v>
      </c>
      <c r="L246" s="134">
        <v>0.1</v>
      </c>
      <c r="M246" s="134">
        <v>2.4</v>
      </c>
      <c r="N246" s="135">
        <v>0</v>
      </c>
      <c r="O246" s="135">
        <v>0.05</v>
      </c>
      <c r="P246" s="135">
        <v>0</v>
      </c>
      <c r="Q246" s="135">
        <v>3</v>
      </c>
      <c r="R246" s="136">
        <v>0.02</v>
      </c>
    </row>
    <row r="247" spans="1:18" x14ac:dyDescent="0.3">
      <c r="A247" s="10" t="s">
        <v>57</v>
      </c>
      <c r="B247" s="10"/>
      <c r="C247" s="10"/>
      <c r="D247" s="65">
        <f t="shared" ref="D247:R247" si="52">SUM(D227,D233,D238,D243,D245,)</f>
        <v>20.339999999999996</v>
      </c>
      <c r="E247" s="65">
        <f t="shared" si="52"/>
        <v>32.64</v>
      </c>
      <c r="F247" s="65">
        <f t="shared" si="52"/>
        <v>50.519999999999996</v>
      </c>
      <c r="G247" s="65">
        <f t="shared" si="52"/>
        <v>581.63000000000011</v>
      </c>
      <c r="H247" s="65">
        <f t="shared" si="52"/>
        <v>0.22999999999999998</v>
      </c>
      <c r="I247" s="65">
        <f t="shared" si="52"/>
        <v>0.73100000000000009</v>
      </c>
      <c r="J247" s="65">
        <f t="shared" si="52"/>
        <v>11.916</v>
      </c>
      <c r="K247" s="65">
        <f t="shared" si="52"/>
        <v>1.8589999999999998</v>
      </c>
      <c r="L247" s="65">
        <f t="shared" si="52"/>
        <v>2.1829999999999998</v>
      </c>
      <c r="M247" s="65">
        <f t="shared" si="52"/>
        <v>263.13</v>
      </c>
      <c r="N247" s="65">
        <f t="shared" si="52"/>
        <v>3.6000000000000004E-2</v>
      </c>
      <c r="O247" s="65">
        <f t="shared" si="52"/>
        <v>76.64</v>
      </c>
      <c r="P247" s="65">
        <f t="shared" si="52"/>
        <v>3.5000000000000003E-2</v>
      </c>
      <c r="Q247" s="65">
        <f t="shared" si="52"/>
        <v>395.65000000000003</v>
      </c>
      <c r="R247" s="65">
        <f t="shared" si="52"/>
        <v>4.6379999999999999</v>
      </c>
    </row>
    <row r="248" spans="1:18" x14ac:dyDescent="0.3">
      <c r="A248" s="66"/>
      <c r="B248" s="66"/>
      <c r="C248" s="66"/>
      <c r="D248" s="67"/>
      <c r="E248" s="67"/>
      <c r="F248" s="67"/>
      <c r="G248" s="67"/>
      <c r="H248" s="67"/>
      <c r="I248" s="67"/>
      <c r="J248" s="67"/>
      <c r="K248" s="67"/>
      <c r="L248" s="67"/>
      <c r="M248" s="67"/>
      <c r="N248" s="67"/>
      <c r="O248" s="67"/>
      <c r="P248" s="67"/>
      <c r="Q248" s="67"/>
      <c r="R248" s="67"/>
    </row>
    <row r="249" spans="1:18" x14ac:dyDescent="0.3">
      <c r="A249" s="66"/>
      <c r="B249" s="66"/>
      <c r="C249" s="66"/>
      <c r="D249" s="67"/>
      <c r="E249" s="67"/>
      <c r="F249" s="67"/>
      <c r="G249" s="67"/>
      <c r="H249" s="67"/>
      <c r="I249" s="67"/>
      <c r="J249" s="67"/>
      <c r="K249" s="67"/>
      <c r="L249" s="67"/>
      <c r="M249" s="67"/>
      <c r="N249" s="67"/>
      <c r="O249" s="67"/>
      <c r="P249" s="67"/>
      <c r="Q249" s="67"/>
      <c r="R249" s="67"/>
    </row>
    <row r="250" spans="1:18" x14ac:dyDescent="0.3">
      <c r="A250" s="66"/>
      <c r="B250" s="66"/>
      <c r="C250" s="66"/>
      <c r="D250" s="67"/>
      <c r="E250" s="67"/>
      <c r="F250" s="67"/>
      <c r="G250" s="67"/>
      <c r="H250" s="67"/>
      <c r="I250" s="67"/>
      <c r="J250" s="67"/>
      <c r="K250" s="67"/>
      <c r="L250" s="67"/>
      <c r="M250" s="67"/>
      <c r="N250" s="67"/>
      <c r="O250" s="67"/>
      <c r="P250" s="67"/>
      <c r="Q250" s="67"/>
      <c r="R250" s="67"/>
    </row>
    <row r="251" spans="1:18" x14ac:dyDescent="0.3">
      <c r="A251" s="17"/>
      <c r="B251" s="18" t="s">
        <v>196</v>
      </c>
      <c r="C251" s="17"/>
      <c r="D251" s="17"/>
      <c r="E251" s="17"/>
      <c r="F251" s="17"/>
      <c r="G251" s="17"/>
      <c r="H251" s="17"/>
      <c r="I251" s="17"/>
      <c r="J251" s="17"/>
      <c r="K251" s="17"/>
      <c r="L251" s="17"/>
      <c r="M251" s="17"/>
      <c r="N251" s="17"/>
      <c r="O251" s="17"/>
      <c r="P251" s="17"/>
      <c r="Q251" s="17"/>
      <c r="R251" s="17"/>
    </row>
    <row r="252" spans="1:18" ht="15" customHeight="1" x14ac:dyDescent="0.3">
      <c r="A252" s="14" t="s">
        <v>1</v>
      </c>
      <c r="B252" s="13" t="s">
        <v>2</v>
      </c>
      <c r="C252" s="13" t="s">
        <v>3</v>
      </c>
      <c r="D252" s="12" t="s">
        <v>4</v>
      </c>
      <c r="E252" s="12"/>
      <c r="F252" s="12"/>
      <c r="G252" s="13" t="s">
        <v>5</v>
      </c>
      <c r="H252" s="12" t="s">
        <v>6</v>
      </c>
      <c r="I252" s="12"/>
      <c r="J252" s="12"/>
      <c r="K252" s="12"/>
      <c r="L252" s="12"/>
      <c r="M252" s="11" t="s">
        <v>7</v>
      </c>
      <c r="N252" s="11"/>
      <c r="O252" s="11"/>
      <c r="P252" s="11"/>
      <c r="Q252" s="11"/>
      <c r="R252" s="11"/>
    </row>
    <row r="253" spans="1:18" ht="15.6" x14ac:dyDescent="0.3">
      <c r="A253" s="14"/>
      <c r="B253" s="13"/>
      <c r="C253" s="13"/>
      <c r="D253" s="19" t="s">
        <v>8</v>
      </c>
      <c r="E253" s="19" t="s">
        <v>9</v>
      </c>
      <c r="F253" s="19" t="s">
        <v>10</v>
      </c>
      <c r="G253" s="13"/>
      <c r="H253" s="19" t="s">
        <v>11</v>
      </c>
      <c r="I253" s="19" t="s">
        <v>12</v>
      </c>
      <c r="J253" s="19" t="s">
        <v>13</v>
      </c>
      <c r="K253" s="19" t="s">
        <v>14</v>
      </c>
      <c r="L253" s="19" t="s">
        <v>15</v>
      </c>
      <c r="M253" s="19" t="s">
        <v>16</v>
      </c>
      <c r="N253" s="20" t="s">
        <v>17</v>
      </c>
      <c r="O253" s="20" t="s">
        <v>18</v>
      </c>
      <c r="P253" s="20" t="s">
        <v>19</v>
      </c>
      <c r="Q253" s="20" t="s">
        <v>20</v>
      </c>
      <c r="R253" s="21" t="s">
        <v>21</v>
      </c>
    </row>
    <row r="254" spans="1:18" ht="15.6" x14ac:dyDescent="0.3">
      <c r="A254" s="236">
        <v>107</v>
      </c>
      <c r="B254" s="23" t="s">
        <v>200</v>
      </c>
      <c r="C254" s="24" t="s">
        <v>174</v>
      </c>
      <c r="D254" s="24">
        <f t="shared" ref="D254:R254" si="53">SUM(D255:D258)</f>
        <v>16.73</v>
      </c>
      <c r="E254" s="24">
        <f t="shared" si="53"/>
        <v>13.73</v>
      </c>
      <c r="F254" s="24">
        <f t="shared" si="53"/>
        <v>5.32</v>
      </c>
      <c r="G254" s="24">
        <f t="shared" si="53"/>
        <v>238.16000000000003</v>
      </c>
      <c r="H254" s="24">
        <f t="shared" si="53"/>
        <v>7.0999999999999994E-2</v>
      </c>
      <c r="I254" s="24">
        <f t="shared" si="53"/>
        <v>0.13600000000000001</v>
      </c>
      <c r="J254" s="24">
        <f t="shared" si="53"/>
        <v>0</v>
      </c>
      <c r="K254" s="24">
        <f t="shared" si="53"/>
        <v>0</v>
      </c>
      <c r="L254" s="24">
        <f t="shared" si="53"/>
        <v>0.52200000000000002</v>
      </c>
      <c r="M254" s="24">
        <f t="shared" si="53"/>
        <v>10.870000000000001</v>
      </c>
      <c r="N254" s="24">
        <f t="shared" si="53"/>
        <v>6.0000000000000001E-3</v>
      </c>
      <c r="O254" s="24">
        <f t="shared" si="53"/>
        <v>23.32</v>
      </c>
      <c r="P254" s="24">
        <f t="shared" si="53"/>
        <v>1E-3</v>
      </c>
      <c r="Q254" s="24">
        <f t="shared" si="53"/>
        <v>171.98000000000002</v>
      </c>
      <c r="R254" s="24">
        <f t="shared" si="53"/>
        <v>2.5750000000000002</v>
      </c>
    </row>
    <row r="255" spans="1:18" ht="15.6" x14ac:dyDescent="0.3">
      <c r="A255" s="237"/>
      <c r="B255" s="37" t="s">
        <v>202</v>
      </c>
      <c r="C255" s="81" t="s">
        <v>272</v>
      </c>
      <c r="D255" s="81">
        <v>15.81</v>
      </c>
      <c r="E255" s="81">
        <v>13.6</v>
      </c>
      <c r="F255" s="81">
        <v>0</v>
      </c>
      <c r="G255" s="81">
        <v>197.8</v>
      </c>
      <c r="H255" s="146">
        <v>5.0999999999999997E-2</v>
      </c>
      <c r="I255" s="146">
        <v>0.128</v>
      </c>
      <c r="J255" s="146">
        <v>0</v>
      </c>
      <c r="K255" s="146">
        <v>0</v>
      </c>
      <c r="L255" s="146">
        <v>0.34</v>
      </c>
      <c r="M255" s="146">
        <v>7.65</v>
      </c>
      <c r="N255" s="149">
        <v>6.0000000000000001E-3</v>
      </c>
      <c r="O255" s="149">
        <v>18.7</v>
      </c>
      <c r="P255" s="149">
        <v>0</v>
      </c>
      <c r="Q255" s="149">
        <v>159.80000000000001</v>
      </c>
      <c r="R255" s="148">
        <v>2.2949999999999999</v>
      </c>
    </row>
    <row r="256" spans="1:18" ht="15.6" x14ac:dyDescent="0.3">
      <c r="A256" s="237"/>
      <c r="B256" s="37" t="s">
        <v>38</v>
      </c>
      <c r="C256" s="81" t="s">
        <v>273</v>
      </c>
      <c r="D256" s="81">
        <v>0</v>
      </c>
      <c r="E256" s="81">
        <v>0</v>
      </c>
      <c r="F256" s="81">
        <v>0</v>
      </c>
      <c r="G256" s="81">
        <v>0</v>
      </c>
      <c r="H256" s="81">
        <v>0</v>
      </c>
      <c r="I256" s="81">
        <v>0</v>
      </c>
      <c r="J256" s="81">
        <v>0</v>
      </c>
      <c r="K256" s="81">
        <v>0</v>
      </c>
      <c r="L256" s="81">
        <v>0</v>
      </c>
      <c r="M256" s="81">
        <v>0</v>
      </c>
      <c r="N256" s="81">
        <v>0</v>
      </c>
      <c r="O256" s="81">
        <v>0</v>
      </c>
      <c r="P256" s="81">
        <v>0</v>
      </c>
      <c r="Q256" s="81">
        <v>0</v>
      </c>
      <c r="R256" s="81">
        <v>0</v>
      </c>
    </row>
    <row r="257" spans="1:18" ht="15.6" x14ac:dyDescent="0.3">
      <c r="A257" s="237"/>
      <c r="B257" s="37" t="s">
        <v>40</v>
      </c>
      <c r="C257" s="81" t="s">
        <v>274</v>
      </c>
      <c r="D257" s="81">
        <v>0</v>
      </c>
      <c r="E257" s="81">
        <v>0</v>
      </c>
      <c r="F257" s="81">
        <v>0</v>
      </c>
      <c r="G257" s="81">
        <v>0</v>
      </c>
      <c r="H257" s="81">
        <v>0</v>
      </c>
      <c r="I257" s="81">
        <v>0</v>
      </c>
      <c r="J257" s="81">
        <v>0</v>
      </c>
      <c r="K257" s="81">
        <v>0</v>
      </c>
      <c r="L257" s="81">
        <v>0</v>
      </c>
      <c r="M257" s="81">
        <v>0</v>
      </c>
      <c r="N257" s="81">
        <v>0</v>
      </c>
      <c r="O257" s="81">
        <v>0</v>
      </c>
      <c r="P257" s="81">
        <v>0</v>
      </c>
      <c r="Q257" s="81">
        <v>0</v>
      </c>
      <c r="R257" s="81">
        <v>0</v>
      </c>
    </row>
    <row r="258" spans="1:18" ht="15.6" x14ac:dyDescent="0.3">
      <c r="A258" s="237"/>
      <c r="B258" s="37" t="s">
        <v>31</v>
      </c>
      <c r="C258" s="81" t="s">
        <v>275</v>
      </c>
      <c r="D258" s="81">
        <v>0.92</v>
      </c>
      <c r="E258" s="81">
        <v>0.13</v>
      </c>
      <c r="F258" s="81">
        <v>5.32</v>
      </c>
      <c r="G258" s="81">
        <v>40.36</v>
      </c>
      <c r="H258" s="146">
        <v>0.02</v>
      </c>
      <c r="I258" s="146">
        <v>8.0000000000000002E-3</v>
      </c>
      <c r="J258" s="146">
        <v>0</v>
      </c>
      <c r="K258" s="146">
        <v>0</v>
      </c>
      <c r="L258" s="146">
        <v>0.182</v>
      </c>
      <c r="M258" s="146">
        <v>3.22</v>
      </c>
      <c r="N258" s="149">
        <v>0</v>
      </c>
      <c r="O258" s="149">
        <v>4.62</v>
      </c>
      <c r="P258" s="149">
        <v>1E-3</v>
      </c>
      <c r="Q258" s="149">
        <v>12.18</v>
      </c>
      <c r="R258" s="148">
        <v>0.28000000000000003</v>
      </c>
    </row>
    <row r="259" spans="1:18" ht="27.6" x14ac:dyDescent="0.3">
      <c r="A259" s="117">
        <v>204</v>
      </c>
      <c r="B259" s="90" t="s">
        <v>131</v>
      </c>
      <c r="C259" s="118">
        <v>180</v>
      </c>
      <c r="D259" s="139">
        <f t="shared" ref="D259:R259" si="54">SUM(D260:D263)</f>
        <v>6.04</v>
      </c>
      <c r="E259" s="139">
        <f t="shared" si="54"/>
        <v>7.915</v>
      </c>
      <c r="F259" s="139">
        <f t="shared" si="54"/>
        <v>48.802</v>
      </c>
      <c r="G259" s="139">
        <f t="shared" si="54"/>
        <v>165.61</v>
      </c>
      <c r="H259" s="139">
        <f t="shared" si="54"/>
        <v>1E-3</v>
      </c>
      <c r="I259" s="139">
        <f t="shared" si="54"/>
        <v>0.01</v>
      </c>
      <c r="J259" s="139">
        <f t="shared" si="54"/>
        <v>0</v>
      </c>
      <c r="K259" s="139">
        <f t="shared" si="54"/>
        <v>2.8000000000000001E-2</v>
      </c>
      <c r="L259" s="139">
        <f t="shared" si="54"/>
        <v>6.3E-2</v>
      </c>
      <c r="M259" s="139">
        <f t="shared" si="54"/>
        <v>1.512</v>
      </c>
      <c r="N259" s="139">
        <f t="shared" si="54"/>
        <v>0</v>
      </c>
      <c r="O259" s="139">
        <f t="shared" si="54"/>
        <v>3.1E-2</v>
      </c>
      <c r="P259" s="139">
        <f t="shared" si="54"/>
        <v>0</v>
      </c>
      <c r="Q259" s="139">
        <f t="shared" si="54"/>
        <v>1.89</v>
      </c>
      <c r="R259" s="140">
        <f t="shared" si="54"/>
        <v>1.2999999999999999E-2</v>
      </c>
    </row>
    <row r="260" spans="1:18" x14ac:dyDescent="0.3">
      <c r="A260" s="127"/>
      <c r="B260" s="86" t="s">
        <v>27</v>
      </c>
      <c r="C260" s="155" t="s">
        <v>257</v>
      </c>
      <c r="D260" s="86">
        <v>4.57</v>
      </c>
      <c r="E260" s="86">
        <v>5.0000000000000001E-3</v>
      </c>
      <c r="F260" s="86">
        <v>8.2000000000000003E-2</v>
      </c>
      <c r="G260" s="86">
        <v>54.2</v>
      </c>
      <c r="H260" s="86">
        <v>1E-3</v>
      </c>
      <c r="I260" s="86">
        <v>0.01</v>
      </c>
      <c r="J260" s="86">
        <v>0</v>
      </c>
      <c r="K260" s="86">
        <v>2.8000000000000001E-2</v>
      </c>
      <c r="L260" s="86">
        <v>6.3E-2</v>
      </c>
      <c r="M260" s="86">
        <v>1.512</v>
      </c>
      <c r="N260" s="87">
        <v>0</v>
      </c>
      <c r="O260" s="87">
        <v>3.1E-2</v>
      </c>
      <c r="P260" s="87">
        <v>0</v>
      </c>
      <c r="Q260" s="87">
        <v>1.89</v>
      </c>
      <c r="R260" s="88">
        <v>1.2999999999999999E-2</v>
      </c>
    </row>
    <row r="261" spans="1:18" x14ac:dyDescent="0.3">
      <c r="A261" s="117"/>
      <c r="B261" s="86" t="s">
        <v>47</v>
      </c>
      <c r="C261" s="155" t="s">
        <v>258</v>
      </c>
      <c r="D261" s="86">
        <v>0</v>
      </c>
      <c r="E261" s="86">
        <v>0</v>
      </c>
      <c r="F261" s="86">
        <v>0</v>
      </c>
      <c r="G261" s="86">
        <v>0</v>
      </c>
      <c r="H261" s="86">
        <v>0</v>
      </c>
      <c r="I261" s="86">
        <v>0</v>
      </c>
      <c r="J261" s="86">
        <v>0</v>
      </c>
      <c r="K261" s="86">
        <v>0</v>
      </c>
      <c r="L261" s="86">
        <v>0</v>
      </c>
      <c r="M261" s="86">
        <v>0</v>
      </c>
      <c r="N261" s="87">
        <v>0</v>
      </c>
      <c r="O261" s="87">
        <v>0</v>
      </c>
      <c r="P261" s="87">
        <v>0</v>
      </c>
      <c r="Q261" s="87">
        <v>0</v>
      </c>
      <c r="R261" s="88">
        <v>0</v>
      </c>
    </row>
    <row r="262" spans="1:18" x14ac:dyDescent="0.3">
      <c r="A262" s="117"/>
      <c r="B262" s="86" t="s">
        <v>128</v>
      </c>
      <c r="C262" s="155" t="s">
        <v>259</v>
      </c>
      <c r="D262" s="86">
        <v>0</v>
      </c>
      <c r="E262" s="86">
        <v>0</v>
      </c>
      <c r="F262" s="86">
        <v>0</v>
      </c>
      <c r="G262" s="86">
        <v>0</v>
      </c>
      <c r="H262" s="86">
        <v>0</v>
      </c>
      <c r="I262" s="86">
        <v>0</v>
      </c>
      <c r="J262" s="86">
        <v>0</v>
      </c>
      <c r="K262" s="86">
        <v>0</v>
      </c>
      <c r="L262" s="86">
        <v>0</v>
      </c>
      <c r="M262" s="86">
        <v>0</v>
      </c>
      <c r="N262" s="87">
        <v>0</v>
      </c>
      <c r="O262" s="87">
        <v>0</v>
      </c>
      <c r="P262" s="87">
        <v>0</v>
      </c>
      <c r="Q262" s="87">
        <v>0</v>
      </c>
      <c r="R262" s="88">
        <v>0</v>
      </c>
    </row>
    <row r="263" spans="1:18" ht="27.6" x14ac:dyDescent="0.3">
      <c r="A263" s="127"/>
      <c r="B263" s="86" t="s">
        <v>135</v>
      </c>
      <c r="C263" s="155" t="s">
        <v>101</v>
      </c>
      <c r="D263" s="86">
        <v>1.47</v>
      </c>
      <c r="E263" s="86">
        <v>7.91</v>
      </c>
      <c r="F263" s="86">
        <v>48.72</v>
      </c>
      <c r="G263" s="86">
        <v>111.41</v>
      </c>
      <c r="H263" s="86">
        <v>0</v>
      </c>
      <c r="I263" s="86">
        <v>0</v>
      </c>
      <c r="J263" s="86">
        <v>0</v>
      </c>
      <c r="K263" s="86">
        <v>0</v>
      </c>
      <c r="L263" s="86">
        <v>0</v>
      </c>
      <c r="M263" s="86">
        <v>0</v>
      </c>
      <c r="N263" s="87">
        <v>0</v>
      </c>
      <c r="O263" s="87">
        <v>0</v>
      </c>
      <c r="P263" s="87">
        <v>0</v>
      </c>
      <c r="Q263" s="87">
        <v>0</v>
      </c>
      <c r="R263" s="88">
        <v>0</v>
      </c>
    </row>
    <row r="264" spans="1:18" x14ac:dyDescent="0.3">
      <c r="A264" s="117">
        <v>132</v>
      </c>
      <c r="B264" s="90" t="s">
        <v>167</v>
      </c>
      <c r="C264" s="118">
        <v>200</v>
      </c>
      <c r="D264" s="139">
        <f t="shared" ref="D264:R264" si="55">SUM(D265:D267)</f>
        <v>0.03</v>
      </c>
      <c r="E264" s="139">
        <f t="shared" si="55"/>
        <v>0.12</v>
      </c>
      <c r="F264" s="139">
        <f t="shared" si="55"/>
        <v>12.997999999999999</v>
      </c>
      <c r="G264" s="139">
        <f t="shared" si="55"/>
        <v>52.71</v>
      </c>
      <c r="H264" s="201">
        <f t="shared" si="55"/>
        <v>0</v>
      </c>
      <c r="I264" s="201">
        <f t="shared" si="55"/>
        <v>6.0000000000000001E-3</v>
      </c>
      <c r="J264" s="139">
        <f t="shared" si="55"/>
        <v>0.06</v>
      </c>
      <c r="K264" s="139">
        <f t="shared" si="55"/>
        <v>0</v>
      </c>
      <c r="L264" s="139">
        <f t="shared" si="55"/>
        <v>0</v>
      </c>
      <c r="M264" s="201">
        <f t="shared" si="55"/>
        <v>3.3600000000000003</v>
      </c>
      <c r="N264" s="201">
        <f t="shared" si="55"/>
        <v>0</v>
      </c>
      <c r="O264" s="201">
        <f t="shared" si="55"/>
        <v>2.64</v>
      </c>
      <c r="P264" s="201">
        <f t="shared" si="55"/>
        <v>0</v>
      </c>
      <c r="Q264" s="201">
        <f t="shared" si="55"/>
        <v>4.9400000000000004</v>
      </c>
      <c r="R264" s="202">
        <f t="shared" si="55"/>
        <v>0.53100000000000003</v>
      </c>
    </row>
    <row r="265" spans="1:18" x14ac:dyDescent="0.3">
      <c r="A265" s="119"/>
      <c r="B265" s="86" t="s">
        <v>105</v>
      </c>
      <c r="C265" s="120" t="s">
        <v>106</v>
      </c>
      <c r="D265" s="86">
        <v>0.03</v>
      </c>
      <c r="E265" s="86">
        <v>0.12</v>
      </c>
      <c r="F265" s="86">
        <v>2.4E-2</v>
      </c>
      <c r="G265" s="86">
        <v>0.84</v>
      </c>
      <c r="H265" s="86">
        <v>0</v>
      </c>
      <c r="I265" s="86">
        <v>6.0000000000000001E-3</v>
      </c>
      <c r="J265" s="86">
        <v>0.06</v>
      </c>
      <c r="K265" s="86">
        <v>0</v>
      </c>
      <c r="L265" s="86">
        <v>0</v>
      </c>
      <c r="M265" s="86">
        <v>2.97</v>
      </c>
      <c r="N265" s="87">
        <v>0</v>
      </c>
      <c r="O265" s="87">
        <v>2.64</v>
      </c>
      <c r="P265" s="87">
        <v>0</v>
      </c>
      <c r="Q265" s="87">
        <v>4.9400000000000004</v>
      </c>
      <c r="R265" s="88">
        <v>0.49199999999999999</v>
      </c>
    </row>
    <row r="266" spans="1:18" x14ac:dyDescent="0.3">
      <c r="A266" s="119"/>
      <c r="B266" s="86" t="s">
        <v>38</v>
      </c>
      <c r="C266" s="120" t="s">
        <v>141</v>
      </c>
      <c r="D266" s="86">
        <v>0</v>
      </c>
      <c r="E266" s="86">
        <v>0</v>
      </c>
      <c r="F266" s="86">
        <v>0</v>
      </c>
      <c r="G266" s="86">
        <v>0</v>
      </c>
      <c r="H266" s="86">
        <v>0</v>
      </c>
      <c r="I266" s="86">
        <v>0</v>
      </c>
      <c r="J266" s="86">
        <v>0</v>
      </c>
      <c r="K266" s="87">
        <v>0</v>
      </c>
      <c r="L266" s="87">
        <v>0</v>
      </c>
      <c r="M266" s="87">
        <v>0</v>
      </c>
      <c r="N266" s="87">
        <v>0</v>
      </c>
      <c r="O266" s="87">
        <v>0</v>
      </c>
      <c r="P266" s="87">
        <v>0</v>
      </c>
      <c r="Q266" s="87">
        <v>0</v>
      </c>
      <c r="R266" s="88">
        <v>0</v>
      </c>
    </row>
    <row r="267" spans="1:18" x14ac:dyDescent="0.3">
      <c r="A267" s="119"/>
      <c r="B267" s="86" t="s">
        <v>42</v>
      </c>
      <c r="C267" s="120" t="s">
        <v>108</v>
      </c>
      <c r="D267" s="86">
        <v>0</v>
      </c>
      <c r="E267" s="86">
        <v>0</v>
      </c>
      <c r="F267" s="86">
        <v>12.974</v>
      </c>
      <c r="G267" s="86">
        <v>51.87</v>
      </c>
      <c r="H267" s="86">
        <v>0</v>
      </c>
      <c r="I267" s="86">
        <v>0</v>
      </c>
      <c r="J267" s="86">
        <v>0</v>
      </c>
      <c r="K267" s="86">
        <v>0</v>
      </c>
      <c r="L267" s="86">
        <v>0</v>
      </c>
      <c r="M267" s="86">
        <v>0.39</v>
      </c>
      <c r="N267" s="87">
        <v>0</v>
      </c>
      <c r="O267" s="87">
        <v>0</v>
      </c>
      <c r="P267" s="87">
        <v>0</v>
      </c>
      <c r="Q267" s="87">
        <v>0</v>
      </c>
      <c r="R267" s="88">
        <v>3.9E-2</v>
      </c>
    </row>
    <row r="268" spans="1:18" x14ac:dyDescent="0.3">
      <c r="A268" s="84">
        <v>11</v>
      </c>
      <c r="B268" s="23" t="s">
        <v>83</v>
      </c>
      <c r="C268" s="24" t="s">
        <v>23</v>
      </c>
      <c r="D268" s="25">
        <f t="shared" ref="D268:R268" si="56">SUM(D269)</f>
        <v>1.44</v>
      </c>
      <c r="E268" s="25">
        <f t="shared" si="56"/>
        <v>0.36</v>
      </c>
      <c r="F268" s="25">
        <f t="shared" si="56"/>
        <v>12.48</v>
      </c>
      <c r="G268" s="25">
        <f t="shared" si="56"/>
        <v>59.4</v>
      </c>
      <c r="H268" s="163">
        <f t="shared" si="56"/>
        <v>7.0000000000000001E-3</v>
      </c>
      <c r="I268" s="163">
        <f t="shared" si="56"/>
        <v>3.2000000000000001E-2</v>
      </c>
      <c r="J268" s="25">
        <f t="shared" si="56"/>
        <v>0</v>
      </c>
      <c r="K268" s="25">
        <f t="shared" si="56"/>
        <v>0</v>
      </c>
      <c r="L268" s="25">
        <f t="shared" si="56"/>
        <v>0</v>
      </c>
      <c r="M268" s="25">
        <f t="shared" si="56"/>
        <v>14</v>
      </c>
      <c r="N268" s="25">
        <f t="shared" si="56"/>
        <v>0</v>
      </c>
      <c r="O268" s="25">
        <f t="shared" si="56"/>
        <v>0</v>
      </c>
      <c r="P268" s="25">
        <f t="shared" si="56"/>
        <v>0</v>
      </c>
      <c r="Q268" s="25">
        <f t="shared" si="56"/>
        <v>0</v>
      </c>
      <c r="R268" s="25">
        <f t="shared" si="56"/>
        <v>1.56</v>
      </c>
    </row>
    <row r="269" spans="1:18" x14ac:dyDescent="0.3">
      <c r="A269" s="164"/>
      <c r="B269" s="28" t="s">
        <v>84</v>
      </c>
      <c r="C269" s="165" t="s">
        <v>25</v>
      </c>
      <c r="D269" s="165">
        <v>1.44</v>
      </c>
      <c r="E269" s="165">
        <v>0.36</v>
      </c>
      <c r="F269" s="165">
        <v>12.48</v>
      </c>
      <c r="G269" s="165">
        <v>59.4</v>
      </c>
      <c r="H269" s="165">
        <v>7.0000000000000001E-3</v>
      </c>
      <c r="I269" s="165">
        <v>3.2000000000000001E-2</v>
      </c>
      <c r="J269" s="165">
        <v>0</v>
      </c>
      <c r="K269" s="165">
        <v>0</v>
      </c>
      <c r="L269" s="165">
        <v>0</v>
      </c>
      <c r="M269" s="165">
        <v>14</v>
      </c>
      <c r="N269" s="166">
        <v>0</v>
      </c>
      <c r="O269" s="166">
        <v>0</v>
      </c>
      <c r="P269" s="166">
        <v>0</v>
      </c>
      <c r="Q269" s="166">
        <v>0</v>
      </c>
      <c r="R269" s="167">
        <v>1.56</v>
      </c>
    </row>
    <row r="270" spans="1:18" x14ac:dyDescent="0.3">
      <c r="A270" s="63">
        <v>27</v>
      </c>
      <c r="B270" s="23" t="s">
        <v>111</v>
      </c>
      <c r="C270" s="35">
        <v>20</v>
      </c>
      <c r="D270" s="132">
        <f t="shared" ref="D270:R270" si="57">SUM(D271)</f>
        <v>4.6399999999999997</v>
      </c>
      <c r="E270" s="132">
        <f t="shared" si="57"/>
        <v>5.9</v>
      </c>
      <c r="F270" s="132">
        <f t="shared" si="57"/>
        <v>0</v>
      </c>
      <c r="G270" s="132">
        <f t="shared" si="57"/>
        <v>72.8</v>
      </c>
      <c r="H270" s="132">
        <f t="shared" si="57"/>
        <v>8.0000000000000002E-3</v>
      </c>
      <c r="I270" s="132">
        <f t="shared" si="57"/>
        <v>0.06</v>
      </c>
      <c r="J270" s="132">
        <f t="shared" si="57"/>
        <v>0.14000000000000001</v>
      </c>
      <c r="K270" s="132">
        <f t="shared" si="57"/>
        <v>5.8000000000000003E-2</v>
      </c>
      <c r="L270" s="132">
        <f t="shared" si="57"/>
        <v>0.1</v>
      </c>
      <c r="M270" s="132">
        <f t="shared" si="57"/>
        <v>176</v>
      </c>
      <c r="N270" s="132">
        <f t="shared" si="57"/>
        <v>0</v>
      </c>
      <c r="O270" s="132">
        <f t="shared" si="57"/>
        <v>7</v>
      </c>
      <c r="P270" s="132">
        <f t="shared" si="57"/>
        <v>3.0000000000000001E-3</v>
      </c>
      <c r="Q270" s="132">
        <f t="shared" si="57"/>
        <v>100</v>
      </c>
      <c r="R270" s="133">
        <f t="shared" si="57"/>
        <v>0.2</v>
      </c>
    </row>
    <row r="271" spans="1:18" x14ac:dyDescent="0.3">
      <c r="A271" s="80"/>
      <c r="B271" s="304" t="s">
        <v>29</v>
      </c>
      <c r="C271" s="81" t="s">
        <v>112</v>
      </c>
      <c r="D271" s="81">
        <v>4.6399999999999997</v>
      </c>
      <c r="E271" s="81">
        <v>5.9</v>
      </c>
      <c r="F271" s="81">
        <v>0</v>
      </c>
      <c r="G271" s="134">
        <v>72.8</v>
      </c>
      <c r="H271" s="134">
        <v>8.0000000000000002E-3</v>
      </c>
      <c r="I271" s="134">
        <v>0.06</v>
      </c>
      <c r="J271" s="134">
        <v>0.14000000000000001</v>
      </c>
      <c r="K271" s="134">
        <v>5.8000000000000003E-2</v>
      </c>
      <c r="L271" s="134">
        <v>0.1</v>
      </c>
      <c r="M271" s="134">
        <v>176</v>
      </c>
      <c r="N271" s="135">
        <v>0</v>
      </c>
      <c r="O271" s="135">
        <v>7</v>
      </c>
      <c r="P271" s="135">
        <v>3.0000000000000001E-3</v>
      </c>
      <c r="Q271" s="135">
        <v>100</v>
      </c>
      <c r="R271" s="136">
        <v>0.2</v>
      </c>
    </row>
    <row r="272" spans="1:18" x14ac:dyDescent="0.3">
      <c r="A272" s="10" t="s">
        <v>57</v>
      </c>
      <c r="B272" s="10"/>
      <c r="C272" s="10"/>
      <c r="D272" s="65">
        <f t="shared" ref="D272:R272" si="58">SUM(D254,D259,D264,D268,D270)</f>
        <v>28.880000000000003</v>
      </c>
      <c r="E272" s="65">
        <f t="shared" si="58"/>
        <v>28.024999999999999</v>
      </c>
      <c r="F272" s="65">
        <f t="shared" si="58"/>
        <v>79.600000000000009</v>
      </c>
      <c r="G272" s="65">
        <f t="shared" si="58"/>
        <v>588.67999999999995</v>
      </c>
      <c r="H272" s="65">
        <f t="shared" si="58"/>
        <v>8.6999999999999994E-2</v>
      </c>
      <c r="I272" s="65">
        <f t="shared" si="58"/>
        <v>0.24400000000000002</v>
      </c>
      <c r="J272" s="65">
        <f t="shared" si="58"/>
        <v>0.2</v>
      </c>
      <c r="K272" s="65">
        <f t="shared" si="58"/>
        <v>8.6000000000000007E-2</v>
      </c>
      <c r="L272" s="65">
        <f t="shared" si="58"/>
        <v>0.68499999999999994</v>
      </c>
      <c r="M272" s="65">
        <f t="shared" si="58"/>
        <v>205.74199999999999</v>
      </c>
      <c r="N272" s="65">
        <f t="shared" si="58"/>
        <v>6.0000000000000001E-3</v>
      </c>
      <c r="O272" s="65">
        <f t="shared" si="58"/>
        <v>32.991</v>
      </c>
      <c r="P272" s="65">
        <f t="shared" si="58"/>
        <v>4.0000000000000001E-3</v>
      </c>
      <c r="Q272" s="65">
        <f t="shared" si="58"/>
        <v>278.81</v>
      </c>
      <c r="R272" s="65">
        <f t="shared" si="58"/>
        <v>4.8790000000000004</v>
      </c>
    </row>
    <row r="273" spans="1:18" x14ac:dyDescent="0.3">
      <c r="A273" s="66"/>
      <c r="B273" s="66"/>
      <c r="C273" s="66"/>
      <c r="D273" s="67"/>
      <c r="E273" s="67"/>
      <c r="F273" s="67"/>
      <c r="G273" s="67"/>
      <c r="H273" s="67"/>
      <c r="I273" s="67"/>
      <c r="J273" s="67"/>
      <c r="K273" s="67"/>
      <c r="L273" s="67"/>
      <c r="M273" s="67"/>
      <c r="N273" s="67"/>
      <c r="O273" s="67"/>
      <c r="P273" s="67"/>
      <c r="Q273" s="67"/>
      <c r="R273" s="67"/>
    </row>
    <row r="274" spans="1:18" x14ac:dyDescent="0.3">
      <c r="A274" s="66"/>
      <c r="B274" s="66"/>
      <c r="C274" s="66"/>
      <c r="D274" s="67"/>
      <c r="E274" s="67"/>
      <c r="F274" s="67"/>
      <c r="G274" s="67"/>
      <c r="H274" s="67"/>
      <c r="I274" s="67"/>
      <c r="J274" s="67"/>
      <c r="K274" s="67"/>
      <c r="L274" s="67"/>
      <c r="M274" s="67"/>
      <c r="N274" s="67"/>
      <c r="O274" s="67"/>
      <c r="P274" s="67"/>
      <c r="Q274" s="67"/>
      <c r="R274" s="67"/>
    </row>
    <row r="275" spans="1:18" x14ac:dyDescent="0.3">
      <c r="A275" s="66"/>
      <c r="B275" s="66"/>
      <c r="C275" s="66"/>
      <c r="D275" s="67"/>
      <c r="E275" s="67"/>
      <c r="F275" s="67"/>
      <c r="G275" s="67"/>
      <c r="H275" s="67"/>
      <c r="I275" s="67"/>
      <c r="J275" s="67"/>
      <c r="K275" s="67"/>
      <c r="L275" s="67"/>
      <c r="M275" s="67"/>
      <c r="N275" s="67"/>
      <c r="O275" s="67"/>
      <c r="P275" s="67"/>
      <c r="Q275" s="67"/>
      <c r="R275" s="67"/>
    </row>
    <row r="276" spans="1:18" x14ac:dyDescent="0.3">
      <c r="A276" s="66"/>
      <c r="B276" s="66"/>
      <c r="C276" s="66"/>
      <c r="D276" s="67"/>
      <c r="E276" s="67"/>
      <c r="F276" s="67"/>
      <c r="G276" s="67"/>
      <c r="H276" s="67"/>
      <c r="I276" s="67"/>
      <c r="J276" s="67"/>
      <c r="K276" s="67"/>
      <c r="L276" s="67"/>
      <c r="M276" s="67"/>
      <c r="N276" s="67"/>
      <c r="O276" s="67"/>
      <c r="P276" s="67"/>
      <c r="Q276" s="67"/>
      <c r="R276" s="67"/>
    </row>
    <row r="277" spans="1:18" x14ac:dyDescent="0.3">
      <c r="A277" s="66"/>
      <c r="B277" s="66"/>
      <c r="C277" s="66"/>
      <c r="D277" s="67"/>
      <c r="E277" s="67"/>
      <c r="F277" s="67"/>
      <c r="G277" s="67"/>
      <c r="H277" s="67"/>
      <c r="I277" s="67"/>
      <c r="J277" s="67"/>
      <c r="K277" s="67"/>
      <c r="L277" s="67"/>
      <c r="M277" s="67"/>
      <c r="N277" s="67"/>
      <c r="O277" s="67"/>
      <c r="P277" s="67"/>
      <c r="Q277" s="67"/>
      <c r="R277" s="67"/>
    </row>
    <row r="278" spans="1:18" x14ac:dyDescent="0.3">
      <c r="A278" s="66"/>
      <c r="B278" s="66"/>
      <c r="C278" s="66"/>
      <c r="D278" s="67"/>
      <c r="E278" s="67"/>
      <c r="F278" s="67"/>
      <c r="G278" s="67"/>
      <c r="H278" s="67"/>
      <c r="I278" s="67"/>
      <c r="J278" s="67"/>
      <c r="K278" s="67"/>
      <c r="L278" s="67"/>
      <c r="M278" s="67"/>
      <c r="N278" s="67"/>
      <c r="O278" s="67"/>
      <c r="P278" s="67"/>
      <c r="Q278" s="67"/>
      <c r="R278" s="67"/>
    </row>
    <row r="279" spans="1:18" x14ac:dyDescent="0.3">
      <c r="A279" s="66"/>
      <c r="B279" s="66"/>
      <c r="C279" s="66"/>
      <c r="D279" s="67"/>
      <c r="E279" s="67"/>
      <c r="F279" s="67"/>
      <c r="G279" s="67"/>
      <c r="H279" s="67"/>
      <c r="I279" s="67"/>
      <c r="J279" s="67"/>
      <c r="K279" s="67"/>
      <c r="L279" s="67"/>
      <c r="M279" s="67"/>
      <c r="N279" s="67"/>
      <c r="O279" s="67"/>
      <c r="P279" s="67"/>
      <c r="Q279" s="67"/>
      <c r="R279" s="67"/>
    </row>
    <row r="280" spans="1:18" x14ac:dyDescent="0.3">
      <c r="A280" s="66"/>
      <c r="B280" s="66"/>
      <c r="C280" s="66"/>
      <c r="D280" s="67"/>
      <c r="E280" s="67"/>
      <c r="F280" s="67"/>
      <c r="G280" s="67"/>
      <c r="H280" s="67"/>
      <c r="I280" s="67"/>
      <c r="J280" s="67"/>
      <c r="K280" s="67"/>
      <c r="L280" s="67"/>
      <c r="M280" s="67"/>
      <c r="N280" s="67"/>
      <c r="O280" s="67"/>
      <c r="P280" s="67"/>
      <c r="Q280" s="67"/>
      <c r="R280" s="67"/>
    </row>
    <row r="281" spans="1:18" x14ac:dyDescent="0.3">
      <c r="A281" s="66"/>
      <c r="B281" s="66"/>
      <c r="C281" s="66"/>
      <c r="D281" s="67"/>
      <c r="E281" s="67"/>
      <c r="F281" s="67"/>
      <c r="G281" s="67"/>
      <c r="H281" s="67"/>
      <c r="I281" s="67"/>
      <c r="J281" s="67"/>
      <c r="K281" s="67"/>
      <c r="L281" s="67"/>
      <c r="M281" s="67"/>
      <c r="N281" s="67"/>
      <c r="O281" s="67"/>
      <c r="P281" s="67"/>
      <c r="Q281" s="67"/>
      <c r="R281" s="67"/>
    </row>
    <row r="282" spans="1:18" x14ac:dyDescent="0.3">
      <c r="A282" s="66"/>
      <c r="B282" s="66"/>
      <c r="C282" s="66"/>
      <c r="D282" s="67"/>
      <c r="E282" s="67"/>
      <c r="F282" s="67"/>
      <c r="G282" s="67"/>
      <c r="H282" s="67"/>
      <c r="I282" s="67"/>
      <c r="J282" s="67"/>
      <c r="K282" s="67"/>
      <c r="L282" s="67"/>
      <c r="M282" s="67"/>
      <c r="N282" s="67"/>
      <c r="O282" s="67"/>
      <c r="P282" s="67"/>
      <c r="Q282" s="67"/>
      <c r="R282" s="67"/>
    </row>
    <row r="283" spans="1:18" x14ac:dyDescent="0.3">
      <c r="A283" s="66"/>
      <c r="B283" s="66"/>
      <c r="C283" s="66"/>
      <c r="D283" s="67"/>
      <c r="E283" s="67"/>
      <c r="F283" s="67"/>
      <c r="G283" s="67"/>
      <c r="H283" s="67"/>
      <c r="I283" s="67"/>
      <c r="J283" s="67"/>
      <c r="K283" s="67"/>
      <c r="L283" s="67"/>
      <c r="M283" s="67"/>
      <c r="N283" s="67"/>
      <c r="O283" s="67"/>
      <c r="P283" s="67"/>
      <c r="Q283" s="67"/>
      <c r="R283" s="67"/>
    </row>
    <row r="284" spans="1:18" x14ac:dyDescent="0.3">
      <c r="A284" s="3" t="s">
        <v>206</v>
      </c>
      <c r="B284" s="3"/>
      <c r="C284" s="3"/>
      <c r="D284" s="3"/>
      <c r="E284" s="3"/>
      <c r="F284" s="3"/>
      <c r="G284" s="3"/>
      <c r="H284" s="3"/>
      <c r="I284" s="3"/>
      <c r="J284" s="3"/>
      <c r="K284" s="3"/>
      <c r="L284" s="3"/>
      <c r="M284" s="3"/>
      <c r="N284" s="3"/>
      <c r="O284" s="3"/>
      <c r="P284" s="3"/>
      <c r="Q284" s="3"/>
      <c r="R284" s="3"/>
    </row>
    <row r="285" spans="1:18" ht="15.75" customHeight="1" x14ac:dyDescent="0.3">
      <c r="A285" s="2" t="s">
        <v>207</v>
      </c>
      <c r="B285" s="1" t="s">
        <v>208</v>
      </c>
      <c r="C285" s="1"/>
      <c r="D285" s="5" t="s">
        <v>4</v>
      </c>
      <c r="E285" s="5"/>
      <c r="F285" s="5"/>
      <c r="G285" s="391" t="s">
        <v>5</v>
      </c>
      <c r="H285" s="392" t="s">
        <v>6</v>
      </c>
      <c r="I285" s="392"/>
      <c r="J285" s="392"/>
      <c r="K285" s="392"/>
      <c r="L285" s="392"/>
      <c r="M285" s="4" t="s">
        <v>7</v>
      </c>
      <c r="N285" s="4"/>
      <c r="O285" s="4"/>
      <c r="P285" s="4"/>
      <c r="Q285" s="4"/>
      <c r="R285" s="4"/>
    </row>
    <row r="286" spans="1:18" ht="31.2" x14ac:dyDescent="0.3">
      <c r="A286" s="2"/>
      <c r="B286" s="1"/>
      <c r="C286" s="1"/>
      <c r="D286" s="243" t="s">
        <v>197</v>
      </c>
      <c r="E286" s="243" t="s">
        <v>198</v>
      </c>
      <c r="F286" s="243" t="s">
        <v>199</v>
      </c>
      <c r="G286" s="391"/>
      <c r="H286" s="243" t="s">
        <v>11</v>
      </c>
      <c r="I286" s="243" t="s">
        <v>12</v>
      </c>
      <c r="J286" s="243" t="s">
        <v>13</v>
      </c>
      <c r="K286" s="243" t="s">
        <v>86</v>
      </c>
      <c r="L286" s="243" t="s">
        <v>15</v>
      </c>
      <c r="M286" s="243" t="s">
        <v>16</v>
      </c>
      <c r="N286" s="243" t="s">
        <v>17</v>
      </c>
      <c r="O286" s="243" t="s">
        <v>18</v>
      </c>
      <c r="P286" s="243" t="s">
        <v>19</v>
      </c>
      <c r="Q286" s="243" t="s">
        <v>20</v>
      </c>
      <c r="R286" s="244" t="s">
        <v>21</v>
      </c>
    </row>
    <row r="287" spans="1:18" ht="15.6" x14ac:dyDescent="0.3">
      <c r="A287" s="305"/>
      <c r="B287" s="405" t="s">
        <v>209</v>
      </c>
      <c r="C287" s="405"/>
      <c r="D287" s="306">
        <f t="shared" ref="D287:R287" si="59">SUM(D25,D52,D81,D111,D136,D163,D192,D221,D247,D272,)</f>
        <v>248.27700000000002</v>
      </c>
      <c r="E287" s="306">
        <f t="shared" si="59"/>
        <v>276.91699999999997</v>
      </c>
      <c r="F287" s="306">
        <f t="shared" si="59"/>
        <v>752.37300000000005</v>
      </c>
      <c r="G287" s="306">
        <f t="shared" si="59"/>
        <v>6320.53</v>
      </c>
      <c r="H287" s="306">
        <f t="shared" si="59"/>
        <v>2.1940000000000004</v>
      </c>
      <c r="I287" s="306">
        <f t="shared" si="59"/>
        <v>5.492</v>
      </c>
      <c r="J287" s="306">
        <f t="shared" si="59"/>
        <v>207.83699999999996</v>
      </c>
      <c r="K287" s="306">
        <f t="shared" si="59"/>
        <v>6.3170000000000011</v>
      </c>
      <c r="L287" s="306">
        <f t="shared" si="59"/>
        <v>14.792999999999999</v>
      </c>
      <c r="M287" s="306">
        <f t="shared" si="59"/>
        <v>2661.538</v>
      </c>
      <c r="N287" s="306">
        <f t="shared" si="59"/>
        <v>0.27200000000000002</v>
      </c>
      <c r="O287" s="306">
        <f t="shared" si="59"/>
        <v>789.72500000000002</v>
      </c>
      <c r="P287" s="306">
        <f t="shared" si="59"/>
        <v>24.197000000000006</v>
      </c>
      <c r="Q287" s="306">
        <f t="shared" si="59"/>
        <v>3369.8959999999997</v>
      </c>
      <c r="R287" s="306">
        <f t="shared" si="59"/>
        <v>45.350999999999992</v>
      </c>
    </row>
    <row r="288" spans="1:18" x14ac:dyDescent="0.3">
      <c r="A288" s="247"/>
      <c r="B288" s="394" t="s">
        <v>210</v>
      </c>
      <c r="C288" s="394"/>
      <c r="D288" s="307">
        <f t="shared" ref="D288:R288" si="60">SUM(D287)</f>
        <v>248.27700000000002</v>
      </c>
      <c r="E288" s="307">
        <f t="shared" si="60"/>
        <v>276.91699999999997</v>
      </c>
      <c r="F288" s="307">
        <f t="shared" si="60"/>
        <v>752.37300000000005</v>
      </c>
      <c r="G288" s="307">
        <f t="shared" si="60"/>
        <v>6320.53</v>
      </c>
      <c r="H288" s="307">
        <f t="shared" si="60"/>
        <v>2.1940000000000004</v>
      </c>
      <c r="I288" s="307">
        <f t="shared" si="60"/>
        <v>5.492</v>
      </c>
      <c r="J288" s="307">
        <f t="shared" si="60"/>
        <v>207.83699999999996</v>
      </c>
      <c r="K288" s="307">
        <f t="shared" si="60"/>
        <v>6.3170000000000011</v>
      </c>
      <c r="L288" s="307">
        <f t="shared" si="60"/>
        <v>14.792999999999999</v>
      </c>
      <c r="M288" s="307">
        <f t="shared" si="60"/>
        <v>2661.538</v>
      </c>
      <c r="N288" s="307">
        <f t="shared" si="60"/>
        <v>0.27200000000000002</v>
      </c>
      <c r="O288" s="307">
        <f t="shared" si="60"/>
        <v>789.72500000000002</v>
      </c>
      <c r="P288" s="307">
        <f t="shared" si="60"/>
        <v>24.197000000000006</v>
      </c>
      <c r="Q288" s="307">
        <f t="shared" si="60"/>
        <v>3369.8959999999997</v>
      </c>
      <c r="R288" s="307">
        <f t="shared" si="60"/>
        <v>45.350999999999992</v>
      </c>
    </row>
    <row r="289" spans="1:18" x14ac:dyDescent="0.3">
      <c r="A289" s="17"/>
      <c r="B289" s="249"/>
      <c r="C289" s="250"/>
      <c r="D289" s="250"/>
      <c r="E289" s="250"/>
      <c r="F289" s="250"/>
      <c r="G289" s="250"/>
      <c r="H289" s="250"/>
      <c r="I289" s="250"/>
      <c r="J289" s="250"/>
      <c r="K289" s="250"/>
      <c r="L289" s="250"/>
      <c r="M289" s="250"/>
      <c r="N289" s="250"/>
      <c r="O289" s="250"/>
      <c r="P289" s="250"/>
      <c r="Q289" s="250"/>
      <c r="R289" s="251"/>
    </row>
    <row r="290" spans="1:18" x14ac:dyDescent="0.3">
      <c r="A290" s="395" t="s">
        <v>211</v>
      </c>
      <c r="B290" s="395"/>
      <c r="C290" s="395"/>
      <c r="D290" s="395"/>
      <c r="E290" s="395"/>
      <c r="F290" s="395"/>
      <c r="G290" s="395"/>
      <c r="H290" s="395"/>
      <c r="I290" s="395"/>
      <c r="J290" s="395"/>
      <c r="K290" s="395"/>
      <c r="L290" s="395"/>
      <c r="M290" s="395"/>
      <c r="N290" s="395"/>
      <c r="O290" s="395"/>
      <c r="P290" s="395"/>
      <c r="Q290" s="395"/>
      <c r="R290" s="395"/>
    </row>
    <row r="291" spans="1:18" ht="15.75" customHeight="1" x14ac:dyDescent="0.3">
      <c r="A291" s="396" t="s">
        <v>207</v>
      </c>
      <c r="B291" s="397" t="s">
        <v>208</v>
      </c>
      <c r="C291" s="397"/>
      <c r="D291" s="5" t="s">
        <v>4</v>
      </c>
      <c r="E291" s="5"/>
      <c r="F291" s="5"/>
      <c r="G291" s="391" t="s">
        <v>5</v>
      </c>
      <c r="H291" s="392" t="s">
        <v>6</v>
      </c>
      <c r="I291" s="392"/>
      <c r="J291" s="392"/>
      <c r="K291" s="392"/>
      <c r="L291" s="392"/>
      <c r="M291" s="4" t="s">
        <v>7</v>
      </c>
      <c r="N291" s="4"/>
      <c r="O291" s="4"/>
      <c r="P291" s="4"/>
      <c r="Q291" s="4"/>
      <c r="R291" s="4"/>
    </row>
    <row r="292" spans="1:18" ht="31.2" x14ac:dyDescent="0.3">
      <c r="A292" s="396"/>
      <c r="B292" s="397"/>
      <c r="C292" s="397"/>
      <c r="D292" s="243" t="s">
        <v>197</v>
      </c>
      <c r="E292" s="243" t="s">
        <v>198</v>
      </c>
      <c r="F292" s="243" t="s">
        <v>199</v>
      </c>
      <c r="G292" s="391"/>
      <c r="H292" s="243" t="s">
        <v>11</v>
      </c>
      <c r="I292" s="243" t="s">
        <v>12</v>
      </c>
      <c r="J292" s="243" t="s">
        <v>13</v>
      </c>
      <c r="K292" s="243" t="s">
        <v>86</v>
      </c>
      <c r="L292" s="243" t="s">
        <v>15</v>
      </c>
      <c r="M292" s="243" t="s">
        <v>16</v>
      </c>
      <c r="N292" s="243" t="s">
        <v>17</v>
      </c>
      <c r="O292" s="243" t="s">
        <v>18</v>
      </c>
      <c r="P292" s="243" t="s">
        <v>19</v>
      </c>
      <c r="Q292" s="243" t="s">
        <v>20</v>
      </c>
      <c r="R292" s="244" t="s">
        <v>21</v>
      </c>
    </row>
    <row r="293" spans="1:18" ht="15.75" customHeight="1" x14ac:dyDescent="0.3">
      <c r="A293" s="245"/>
      <c r="B293" s="393" t="s">
        <v>209</v>
      </c>
      <c r="C293" s="393"/>
      <c r="D293" s="308">
        <f t="shared" ref="D293:R293" si="61">D287/10</f>
        <v>24.8277</v>
      </c>
      <c r="E293" s="308">
        <f t="shared" si="61"/>
        <v>27.691699999999997</v>
      </c>
      <c r="F293" s="308">
        <f t="shared" si="61"/>
        <v>75.237300000000005</v>
      </c>
      <c r="G293" s="308">
        <f t="shared" si="61"/>
        <v>632.053</v>
      </c>
      <c r="H293" s="308">
        <f t="shared" si="61"/>
        <v>0.21940000000000004</v>
      </c>
      <c r="I293" s="308">
        <f t="shared" si="61"/>
        <v>0.54920000000000002</v>
      </c>
      <c r="J293" s="308">
        <f t="shared" si="61"/>
        <v>20.783699999999996</v>
      </c>
      <c r="K293" s="308">
        <f t="shared" si="61"/>
        <v>0.63170000000000015</v>
      </c>
      <c r="L293" s="308">
        <f t="shared" si="61"/>
        <v>1.4792999999999998</v>
      </c>
      <c r="M293" s="308">
        <f t="shared" si="61"/>
        <v>266.15379999999999</v>
      </c>
      <c r="N293" s="308">
        <f t="shared" si="61"/>
        <v>2.7200000000000002E-2</v>
      </c>
      <c r="O293" s="308">
        <f t="shared" si="61"/>
        <v>78.972499999999997</v>
      </c>
      <c r="P293" s="308">
        <f t="shared" si="61"/>
        <v>2.4197000000000006</v>
      </c>
      <c r="Q293" s="308">
        <f t="shared" si="61"/>
        <v>336.9896</v>
      </c>
      <c r="R293" s="308">
        <f t="shared" si="61"/>
        <v>4.535099999999999</v>
      </c>
    </row>
    <row r="294" spans="1:18" x14ac:dyDescent="0.3">
      <c r="A294" s="247"/>
      <c r="B294" s="394" t="s">
        <v>212</v>
      </c>
      <c r="C294" s="394"/>
      <c r="D294" s="248">
        <f t="shared" ref="D294:R294" si="62">SUM(D293)</f>
        <v>24.8277</v>
      </c>
      <c r="E294" s="248">
        <f t="shared" si="62"/>
        <v>27.691699999999997</v>
      </c>
      <c r="F294" s="248">
        <f t="shared" si="62"/>
        <v>75.237300000000005</v>
      </c>
      <c r="G294" s="248">
        <f t="shared" si="62"/>
        <v>632.053</v>
      </c>
      <c r="H294" s="248">
        <f t="shared" si="62"/>
        <v>0.21940000000000004</v>
      </c>
      <c r="I294" s="248">
        <f t="shared" si="62"/>
        <v>0.54920000000000002</v>
      </c>
      <c r="J294" s="248">
        <f t="shared" si="62"/>
        <v>20.783699999999996</v>
      </c>
      <c r="K294" s="248">
        <f t="shared" si="62"/>
        <v>0.63170000000000015</v>
      </c>
      <c r="L294" s="248">
        <f t="shared" si="62"/>
        <v>1.4792999999999998</v>
      </c>
      <c r="M294" s="248">
        <f t="shared" si="62"/>
        <v>266.15379999999999</v>
      </c>
      <c r="N294" s="248">
        <f t="shared" si="62"/>
        <v>2.7200000000000002E-2</v>
      </c>
      <c r="O294" s="248">
        <f t="shared" si="62"/>
        <v>78.972499999999997</v>
      </c>
      <c r="P294" s="248">
        <f t="shared" si="62"/>
        <v>2.4197000000000006</v>
      </c>
      <c r="Q294" s="248">
        <f t="shared" si="62"/>
        <v>336.9896</v>
      </c>
      <c r="R294" s="248">
        <f t="shared" si="62"/>
        <v>4.535099999999999</v>
      </c>
    </row>
  </sheetData>
  <mergeCells count="98">
    <mergeCell ref="B293:C293"/>
    <mergeCell ref="B294:C294"/>
    <mergeCell ref="B287:C287"/>
    <mergeCell ref="B288:C288"/>
    <mergeCell ref="A290:R290"/>
    <mergeCell ref="A291:A292"/>
    <mergeCell ref="B291:C292"/>
    <mergeCell ref="D291:F291"/>
    <mergeCell ref="G291:G292"/>
    <mergeCell ref="H291:L291"/>
    <mergeCell ref="M291:R291"/>
    <mergeCell ref="A272:C272"/>
    <mergeCell ref="A284:R284"/>
    <mergeCell ref="A285:A286"/>
    <mergeCell ref="B285:C286"/>
    <mergeCell ref="D285:F285"/>
    <mergeCell ref="G285:G286"/>
    <mergeCell ref="H285:L285"/>
    <mergeCell ref="M285:R285"/>
    <mergeCell ref="G225:G226"/>
    <mergeCell ref="H225:L225"/>
    <mergeCell ref="M225:R225"/>
    <mergeCell ref="A247:C247"/>
    <mergeCell ref="A252:A253"/>
    <mergeCell ref="B252:B253"/>
    <mergeCell ref="C252:C253"/>
    <mergeCell ref="D252:F252"/>
    <mergeCell ref="G252:G253"/>
    <mergeCell ref="H252:L252"/>
    <mergeCell ref="M252:R252"/>
    <mergeCell ref="A221:C221"/>
    <mergeCell ref="A225:A226"/>
    <mergeCell ref="B225:B226"/>
    <mergeCell ref="C225:C226"/>
    <mergeCell ref="D225:F225"/>
    <mergeCell ref="G168:G169"/>
    <mergeCell ref="H168:L168"/>
    <mergeCell ref="M168:R168"/>
    <mergeCell ref="A192:C192"/>
    <mergeCell ref="A197:A198"/>
    <mergeCell ref="B197:B198"/>
    <mergeCell ref="C197:C198"/>
    <mergeCell ref="D197:F197"/>
    <mergeCell ref="G197:G198"/>
    <mergeCell ref="H197:L197"/>
    <mergeCell ref="M197:R197"/>
    <mergeCell ref="A163:C163"/>
    <mergeCell ref="A168:A169"/>
    <mergeCell ref="B168:B169"/>
    <mergeCell ref="C168:C169"/>
    <mergeCell ref="D168:F168"/>
    <mergeCell ref="G116:G117"/>
    <mergeCell ref="H116:L116"/>
    <mergeCell ref="M116:R116"/>
    <mergeCell ref="A136:C136"/>
    <mergeCell ref="A141:A142"/>
    <mergeCell ref="B141:B142"/>
    <mergeCell ref="C141:C142"/>
    <mergeCell ref="D141:F141"/>
    <mergeCell ref="G141:G142"/>
    <mergeCell ref="H141:L141"/>
    <mergeCell ref="M141:R141"/>
    <mergeCell ref="A111:C111"/>
    <mergeCell ref="A116:A117"/>
    <mergeCell ref="B116:B117"/>
    <mergeCell ref="C116:C117"/>
    <mergeCell ref="D116:F116"/>
    <mergeCell ref="G57:G58"/>
    <mergeCell ref="H57:L57"/>
    <mergeCell ref="M57:R57"/>
    <mergeCell ref="A81:C81"/>
    <mergeCell ref="A86:A87"/>
    <mergeCell ref="B86:B87"/>
    <mergeCell ref="C86:C87"/>
    <mergeCell ref="D86:F86"/>
    <mergeCell ref="G86:G87"/>
    <mergeCell ref="H86:L86"/>
    <mergeCell ref="M86:R86"/>
    <mergeCell ref="A52:C52"/>
    <mergeCell ref="A57:A58"/>
    <mergeCell ref="B57:B58"/>
    <mergeCell ref="C57:C58"/>
    <mergeCell ref="D57:F57"/>
    <mergeCell ref="H2:L2"/>
    <mergeCell ref="M2:R2"/>
    <mergeCell ref="A25:C25"/>
    <mergeCell ref="A30:A31"/>
    <mergeCell ref="B30:B31"/>
    <mergeCell ref="C30:C31"/>
    <mergeCell ref="D30:F30"/>
    <mergeCell ref="G30:G31"/>
    <mergeCell ref="H30:L30"/>
    <mergeCell ref="M30:R30"/>
    <mergeCell ref="A2:A3"/>
    <mergeCell ref="B2:B3"/>
    <mergeCell ref="C2:C3"/>
    <mergeCell ref="D2:F2"/>
    <mergeCell ref="G2:G3"/>
  </mergeCells>
  <pageMargins left="0.7" right="0.7" top="0.75" bottom="0.75" header="0.511811023622047" footer="0.511811023622047"/>
  <pageSetup paperSize="9"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selection activeCell="H11" sqref="H11"/>
    </sheetView>
  </sheetViews>
  <sheetFormatPr defaultColWidth="8.6640625" defaultRowHeight="14.4" x14ac:dyDescent="0.3"/>
  <cols>
    <col min="2" max="2" width="34.88671875" customWidth="1"/>
    <col min="4" max="5" width="9.109375" style="252" customWidth="1"/>
  </cols>
  <sheetData>
    <row r="1" spans="1:6" ht="15" customHeight="1" x14ac:dyDescent="0.3">
      <c r="A1" s="398" t="s">
        <v>276</v>
      </c>
      <c r="B1" s="398"/>
      <c r="C1" s="398"/>
      <c r="D1" s="398"/>
      <c r="E1" s="398"/>
      <c r="F1" s="398"/>
    </row>
    <row r="2" spans="1:6" x14ac:dyDescent="0.3">
      <c r="A2" s="398"/>
      <c r="B2" s="398"/>
      <c r="C2" s="398"/>
      <c r="D2" s="398"/>
      <c r="E2" s="398"/>
      <c r="F2" s="398"/>
    </row>
    <row r="3" spans="1:6" ht="15" customHeight="1" x14ac:dyDescent="0.3">
      <c r="A3" s="399" t="s">
        <v>207</v>
      </c>
      <c r="B3" s="400" t="s">
        <v>277</v>
      </c>
      <c r="C3" s="401" t="s">
        <v>215</v>
      </c>
      <c r="D3" s="400" t="s">
        <v>216</v>
      </c>
      <c r="E3" s="400" t="s">
        <v>217</v>
      </c>
      <c r="F3" s="402" t="s">
        <v>218</v>
      </c>
    </row>
    <row r="4" spans="1:6" x14ac:dyDescent="0.3">
      <c r="A4" s="399"/>
      <c r="B4" s="400"/>
      <c r="C4" s="401"/>
      <c r="D4" s="400"/>
      <c r="E4" s="400"/>
      <c r="F4" s="402"/>
    </row>
    <row r="5" spans="1:6" ht="15.6" x14ac:dyDescent="0.3">
      <c r="A5" s="253">
        <v>1</v>
      </c>
      <c r="B5" s="254" t="s">
        <v>202</v>
      </c>
      <c r="C5" s="255" t="s">
        <v>219</v>
      </c>
      <c r="D5" s="256">
        <v>9.2999999999999999E-2</v>
      </c>
      <c r="E5" s="256">
        <v>8.5000000000000006E-2</v>
      </c>
      <c r="F5" s="257">
        <f>D5*530</f>
        <v>49.29</v>
      </c>
    </row>
    <row r="6" spans="1:6" ht="15.6" x14ac:dyDescent="0.3">
      <c r="A6" s="253">
        <v>2</v>
      </c>
      <c r="B6" s="254" t="s">
        <v>220</v>
      </c>
      <c r="C6" s="255" t="s">
        <v>219</v>
      </c>
      <c r="D6" s="256">
        <v>8.4000000000000005E-2</v>
      </c>
      <c r="E6" s="256">
        <v>8.4000000000000005E-2</v>
      </c>
      <c r="F6" s="257">
        <f>D6*67.3</f>
        <v>5.6532</v>
      </c>
    </row>
    <row r="7" spans="1:6" ht="15.6" x14ac:dyDescent="0.3">
      <c r="A7" s="253">
        <v>3</v>
      </c>
      <c r="B7" s="254" t="s">
        <v>94</v>
      </c>
      <c r="C7" s="255" t="s">
        <v>219</v>
      </c>
      <c r="D7" s="256">
        <v>1.7000000000000001E-2</v>
      </c>
      <c r="E7" s="256">
        <v>1.7000000000000001E-2</v>
      </c>
      <c r="F7" s="257">
        <f>D7*320</f>
        <v>5.44</v>
      </c>
    </row>
    <row r="8" spans="1:6" ht="15.6" x14ac:dyDescent="0.3">
      <c r="A8" s="253">
        <v>4</v>
      </c>
      <c r="B8" s="254" t="s">
        <v>155</v>
      </c>
      <c r="C8" s="255" t="s">
        <v>219</v>
      </c>
      <c r="D8" s="256">
        <v>2E-3</v>
      </c>
      <c r="E8" s="256">
        <v>2E-3</v>
      </c>
      <c r="F8" s="258">
        <f>D8*461</f>
        <v>0.92200000000000004</v>
      </c>
    </row>
    <row r="9" spans="1:6" ht="15.6" x14ac:dyDescent="0.3">
      <c r="A9" s="253">
        <v>5</v>
      </c>
      <c r="B9" s="254" t="s">
        <v>53</v>
      </c>
      <c r="C9" s="255" t="s">
        <v>219</v>
      </c>
      <c r="D9" s="256">
        <v>3.0000000000000001E-3</v>
      </c>
      <c r="E9" s="256">
        <v>3.0000000000000001E-3</v>
      </c>
      <c r="F9" s="258">
        <f>D9*362</f>
        <v>1.0860000000000001</v>
      </c>
    </row>
    <row r="10" spans="1:6" ht="15.6" x14ac:dyDescent="0.3">
      <c r="A10" s="253">
        <v>6</v>
      </c>
      <c r="B10" s="254" t="s">
        <v>221</v>
      </c>
      <c r="C10" s="255" t="s">
        <v>219</v>
      </c>
      <c r="D10" s="256">
        <v>0.15</v>
      </c>
      <c r="E10" s="256">
        <v>0.12</v>
      </c>
      <c r="F10" s="258">
        <f>D10*28</f>
        <v>4.2</v>
      </c>
    </row>
    <row r="11" spans="1:6" ht="15.6" x14ac:dyDescent="0.3">
      <c r="A11" s="253">
        <v>7</v>
      </c>
      <c r="B11" s="259" t="s">
        <v>75</v>
      </c>
      <c r="C11" s="255" t="s">
        <v>219</v>
      </c>
      <c r="D11" s="256">
        <v>0.189</v>
      </c>
      <c r="E11" s="256">
        <v>0.13200000000000001</v>
      </c>
      <c r="F11" s="257">
        <f>D11*21.5</f>
        <v>4.0635000000000003</v>
      </c>
    </row>
    <row r="12" spans="1:6" ht="15.6" x14ac:dyDescent="0.3">
      <c r="A12" s="253">
        <v>8</v>
      </c>
      <c r="B12" s="259" t="s">
        <v>96</v>
      </c>
      <c r="C12" s="255" t="s">
        <v>219</v>
      </c>
      <c r="D12" s="256">
        <v>1.2999999999999999E-2</v>
      </c>
      <c r="E12" s="256">
        <v>1.2999999999999999E-2</v>
      </c>
      <c r="F12" s="257">
        <f>D12*54.4</f>
        <v>0.70719999999999994</v>
      </c>
    </row>
    <row r="13" spans="1:6" ht="15.6" x14ac:dyDescent="0.3">
      <c r="A13" s="253">
        <v>9</v>
      </c>
      <c r="B13" s="259" t="s">
        <v>222</v>
      </c>
      <c r="C13" s="255" t="s">
        <v>219</v>
      </c>
      <c r="D13" s="256">
        <v>0.24299999999999999</v>
      </c>
      <c r="E13" s="256">
        <v>0.216</v>
      </c>
      <c r="F13" s="258">
        <f>D13*345</f>
        <v>83.834999999999994</v>
      </c>
    </row>
    <row r="14" spans="1:6" ht="15.6" x14ac:dyDescent="0.3">
      <c r="A14" s="253">
        <v>10</v>
      </c>
      <c r="B14" s="259" t="s">
        <v>223</v>
      </c>
      <c r="C14" s="255" t="s">
        <v>219</v>
      </c>
      <c r="D14" s="256">
        <v>4.2999999999999997E-2</v>
      </c>
      <c r="E14" s="256">
        <v>3.2000000000000001E-2</v>
      </c>
      <c r="F14" s="258">
        <f>D14*180</f>
        <v>7.7399999999999993</v>
      </c>
    </row>
    <row r="15" spans="1:6" ht="15.6" x14ac:dyDescent="0.3">
      <c r="A15" s="253">
        <v>11</v>
      </c>
      <c r="B15" s="259" t="s">
        <v>69</v>
      </c>
      <c r="C15" s="255" t="s">
        <v>219</v>
      </c>
      <c r="D15" s="256">
        <v>2.8000000000000001E-2</v>
      </c>
      <c r="E15" s="256">
        <v>2.3E-2</v>
      </c>
      <c r="F15" s="257">
        <f>D15*30</f>
        <v>0.84</v>
      </c>
    </row>
    <row r="16" spans="1:6" ht="15.6" x14ac:dyDescent="0.3">
      <c r="A16" s="253">
        <v>12</v>
      </c>
      <c r="B16" s="259" t="s">
        <v>146</v>
      </c>
      <c r="C16" s="255" t="s">
        <v>219</v>
      </c>
      <c r="D16" s="256">
        <v>0.20899999999999999</v>
      </c>
      <c r="E16" s="256">
        <v>0.20899999999999999</v>
      </c>
      <c r="F16" s="257">
        <f>D16*40</f>
        <v>8.36</v>
      </c>
    </row>
    <row r="17" spans="1:6" ht="15.6" x14ac:dyDescent="0.3">
      <c r="A17" s="253">
        <v>13</v>
      </c>
      <c r="B17" s="259" t="s">
        <v>89</v>
      </c>
      <c r="C17" s="255" t="s">
        <v>224</v>
      </c>
      <c r="D17" s="256">
        <v>3.7999999999999999E-2</v>
      </c>
      <c r="E17" s="256">
        <v>3.7999999999999999E-2</v>
      </c>
      <c r="F17" s="257">
        <f>D17*127</f>
        <v>4.8259999999999996</v>
      </c>
    </row>
    <row r="18" spans="1:6" ht="15.6" x14ac:dyDescent="0.3">
      <c r="A18" s="253">
        <v>14</v>
      </c>
      <c r="B18" s="259" t="s">
        <v>27</v>
      </c>
      <c r="C18" s="255" t="s">
        <v>219</v>
      </c>
      <c r="D18" s="256">
        <v>0.105</v>
      </c>
      <c r="E18" s="256">
        <v>0.105</v>
      </c>
      <c r="F18" s="258">
        <f>D18*882</f>
        <v>92.61</v>
      </c>
    </row>
    <row r="19" spans="1:6" ht="15.6" x14ac:dyDescent="0.3">
      <c r="A19" s="253">
        <v>15</v>
      </c>
      <c r="B19" s="259" t="s">
        <v>36</v>
      </c>
      <c r="C19" s="255" t="s">
        <v>224</v>
      </c>
      <c r="D19" s="256">
        <v>0.86799999999999999</v>
      </c>
      <c r="E19" s="256">
        <v>0.86799999999999999</v>
      </c>
      <c r="F19" s="257">
        <f>D19*77</f>
        <v>66.835999999999999</v>
      </c>
    </row>
    <row r="20" spans="1:6" ht="15.6" x14ac:dyDescent="0.3">
      <c r="A20" s="253">
        <v>16</v>
      </c>
      <c r="B20" s="259" t="s">
        <v>225</v>
      </c>
      <c r="C20" s="255" t="s">
        <v>219</v>
      </c>
      <c r="D20" s="256">
        <v>1.4999999999999999E-2</v>
      </c>
      <c r="E20" s="256">
        <v>1.4999999999999999E-2</v>
      </c>
      <c r="F20" s="257">
        <f>D20*253.4</f>
        <v>3.8010000000000002</v>
      </c>
    </row>
    <row r="21" spans="1:6" ht="15.6" x14ac:dyDescent="0.3">
      <c r="A21" s="253">
        <v>17</v>
      </c>
      <c r="B21" s="259" t="s">
        <v>164</v>
      </c>
      <c r="C21" s="255" t="s">
        <v>219</v>
      </c>
      <c r="D21" s="256">
        <v>0.28699999999999998</v>
      </c>
      <c r="E21" s="256">
        <v>0.22500000000000001</v>
      </c>
      <c r="F21" s="257">
        <f>D21*35</f>
        <v>10.045</v>
      </c>
    </row>
    <row r="22" spans="1:6" ht="15.6" x14ac:dyDescent="0.3">
      <c r="A22" s="253">
        <v>18</v>
      </c>
      <c r="B22" s="259" t="s">
        <v>226</v>
      </c>
      <c r="C22" s="255" t="s">
        <v>219</v>
      </c>
      <c r="D22" s="256">
        <v>4.0000000000000001E-3</v>
      </c>
      <c r="E22" s="256">
        <v>4.0000000000000001E-3</v>
      </c>
      <c r="F22" s="257">
        <f>D22*31</f>
        <v>0.124</v>
      </c>
    </row>
    <row r="23" spans="1:6" ht="15.6" x14ac:dyDescent="0.3">
      <c r="A23" s="253">
        <v>19</v>
      </c>
      <c r="B23" s="254" t="s">
        <v>227</v>
      </c>
      <c r="C23" s="255" t="s">
        <v>219</v>
      </c>
      <c r="D23" s="256">
        <v>3.7999999999999999E-2</v>
      </c>
      <c r="E23" s="256">
        <v>3.5999999999999997E-2</v>
      </c>
      <c r="F23" s="257">
        <f>D23*250</f>
        <v>9.5</v>
      </c>
    </row>
    <row r="24" spans="1:6" ht="15.6" x14ac:dyDescent="0.3">
      <c r="A24" s="253">
        <v>20</v>
      </c>
      <c r="B24" s="254" t="s">
        <v>228</v>
      </c>
      <c r="C24" s="255" t="s">
        <v>219</v>
      </c>
      <c r="D24" s="256">
        <v>0.1</v>
      </c>
      <c r="E24" s="256">
        <v>0.1</v>
      </c>
      <c r="F24" s="257">
        <f>D24*132</f>
        <v>13.200000000000001</v>
      </c>
    </row>
    <row r="25" spans="1:6" ht="15.6" x14ac:dyDescent="0.3">
      <c r="A25" s="253">
        <v>21</v>
      </c>
      <c r="B25" s="254" t="s">
        <v>229</v>
      </c>
      <c r="C25" s="255" t="s">
        <v>219</v>
      </c>
      <c r="D25" s="256">
        <v>4.8000000000000001E-2</v>
      </c>
      <c r="E25" s="256">
        <v>4.1000000000000002E-2</v>
      </c>
      <c r="F25" s="257">
        <f>D25*250</f>
        <v>12</v>
      </c>
    </row>
    <row r="26" spans="1:6" ht="15.6" x14ac:dyDescent="0.3">
      <c r="A26" s="253">
        <v>22</v>
      </c>
      <c r="B26" s="254" t="s">
        <v>45</v>
      </c>
      <c r="C26" s="255" t="s">
        <v>219</v>
      </c>
      <c r="D26" s="256">
        <v>0.01</v>
      </c>
      <c r="E26" s="256">
        <v>0.01</v>
      </c>
      <c r="F26" s="257">
        <f>D26*44.5</f>
        <v>0.44500000000000001</v>
      </c>
    </row>
    <row r="27" spans="1:6" ht="15.6" x14ac:dyDescent="0.3">
      <c r="A27" s="253">
        <v>23</v>
      </c>
      <c r="B27" s="259" t="s">
        <v>84</v>
      </c>
      <c r="C27" s="255" t="s">
        <v>219</v>
      </c>
      <c r="D27" s="256">
        <v>0.2</v>
      </c>
      <c r="E27" s="256">
        <v>0.2</v>
      </c>
      <c r="F27" s="257">
        <f>D27*53</f>
        <v>10.600000000000001</v>
      </c>
    </row>
    <row r="28" spans="1:6" ht="15.6" x14ac:dyDescent="0.3">
      <c r="A28" s="253">
        <v>24</v>
      </c>
      <c r="B28" s="259" t="s">
        <v>43</v>
      </c>
      <c r="C28" s="255" t="s">
        <v>219</v>
      </c>
      <c r="D28" s="256">
        <v>0.03</v>
      </c>
      <c r="E28" s="256">
        <v>0.03</v>
      </c>
      <c r="F28" s="258">
        <f>D28*108.6</f>
        <v>3.2579999999999996</v>
      </c>
    </row>
    <row r="29" spans="1:6" ht="15.6" x14ac:dyDescent="0.3">
      <c r="A29" s="253">
        <v>25</v>
      </c>
      <c r="B29" s="259" t="s">
        <v>42</v>
      </c>
      <c r="C29" s="255" t="s">
        <v>219</v>
      </c>
      <c r="D29" s="256">
        <v>0.14699999999999999</v>
      </c>
      <c r="E29" s="256">
        <v>0.14699999999999999</v>
      </c>
      <c r="F29" s="257">
        <f>D29*76</f>
        <v>11.171999999999999</v>
      </c>
    </row>
    <row r="30" spans="1:6" ht="15.6" x14ac:dyDescent="0.3">
      <c r="A30" s="253">
        <v>26</v>
      </c>
      <c r="B30" s="259" t="s">
        <v>230</v>
      </c>
      <c r="C30" s="255" t="s">
        <v>219</v>
      </c>
      <c r="D30" s="256">
        <v>1.2999999999999999E-2</v>
      </c>
      <c r="E30" s="256">
        <v>1.2999999999999999E-2</v>
      </c>
      <c r="F30" s="258">
        <f>D30*309</f>
        <v>4.0169999999999995</v>
      </c>
    </row>
    <row r="31" spans="1:6" ht="15.6" x14ac:dyDescent="0.3">
      <c r="A31" s="253">
        <v>27</v>
      </c>
      <c r="B31" s="259" t="s">
        <v>231</v>
      </c>
      <c r="C31" s="255" t="s">
        <v>224</v>
      </c>
      <c r="D31" s="256">
        <v>0.2</v>
      </c>
      <c r="E31" s="256">
        <v>0.2</v>
      </c>
      <c r="F31" s="258">
        <f>D31*58</f>
        <v>11.600000000000001</v>
      </c>
    </row>
    <row r="32" spans="1:6" ht="15.6" x14ac:dyDescent="0.3">
      <c r="A32" s="253">
        <v>28</v>
      </c>
      <c r="B32" s="259" t="s">
        <v>40</v>
      </c>
      <c r="C32" s="255" t="s">
        <v>219</v>
      </c>
      <c r="D32" s="256">
        <v>1.0999999999999999E-2</v>
      </c>
      <c r="E32" s="256">
        <v>1.0999999999999999E-2</v>
      </c>
      <c r="F32" s="257">
        <f>D32*15</f>
        <v>0.16499999999999998</v>
      </c>
    </row>
    <row r="33" spans="1:6" ht="15.6" x14ac:dyDescent="0.3">
      <c r="A33" s="253">
        <v>29</v>
      </c>
      <c r="B33" s="259" t="s">
        <v>232</v>
      </c>
      <c r="C33" s="255" t="s">
        <v>219</v>
      </c>
      <c r="D33" s="256">
        <v>2.5000000000000001E-2</v>
      </c>
      <c r="E33" s="256">
        <v>3.1E-2</v>
      </c>
      <c r="F33" s="257">
        <f>D33*131.5</f>
        <v>3.2875000000000001</v>
      </c>
    </row>
    <row r="34" spans="1:6" ht="15.6" x14ac:dyDescent="0.3">
      <c r="A34" s="253">
        <v>30</v>
      </c>
      <c r="B34" s="254" t="s">
        <v>233</v>
      </c>
      <c r="C34" s="255" t="s">
        <v>219</v>
      </c>
      <c r="D34" s="256">
        <v>0.106</v>
      </c>
      <c r="E34" s="256">
        <v>9.9000000000000005E-2</v>
      </c>
      <c r="F34" s="257">
        <f>D34*582</f>
        <v>61.692</v>
      </c>
    </row>
    <row r="35" spans="1:6" ht="15.6" x14ac:dyDescent="0.3">
      <c r="A35" s="253">
        <v>31</v>
      </c>
      <c r="B35" s="254" t="s">
        <v>98</v>
      </c>
      <c r="C35" s="255" t="s">
        <v>219</v>
      </c>
      <c r="D35" s="256">
        <v>0.126</v>
      </c>
      <c r="E35" s="256">
        <v>0.124</v>
      </c>
      <c r="F35" s="257">
        <f>D35*368.3</f>
        <v>46.405799999999999</v>
      </c>
    </row>
    <row r="36" spans="1:6" ht="15.6" x14ac:dyDescent="0.3">
      <c r="A36" s="253">
        <v>32</v>
      </c>
      <c r="B36" s="259" t="s">
        <v>64</v>
      </c>
      <c r="C36" s="255" t="s">
        <v>219</v>
      </c>
      <c r="D36" s="256">
        <v>8.5000000000000006E-2</v>
      </c>
      <c r="E36" s="256">
        <v>6.7000000000000004E-2</v>
      </c>
      <c r="F36" s="257">
        <f>D36*302</f>
        <v>25.67</v>
      </c>
    </row>
    <row r="37" spans="1:6" ht="15.6" x14ac:dyDescent="0.3">
      <c r="A37" s="253">
        <v>33</v>
      </c>
      <c r="B37" s="259" t="s">
        <v>55</v>
      </c>
      <c r="C37" s="255" t="s">
        <v>219</v>
      </c>
      <c r="D37" s="256">
        <v>0.31</v>
      </c>
      <c r="E37" s="256">
        <v>0.31</v>
      </c>
      <c r="F37" s="257">
        <f>D37*98</f>
        <v>30.38</v>
      </c>
    </row>
    <row r="38" spans="1:6" ht="15.6" x14ac:dyDescent="0.3">
      <c r="A38" s="253">
        <v>34</v>
      </c>
      <c r="B38" s="259" t="s">
        <v>105</v>
      </c>
      <c r="C38" s="255" t="s">
        <v>219</v>
      </c>
      <c r="D38" s="256">
        <v>3.0000000000000001E-3</v>
      </c>
      <c r="E38" s="256">
        <v>3.0000000000000001E-3</v>
      </c>
      <c r="F38" s="257">
        <f>D38*444</f>
        <v>1.3320000000000001</v>
      </c>
    </row>
    <row r="39" spans="1:6" ht="15.6" x14ac:dyDescent="0.3">
      <c r="A39" s="253">
        <v>35</v>
      </c>
      <c r="B39" s="259" t="s">
        <v>234</v>
      </c>
      <c r="C39" s="255" t="s">
        <v>219</v>
      </c>
      <c r="D39" s="256">
        <v>4.4999999999999998E-2</v>
      </c>
      <c r="E39" s="256">
        <v>3.9E-2</v>
      </c>
      <c r="F39" s="257">
        <f>D39*87</f>
        <v>3.915</v>
      </c>
    </row>
    <row r="40" spans="1:6" ht="28.8" x14ac:dyDescent="0.35">
      <c r="A40" s="253">
        <v>36</v>
      </c>
      <c r="B40" s="259" t="s">
        <v>24</v>
      </c>
      <c r="C40" s="255" t="s">
        <v>235</v>
      </c>
      <c r="D40" s="260" t="s">
        <v>278</v>
      </c>
      <c r="E40" s="256">
        <v>0.2</v>
      </c>
      <c r="F40" s="257">
        <f>E40*321</f>
        <v>64.2</v>
      </c>
    </row>
    <row r="41" spans="1:6" ht="15.6" x14ac:dyDescent="0.3">
      <c r="A41" s="403" t="s">
        <v>237</v>
      </c>
      <c r="B41" s="403"/>
      <c r="C41" s="403"/>
      <c r="D41" s="403"/>
      <c r="E41" s="403"/>
      <c r="F41" s="261">
        <f>SUM(F5:F40)</f>
        <v>663.21820000000002</v>
      </c>
    </row>
    <row r="42" spans="1:6" ht="15.6" x14ac:dyDescent="0.3">
      <c r="A42" s="404" t="s">
        <v>238</v>
      </c>
      <c r="B42" s="404"/>
      <c r="C42" s="404"/>
      <c r="D42" s="404"/>
      <c r="E42" s="404"/>
      <c r="F42" s="262">
        <f>F41/10</f>
        <v>66.321820000000002</v>
      </c>
    </row>
  </sheetData>
  <mergeCells count="9">
    <mergeCell ref="A41:E41"/>
    <mergeCell ref="A42:E42"/>
    <mergeCell ref="A1:F2"/>
    <mergeCell ref="A3:A4"/>
    <mergeCell ref="B3:B4"/>
    <mergeCell ref="C3:C4"/>
    <mergeCell ref="D3:D4"/>
    <mergeCell ref="E3:E4"/>
    <mergeCell ref="F3:F4"/>
  </mergeCells>
  <pageMargins left="0.7" right="0.7" top="0.75" bottom="0.75"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4"/>
  <sheetViews>
    <sheetView zoomScaleNormal="100" workbookViewId="0">
      <selection activeCell="I425" sqref="I425"/>
    </sheetView>
  </sheetViews>
  <sheetFormatPr defaultColWidth="8.6640625" defaultRowHeight="14.4" x14ac:dyDescent="0.3"/>
  <cols>
    <col min="1" max="2" width="12.6640625" customWidth="1"/>
  </cols>
  <sheetData>
    <row r="1" spans="1:6" ht="15" customHeight="1" x14ac:dyDescent="0.3">
      <c r="A1" s="406" t="s">
        <v>279</v>
      </c>
      <c r="B1" s="406"/>
      <c r="C1" s="407" t="s">
        <v>280</v>
      </c>
      <c r="D1" s="407"/>
      <c r="E1" s="407"/>
      <c r="F1" s="407"/>
    </row>
    <row r="2" spans="1:6" ht="15" customHeight="1" x14ac:dyDescent="0.3">
      <c r="A2" s="408" t="s">
        <v>281</v>
      </c>
      <c r="B2" s="408"/>
      <c r="C2" s="407" t="s">
        <v>26</v>
      </c>
      <c r="D2" s="407"/>
      <c r="E2" s="407"/>
      <c r="F2" s="407"/>
    </row>
    <row r="3" spans="1:6" ht="15" customHeight="1" x14ac:dyDescent="0.3">
      <c r="A3" s="406" t="s">
        <v>282</v>
      </c>
      <c r="B3" s="406"/>
      <c r="C3" s="407" t="s">
        <v>280</v>
      </c>
      <c r="D3" s="407"/>
      <c r="E3" s="407"/>
      <c r="F3" s="407"/>
    </row>
    <row r="4" spans="1:6" ht="15.75" customHeight="1" x14ac:dyDescent="0.3">
      <c r="A4" s="409" t="s">
        <v>283</v>
      </c>
      <c r="B4" s="409"/>
      <c r="C4" s="407" t="s">
        <v>284</v>
      </c>
      <c r="D4" s="407"/>
      <c r="E4" s="407"/>
      <c r="F4" s="407"/>
    </row>
    <row r="5" spans="1:6" ht="15" customHeight="1" x14ac:dyDescent="0.3">
      <c r="A5" s="410" t="s">
        <v>285</v>
      </c>
      <c r="B5" s="410"/>
      <c r="C5" s="411" t="s">
        <v>286</v>
      </c>
      <c r="D5" s="411"/>
      <c r="E5" s="309"/>
      <c r="F5" s="309"/>
    </row>
    <row r="6" spans="1:6" x14ac:dyDescent="0.3">
      <c r="A6" s="410"/>
      <c r="B6" s="410"/>
      <c r="C6" s="412" t="s">
        <v>287</v>
      </c>
      <c r="D6" s="412"/>
      <c r="E6" s="310"/>
      <c r="F6" s="310"/>
    </row>
    <row r="7" spans="1:6" x14ac:dyDescent="0.3">
      <c r="A7" s="410"/>
      <c r="B7" s="410"/>
      <c r="C7" s="311" t="s">
        <v>288</v>
      </c>
      <c r="D7" s="312" t="s">
        <v>289</v>
      </c>
      <c r="E7" s="309"/>
      <c r="F7" s="309"/>
    </row>
    <row r="8" spans="1:6" ht="15" customHeight="1" x14ac:dyDescent="0.3">
      <c r="A8" s="413" t="s">
        <v>290</v>
      </c>
      <c r="B8" s="413"/>
      <c r="C8" s="313">
        <v>35.9</v>
      </c>
      <c r="D8" s="314">
        <v>33</v>
      </c>
      <c r="E8" s="315"/>
      <c r="F8" s="315"/>
    </row>
    <row r="9" spans="1:6" ht="15" customHeight="1" x14ac:dyDescent="0.3">
      <c r="A9" s="414" t="s">
        <v>291</v>
      </c>
      <c r="B9" s="414"/>
      <c r="C9" s="316">
        <v>35.1</v>
      </c>
      <c r="D9" s="317">
        <v>33</v>
      </c>
    </row>
    <row r="10" spans="1:6" ht="15" customHeight="1" x14ac:dyDescent="0.3">
      <c r="A10" s="414" t="s">
        <v>292</v>
      </c>
      <c r="B10" s="414"/>
      <c r="C10" s="316">
        <v>34.299999999999997</v>
      </c>
      <c r="D10" s="317">
        <v>33</v>
      </c>
    </row>
    <row r="11" spans="1:6" ht="15" customHeight="1" x14ac:dyDescent="0.3">
      <c r="A11" s="414" t="s">
        <v>293</v>
      </c>
      <c r="B11" s="414"/>
      <c r="C11" s="316">
        <v>35.5</v>
      </c>
      <c r="D11" s="317">
        <v>33</v>
      </c>
    </row>
    <row r="12" spans="1:6" ht="15" customHeight="1" x14ac:dyDescent="0.3">
      <c r="A12" s="414" t="s">
        <v>27</v>
      </c>
      <c r="B12" s="414"/>
      <c r="C12" s="316">
        <v>17</v>
      </c>
      <c r="D12" s="317">
        <v>17</v>
      </c>
    </row>
    <row r="13" spans="1:6" ht="15.75" customHeight="1" x14ac:dyDescent="0.3">
      <c r="A13" s="415" t="s">
        <v>31</v>
      </c>
      <c r="B13" s="415"/>
      <c r="C13" s="318">
        <v>50</v>
      </c>
      <c r="D13" s="319">
        <v>50</v>
      </c>
    </row>
    <row r="14" spans="1:6" x14ac:dyDescent="0.3">
      <c r="A14" s="416" t="s">
        <v>294</v>
      </c>
      <c r="B14" s="416"/>
      <c r="C14" s="320"/>
      <c r="D14" s="321">
        <v>100</v>
      </c>
    </row>
    <row r="15" spans="1:6" x14ac:dyDescent="0.3">
      <c r="A15" s="417"/>
      <c r="B15" s="417"/>
    </row>
    <row r="16" spans="1:6" x14ac:dyDescent="0.3">
      <c r="A16" s="418" t="s">
        <v>295</v>
      </c>
      <c r="B16" s="418"/>
      <c r="C16" s="418"/>
      <c r="D16" s="418"/>
      <c r="E16" s="418"/>
      <c r="F16" s="418"/>
    </row>
    <row r="17" spans="1:6" ht="15" customHeight="1" x14ac:dyDescent="0.3">
      <c r="A17" s="419" t="s">
        <v>296</v>
      </c>
      <c r="B17" s="419"/>
      <c r="C17" s="419"/>
      <c r="D17" s="419"/>
      <c r="E17" s="420" t="s">
        <v>297</v>
      </c>
      <c r="F17" s="420"/>
    </row>
    <row r="18" spans="1:6" ht="52.8" x14ac:dyDescent="0.3">
      <c r="A18" s="322" t="s">
        <v>298</v>
      </c>
      <c r="B18" s="323" t="s">
        <v>299</v>
      </c>
      <c r="C18" s="323" t="s">
        <v>300</v>
      </c>
      <c r="D18" s="323" t="s">
        <v>301</v>
      </c>
      <c r="E18" s="420"/>
      <c r="F18" s="420"/>
    </row>
    <row r="19" spans="1:6" x14ac:dyDescent="0.3">
      <c r="A19" s="324" t="s">
        <v>302</v>
      </c>
      <c r="B19" s="325" t="s">
        <v>303</v>
      </c>
      <c r="C19" s="325" t="s">
        <v>304</v>
      </c>
      <c r="D19" s="325" t="s">
        <v>305</v>
      </c>
      <c r="E19" s="421">
        <v>0.53</v>
      </c>
      <c r="F19" s="421"/>
    </row>
    <row r="20" spans="1:6" x14ac:dyDescent="0.3">
      <c r="A20" s="326"/>
      <c r="B20" s="326"/>
    </row>
    <row r="21" spans="1:6" x14ac:dyDescent="0.3">
      <c r="A21" s="422" t="s">
        <v>306</v>
      </c>
      <c r="B21" s="422"/>
      <c r="C21" s="422"/>
      <c r="D21" s="422"/>
      <c r="E21" s="422"/>
      <c r="F21" s="422"/>
    </row>
    <row r="22" spans="1:6" ht="80.25" customHeight="1" x14ac:dyDescent="0.3">
      <c r="A22" s="423" t="s">
        <v>307</v>
      </c>
      <c r="B22" s="423"/>
      <c r="C22" s="423"/>
      <c r="D22" s="423"/>
      <c r="E22" s="423"/>
      <c r="F22" s="423"/>
    </row>
    <row r="23" spans="1:6" x14ac:dyDescent="0.3">
      <c r="A23" s="424" t="s">
        <v>308</v>
      </c>
      <c r="B23" s="424"/>
      <c r="C23" t="s">
        <v>309</v>
      </c>
    </row>
    <row r="27" spans="1:6" ht="15" customHeight="1" x14ac:dyDescent="0.3">
      <c r="A27" s="406" t="s">
        <v>279</v>
      </c>
      <c r="B27" s="406"/>
      <c r="C27" s="407" t="s">
        <v>195</v>
      </c>
      <c r="D27" s="407"/>
      <c r="E27" s="407"/>
      <c r="F27" s="407"/>
    </row>
    <row r="28" spans="1:6" ht="15" customHeight="1" x14ac:dyDescent="0.3">
      <c r="A28" s="408" t="s">
        <v>281</v>
      </c>
      <c r="B28" s="408"/>
      <c r="C28" s="407" t="s">
        <v>55</v>
      </c>
      <c r="D28" s="407"/>
      <c r="E28" s="407"/>
      <c r="F28" s="407"/>
    </row>
    <row r="29" spans="1:6" ht="15" customHeight="1" x14ac:dyDescent="0.3">
      <c r="A29" s="406" t="s">
        <v>282</v>
      </c>
      <c r="B29" s="406"/>
      <c r="C29" s="407" t="s">
        <v>195</v>
      </c>
      <c r="D29" s="407"/>
      <c r="E29" s="407"/>
      <c r="F29" s="407"/>
    </row>
    <row r="30" spans="1:6" ht="15.75" customHeight="1" x14ac:dyDescent="0.3">
      <c r="A30" s="409" t="s">
        <v>283</v>
      </c>
      <c r="B30" s="409"/>
      <c r="C30" s="407" t="s">
        <v>310</v>
      </c>
      <c r="D30" s="407"/>
      <c r="E30" s="407"/>
      <c r="F30" s="407"/>
    </row>
    <row r="31" spans="1:6" ht="15" customHeight="1" x14ac:dyDescent="0.3">
      <c r="A31" s="410" t="s">
        <v>285</v>
      </c>
      <c r="B31" s="410"/>
      <c r="C31" s="411" t="s">
        <v>286</v>
      </c>
      <c r="D31" s="411"/>
      <c r="E31" s="309"/>
      <c r="F31" s="309"/>
    </row>
    <row r="32" spans="1:6" x14ac:dyDescent="0.3">
      <c r="A32" s="410"/>
      <c r="B32" s="410"/>
      <c r="C32" s="412" t="s">
        <v>287</v>
      </c>
      <c r="D32" s="412"/>
      <c r="E32" s="310"/>
      <c r="F32" s="310"/>
    </row>
    <row r="33" spans="1:6" x14ac:dyDescent="0.3">
      <c r="A33" s="410"/>
      <c r="B33" s="410"/>
      <c r="C33" s="311" t="s">
        <v>288</v>
      </c>
      <c r="D33" s="312" t="s">
        <v>289</v>
      </c>
      <c r="E33" s="309"/>
      <c r="F33" s="309"/>
    </row>
    <row r="34" spans="1:6" ht="15.75" customHeight="1" x14ac:dyDescent="0.3">
      <c r="A34" s="425" t="s">
        <v>56</v>
      </c>
      <c r="B34" s="425"/>
      <c r="C34" s="327">
        <v>100</v>
      </c>
      <c r="D34" s="328">
        <v>100</v>
      </c>
      <c r="E34" s="315"/>
      <c r="F34" s="315"/>
    </row>
    <row r="35" spans="1:6" x14ac:dyDescent="0.3">
      <c r="A35" s="416" t="s">
        <v>294</v>
      </c>
      <c r="B35" s="416"/>
      <c r="C35" s="320"/>
      <c r="D35" s="321">
        <v>100</v>
      </c>
    </row>
    <row r="36" spans="1:6" x14ac:dyDescent="0.3">
      <c r="A36" s="417"/>
      <c r="B36" s="417"/>
    </row>
    <row r="37" spans="1:6" x14ac:dyDescent="0.3">
      <c r="A37" s="418" t="s">
        <v>295</v>
      </c>
      <c r="B37" s="418"/>
      <c r="C37" s="418"/>
      <c r="D37" s="418"/>
      <c r="E37" s="418"/>
      <c r="F37" s="418"/>
    </row>
    <row r="38" spans="1:6" ht="15" customHeight="1" x14ac:dyDescent="0.3">
      <c r="A38" s="419" t="s">
        <v>296</v>
      </c>
      <c r="B38" s="419"/>
      <c r="C38" s="419"/>
      <c r="D38" s="419"/>
      <c r="E38" s="420" t="s">
        <v>297</v>
      </c>
      <c r="F38" s="420"/>
    </row>
    <row r="39" spans="1:6" ht="52.8" x14ac:dyDescent="0.3">
      <c r="A39" s="322" t="s">
        <v>298</v>
      </c>
      <c r="B39" s="323" t="s">
        <v>299</v>
      </c>
      <c r="C39" s="323" t="s">
        <v>300</v>
      </c>
      <c r="D39" s="323" t="s">
        <v>301</v>
      </c>
      <c r="E39" s="420"/>
      <c r="F39" s="420"/>
    </row>
    <row r="40" spans="1:6" x14ac:dyDescent="0.3">
      <c r="A40" s="324" t="s">
        <v>311</v>
      </c>
      <c r="B40" s="325" t="s">
        <v>312</v>
      </c>
      <c r="C40" s="325" t="s">
        <v>313</v>
      </c>
      <c r="D40" s="325" t="s">
        <v>314</v>
      </c>
      <c r="E40" s="421">
        <v>0</v>
      </c>
      <c r="F40" s="421"/>
    </row>
    <row r="41" spans="1:6" x14ac:dyDescent="0.3">
      <c r="A41" s="326"/>
      <c r="B41" s="326"/>
    </row>
    <row r="42" spans="1:6" x14ac:dyDescent="0.3">
      <c r="A42" s="422" t="s">
        <v>306</v>
      </c>
      <c r="B42" s="422"/>
      <c r="C42" s="422"/>
      <c r="D42" s="422"/>
      <c r="E42" s="422"/>
      <c r="F42" s="422"/>
    </row>
    <row r="43" spans="1:6" x14ac:dyDescent="0.3">
      <c r="A43" s="423"/>
      <c r="B43" s="423"/>
      <c r="C43" s="423"/>
      <c r="D43" s="423"/>
      <c r="E43" s="423"/>
      <c r="F43" s="423"/>
    </row>
    <row r="44" spans="1:6" x14ac:dyDescent="0.3">
      <c r="A44" s="424" t="s">
        <v>308</v>
      </c>
      <c r="B44" s="424"/>
      <c r="C44" t="s">
        <v>309</v>
      </c>
    </row>
    <row r="48" spans="1:6" ht="15" customHeight="1" x14ac:dyDescent="0.3">
      <c r="A48" s="406" t="s">
        <v>279</v>
      </c>
      <c r="B48" s="406"/>
      <c r="C48" s="407" t="s">
        <v>315</v>
      </c>
      <c r="D48" s="407"/>
      <c r="E48" s="407"/>
      <c r="F48" s="407"/>
    </row>
    <row r="49" spans="1:6" ht="15" customHeight="1" x14ac:dyDescent="0.3">
      <c r="A49" s="408" t="s">
        <v>281</v>
      </c>
      <c r="B49" s="408"/>
      <c r="C49" s="407" t="s">
        <v>316</v>
      </c>
      <c r="D49" s="407"/>
      <c r="E49" s="407"/>
      <c r="F49" s="407"/>
    </row>
    <row r="50" spans="1:6" ht="15" customHeight="1" x14ac:dyDescent="0.3">
      <c r="A50" s="406" t="s">
        <v>282</v>
      </c>
      <c r="B50" s="406"/>
      <c r="C50" s="407" t="s">
        <v>315</v>
      </c>
      <c r="D50" s="407"/>
      <c r="E50" s="407"/>
      <c r="F50" s="407"/>
    </row>
    <row r="51" spans="1:6" ht="15.75" customHeight="1" x14ac:dyDescent="0.3">
      <c r="A51" s="409" t="s">
        <v>283</v>
      </c>
      <c r="B51" s="409"/>
      <c r="C51" s="407" t="s">
        <v>317</v>
      </c>
      <c r="D51" s="407"/>
      <c r="E51" s="407"/>
      <c r="F51" s="407"/>
    </row>
    <row r="52" spans="1:6" ht="15" customHeight="1" x14ac:dyDescent="0.3">
      <c r="A52" s="410" t="s">
        <v>285</v>
      </c>
      <c r="B52" s="410"/>
      <c r="C52" s="411" t="s">
        <v>286</v>
      </c>
      <c r="D52" s="411"/>
      <c r="E52" s="309"/>
      <c r="F52" s="309"/>
    </row>
    <row r="53" spans="1:6" x14ac:dyDescent="0.3">
      <c r="A53" s="410"/>
      <c r="B53" s="410"/>
      <c r="C53" s="412" t="s">
        <v>287</v>
      </c>
      <c r="D53" s="412"/>
      <c r="E53" s="310"/>
      <c r="F53" s="310"/>
    </row>
    <row r="54" spans="1:6" x14ac:dyDescent="0.3">
      <c r="A54" s="410"/>
      <c r="B54" s="410"/>
      <c r="C54" s="311" t="s">
        <v>288</v>
      </c>
      <c r="D54" s="312" t="s">
        <v>289</v>
      </c>
      <c r="E54" s="309"/>
      <c r="F54" s="309"/>
    </row>
    <row r="55" spans="1:6" ht="15" customHeight="1" x14ac:dyDescent="0.3">
      <c r="A55" s="413" t="s">
        <v>318</v>
      </c>
      <c r="B55" s="413"/>
      <c r="C55" s="313">
        <v>49.23</v>
      </c>
      <c r="D55" s="314">
        <v>33.54</v>
      </c>
      <c r="E55" s="315"/>
      <c r="F55" s="315"/>
    </row>
    <row r="56" spans="1:6" ht="15" customHeight="1" x14ac:dyDescent="0.3">
      <c r="A56" s="414" t="s">
        <v>319</v>
      </c>
      <c r="B56" s="414"/>
      <c r="C56" s="316">
        <v>48.31</v>
      </c>
      <c r="D56" s="317">
        <v>33.54</v>
      </c>
    </row>
    <row r="57" spans="1:6" ht="15" customHeight="1" x14ac:dyDescent="0.3">
      <c r="A57" s="414" t="s">
        <v>320</v>
      </c>
      <c r="B57" s="414"/>
      <c r="C57" s="316">
        <v>43.69</v>
      </c>
      <c r="D57" s="317">
        <v>31.69</v>
      </c>
    </row>
    <row r="58" spans="1:6" ht="15" customHeight="1" x14ac:dyDescent="0.3">
      <c r="A58" s="414" t="s">
        <v>321</v>
      </c>
      <c r="B58" s="414"/>
      <c r="C58" s="316">
        <v>55.38</v>
      </c>
      <c r="D58" s="317">
        <v>35.380000000000003</v>
      </c>
    </row>
    <row r="59" spans="1:6" ht="15" customHeight="1" x14ac:dyDescent="0.3">
      <c r="A59" s="414" t="s">
        <v>322</v>
      </c>
      <c r="B59" s="414"/>
      <c r="C59" s="316">
        <v>58.77</v>
      </c>
      <c r="D59" s="317">
        <v>38.46</v>
      </c>
    </row>
    <row r="60" spans="1:6" ht="15" customHeight="1" x14ac:dyDescent="0.3">
      <c r="A60" s="414" t="s">
        <v>323</v>
      </c>
      <c r="B60" s="414"/>
      <c r="C60" s="316">
        <v>36.92</v>
      </c>
      <c r="D60" s="317">
        <v>33.54</v>
      </c>
    </row>
    <row r="61" spans="1:6" ht="15" customHeight="1" x14ac:dyDescent="0.3">
      <c r="A61" s="414" t="s">
        <v>324</v>
      </c>
      <c r="B61" s="414"/>
      <c r="C61" s="316">
        <v>32.31</v>
      </c>
      <c r="D61" s="317">
        <v>30.77</v>
      </c>
    </row>
    <row r="62" spans="1:6" ht="15" customHeight="1" x14ac:dyDescent="0.3">
      <c r="A62" s="414" t="s">
        <v>325</v>
      </c>
      <c r="B62" s="414"/>
      <c r="C62" s="316">
        <v>28.92</v>
      </c>
      <c r="D62" s="317">
        <v>28.92</v>
      </c>
    </row>
    <row r="63" spans="1:6" ht="15" customHeight="1" x14ac:dyDescent="0.3">
      <c r="A63" s="414" t="s">
        <v>27</v>
      </c>
      <c r="B63" s="414"/>
      <c r="C63" s="316">
        <v>3</v>
      </c>
      <c r="D63" s="317">
        <v>3</v>
      </c>
    </row>
    <row r="64" spans="1:6" ht="15" customHeight="1" x14ac:dyDescent="0.3">
      <c r="A64" s="426" t="s">
        <v>326</v>
      </c>
      <c r="B64" s="426"/>
      <c r="C64" s="316">
        <v>0</v>
      </c>
      <c r="D64" s="317">
        <v>23.08</v>
      </c>
    </row>
    <row r="65" spans="1:6" ht="15" customHeight="1" x14ac:dyDescent="0.3">
      <c r="A65" s="414" t="s">
        <v>75</v>
      </c>
      <c r="B65" s="414"/>
      <c r="C65" s="316">
        <v>65.540000000000006</v>
      </c>
      <c r="D65" s="317">
        <v>49.23</v>
      </c>
    </row>
    <row r="66" spans="1:6" ht="15" customHeight="1" x14ac:dyDescent="0.3">
      <c r="A66" s="414" t="s">
        <v>66</v>
      </c>
      <c r="B66" s="414"/>
      <c r="C66" s="316">
        <v>13.54</v>
      </c>
      <c r="D66" s="317">
        <v>10.77</v>
      </c>
    </row>
    <row r="67" spans="1:6" ht="15" customHeight="1" x14ac:dyDescent="0.3">
      <c r="A67" s="414" t="s">
        <v>327</v>
      </c>
      <c r="B67" s="414"/>
      <c r="C67" s="316">
        <v>3.69</v>
      </c>
      <c r="D67" s="317">
        <v>3.69</v>
      </c>
    </row>
    <row r="68" spans="1:6" ht="15" customHeight="1" x14ac:dyDescent="0.3">
      <c r="A68" s="414" t="s">
        <v>115</v>
      </c>
      <c r="B68" s="414"/>
      <c r="C68" s="316">
        <v>7.38</v>
      </c>
      <c r="D68" s="317">
        <v>6.15</v>
      </c>
    </row>
    <row r="69" spans="1:6" ht="15" customHeight="1" x14ac:dyDescent="0.3">
      <c r="A69" s="414" t="s">
        <v>177</v>
      </c>
      <c r="B69" s="414"/>
      <c r="C69" s="316">
        <v>0.92</v>
      </c>
      <c r="D69" s="317">
        <v>0.92</v>
      </c>
    </row>
    <row r="70" spans="1:6" ht="15.75" customHeight="1" x14ac:dyDescent="0.3">
      <c r="A70" s="427" t="s">
        <v>328</v>
      </c>
      <c r="B70" s="427"/>
      <c r="C70" s="318">
        <v>0</v>
      </c>
      <c r="D70" s="319">
        <v>76.92</v>
      </c>
    </row>
    <row r="71" spans="1:6" x14ac:dyDescent="0.3">
      <c r="A71" s="416" t="s">
        <v>294</v>
      </c>
      <c r="B71" s="416"/>
      <c r="C71" s="320"/>
      <c r="D71" s="321">
        <v>100</v>
      </c>
    </row>
    <row r="72" spans="1:6" x14ac:dyDescent="0.3">
      <c r="A72" s="417"/>
      <c r="B72" s="417"/>
    </row>
    <row r="73" spans="1:6" x14ac:dyDescent="0.3">
      <c r="A73" s="418" t="s">
        <v>295</v>
      </c>
      <c r="B73" s="418"/>
      <c r="C73" s="418"/>
      <c r="D73" s="418"/>
      <c r="E73" s="418"/>
      <c r="F73" s="418"/>
    </row>
    <row r="74" spans="1:6" ht="15" customHeight="1" x14ac:dyDescent="0.3">
      <c r="A74" s="419" t="s">
        <v>296</v>
      </c>
      <c r="B74" s="419"/>
      <c r="C74" s="419"/>
      <c r="D74" s="419"/>
      <c r="E74" s="420" t="s">
        <v>297</v>
      </c>
      <c r="F74" s="420"/>
    </row>
    <row r="75" spans="1:6" ht="52.8" x14ac:dyDescent="0.3">
      <c r="A75" s="322" t="s">
        <v>298</v>
      </c>
      <c r="B75" s="323" t="s">
        <v>299</v>
      </c>
      <c r="C75" s="323" t="s">
        <v>300</v>
      </c>
      <c r="D75" s="323" t="s">
        <v>301</v>
      </c>
      <c r="E75" s="420"/>
      <c r="F75" s="420"/>
    </row>
    <row r="76" spans="1:6" x14ac:dyDescent="0.3">
      <c r="A76" s="324" t="s">
        <v>329</v>
      </c>
      <c r="B76" s="325" t="s">
        <v>330</v>
      </c>
      <c r="C76" s="325" t="s">
        <v>331</v>
      </c>
      <c r="D76" s="325" t="s">
        <v>332</v>
      </c>
      <c r="E76" s="421">
        <v>4.8490000000000002</v>
      </c>
      <c r="F76" s="421"/>
    </row>
    <row r="77" spans="1:6" x14ac:dyDescent="0.3">
      <c r="A77" s="326"/>
      <c r="B77" s="326"/>
    </row>
    <row r="78" spans="1:6" x14ac:dyDescent="0.3">
      <c r="A78" s="422" t="s">
        <v>306</v>
      </c>
      <c r="B78" s="422"/>
      <c r="C78" s="422"/>
      <c r="D78" s="422"/>
      <c r="E78" s="422"/>
      <c r="F78" s="422"/>
    </row>
    <row r="79" spans="1:6" ht="44.25" customHeight="1" x14ac:dyDescent="0.3">
      <c r="A79" s="423" t="s">
        <v>333</v>
      </c>
      <c r="B79" s="423"/>
      <c r="C79" s="423"/>
      <c r="D79" s="423"/>
      <c r="E79" s="423"/>
      <c r="F79" s="423"/>
    </row>
    <row r="80" spans="1:6" x14ac:dyDescent="0.3">
      <c r="A80" s="424" t="s">
        <v>308</v>
      </c>
      <c r="B80" s="424"/>
      <c r="C80" t="s">
        <v>334</v>
      </c>
    </row>
    <row r="84" spans="1:6" x14ac:dyDescent="0.3">
      <c r="A84" s="417"/>
      <c r="B84" s="417"/>
    </row>
    <row r="85" spans="1:6" ht="15" customHeight="1" x14ac:dyDescent="0.3">
      <c r="A85" s="406" t="s">
        <v>279</v>
      </c>
      <c r="B85" s="406"/>
      <c r="C85" s="407" t="s">
        <v>335</v>
      </c>
      <c r="D85" s="407"/>
      <c r="E85" s="407"/>
      <c r="F85" s="407"/>
    </row>
    <row r="86" spans="1:6" ht="15" customHeight="1" x14ac:dyDescent="0.3">
      <c r="A86" s="408" t="s">
        <v>281</v>
      </c>
      <c r="B86" s="408"/>
      <c r="C86" s="407" t="s">
        <v>336</v>
      </c>
      <c r="D86" s="407"/>
      <c r="E86" s="407"/>
      <c r="F86" s="407"/>
    </row>
    <row r="87" spans="1:6" ht="15" customHeight="1" x14ac:dyDescent="0.3">
      <c r="A87" s="406" t="s">
        <v>282</v>
      </c>
      <c r="B87" s="406"/>
      <c r="C87" s="407" t="s">
        <v>335</v>
      </c>
      <c r="D87" s="407"/>
      <c r="E87" s="407"/>
      <c r="F87" s="407"/>
    </row>
    <row r="88" spans="1:6" ht="15.75" customHeight="1" x14ac:dyDescent="0.3">
      <c r="A88" s="409" t="s">
        <v>283</v>
      </c>
      <c r="B88" s="409"/>
      <c r="C88" s="407" t="s">
        <v>284</v>
      </c>
      <c r="D88" s="407"/>
      <c r="E88" s="407"/>
      <c r="F88" s="407"/>
    </row>
    <row r="89" spans="1:6" ht="15" customHeight="1" x14ac:dyDescent="0.3">
      <c r="A89" s="410" t="s">
        <v>285</v>
      </c>
      <c r="B89" s="410"/>
      <c r="C89" s="411" t="s">
        <v>286</v>
      </c>
      <c r="D89" s="411"/>
      <c r="E89" s="309"/>
      <c r="F89" s="309"/>
    </row>
    <row r="90" spans="1:6" x14ac:dyDescent="0.3">
      <c r="A90" s="410"/>
      <c r="B90" s="410"/>
      <c r="C90" s="412" t="s">
        <v>287</v>
      </c>
      <c r="D90" s="412"/>
      <c r="E90" s="310"/>
      <c r="F90" s="310"/>
    </row>
    <row r="91" spans="1:6" x14ac:dyDescent="0.3">
      <c r="A91" s="410"/>
      <c r="B91" s="410"/>
      <c r="C91" s="311" t="s">
        <v>288</v>
      </c>
      <c r="D91" s="312" t="s">
        <v>289</v>
      </c>
      <c r="E91" s="309"/>
      <c r="F91" s="309"/>
    </row>
    <row r="92" spans="1:6" ht="15" customHeight="1" x14ac:dyDescent="0.3">
      <c r="A92" s="413" t="s">
        <v>202</v>
      </c>
      <c r="B92" s="413"/>
      <c r="C92" s="313">
        <v>93.4</v>
      </c>
      <c r="D92" s="314">
        <v>85</v>
      </c>
      <c r="E92" s="315"/>
      <c r="F92" s="315"/>
    </row>
    <row r="93" spans="1:6" ht="15" customHeight="1" x14ac:dyDescent="0.3">
      <c r="A93" s="414" t="s">
        <v>31</v>
      </c>
      <c r="B93" s="414"/>
      <c r="C93" s="316">
        <v>12</v>
      </c>
      <c r="D93" s="317">
        <v>12</v>
      </c>
    </row>
    <row r="94" spans="1:6" ht="15" customHeight="1" x14ac:dyDescent="0.3">
      <c r="A94" s="414" t="s">
        <v>69</v>
      </c>
      <c r="B94" s="414"/>
      <c r="C94" s="316">
        <v>15</v>
      </c>
      <c r="D94" s="317">
        <v>12.6</v>
      </c>
    </row>
    <row r="95" spans="1:6" ht="15" customHeight="1" x14ac:dyDescent="0.3">
      <c r="A95" s="414" t="s">
        <v>24</v>
      </c>
      <c r="B95" s="414"/>
      <c r="C95" s="316">
        <v>5</v>
      </c>
      <c r="D95" s="317">
        <v>5</v>
      </c>
    </row>
    <row r="96" spans="1:6" ht="15" customHeight="1" x14ac:dyDescent="0.3">
      <c r="A96" s="414" t="s">
        <v>40</v>
      </c>
      <c r="B96" s="414"/>
      <c r="C96" s="316">
        <v>0.2</v>
      </c>
      <c r="D96" s="317">
        <v>0.2</v>
      </c>
    </row>
    <row r="97" spans="1:6" ht="15" customHeight="1" x14ac:dyDescent="0.3">
      <c r="A97" s="426" t="s">
        <v>337</v>
      </c>
      <c r="B97" s="426"/>
      <c r="C97" s="316">
        <v>0</v>
      </c>
      <c r="D97" s="317">
        <v>114</v>
      </c>
    </row>
    <row r="98" spans="1:6" ht="15" customHeight="1" x14ac:dyDescent="0.3">
      <c r="A98" s="426" t="s">
        <v>338</v>
      </c>
      <c r="B98" s="426"/>
      <c r="C98" s="316">
        <v>0</v>
      </c>
      <c r="D98" s="317">
        <v>100</v>
      </c>
    </row>
    <row r="99" spans="1:6" ht="15.75" customHeight="1" x14ac:dyDescent="0.3">
      <c r="A99" s="415" t="s">
        <v>27</v>
      </c>
      <c r="B99" s="415"/>
      <c r="C99" s="318">
        <v>3</v>
      </c>
      <c r="D99" s="319">
        <v>3</v>
      </c>
    </row>
    <row r="100" spans="1:6" x14ac:dyDescent="0.3">
      <c r="A100" s="416" t="s">
        <v>294</v>
      </c>
      <c r="B100" s="416"/>
      <c r="C100" s="320"/>
      <c r="D100" s="321">
        <v>100</v>
      </c>
    </row>
    <row r="101" spans="1:6" x14ac:dyDescent="0.3">
      <c r="A101" s="417"/>
      <c r="B101" s="417"/>
    </row>
    <row r="102" spans="1:6" x14ac:dyDescent="0.3">
      <c r="A102" s="418" t="s">
        <v>295</v>
      </c>
      <c r="B102" s="418"/>
      <c r="C102" s="418"/>
      <c r="D102" s="418"/>
      <c r="E102" s="418"/>
      <c r="F102" s="418"/>
    </row>
    <row r="103" spans="1:6" ht="15" customHeight="1" x14ac:dyDescent="0.3">
      <c r="A103" s="419" t="s">
        <v>296</v>
      </c>
      <c r="B103" s="419"/>
      <c r="C103" s="419"/>
      <c r="D103" s="419"/>
      <c r="E103" s="420" t="s">
        <v>297</v>
      </c>
      <c r="F103" s="420"/>
    </row>
    <row r="104" spans="1:6" ht="52.8" x14ac:dyDescent="0.3">
      <c r="A104" s="322" t="s">
        <v>298</v>
      </c>
      <c r="B104" s="323" t="s">
        <v>299</v>
      </c>
      <c r="C104" s="323" t="s">
        <v>300</v>
      </c>
      <c r="D104" s="323" t="s">
        <v>301</v>
      </c>
      <c r="E104" s="420"/>
      <c r="F104" s="420"/>
    </row>
    <row r="105" spans="1:6" x14ac:dyDescent="0.3">
      <c r="A105" s="324" t="s">
        <v>339</v>
      </c>
      <c r="B105" s="325" t="s">
        <v>340</v>
      </c>
      <c r="C105" s="325" t="s">
        <v>341</v>
      </c>
      <c r="D105" s="325" t="s">
        <v>342</v>
      </c>
      <c r="E105" s="421">
        <v>1.2</v>
      </c>
      <c r="F105" s="421"/>
    </row>
    <row r="106" spans="1:6" x14ac:dyDescent="0.3">
      <c r="A106" s="326"/>
      <c r="B106" s="326"/>
    </row>
    <row r="107" spans="1:6" x14ac:dyDescent="0.3">
      <c r="A107" s="422" t="s">
        <v>306</v>
      </c>
      <c r="B107" s="422"/>
      <c r="C107" s="422"/>
      <c r="D107" s="422"/>
      <c r="E107" s="422"/>
      <c r="F107" s="422"/>
    </row>
    <row r="108" spans="1:6" ht="15" customHeight="1" x14ac:dyDescent="0.3">
      <c r="A108" s="423" t="s">
        <v>343</v>
      </c>
      <c r="B108" s="423"/>
      <c r="C108" s="423"/>
      <c r="D108" s="423"/>
      <c r="E108" s="423"/>
      <c r="F108" s="423"/>
    </row>
    <row r="109" spans="1:6" x14ac:dyDescent="0.3">
      <c r="A109" s="424" t="s">
        <v>308</v>
      </c>
      <c r="B109" s="424"/>
      <c r="C109" t="s">
        <v>344</v>
      </c>
    </row>
    <row r="114" spans="1:6" ht="15" customHeight="1" x14ac:dyDescent="0.3">
      <c r="A114" s="406" t="s">
        <v>279</v>
      </c>
      <c r="B114" s="406"/>
      <c r="C114" s="407" t="s">
        <v>345</v>
      </c>
      <c r="D114" s="407"/>
      <c r="E114" s="407"/>
      <c r="F114" s="407"/>
    </row>
    <row r="115" spans="1:6" ht="15" customHeight="1" x14ac:dyDescent="0.3">
      <c r="A115" s="408" t="s">
        <v>281</v>
      </c>
      <c r="B115" s="408"/>
      <c r="C115" s="407" t="s">
        <v>83</v>
      </c>
      <c r="D115" s="407"/>
      <c r="E115" s="407"/>
      <c r="F115" s="407"/>
    </row>
    <row r="116" spans="1:6" ht="15" customHeight="1" x14ac:dyDescent="0.3">
      <c r="A116" s="406" t="s">
        <v>282</v>
      </c>
      <c r="B116" s="406"/>
      <c r="C116" s="407" t="s">
        <v>345</v>
      </c>
      <c r="D116" s="407"/>
      <c r="E116" s="407"/>
      <c r="F116" s="407"/>
    </row>
    <row r="117" spans="1:6" ht="15.75" customHeight="1" x14ac:dyDescent="0.3">
      <c r="A117" s="409" t="s">
        <v>283</v>
      </c>
      <c r="B117" s="409"/>
      <c r="C117" s="407" t="s">
        <v>310</v>
      </c>
      <c r="D117" s="407"/>
      <c r="E117" s="407"/>
      <c r="F117" s="407"/>
    </row>
    <row r="118" spans="1:6" ht="15" customHeight="1" x14ac:dyDescent="0.3">
      <c r="A118" s="410" t="s">
        <v>285</v>
      </c>
      <c r="B118" s="410"/>
      <c r="C118" s="411" t="s">
        <v>286</v>
      </c>
      <c r="D118" s="411"/>
      <c r="E118" s="309"/>
      <c r="F118" s="309"/>
    </row>
    <row r="119" spans="1:6" x14ac:dyDescent="0.3">
      <c r="A119" s="410"/>
      <c r="B119" s="410"/>
      <c r="C119" s="412" t="s">
        <v>287</v>
      </c>
      <c r="D119" s="412"/>
      <c r="E119" s="310"/>
      <c r="F119" s="310"/>
    </row>
    <row r="120" spans="1:6" x14ac:dyDescent="0.3">
      <c r="A120" s="410"/>
      <c r="B120" s="410"/>
      <c r="C120" s="311" t="s">
        <v>288</v>
      </c>
      <c r="D120" s="312" t="s">
        <v>289</v>
      </c>
      <c r="E120" s="309"/>
      <c r="F120" s="309"/>
    </row>
    <row r="121" spans="1:6" ht="15.75" customHeight="1" x14ac:dyDescent="0.3">
      <c r="A121" s="425" t="s">
        <v>84</v>
      </c>
      <c r="B121" s="425"/>
      <c r="C121" s="327">
        <v>100</v>
      </c>
      <c r="D121" s="328">
        <v>100</v>
      </c>
      <c r="E121" s="315"/>
      <c r="F121" s="315"/>
    </row>
    <row r="122" spans="1:6" x14ac:dyDescent="0.3">
      <c r="A122" s="416" t="s">
        <v>294</v>
      </c>
      <c r="B122" s="416"/>
      <c r="C122" s="320"/>
      <c r="D122" s="321">
        <v>100</v>
      </c>
    </row>
    <row r="123" spans="1:6" x14ac:dyDescent="0.3">
      <c r="A123" s="417"/>
      <c r="B123" s="417"/>
    </row>
    <row r="124" spans="1:6" x14ac:dyDescent="0.3">
      <c r="A124" s="418" t="s">
        <v>295</v>
      </c>
      <c r="B124" s="418"/>
      <c r="C124" s="418"/>
      <c r="D124" s="418"/>
      <c r="E124" s="418"/>
      <c r="F124" s="418"/>
    </row>
    <row r="125" spans="1:6" ht="15" customHeight="1" x14ac:dyDescent="0.3">
      <c r="A125" s="419" t="s">
        <v>296</v>
      </c>
      <c r="B125" s="419"/>
      <c r="C125" s="419"/>
      <c r="D125" s="419"/>
      <c r="E125" s="420" t="s">
        <v>297</v>
      </c>
      <c r="F125" s="420"/>
    </row>
    <row r="126" spans="1:6" ht="52.8" x14ac:dyDescent="0.3">
      <c r="A126" s="322" t="s">
        <v>298</v>
      </c>
      <c r="B126" s="323" t="s">
        <v>299</v>
      </c>
      <c r="C126" s="323" t="s">
        <v>300</v>
      </c>
      <c r="D126" s="323" t="s">
        <v>301</v>
      </c>
      <c r="E126" s="420"/>
      <c r="F126" s="420"/>
    </row>
    <row r="127" spans="1:6" x14ac:dyDescent="0.3">
      <c r="A127" s="324" t="s">
        <v>346</v>
      </c>
      <c r="B127" s="325" t="s">
        <v>312</v>
      </c>
      <c r="C127" s="325" t="s">
        <v>347</v>
      </c>
      <c r="D127" s="325" t="s">
        <v>348</v>
      </c>
      <c r="E127" s="421">
        <v>0</v>
      </c>
      <c r="F127" s="421"/>
    </row>
    <row r="128" spans="1:6" x14ac:dyDescent="0.3">
      <c r="A128" s="326"/>
      <c r="B128" s="326"/>
    </row>
    <row r="129" spans="1:6" x14ac:dyDescent="0.3">
      <c r="A129" s="422" t="s">
        <v>306</v>
      </c>
      <c r="B129" s="422"/>
      <c r="C129" s="422"/>
      <c r="D129" s="422"/>
      <c r="E129" s="422"/>
      <c r="F129" s="422"/>
    </row>
    <row r="130" spans="1:6" x14ac:dyDescent="0.3">
      <c r="A130" s="423"/>
      <c r="B130" s="423"/>
      <c r="C130" s="423"/>
      <c r="D130" s="423"/>
      <c r="E130" s="423"/>
      <c r="F130" s="423"/>
    </row>
    <row r="131" spans="1:6" x14ac:dyDescent="0.3">
      <c r="A131" s="424" t="s">
        <v>308</v>
      </c>
      <c r="B131" s="424"/>
      <c r="C131" t="s">
        <v>309</v>
      </c>
    </row>
    <row r="135" spans="1:6" ht="15" customHeight="1" x14ac:dyDescent="0.3">
      <c r="A135" s="428" t="s">
        <v>279</v>
      </c>
      <c r="B135" s="428"/>
      <c r="C135" s="429" t="s">
        <v>345</v>
      </c>
      <c r="D135" s="429"/>
      <c r="E135" s="429"/>
      <c r="F135" s="429"/>
    </row>
    <row r="136" spans="1:6" ht="15" customHeight="1" x14ac:dyDescent="0.3">
      <c r="A136" s="430" t="s">
        <v>281</v>
      </c>
      <c r="B136" s="430"/>
      <c r="C136" s="429" t="s">
        <v>169</v>
      </c>
      <c r="D136" s="429"/>
      <c r="E136" s="429"/>
      <c r="F136" s="429"/>
    </row>
    <row r="137" spans="1:6" ht="15" customHeight="1" x14ac:dyDescent="0.3">
      <c r="A137" s="428" t="s">
        <v>282</v>
      </c>
      <c r="B137" s="428"/>
      <c r="C137" s="429" t="s">
        <v>345</v>
      </c>
      <c r="D137" s="429"/>
      <c r="E137" s="429"/>
      <c r="F137" s="429"/>
    </row>
    <row r="138" spans="1:6" ht="15.75" customHeight="1" x14ac:dyDescent="0.3">
      <c r="A138" s="431" t="s">
        <v>283</v>
      </c>
      <c r="B138" s="431"/>
      <c r="C138" s="429" t="s">
        <v>284</v>
      </c>
      <c r="D138" s="429"/>
      <c r="E138" s="429"/>
      <c r="F138" s="429"/>
    </row>
    <row r="139" spans="1:6" ht="15" customHeight="1" x14ac:dyDescent="0.3">
      <c r="A139" s="432" t="s">
        <v>285</v>
      </c>
      <c r="B139" s="432"/>
      <c r="C139" s="433" t="s">
        <v>286</v>
      </c>
      <c r="D139" s="433"/>
      <c r="E139" s="329"/>
      <c r="F139" s="329"/>
    </row>
    <row r="140" spans="1:6" x14ac:dyDescent="0.3">
      <c r="A140" s="432"/>
      <c r="B140" s="432"/>
      <c r="C140" s="434" t="s">
        <v>287</v>
      </c>
      <c r="D140" s="434"/>
      <c r="E140" s="330"/>
      <c r="F140" s="330"/>
    </row>
    <row r="141" spans="1:6" x14ac:dyDescent="0.3">
      <c r="A141" s="432"/>
      <c r="B141" s="432"/>
      <c r="C141" s="331" t="s">
        <v>288</v>
      </c>
      <c r="D141" s="332" t="s">
        <v>289</v>
      </c>
      <c r="E141" s="329"/>
      <c r="F141" s="329"/>
    </row>
    <row r="142" spans="1:6" ht="15" customHeight="1" x14ac:dyDescent="0.3">
      <c r="A142" s="435" t="s">
        <v>170</v>
      </c>
      <c r="B142" s="435"/>
      <c r="C142" s="333">
        <v>100</v>
      </c>
      <c r="D142" s="334">
        <v>80</v>
      </c>
      <c r="E142" s="335"/>
      <c r="F142" s="335"/>
    </row>
    <row r="143" spans="1:6" ht="15" customHeight="1" x14ac:dyDescent="0.3">
      <c r="A143" s="436" t="s">
        <v>66</v>
      </c>
      <c r="B143" s="436"/>
      <c r="C143" s="336">
        <v>20</v>
      </c>
      <c r="D143" s="337">
        <v>16</v>
      </c>
      <c r="E143" s="338"/>
      <c r="F143" s="338"/>
    </row>
    <row r="144" spans="1:6" ht="15" customHeight="1" x14ac:dyDescent="0.3">
      <c r="A144" s="436" t="s">
        <v>89</v>
      </c>
      <c r="B144" s="436"/>
      <c r="C144" s="336">
        <v>7</v>
      </c>
      <c r="D144" s="337">
        <v>7</v>
      </c>
      <c r="E144" s="338"/>
      <c r="F144" s="338"/>
    </row>
    <row r="145" spans="1:6" ht="15.75" customHeight="1" x14ac:dyDescent="0.3">
      <c r="A145" s="437" t="s">
        <v>40</v>
      </c>
      <c r="B145" s="437"/>
      <c r="C145" s="339">
        <v>0.25</v>
      </c>
      <c r="D145" s="340">
        <v>0.25</v>
      </c>
      <c r="E145" s="338"/>
      <c r="F145" s="338"/>
    </row>
    <row r="146" spans="1:6" x14ac:dyDescent="0.3">
      <c r="A146" s="438" t="s">
        <v>294</v>
      </c>
      <c r="B146" s="438"/>
      <c r="C146" s="341"/>
      <c r="D146" s="342">
        <v>100</v>
      </c>
      <c r="E146" s="343"/>
      <c r="F146" s="343"/>
    </row>
    <row r="147" spans="1:6" x14ac:dyDescent="0.3">
      <c r="A147" s="439"/>
      <c r="B147" s="439"/>
      <c r="C147" s="344"/>
      <c r="D147" s="344"/>
      <c r="E147" s="344"/>
      <c r="F147" s="344"/>
    </row>
    <row r="148" spans="1:6" x14ac:dyDescent="0.3">
      <c r="A148" s="440" t="s">
        <v>295</v>
      </c>
      <c r="B148" s="440"/>
      <c r="C148" s="440"/>
      <c r="D148" s="440"/>
      <c r="E148" s="440"/>
      <c r="F148" s="440"/>
    </row>
    <row r="149" spans="1:6" ht="15" customHeight="1" x14ac:dyDescent="0.3">
      <c r="A149" s="441" t="s">
        <v>296</v>
      </c>
      <c r="B149" s="441"/>
      <c r="C149" s="441"/>
      <c r="D149" s="441"/>
      <c r="E149" s="442" t="s">
        <v>297</v>
      </c>
      <c r="F149" s="442"/>
    </row>
    <row r="150" spans="1:6" ht="41.4" x14ac:dyDescent="0.3">
      <c r="A150" s="345" t="s">
        <v>298</v>
      </c>
      <c r="B150" s="346" t="s">
        <v>299</v>
      </c>
      <c r="C150" s="346" t="s">
        <v>300</v>
      </c>
      <c r="D150" s="346" t="s">
        <v>301</v>
      </c>
      <c r="E150" s="442"/>
      <c r="F150" s="442"/>
    </row>
    <row r="151" spans="1:6" x14ac:dyDescent="0.3">
      <c r="A151" s="347" t="s">
        <v>349</v>
      </c>
      <c r="B151" s="348" t="s">
        <v>350</v>
      </c>
      <c r="C151" s="348" t="s">
        <v>351</v>
      </c>
      <c r="D151" s="348" t="s">
        <v>352</v>
      </c>
      <c r="E151" s="443">
        <v>25.76</v>
      </c>
      <c r="F151" s="443"/>
    </row>
    <row r="152" spans="1:6" x14ac:dyDescent="0.3">
      <c r="A152" s="349"/>
      <c r="B152" s="349"/>
      <c r="C152" s="344"/>
      <c r="D152" s="344"/>
      <c r="E152" s="344"/>
      <c r="F152" s="344"/>
    </row>
    <row r="153" spans="1:6" x14ac:dyDescent="0.3">
      <c r="A153" s="439" t="s">
        <v>306</v>
      </c>
      <c r="B153" s="439"/>
      <c r="C153" s="439"/>
      <c r="D153" s="439"/>
      <c r="E153" s="439"/>
      <c r="F153" s="439"/>
    </row>
    <row r="154" spans="1:6" ht="15" customHeight="1" x14ac:dyDescent="0.3">
      <c r="A154" s="444" t="s">
        <v>353</v>
      </c>
      <c r="B154" s="444"/>
      <c r="C154" s="444"/>
      <c r="D154" s="444"/>
      <c r="E154" s="444"/>
      <c r="F154" s="444"/>
    </row>
    <row r="155" spans="1:6" x14ac:dyDescent="0.3">
      <c r="A155" s="338"/>
      <c r="B155" s="338"/>
      <c r="C155" s="338"/>
      <c r="D155" s="338"/>
      <c r="E155" s="338"/>
      <c r="F155" s="338"/>
    </row>
    <row r="156" spans="1:6" x14ac:dyDescent="0.3">
      <c r="A156" s="338"/>
      <c r="B156" s="338"/>
      <c r="C156" s="338"/>
      <c r="D156" s="338"/>
      <c r="E156" s="338"/>
      <c r="F156" s="338"/>
    </row>
    <row r="157" spans="1:6" x14ac:dyDescent="0.3">
      <c r="A157" s="338"/>
      <c r="B157" s="338"/>
      <c r="C157" s="338"/>
      <c r="D157" s="338"/>
      <c r="E157" s="338"/>
      <c r="F157" s="338"/>
    </row>
    <row r="158" spans="1:6" x14ac:dyDescent="0.3">
      <c r="A158" s="338"/>
      <c r="B158" s="338"/>
      <c r="C158" s="338"/>
      <c r="D158" s="338"/>
      <c r="E158" s="338"/>
      <c r="F158" s="338"/>
    </row>
    <row r="159" spans="1:6" x14ac:dyDescent="0.3">
      <c r="A159" s="338"/>
      <c r="B159" s="338"/>
      <c r="C159" s="338"/>
      <c r="D159" s="338"/>
      <c r="E159" s="338"/>
      <c r="F159" s="338"/>
    </row>
    <row r="160" spans="1:6" ht="15" customHeight="1" x14ac:dyDescent="0.3">
      <c r="A160" s="406" t="s">
        <v>279</v>
      </c>
      <c r="B160" s="406"/>
      <c r="C160" s="407" t="s">
        <v>354</v>
      </c>
      <c r="D160" s="407"/>
      <c r="E160" s="407"/>
      <c r="F160" s="407"/>
    </row>
    <row r="161" spans="1:6" ht="15" customHeight="1" x14ac:dyDescent="0.3">
      <c r="A161" s="408" t="s">
        <v>281</v>
      </c>
      <c r="B161" s="408"/>
      <c r="C161" s="407" t="s">
        <v>355</v>
      </c>
      <c r="D161" s="407"/>
      <c r="E161" s="407"/>
      <c r="F161" s="407"/>
    </row>
    <row r="162" spans="1:6" ht="15" customHeight="1" x14ac:dyDescent="0.3">
      <c r="A162" s="406" t="s">
        <v>282</v>
      </c>
      <c r="B162" s="406"/>
      <c r="C162" s="407" t="s">
        <v>354</v>
      </c>
      <c r="D162" s="407"/>
      <c r="E162" s="407"/>
      <c r="F162" s="407"/>
    </row>
    <row r="163" spans="1:6" ht="15.75" customHeight="1" x14ac:dyDescent="0.3">
      <c r="A163" s="409" t="s">
        <v>283</v>
      </c>
      <c r="B163" s="409"/>
      <c r="C163" s="407" t="s">
        <v>284</v>
      </c>
      <c r="D163" s="407"/>
      <c r="E163" s="407"/>
      <c r="F163" s="407"/>
    </row>
    <row r="164" spans="1:6" ht="15" customHeight="1" x14ac:dyDescent="0.3">
      <c r="A164" s="410" t="s">
        <v>285</v>
      </c>
      <c r="B164" s="410"/>
      <c r="C164" s="411" t="s">
        <v>286</v>
      </c>
      <c r="D164" s="411"/>
      <c r="E164" s="309"/>
      <c r="F164" s="309"/>
    </row>
    <row r="165" spans="1:6" x14ac:dyDescent="0.3">
      <c r="A165" s="410"/>
      <c r="B165" s="410"/>
      <c r="C165" s="412" t="s">
        <v>287</v>
      </c>
      <c r="D165" s="412"/>
      <c r="E165" s="310"/>
      <c r="F165" s="310"/>
    </row>
    <row r="166" spans="1:6" x14ac:dyDescent="0.3">
      <c r="A166" s="410"/>
      <c r="B166" s="410"/>
      <c r="C166" s="311" t="s">
        <v>288</v>
      </c>
      <c r="D166" s="312" t="s">
        <v>289</v>
      </c>
      <c r="E166" s="309"/>
      <c r="F166" s="309"/>
    </row>
    <row r="167" spans="1:6" ht="15" customHeight="1" x14ac:dyDescent="0.3">
      <c r="A167" s="413" t="s">
        <v>38</v>
      </c>
      <c r="B167" s="413"/>
      <c r="C167" s="313">
        <v>100</v>
      </c>
      <c r="D167" s="314">
        <v>100</v>
      </c>
      <c r="E167" s="315"/>
      <c r="F167" s="315"/>
    </row>
    <row r="168" spans="1:6" ht="15.75" customHeight="1" x14ac:dyDescent="0.3">
      <c r="A168" s="415" t="s">
        <v>356</v>
      </c>
      <c r="B168" s="415"/>
      <c r="C168" s="318">
        <v>10</v>
      </c>
      <c r="D168" s="319">
        <v>10</v>
      </c>
    </row>
    <row r="169" spans="1:6" x14ac:dyDescent="0.3">
      <c r="A169" s="416" t="s">
        <v>294</v>
      </c>
      <c r="B169" s="416"/>
      <c r="C169" s="320"/>
      <c r="D169" s="321">
        <v>100</v>
      </c>
    </row>
    <row r="170" spans="1:6" x14ac:dyDescent="0.3">
      <c r="A170" s="417"/>
      <c r="B170" s="417"/>
    </row>
    <row r="171" spans="1:6" x14ac:dyDescent="0.3">
      <c r="A171" s="418" t="s">
        <v>295</v>
      </c>
      <c r="B171" s="418"/>
      <c r="C171" s="418"/>
      <c r="D171" s="418"/>
      <c r="E171" s="418"/>
      <c r="F171" s="418"/>
    </row>
    <row r="172" spans="1:6" ht="15" customHeight="1" x14ac:dyDescent="0.3">
      <c r="A172" s="419" t="s">
        <v>296</v>
      </c>
      <c r="B172" s="419"/>
      <c r="C172" s="419"/>
      <c r="D172" s="419"/>
      <c r="E172" s="420" t="s">
        <v>297</v>
      </c>
      <c r="F172" s="420"/>
    </row>
    <row r="173" spans="1:6" ht="52.8" x14ac:dyDescent="0.3">
      <c r="A173" s="322" t="s">
        <v>298</v>
      </c>
      <c r="B173" s="323" t="s">
        <v>299</v>
      </c>
      <c r="C173" s="323" t="s">
        <v>300</v>
      </c>
      <c r="D173" s="323" t="s">
        <v>301</v>
      </c>
      <c r="E173" s="420"/>
      <c r="F173" s="420"/>
    </row>
    <row r="174" spans="1:6" x14ac:dyDescent="0.3">
      <c r="A174" s="324" t="s">
        <v>357</v>
      </c>
      <c r="B174" s="325" t="s">
        <v>357</v>
      </c>
      <c r="C174" s="325" t="s">
        <v>358</v>
      </c>
      <c r="D174" s="325" t="s">
        <v>359</v>
      </c>
      <c r="E174" s="421">
        <v>15</v>
      </c>
      <c r="F174" s="421"/>
    </row>
    <row r="175" spans="1:6" x14ac:dyDescent="0.3">
      <c r="A175" s="326"/>
      <c r="B175" s="326"/>
    </row>
    <row r="176" spans="1:6" x14ac:dyDescent="0.3">
      <c r="A176" s="422" t="s">
        <v>306</v>
      </c>
      <c r="B176" s="422"/>
      <c r="C176" s="422"/>
      <c r="D176" s="422"/>
      <c r="E176" s="422"/>
      <c r="F176" s="422"/>
    </row>
    <row r="177" spans="1:6" ht="15" customHeight="1" x14ac:dyDescent="0.3">
      <c r="A177" s="423" t="s">
        <v>360</v>
      </c>
      <c r="B177" s="423"/>
      <c r="C177" s="423"/>
      <c r="D177" s="423"/>
      <c r="E177" s="423"/>
      <c r="F177" s="423"/>
    </row>
    <row r="178" spans="1:6" x14ac:dyDescent="0.3">
      <c r="A178" s="424" t="s">
        <v>308</v>
      </c>
      <c r="B178" s="424"/>
      <c r="C178" t="s">
        <v>344</v>
      </c>
    </row>
    <row r="183" spans="1:6" ht="15" customHeight="1" x14ac:dyDescent="0.3">
      <c r="A183" s="406" t="s">
        <v>279</v>
      </c>
      <c r="B183" s="406"/>
      <c r="C183" s="407" t="s">
        <v>361</v>
      </c>
      <c r="D183" s="407"/>
      <c r="E183" s="407"/>
      <c r="F183" s="407"/>
    </row>
    <row r="184" spans="1:6" ht="15" customHeight="1" x14ac:dyDescent="0.3">
      <c r="A184" s="408" t="s">
        <v>281</v>
      </c>
      <c r="B184" s="408"/>
      <c r="C184" s="407" t="s">
        <v>186</v>
      </c>
      <c r="D184" s="407"/>
      <c r="E184" s="407"/>
      <c r="F184" s="407"/>
    </row>
    <row r="185" spans="1:6" ht="15" customHeight="1" x14ac:dyDescent="0.3">
      <c r="A185" s="406" t="s">
        <v>282</v>
      </c>
      <c r="B185" s="406"/>
      <c r="C185" s="407" t="s">
        <v>361</v>
      </c>
      <c r="D185" s="407"/>
      <c r="E185" s="407"/>
      <c r="F185" s="407"/>
    </row>
    <row r="186" spans="1:6" ht="15.75" customHeight="1" x14ac:dyDescent="0.3">
      <c r="A186" s="409" t="s">
        <v>283</v>
      </c>
      <c r="B186" s="409"/>
      <c r="C186" s="407" t="s">
        <v>284</v>
      </c>
      <c r="D186" s="407"/>
      <c r="E186" s="407"/>
      <c r="F186" s="407"/>
    </row>
    <row r="187" spans="1:6" ht="15" customHeight="1" x14ac:dyDescent="0.3">
      <c r="A187" s="410" t="s">
        <v>285</v>
      </c>
      <c r="B187" s="410"/>
      <c r="C187" s="411" t="s">
        <v>286</v>
      </c>
      <c r="D187" s="411"/>
      <c r="E187" s="309"/>
      <c r="F187" s="309"/>
    </row>
    <row r="188" spans="1:6" x14ac:dyDescent="0.3">
      <c r="A188" s="410"/>
      <c r="B188" s="410"/>
      <c r="C188" s="412" t="s">
        <v>287</v>
      </c>
      <c r="D188" s="412"/>
      <c r="E188" s="310"/>
      <c r="F188" s="310"/>
    </row>
    <row r="189" spans="1:6" x14ac:dyDescent="0.3">
      <c r="A189" s="410"/>
      <c r="B189" s="410"/>
      <c r="C189" s="311" t="s">
        <v>288</v>
      </c>
      <c r="D189" s="312" t="s">
        <v>289</v>
      </c>
      <c r="E189" s="309"/>
      <c r="F189" s="309"/>
    </row>
    <row r="190" spans="1:6" ht="15" customHeight="1" x14ac:dyDescent="0.3">
      <c r="A190" s="413" t="s">
        <v>362</v>
      </c>
      <c r="B190" s="413"/>
      <c r="C190" s="313">
        <v>11</v>
      </c>
      <c r="D190" s="314">
        <v>9.6999999999999993</v>
      </c>
      <c r="E190" s="315"/>
      <c r="F190" s="315"/>
    </row>
    <row r="191" spans="1:6" ht="15" customHeight="1" x14ac:dyDescent="0.3">
      <c r="A191" s="414" t="s">
        <v>42</v>
      </c>
      <c r="B191" s="414"/>
      <c r="C191" s="316">
        <v>8</v>
      </c>
      <c r="D191" s="317">
        <v>8</v>
      </c>
    </row>
    <row r="192" spans="1:6" ht="15" customHeight="1" x14ac:dyDescent="0.3">
      <c r="A192" s="414" t="s">
        <v>38</v>
      </c>
      <c r="B192" s="414"/>
      <c r="C192" s="316">
        <v>120</v>
      </c>
      <c r="D192" s="317">
        <v>120</v>
      </c>
    </row>
    <row r="193" spans="1:6" ht="15" customHeight="1" x14ac:dyDescent="0.3">
      <c r="A193" s="414" t="s">
        <v>363</v>
      </c>
      <c r="B193" s="414"/>
      <c r="C193" s="316">
        <v>11</v>
      </c>
      <c r="D193" s="317">
        <v>9.6999999999999993</v>
      </c>
    </row>
    <row r="194" spans="1:6" ht="15" customHeight="1" x14ac:dyDescent="0.3">
      <c r="A194" s="414" t="s">
        <v>364</v>
      </c>
      <c r="B194" s="414"/>
      <c r="C194" s="316">
        <v>11</v>
      </c>
      <c r="D194" s="317">
        <v>9.6999999999999993</v>
      </c>
    </row>
    <row r="195" spans="1:6" ht="15" customHeight="1" x14ac:dyDescent="0.3">
      <c r="A195" s="414" t="s">
        <v>365</v>
      </c>
      <c r="B195" s="414"/>
      <c r="C195" s="316">
        <v>11</v>
      </c>
      <c r="D195" s="317">
        <v>9.6999999999999993</v>
      </c>
    </row>
    <row r="196" spans="1:6" ht="15" customHeight="1" x14ac:dyDescent="0.3">
      <c r="A196" s="414" t="s">
        <v>366</v>
      </c>
      <c r="B196" s="414"/>
      <c r="C196" s="316">
        <v>11.3</v>
      </c>
      <c r="D196" s="317">
        <v>9.6999999999999993</v>
      </c>
    </row>
    <row r="197" spans="1:6" ht="15.75" customHeight="1" x14ac:dyDescent="0.3">
      <c r="A197" s="415" t="s">
        <v>367</v>
      </c>
      <c r="B197" s="415"/>
      <c r="C197" s="318">
        <v>10</v>
      </c>
      <c r="D197" s="319">
        <v>9.6999999999999993</v>
      </c>
    </row>
    <row r="198" spans="1:6" x14ac:dyDescent="0.3">
      <c r="A198" s="416" t="s">
        <v>294</v>
      </c>
      <c r="B198" s="416"/>
      <c r="C198" s="320"/>
      <c r="D198" s="321">
        <v>100</v>
      </c>
    </row>
    <row r="199" spans="1:6" x14ac:dyDescent="0.3">
      <c r="A199" s="417"/>
      <c r="B199" s="417"/>
    </row>
    <row r="200" spans="1:6" x14ac:dyDescent="0.3">
      <c r="A200" s="418" t="s">
        <v>295</v>
      </c>
      <c r="B200" s="418"/>
      <c r="C200" s="418"/>
      <c r="D200" s="418"/>
      <c r="E200" s="418"/>
      <c r="F200" s="418"/>
    </row>
    <row r="201" spans="1:6" ht="15" customHeight="1" x14ac:dyDescent="0.3">
      <c r="A201" s="419" t="s">
        <v>296</v>
      </c>
      <c r="B201" s="419"/>
      <c r="C201" s="419"/>
      <c r="D201" s="419"/>
      <c r="E201" s="420" t="s">
        <v>297</v>
      </c>
      <c r="F201" s="420"/>
    </row>
    <row r="202" spans="1:6" ht="52.8" x14ac:dyDescent="0.3">
      <c r="A202" s="322" t="s">
        <v>298</v>
      </c>
      <c r="B202" s="323" t="s">
        <v>299</v>
      </c>
      <c r="C202" s="323" t="s">
        <v>300</v>
      </c>
      <c r="D202" s="323" t="s">
        <v>301</v>
      </c>
      <c r="E202" s="420"/>
      <c r="F202" s="420"/>
    </row>
    <row r="203" spans="1:6" x14ac:dyDescent="0.3">
      <c r="A203" s="324" t="s">
        <v>368</v>
      </c>
      <c r="B203" s="325" t="s">
        <v>368</v>
      </c>
      <c r="C203" s="325" t="s">
        <v>369</v>
      </c>
      <c r="D203" s="325" t="s">
        <v>370</v>
      </c>
      <c r="E203" s="421">
        <v>1.6</v>
      </c>
      <c r="F203" s="421"/>
    </row>
    <row r="204" spans="1:6" x14ac:dyDescent="0.3">
      <c r="A204" s="326"/>
      <c r="B204" s="326"/>
    </row>
    <row r="205" spans="1:6" x14ac:dyDescent="0.3">
      <c r="A205" s="422" t="s">
        <v>306</v>
      </c>
      <c r="B205" s="422"/>
      <c r="C205" s="422"/>
      <c r="D205" s="422"/>
      <c r="E205" s="422"/>
      <c r="F205" s="422"/>
    </row>
    <row r="206" spans="1:6" ht="15" customHeight="1" x14ac:dyDescent="0.3">
      <c r="A206" s="423" t="s">
        <v>371</v>
      </c>
      <c r="B206" s="423"/>
      <c r="C206" s="423"/>
      <c r="D206" s="423"/>
      <c r="E206" s="423"/>
      <c r="F206" s="423"/>
    </row>
    <row r="207" spans="1:6" x14ac:dyDescent="0.3">
      <c r="A207" s="424" t="s">
        <v>308</v>
      </c>
      <c r="B207" s="424"/>
      <c r="C207" t="s">
        <v>344</v>
      </c>
    </row>
    <row r="212" spans="1:6" ht="15" customHeight="1" x14ac:dyDescent="0.3">
      <c r="A212" s="406" t="s">
        <v>279</v>
      </c>
      <c r="B212" s="406"/>
      <c r="C212" s="407" t="s">
        <v>372</v>
      </c>
      <c r="D212" s="407"/>
      <c r="E212" s="407"/>
      <c r="F212" s="407"/>
    </row>
    <row r="213" spans="1:6" ht="15" customHeight="1" x14ac:dyDescent="0.3">
      <c r="A213" s="408" t="s">
        <v>281</v>
      </c>
      <c r="B213" s="408"/>
      <c r="C213" s="407" t="s">
        <v>191</v>
      </c>
      <c r="D213" s="407"/>
      <c r="E213" s="407"/>
      <c r="F213" s="407"/>
    </row>
    <row r="214" spans="1:6" ht="15" customHeight="1" x14ac:dyDescent="0.3">
      <c r="A214" s="406" t="s">
        <v>282</v>
      </c>
      <c r="B214" s="406"/>
      <c r="C214" s="407" t="s">
        <v>372</v>
      </c>
      <c r="D214" s="407"/>
      <c r="E214" s="407"/>
      <c r="F214" s="407"/>
    </row>
    <row r="215" spans="1:6" ht="15.75" customHeight="1" x14ac:dyDescent="0.3">
      <c r="A215" s="409" t="s">
        <v>283</v>
      </c>
      <c r="B215" s="409"/>
      <c r="C215" s="407" t="s">
        <v>284</v>
      </c>
      <c r="D215" s="407"/>
      <c r="E215" s="407"/>
      <c r="F215" s="407"/>
    </row>
    <row r="216" spans="1:6" ht="15" customHeight="1" x14ac:dyDescent="0.3">
      <c r="A216" s="410" t="s">
        <v>285</v>
      </c>
      <c r="B216" s="410"/>
      <c r="C216" s="411" t="s">
        <v>286</v>
      </c>
      <c r="D216" s="411"/>
      <c r="E216" s="350"/>
      <c r="F216" s="350"/>
    </row>
    <row r="217" spans="1:6" x14ac:dyDescent="0.3">
      <c r="A217" s="410"/>
      <c r="B217" s="410"/>
      <c r="C217" s="412" t="s">
        <v>287</v>
      </c>
      <c r="D217" s="412"/>
      <c r="E217" s="351"/>
      <c r="F217" s="351"/>
    </row>
    <row r="218" spans="1:6" x14ac:dyDescent="0.3">
      <c r="A218" s="410"/>
      <c r="B218" s="410"/>
      <c r="C218" s="311" t="s">
        <v>288</v>
      </c>
      <c r="D218" s="312" t="s">
        <v>289</v>
      </c>
      <c r="E218" s="350"/>
      <c r="F218" s="350"/>
    </row>
    <row r="219" spans="1:6" ht="15" customHeight="1" x14ac:dyDescent="0.3">
      <c r="A219" s="413" t="s">
        <v>66</v>
      </c>
      <c r="B219" s="413"/>
      <c r="C219" s="313">
        <v>93.8</v>
      </c>
      <c r="D219" s="314">
        <v>75</v>
      </c>
      <c r="E219" s="352"/>
      <c r="F219" s="352"/>
    </row>
    <row r="220" spans="1:6" ht="15" customHeight="1" x14ac:dyDescent="0.3">
      <c r="A220" s="414" t="s">
        <v>42</v>
      </c>
      <c r="B220" s="414"/>
      <c r="C220" s="316">
        <v>6</v>
      </c>
      <c r="D220" s="317">
        <v>6</v>
      </c>
    </row>
    <row r="221" spans="1:6" ht="15" customHeight="1" x14ac:dyDescent="0.3">
      <c r="A221" s="414" t="s">
        <v>94</v>
      </c>
      <c r="B221" s="414"/>
      <c r="C221" s="316">
        <v>12</v>
      </c>
      <c r="D221" s="317">
        <v>12</v>
      </c>
    </row>
    <row r="222" spans="1:6" ht="15" customHeight="1" x14ac:dyDescent="0.3">
      <c r="A222" s="414" t="s">
        <v>89</v>
      </c>
      <c r="B222" s="414"/>
      <c r="C222" s="316">
        <v>7</v>
      </c>
      <c r="D222" s="317">
        <v>7</v>
      </c>
    </row>
    <row r="223" spans="1:6" ht="15.75" customHeight="1" x14ac:dyDescent="0.3">
      <c r="A223" s="415" t="s">
        <v>109</v>
      </c>
      <c r="B223" s="415"/>
      <c r="C223" s="318">
        <v>12.5</v>
      </c>
      <c r="D223" s="319">
        <v>5.25</v>
      </c>
    </row>
    <row r="224" spans="1:6" x14ac:dyDescent="0.3">
      <c r="A224" s="416" t="s">
        <v>294</v>
      </c>
      <c r="B224" s="416"/>
      <c r="C224" s="353"/>
      <c r="D224" s="354">
        <v>100</v>
      </c>
      <c r="E224" s="355"/>
      <c r="F224" s="355"/>
    </row>
    <row r="225" spans="1:6" x14ac:dyDescent="0.3">
      <c r="A225" s="417"/>
      <c r="B225" s="417"/>
      <c r="C225" s="356"/>
      <c r="D225" s="356"/>
      <c r="E225" s="356"/>
      <c r="F225" s="356"/>
    </row>
    <row r="226" spans="1:6" x14ac:dyDescent="0.3">
      <c r="A226" s="418" t="s">
        <v>295</v>
      </c>
      <c r="B226" s="418"/>
      <c r="C226" s="418"/>
      <c r="D226" s="418"/>
      <c r="E226" s="418"/>
      <c r="F226" s="418"/>
    </row>
    <row r="227" spans="1:6" ht="15" customHeight="1" x14ac:dyDescent="0.3">
      <c r="A227" s="419" t="s">
        <v>296</v>
      </c>
      <c r="B227" s="419"/>
      <c r="C227" s="419"/>
      <c r="D227" s="419"/>
      <c r="E227" s="420" t="s">
        <v>297</v>
      </c>
      <c r="F227" s="420"/>
    </row>
    <row r="228" spans="1:6" ht="52.8" x14ac:dyDescent="0.3">
      <c r="A228" s="322" t="s">
        <v>298</v>
      </c>
      <c r="B228" s="323" t="s">
        <v>299</v>
      </c>
      <c r="C228" s="323" t="s">
        <v>300</v>
      </c>
      <c r="D228" s="323" t="s">
        <v>301</v>
      </c>
      <c r="E228" s="420"/>
      <c r="F228" s="420"/>
    </row>
    <row r="229" spans="1:6" x14ac:dyDescent="0.3">
      <c r="A229" s="324" t="s">
        <v>373</v>
      </c>
      <c r="B229" s="325" t="s">
        <v>374</v>
      </c>
      <c r="C229" s="325" t="s">
        <v>375</v>
      </c>
      <c r="D229" s="325" t="s">
        <v>376</v>
      </c>
      <c r="E229" s="421">
        <v>5.63</v>
      </c>
      <c r="F229" s="421"/>
    </row>
    <row r="230" spans="1:6" x14ac:dyDescent="0.3">
      <c r="A230" s="326"/>
      <c r="B230" s="326"/>
      <c r="C230" s="356"/>
      <c r="D230" s="356"/>
      <c r="E230" s="356"/>
      <c r="F230" s="356"/>
    </row>
    <row r="231" spans="1:6" x14ac:dyDescent="0.3">
      <c r="A231" s="422" t="s">
        <v>306</v>
      </c>
      <c r="B231" s="422"/>
      <c r="C231" s="422"/>
      <c r="D231" s="422"/>
      <c r="E231" s="422"/>
      <c r="F231" s="422"/>
    </row>
    <row r="232" spans="1:6" ht="15" customHeight="1" x14ac:dyDescent="0.3">
      <c r="A232" s="423" t="s">
        <v>377</v>
      </c>
      <c r="B232" s="423"/>
      <c r="C232" s="423"/>
      <c r="D232" s="423"/>
      <c r="E232" s="423"/>
      <c r="F232" s="423"/>
    </row>
    <row r="233" spans="1:6" x14ac:dyDescent="0.3">
      <c r="A233" s="424" t="s">
        <v>308</v>
      </c>
      <c r="B233" s="424"/>
      <c r="C233" t="s">
        <v>309</v>
      </c>
    </row>
    <row r="237" spans="1:6" ht="15" customHeight="1" x14ac:dyDescent="0.3">
      <c r="A237" s="406" t="s">
        <v>279</v>
      </c>
      <c r="B237" s="406"/>
      <c r="C237" s="407" t="s">
        <v>378</v>
      </c>
      <c r="D237" s="407"/>
      <c r="E237" s="407"/>
      <c r="F237" s="407"/>
    </row>
    <row r="238" spans="1:6" ht="15" customHeight="1" x14ac:dyDescent="0.3">
      <c r="A238" s="408" t="s">
        <v>281</v>
      </c>
      <c r="B238" s="408"/>
      <c r="C238" s="407" t="s">
        <v>379</v>
      </c>
      <c r="D238" s="407"/>
      <c r="E238" s="407"/>
      <c r="F238" s="407"/>
    </row>
    <row r="239" spans="1:6" ht="15" customHeight="1" x14ac:dyDescent="0.3">
      <c r="A239" s="406" t="s">
        <v>282</v>
      </c>
      <c r="B239" s="406"/>
      <c r="C239" s="407" t="s">
        <v>378</v>
      </c>
      <c r="D239" s="407"/>
      <c r="E239" s="407"/>
      <c r="F239" s="407"/>
    </row>
    <row r="240" spans="1:6" ht="15.75" customHeight="1" x14ac:dyDescent="0.3">
      <c r="A240" s="409" t="s">
        <v>283</v>
      </c>
      <c r="B240" s="409"/>
      <c r="C240" s="407" t="s">
        <v>284</v>
      </c>
      <c r="D240" s="407"/>
      <c r="E240" s="407"/>
      <c r="F240" s="407"/>
    </row>
    <row r="241" spans="1:6" ht="15" customHeight="1" x14ac:dyDescent="0.3">
      <c r="A241" s="410" t="s">
        <v>285</v>
      </c>
      <c r="B241" s="410"/>
      <c r="C241" s="411" t="s">
        <v>286</v>
      </c>
      <c r="D241" s="411"/>
      <c r="E241" s="309"/>
      <c r="F241" s="309"/>
    </row>
    <row r="242" spans="1:6" x14ac:dyDescent="0.3">
      <c r="A242" s="410"/>
      <c r="B242" s="410"/>
      <c r="C242" s="412" t="s">
        <v>287</v>
      </c>
      <c r="D242" s="412"/>
      <c r="E242" s="310"/>
      <c r="F242" s="310"/>
    </row>
    <row r="243" spans="1:6" x14ac:dyDescent="0.3">
      <c r="A243" s="410"/>
      <c r="B243" s="410"/>
      <c r="C243" s="311" t="s">
        <v>288</v>
      </c>
      <c r="D243" s="312" t="s">
        <v>289</v>
      </c>
      <c r="E243" s="309"/>
      <c r="F243" s="309"/>
    </row>
    <row r="244" spans="1:6" ht="15.75" customHeight="1" x14ac:dyDescent="0.3">
      <c r="A244" s="425" t="s">
        <v>380</v>
      </c>
      <c r="B244" s="425"/>
      <c r="C244" s="327">
        <v>100</v>
      </c>
      <c r="D244" s="328">
        <v>100</v>
      </c>
      <c r="E244" s="315"/>
      <c r="F244" s="315"/>
    </row>
    <row r="245" spans="1:6" x14ac:dyDescent="0.3">
      <c r="A245" s="416" t="s">
        <v>294</v>
      </c>
      <c r="B245" s="416"/>
      <c r="C245" s="320"/>
      <c r="D245" s="321">
        <v>100</v>
      </c>
    </row>
    <row r="246" spans="1:6" x14ac:dyDescent="0.3">
      <c r="A246" s="417"/>
      <c r="B246" s="417"/>
    </row>
    <row r="247" spans="1:6" x14ac:dyDescent="0.3">
      <c r="A247" s="418" t="s">
        <v>295</v>
      </c>
      <c r="B247" s="418"/>
      <c r="C247" s="418"/>
      <c r="D247" s="418"/>
      <c r="E247" s="418"/>
      <c r="F247" s="418"/>
    </row>
    <row r="248" spans="1:6" ht="15" customHeight="1" x14ac:dyDescent="0.3">
      <c r="A248" s="419" t="s">
        <v>296</v>
      </c>
      <c r="B248" s="419"/>
      <c r="C248" s="419"/>
      <c r="D248" s="419"/>
      <c r="E248" s="420" t="s">
        <v>297</v>
      </c>
      <c r="F248" s="420"/>
    </row>
    <row r="249" spans="1:6" ht="52.8" x14ac:dyDescent="0.3">
      <c r="A249" s="322" t="s">
        <v>298</v>
      </c>
      <c r="B249" s="323" t="s">
        <v>299</v>
      </c>
      <c r="C249" s="323" t="s">
        <v>300</v>
      </c>
      <c r="D249" s="323" t="s">
        <v>301</v>
      </c>
      <c r="E249" s="420"/>
      <c r="F249" s="420"/>
    </row>
    <row r="250" spans="1:6" x14ac:dyDescent="0.3">
      <c r="A250" s="324" t="s">
        <v>381</v>
      </c>
      <c r="B250" s="325" t="s">
        <v>382</v>
      </c>
      <c r="C250" s="325" t="s">
        <v>383</v>
      </c>
      <c r="D250" s="325" t="s">
        <v>384</v>
      </c>
      <c r="E250" s="421">
        <v>2</v>
      </c>
      <c r="F250" s="421"/>
    </row>
    <row r="251" spans="1:6" x14ac:dyDescent="0.3">
      <c r="A251" s="326"/>
      <c r="B251" s="326"/>
    </row>
    <row r="252" spans="1:6" x14ac:dyDescent="0.3">
      <c r="A252" s="422" t="s">
        <v>306</v>
      </c>
      <c r="B252" s="422"/>
      <c r="C252" s="422"/>
      <c r="D252" s="422"/>
      <c r="E252" s="422"/>
      <c r="F252" s="422"/>
    </row>
    <row r="253" spans="1:6" ht="15" customHeight="1" x14ac:dyDescent="0.3">
      <c r="A253" s="423" t="s">
        <v>385</v>
      </c>
      <c r="B253" s="423"/>
      <c r="C253" s="423"/>
      <c r="D253" s="423"/>
      <c r="E253" s="423"/>
      <c r="F253" s="423"/>
    </row>
    <row r="254" spans="1:6" x14ac:dyDescent="0.3">
      <c r="A254" s="424" t="s">
        <v>308</v>
      </c>
      <c r="B254" s="424"/>
      <c r="C254" t="s">
        <v>309</v>
      </c>
    </row>
    <row r="259" spans="1:6" ht="15" customHeight="1" x14ac:dyDescent="0.3">
      <c r="A259" s="406" t="s">
        <v>279</v>
      </c>
      <c r="B259" s="406"/>
      <c r="C259" s="407" t="s">
        <v>386</v>
      </c>
      <c r="D259" s="407"/>
      <c r="E259" s="407"/>
      <c r="F259" s="407"/>
    </row>
    <row r="260" spans="1:6" ht="15" customHeight="1" x14ac:dyDescent="0.3">
      <c r="A260" s="408" t="s">
        <v>281</v>
      </c>
      <c r="B260" s="408"/>
      <c r="C260" s="407" t="s">
        <v>167</v>
      </c>
      <c r="D260" s="407"/>
      <c r="E260" s="407"/>
      <c r="F260" s="407"/>
    </row>
    <row r="261" spans="1:6" ht="15" customHeight="1" x14ac:dyDescent="0.3">
      <c r="A261" s="406" t="s">
        <v>282</v>
      </c>
      <c r="B261" s="406"/>
      <c r="C261" s="407" t="s">
        <v>386</v>
      </c>
      <c r="D261" s="407"/>
      <c r="E261" s="407"/>
      <c r="F261" s="407"/>
    </row>
    <row r="262" spans="1:6" ht="15.75" customHeight="1" x14ac:dyDescent="0.3">
      <c r="A262" s="409" t="s">
        <v>283</v>
      </c>
      <c r="B262" s="409"/>
      <c r="C262" s="407" t="s">
        <v>284</v>
      </c>
      <c r="D262" s="407"/>
      <c r="E262" s="407"/>
      <c r="F262" s="407"/>
    </row>
    <row r="263" spans="1:6" ht="15" customHeight="1" x14ac:dyDescent="0.3">
      <c r="A263" s="410" t="s">
        <v>285</v>
      </c>
      <c r="B263" s="410"/>
      <c r="C263" s="411" t="s">
        <v>286</v>
      </c>
      <c r="D263" s="411"/>
      <c r="E263" s="309"/>
      <c r="F263" s="309"/>
    </row>
    <row r="264" spans="1:6" x14ac:dyDescent="0.3">
      <c r="A264" s="410"/>
      <c r="B264" s="410"/>
      <c r="C264" s="412" t="s">
        <v>287</v>
      </c>
      <c r="D264" s="412"/>
      <c r="E264" s="310"/>
      <c r="F264" s="310"/>
    </row>
    <row r="265" spans="1:6" x14ac:dyDescent="0.3">
      <c r="A265" s="410"/>
      <c r="B265" s="410"/>
      <c r="C265" s="311" t="s">
        <v>288</v>
      </c>
      <c r="D265" s="312" t="s">
        <v>289</v>
      </c>
      <c r="E265" s="309"/>
      <c r="F265" s="309"/>
    </row>
    <row r="266" spans="1:6" ht="15" customHeight="1" x14ac:dyDescent="0.3">
      <c r="A266" s="413" t="s">
        <v>105</v>
      </c>
      <c r="B266" s="413"/>
      <c r="C266" s="313">
        <v>0.3</v>
      </c>
      <c r="D266" s="314">
        <v>0.3</v>
      </c>
      <c r="E266" s="315"/>
      <c r="F266" s="315"/>
    </row>
    <row r="267" spans="1:6" ht="15" customHeight="1" x14ac:dyDescent="0.3">
      <c r="A267" s="414" t="s">
        <v>38</v>
      </c>
      <c r="B267" s="414"/>
      <c r="C267" s="316">
        <v>95</v>
      </c>
      <c r="D267" s="317">
        <v>95</v>
      </c>
    </row>
    <row r="268" spans="1:6" ht="15.75" customHeight="1" x14ac:dyDescent="0.3">
      <c r="A268" s="415" t="s">
        <v>42</v>
      </c>
      <c r="B268" s="415"/>
      <c r="C268" s="318">
        <v>6.5</v>
      </c>
      <c r="D268" s="319">
        <v>6.5</v>
      </c>
    </row>
    <row r="269" spans="1:6" x14ac:dyDescent="0.3">
      <c r="A269" s="416" t="s">
        <v>294</v>
      </c>
      <c r="B269" s="416"/>
      <c r="C269" s="320"/>
      <c r="D269" s="321">
        <v>100</v>
      </c>
    </row>
    <row r="270" spans="1:6" x14ac:dyDescent="0.3">
      <c r="A270" s="417"/>
      <c r="B270" s="417"/>
    </row>
    <row r="271" spans="1:6" x14ac:dyDescent="0.3">
      <c r="A271" s="418" t="s">
        <v>295</v>
      </c>
      <c r="B271" s="418"/>
      <c r="C271" s="418"/>
      <c r="D271" s="418"/>
      <c r="E271" s="418"/>
      <c r="F271" s="418"/>
    </row>
    <row r="272" spans="1:6" ht="15" customHeight="1" x14ac:dyDescent="0.3">
      <c r="A272" s="419" t="s">
        <v>296</v>
      </c>
      <c r="B272" s="419"/>
      <c r="C272" s="419"/>
      <c r="D272" s="419"/>
      <c r="E272" s="420" t="s">
        <v>297</v>
      </c>
      <c r="F272" s="420"/>
    </row>
    <row r="273" spans="1:6" ht="52.8" x14ac:dyDescent="0.3">
      <c r="A273" s="322" t="s">
        <v>298</v>
      </c>
      <c r="B273" s="323" t="s">
        <v>299</v>
      </c>
      <c r="C273" s="323" t="s">
        <v>300</v>
      </c>
      <c r="D273" s="323" t="s">
        <v>301</v>
      </c>
      <c r="E273" s="420"/>
      <c r="F273" s="420"/>
    </row>
    <row r="274" spans="1:6" x14ac:dyDescent="0.3">
      <c r="A274" s="324" t="s">
        <v>387</v>
      </c>
      <c r="B274" s="325" t="s">
        <v>388</v>
      </c>
      <c r="C274" s="325" t="s">
        <v>389</v>
      </c>
      <c r="D274" s="325" t="s">
        <v>390</v>
      </c>
      <c r="E274" s="421">
        <v>3</v>
      </c>
      <c r="F274" s="421"/>
    </row>
    <row r="275" spans="1:6" x14ac:dyDescent="0.3">
      <c r="A275" s="326"/>
      <c r="B275" s="326"/>
    </row>
    <row r="276" spans="1:6" x14ac:dyDescent="0.3">
      <c r="A276" s="422" t="s">
        <v>306</v>
      </c>
      <c r="B276" s="422"/>
      <c r="C276" s="422"/>
      <c r="D276" s="422"/>
      <c r="E276" s="422"/>
      <c r="F276" s="422"/>
    </row>
    <row r="277" spans="1:6" ht="15" customHeight="1" x14ac:dyDescent="0.3">
      <c r="A277" s="423" t="s">
        <v>391</v>
      </c>
      <c r="B277" s="423"/>
      <c r="C277" s="423"/>
      <c r="D277" s="423"/>
      <c r="E277" s="423"/>
      <c r="F277" s="423"/>
    </row>
    <row r="278" spans="1:6" x14ac:dyDescent="0.3">
      <c r="A278" s="424" t="s">
        <v>308</v>
      </c>
      <c r="B278" s="424"/>
      <c r="C278" t="s">
        <v>344</v>
      </c>
    </row>
    <row r="282" spans="1:6" ht="15" customHeight="1" x14ac:dyDescent="0.3">
      <c r="A282" s="406" t="s">
        <v>279</v>
      </c>
      <c r="B282" s="406"/>
      <c r="C282" s="407" t="s">
        <v>392</v>
      </c>
      <c r="D282" s="407"/>
      <c r="E282" s="407"/>
      <c r="F282" s="407"/>
    </row>
    <row r="283" spans="1:6" ht="15" customHeight="1" x14ac:dyDescent="0.3">
      <c r="A283" s="408" t="s">
        <v>281</v>
      </c>
      <c r="B283" s="408"/>
      <c r="C283" s="407" t="s">
        <v>393</v>
      </c>
      <c r="D283" s="407"/>
      <c r="E283" s="407"/>
      <c r="F283" s="407"/>
    </row>
    <row r="284" spans="1:6" ht="15" customHeight="1" x14ac:dyDescent="0.3">
      <c r="A284" s="406" t="s">
        <v>282</v>
      </c>
      <c r="B284" s="406"/>
      <c r="C284" s="407" t="s">
        <v>392</v>
      </c>
      <c r="D284" s="407"/>
      <c r="E284" s="407"/>
      <c r="F284" s="407"/>
    </row>
    <row r="285" spans="1:6" ht="15.75" customHeight="1" x14ac:dyDescent="0.3">
      <c r="A285" s="409" t="s">
        <v>283</v>
      </c>
      <c r="B285" s="409"/>
      <c r="C285" s="407" t="s">
        <v>284</v>
      </c>
      <c r="D285" s="407"/>
      <c r="E285" s="407"/>
      <c r="F285" s="407"/>
    </row>
    <row r="286" spans="1:6" ht="15" customHeight="1" x14ac:dyDescent="0.3">
      <c r="A286" s="410" t="s">
        <v>285</v>
      </c>
      <c r="B286" s="410"/>
      <c r="C286" s="411" t="s">
        <v>286</v>
      </c>
      <c r="D286" s="411"/>
      <c r="E286" s="309"/>
      <c r="F286" s="309"/>
    </row>
    <row r="287" spans="1:6" x14ac:dyDescent="0.3">
      <c r="A287" s="410"/>
      <c r="B287" s="410"/>
      <c r="C287" s="412" t="s">
        <v>287</v>
      </c>
      <c r="D287" s="412"/>
      <c r="E287" s="310"/>
      <c r="F287" s="310"/>
    </row>
    <row r="288" spans="1:6" x14ac:dyDescent="0.3">
      <c r="A288" s="410"/>
      <c r="B288" s="410"/>
      <c r="C288" s="311" t="s">
        <v>288</v>
      </c>
      <c r="D288" s="312" t="s">
        <v>289</v>
      </c>
      <c r="E288" s="309"/>
      <c r="F288" s="309"/>
    </row>
    <row r="289" spans="1:6" ht="15" customHeight="1" x14ac:dyDescent="0.3">
      <c r="A289" s="413" t="s">
        <v>226</v>
      </c>
      <c r="B289" s="413"/>
      <c r="C289" s="313">
        <v>44</v>
      </c>
      <c r="D289" s="314">
        <v>44</v>
      </c>
      <c r="E289" s="315"/>
      <c r="F289" s="315"/>
    </row>
    <row r="290" spans="1:6" ht="15" customHeight="1" x14ac:dyDescent="0.3">
      <c r="A290" s="414" t="s">
        <v>36</v>
      </c>
      <c r="B290" s="414"/>
      <c r="C290" s="316">
        <v>22</v>
      </c>
      <c r="D290" s="317">
        <v>22</v>
      </c>
    </row>
    <row r="291" spans="1:6" ht="15" customHeight="1" x14ac:dyDescent="0.3">
      <c r="A291" s="414" t="s">
        <v>24</v>
      </c>
      <c r="B291" s="414"/>
      <c r="C291" s="316">
        <v>10</v>
      </c>
      <c r="D291" s="317">
        <v>10</v>
      </c>
    </row>
    <row r="292" spans="1:6" ht="15" customHeight="1" x14ac:dyDescent="0.3">
      <c r="A292" s="414" t="s">
        <v>42</v>
      </c>
      <c r="B292" s="414"/>
      <c r="C292" s="316">
        <v>5</v>
      </c>
      <c r="D292" s="317">
        <v>5</v>
      </c>
    </row>
    <row r="293" spans="1:6" ht="15" customHeight="1" x14ac:dyDescent="0.3">
      <c r="A293" s="414" t="s">
        <v>394</v>
      </c>
      <c r="B293" s="414"/>
      <c r="C293" s="316">
        <v>2</v>
      </c>
      <c r="D293" s="317">
        <v>2</v>
      </c>
    </row>
    <row r="294" spans="1:6" ht="15" customHeight="1" x14ac:dyDescent="0.3">
      <c r="A294" s="414" t="s">
        <v>27</v>
      </c>
      <c r="B294" s="414"/>
      <c r="C294" s="316">
        <v>2</v>
      </c>
      <c r="D294" s="317">
        <v>2</v>
      </c>
    </row>
    <row r="295" spans="1:6" ht="15" customHeight="1" x14ac:dyDescent="0.3">
      <c r="A295" s="414" t="s">
        <v>89</v>
      </c>
      <c r="B295" s="414"/>
      <c r="C295" s="316">
        <v>3</v>
      </c>
      <c r="D295" s="317">
        <v>3</v>
      </c>
    </row>
    <row r="296" spans="1:6" ht="15" customHeight="1" x14ac:dyDescent="0.3">
      <c r="A296" s="414" t="s">
        <v>98</v>
      </c>
      <c r="B296" s="414"/>
      <c r="C296" s="316">
        <v>23</v>
      </c>
      <c r="D296" s="317">
        <v>22</v>
      </c>
    </row>
    <row r="297" spans="1:6" ht="15" customHeight="1" x14ac:dyDescent="0.3">
      <c r="A297" s="414" t="s">
        <v>42</v>
      </c>
      <c r="B297" s="414"/>
      <c r="C297" s="316">
        <v>3</v>
      </c>
      <c r="D297" s="317">
        <v>3</v>
      </c>
    </row>
    <row r="298" spans="1:6" ht="15" customHeight="1" x14ac:dyDescent="0.3">
      <c r="A298" s="414" t="s">
        <v>24</v>
      </c>
      <c r="B298" s="414"/>
      <c r="C298" s="316">
        <v>5</v>
      </c>
      <c r="D298" s="317">
        <v>5</v>
      </c>
    </row>
    <row r="299" spans="1:6" ht="15" customHeight="1" x14ac:dyDescent="0.3">
      <c r="A299" s="414" t="s">
        <v>40</v>
      </c>
      <c r="B299" s="414"/>
      <c r="C299" s="316">
        <v>0.5</v>
      </c>
      <c r="D299" s="317">
        <v>0.5</v>
      </c>
    </row>
    <row r="300" spans="1:6" ht="15.75" customHeight="1" x14ac:dyDescent="0.3">
      <c r="A300" s="415" t="s">
        <v>89</v>
      </c>
      <c r="B300" s="415"/>
      <c r="C300" s="318">
        <v>2</v>
      </c>
      <c r="D300" s="319">
        <v>2</v>
      </c>
    </row>
    <row r="301" spans="1:6" x14ac:dyDescent="0.3">
      <c r="A301" s="416" t="s">
        <v>294</v>
      </c>
      <c r="B301" s="416"/>
      <c r="C301" s="320"/>
      <c r="D301" s="321">
        <v>100</v>
      </c>
    </row>
    <row r="302" spans="1:6" x14ac:dyDescent="0.3">
      <c r="A302" s="417"/>
      <c r="B302" s="417"/>
    </row>
    <row r="303" spans="1:6" x14ac:dyDescent="0.3">
      <c r="A303" s="418" t="s">
        <v>295</v>
      </c>
      <c r="B303" s="418"/>
      <c r="C303" s="418"/>
      <c r="D303" s="418"/>
      <c r="E303" s="418"/>
      <c r="F303" s="418"/>
    </row>
    <row r="304" spans="1:6" ht="15" customHeight="1" x14ac:dyDescent="0.3">
      <c r="A304" s="419" t="s">
        <v>296</v>
      </c>
      <c r="B304" s="419"/>
      <c r="C304" s="419"/>
      <c r="D304" s="419"/>
      <c r="E304" s="420" t="s">
        <v>297</v>
      </c>
      <c r="F304" s="420"/>
    </row>
    <row r="305" spans="1:6" ht="52.8" x14ac:dyDescent="0.3">
      <c r="A305" s="322" t="s">
        <v>298</v>
      </c>
      <c r="B305" s="323" t="s">
        <v>299</v>
      </c>
      <c r="C305" s="323" t="s">
        <v>300</v>
      </c>
      <c r="D305" s="323" t="s">
        <v>301</v>
      </c>
      <c r="E305" s="420"/>
      <c r="F305" s="420"/>
    </row>
    <row r="306" spans="1:6" x14ac:dyDescent="0.3">
      <c r="A306" s="324" t="s">
        <v>395</v>
      </c>
      <c r="B306" s="325" t="s">
        <v>396</v>
      </c>
      <c r="C306" s="325" t="s">
        <v>397</v>
      </c>
      <c r="D306" s="325" t="s">
        <v>398</v>
      </c>
      <c r="E306" s="421">
        <v>0.05</v>
      </c>
      <c r="F306" s="421"/>
    </row>
    <row r="307" spans="1:6" x14ac:dyDescent="0.3">
      <c r="A307" s="326"/>
      <c r="B307" s="326"/>
    </row>
    <row r="308" spans="1:6" x14ac:dyDescent="0.3">
      <c r="A308" s="422" t="s">
        <v>306</v>
      </c>
      <c r="B308" s="422"/>
      <c r="C308" s="422"/>
      <c r="D308" s="422"/>
      <c r="E308" s="422"/>
      <c r="F308" s="422"/>
    </row>
    <row r="309" spans="1:6" ht="15" customHeight="1" x14ac:dyDescent="0.3">
      <c r="A309" s="423" t="s">
        <v>399</v>
      </c>
      <c r="B309" s="423"/>
      <c r="C309" s="423"/>
      <c r="D309" s="423"/>
      <c r="E309" s="423"/>
      <c r="F309" s="423"/>
    </row>
    <row r="310" spans="1:6" x14ac:dyDescent="0.3">
      <c r="A310" s="424" t="s">
        <v>308</v>
      </c>
      <c r="B310" s="424"/>
      <c r="C310" t="s">
        <v>400</v>
      </c>
    </row>
    <row r="317" spans="1:6" x14ac:dyDescent="0.3">
      <c r="A317" s="406" t="s">
        <v>279</v>
      </c>
      <c r="B317" s="406"/>
      <c r="C317" s="357">
        <v>140</v>
      </c>
    </row>
    <row r="318" spans="1:6" ht="15" customHeight="1" x14ac:dyDescent="0.3">
      <c r="A318" s="408" t="s">
        <v>281</v>
      </c>
      <c r="B318" s="408"/>
      <c r="C318" s="407" t="s">
        <v>401</v>
      </c>
      <c r="D318" s="407"/>
      <c r="E318" s="407"/>
      <c r="F318" s="407"/>
    </row>
    <row r="319" spans="1:6" ht="15" customHeight="1" x14ac:dyDescent="0.3">
      <c r="A319" s="406" t="s">
        <v>282</v>
      </c>
      <c r="B319" s="406"/>
      <c r="C319" s="407" t="s">
        <v>402</v>
      </c>
      <c r="D319" s="407"/>
      <c r="E319" s="407"/>
      <c r="F319" s="407"/>
    </row>
    <row r="320" spans="1:6" ht="15.75" customHeight="1" x14ac:dyDescent="0.3">
      <c r="A320" s="409" t="s">
        <v>283</v>
      </c>
      <c r="B320" s="409"/>
      <c r="C320" s="407" t="s">
        <v>284</v>
      </c>
      <c r="D320" s="407"/>
      <c r="E320" s="407"/>
      <c r="F320" s="407"/>
    </row>
    <row r="321" spans="1:6" ht="15" customHeight="1" x14ac:dyDescent="0.3">
      <c r="A321" s="410" t="s">
        <v>285</v>
      </c>
      <c r="B321" s="410"/>
      <c r="C321" s="411" t="s">
        <v>286</v>
      </c>
      <c r="D321" s="411"/>
      <c r="E321" s="309"/>
      <c r="F321" s="309"/>
    </row>
    <row r="322" spans="1:6" x14ac:dyDescent="0.3">
      <c r="A322" s="410"/>
      <c r="B322" s="410"/>
      <c r="C322" s="412" t="s">
        <v>287</v>
      </c>
      <c r="D322" s="412"/>
      <c r="E322" s="310"/>
      <c r="F322" s="310"/>
    </row>
    <row r="323" spans="1:6" x14ac:dyDescent="0.3">
      <c r="A323" s="410"/>
      <c r="B323" s="410"/>
      <c r="C323" s="311" t="s">
        <v>288</v>
      </c>
      <c r="D323" s="312" t="s">
        <v>289</v>
      </c>
      <c r="E323" s="309"/>
      <c r="F323" s="309"/>
    </row>
    <row r="324" spans="1:6" ht="15" customHeight="1" x14ac:dyDescent="0.3">
      <c r="A324" s="413" t="s">
        <v>403</v>
      </c>
      <c r="B324" s="413"/>
      <c r="C324" s="313">
        <v>142.9</v>
      </c>
      <c r="D324" s="314">
        <v>100</v>
      </c>
      <c r="E324" s="315"/>
      <c r="F324" s="315"/>
    </row>
    <row r="325" spans="1:6" ht="15" customHeight="1" x14ac:dyDescent="0.3">
      <c r="A325" s="414" t="s">
        <v>362</v>
      </c>
      <c r="B325" s="414"/>
      <c r="C325" s="316">
        <v>113.7</v>
      </c>
      <c r="D325" s="317">
        <v>100</v>
      </c>
    </row>
    <row r="326" spans="1:6" ht="15" customHeight="1" x14ac:dyDescent="0.3">
      <c r="A326" s="414" t="s">
        <v>404</v>
      </c>
      <c r="B326" s="414"/>
      <c r="C326" s="316">
        <v>111.2</v>
      </c>
      <c r="D326" s="317">
        <v>100</v>
      </c>
    </row>
    <row r="327" spans="1:6" ht="15" customHeight="1" x14ac:dyDescent="0.3">
      <c r="A327" s="414" t="s">
        <v>405</v>
      </c>
      <c r="B327" s="414"/>
      <c r="C327" s="316">
        <v>142.9</v>
      </c>
      <c r="D327" s="317">
        <v>100</v>
      </c>
    </row>
    <row r="328" spans="1:6" ht="15" customHeight="1" x14ac:dyDescent="0.3">
      <c r="A328" s="414" t="s">
        <v>406</v>
      </c>
      <c r="B328" s="414"/>
      <c r="C328" s="316">
        <v>135.1</v>
      </c>
      <c r="D328" s="317">
        <v>100</v>
      </c>
    </row>
    <row r="329" spans="1:6" ht="15" customHeight="1" x14ac:dyDescent="0.3">
      <c r="A329" s="414" t="s">
        <v>364</v>
      </c>
      <c r="B329" s="414"/>
      <c r="C329" s="316">
        <v>111.2</v>
      </c>
      <c r="D329" s="317">
        <v>100</v>
      </c>
    </row>
    <row r="330" spans="1:6" ht="15" customHeight="1" x14ac:dyDescent="0.3">
      <c r="A330" s="414" t="s">
        <v>407</v>
      </c>
      <c r="B330" s="414"/>
      <c r="C330" s="316">
        <v>105.3</v>
      </c>
      <c r="D330" s="317">
        <v>100</v>
      </c>
    </row>
    <row r="331" spans="1:6" ht="15" customHeight="1" x14ac:dyDescent="0.3">
      <c r="A331" s="414" t="s">
        <v>366</v>
      </c>
      <c r="B331" s="414"/>
      <c r="C331" s="316">
        <v>116.3</v>
      </c>
      <c r="D331" s="317">
        <v>100</v>
      </c>
    </row>
    <row r="332" spans="1:6" ht="15" customHeight="1" x14ac:dyDescent="0.3">
      <c r="A332" s="414" t="s">
        <v>408</v>
      </c>
      <c r="B332" s="414"/>
      <c r="C332" s="316">
        <v>111.2</v>
      </c>
      <c r="D332" s="317">
        <v>100</v>
      </c>
    </row>
    <row r="333" spans="1:6" ht="15" customHeight="1" x14ac:dyDescent="0.3">
      <c r="A333" s="414" t="s">
        <v>409</v>
      </c>
      <c r="B333" s="414"/>
      <c r="C333" s="316">
        <v>102</v>
      </c>
      <c r="D333" s="317">
        <v>100</v>
      </c>
    </row>
    <row r="334" spans="1:6" ht="15.75" customHeight="1" x14ac:dyDescent="0.3">
      <c r="A334" s="415" t="s">
        <v>410</v>
      </c>
      <c r="B334" s="415"/>
      <c r="C334" s="318">
        <v>104.2</v>
      </c>
      <c r="D334" s="319">
        <v>100</v>
      </c>
    </row>
    <row r="335" spans="1:6" x14ac:dyDescent="0.3">
      <c r="A335" s="416" t="s">
        <v>294</v>
      </c>
      <c r="B335" s="416"/>
      <c r="C335" s="320"/>
      <c r="D335" s="321">
        <v>100</v>
      </c>
    </row>
    <row r="336" spans="1:6" x14ac:dyDescent="0.3">
      <c r="A336" s="417"/>
      <c r="B336" s="417"/>
    </row>
    <row r="337" spans="1:6" x14ac:dyDescent="0.3">
      <c r="A337" s="418" t="s">
        <v>295</v>
      </c>
      <c r="B337" s="418"/>
      <c r="C337" s="418"/>
      <c r="D337" s="418"/>
      <c r="E337" s="418"/>
      <c r="F337" s="418"/>
    </row>
    <row r="338" spans="1:6" ht="15" customHeight="1" x14ac:dyDescent="0.3">
      <c r="A338" s="419" t="s">
        <v>296</v>
      </c>
      <c r="B338" s="419"/>
      <c r="C338" s="419"/>
      <c r="D338" s="419"/>
      <c r="E338" s="420" t="s">
        <v>297</v>
      </c>
      <c r="F338" s="420"/>
    </row>
    <row r="339" spans="1:6" ht="52.8" x14ac:dyDescent="0.3">
      <c r="A339" s="322" t="s">
        <v>298</v>
      </c>
      <c r="B339" s="323" t="s">
        <v>299</v>
      </c>
      <c r="C339" s="323" t="s">
        <v>300</v>
      </c>
      <c r="D339" s="323" t="s">
        <v>301</v>
      </c>
      <c r="E339" s="420"/>
      <c r="F339" s="420"/>
    </row>
    <row r="340" spans="1:6" x14ac:dyDescent="0.3">
      <c r="A340" s="324" t="s">
        <v>411</v>
      </c>
      <c r="B340" s="325" t="s">
        <v>411</v>
      </c>
      <c r="C340" s="325" t="s">
        <v>412</v>
      </c>
      <c r="D340" s="325" t="s">
        <v>413</v>
      </c>
      <c r="E340" s="421">
        <v>16.690000000000001</v>
      </c>
      <c r="F340" s="421"/>
    </row>
    <row r="341" spans="1:6" x14ac:dyDescent="0.3">
      <c r="A341" s="326"/>
      <c r="B341" s="326"/>
    </row>
    <row r="342" spans="1:6" x14ac:dyDescent="0.3">
      <c r="A342" s="422" t="s">
        <v>306</v>
      </c>
      <c r="B342" s="422"/>
      <c r="C342" s="422"/>
      <c r="D342" s="422"/>
      <c r="E342" s="422"/>
      <c r="F342" s="422"/>
    </row>
    <row r="343" spans="1:6" ht="15" customHeight="1" x14ac:dyDescent="0.3">
      <c r="A343" s="423" t="s">
        <v>414</v>
      </c>
      <c r="B343" s="423"/>
      <c r="C343" s="423"/>
      <c r="D343" s="423"/>
      <c r="E343" s="423"/>
      <c r="F343" s="423"/>
    </row>
    <row r="344" spans="1:6" x14ac:dyDescent="0.3">
      <c r="A344" s="424" t="s">
        <v>308</v>
      </c>
      <c r="B344" s="424"/>
      <c r="C344" t="s">
        <v>309</v>
      </c>
    </row>
    <row r="349" spans="1:6" ht="15" customHeight="1" x14ac:dyDescent="0.3">
      <c r="A349" s="428" t="s">
        <v>279</v>
      </c>
      <c r="B349" s="428"/>
      <c r="C349" s="429" t="s">
        <v>415</v>
      </c>
      <c r="D349" s="429"/>
      <c r="E349" s="429"/>
      <c r="F349" s="429"/>
    </row>
    <row r="350" spans="1:6" ht="15" customHeight="1" x14ac:dyDescent="0.3">
      <c r="A350" s="430" t="s">
        <v>281</v>
      </c>
      <c r="B350" s="430"/>
      <c r="C350" s="429" t="s">
        <v>416</v>
      </c>
      <c r="D350" s="429"/>
      <c r="E350" s="429"/>
      <c r="F350" s="429"/>
    </row>
    <row r="351" spans="1:6" ht="15" customHeight="1" x14ac:dyDescent="0.3">
      <c r="A351" s="428" t="s">
        <v>282</v>
      </c>
      <c r="B351" s="428"/>
      <c r="C351" s="429" t="s">
        <v>415</v>
      </c>
      <c r="D351" s="429"/>
      <c r="E351" s="429"/>
      <c r="F351" s="429"/>
    </row>
    <row r="352" spans="1:6" ht="15.75" customHeight="1" x14ac:dyDescent="0.3">
      <c r="A352" s="431" t="s">
        <v>283</v>
      </c>
      <c r="B352" s="431"/>
      <c r="C352" s="429" t="s">
        <v>417</v>
      </c>
      <c r="D352" s="429"/>
      <c r="E352" s="429"/>
      <c r="F352" s="429"/>
    </row>
    <row r="353" spans="1:6" ht="15" customHeight="1" x14ac:dyDescent="0.3">
      <c r="A353" s="432" t="s">
        <v>285</v>
      </c>
      <c r="B353" s="432"/>
      <c r="C353" s="433" t="s">
        <v>286</v>
      </c>
      <c r="D353" s="433"/>
      <c r="E353" s="358"/>
      <c r="F353" s="358"/>
    </row>
    <row r="354" spans="1:6" x14ac:dyDescent="0.3">
      <c r="A354" s="432"/>
      <c r="B354" s="432"/>
      <c r="C354" s="434" t="s">
        <v>287</v>
      </c>
      <c r="D354" s="434"/>
      <c r="E354" s="359"/>
      <c r="F354" s="359"/>
    </row>
    <row r="355" spans="1:6" x14ac:dyDescent="0.3">
      <c r="A355" s="432"/>
      <c r="B355" s="432"/>
      <c r="C355" s="331" t="s">
        <v>288</v>
      </c>
      <c r="D355" s="332" t="s">
        <v>289</v>
      </c>
      <c r="E355" s="358"/>
      <c r="F355" s="358"/>
    </row>
    <row r="356" spans="1:6" ht="15" customHeight="1" x14ac:dyDescent="0.3">
      <c r="A356" s="435" t="s">
        <v>418</v>
      </c>
      <c r="B356" s="435"/>
      <c r="C356" s="333">
        <v>34.630000000000003</v>
      </c>
      <c r="D356" s="334">
        <v>34.83</v>
      </c>
      <c r="E356" s="360"/>
      <c r="F356" s="360"/>
    </row>
    <row r="357" spans="1:6" ht="15" customHeight="1" x14ac:dyDescent="0.3">
      <c r="A357" s="436" t="s">
        <v>47</v>
      </c>
      <c r="B357" s="436"/>
      <c r="C357" s="336">
        <v>73.17</v>
      </c>
      <c r="D357" s="337">
        <v>73.17</v>
      </c>
      <c r="E357" s="338"/>
      <c r="F357" s="338"/>
    </row>
    <row r="358" spans="1:6" ht="15" customHeight="1" x14ac:dyDescent="0.3">
      <c r="A358" s="436" t="s">
        <v>419</v>
      </c>
      <c r="B358" s="436"/>
      <c r="C358" s="336">
        <v>2.44</v>
      </c>
      <c r="D358" s="337">
        <v>2.44</v>
      </c>
      <c r="E358" s="338"/>
      <c r="F358" s="338"/>
    </row>
    <row r="359" spans="1:6" ht="15" customHeight="1" x14ac:dyDescent="0.3">
      <c r="A359" s="436" t="s">
        <v>128</v>
      </c>
      <c r="B359" s="436"/>
      <c r="C359" s="336">
        <v>0.24</v>
      </c>
      <c r="D359" s="337">
        <v>0.24</v>
      </c>
      <c r="E359" s="338"/>
      <c r="F359" s="338"/>
    </row>
    <row r="360" spans="1:6" ht="15" customHeight="1" x14ac:dyDescent="0.3">
      <c r="A360" s="445" t="s">
        <v>420</v>
      </c>
      <c r="B360" s="445"/>
      <c r="C360" s="336">
        <v>0</v>
      </c>
      <c r="D360" s="337">
        <v>97.56</v>
      </c>
      <c r="E360" s="338"/>
      <c r="F360" s="338"/>
    </row>
    <row r="361" spans="1:6" ht="15.75" customHeight="1" x14ac:dyDescent="0.3">
      <c r="A361" s="437" t="s">
        <v>27</v>
      </c>
      <c r="B361" s="437"/>
      <c r="C361" s="339">
        <v>2.44</v>
      </c>
      <c r="D361" s="340">
        <v>2.44</v>
      </c>
      <c r="E361" s="338"/>
      <c r="F361" s="338"/>
    </row>
    <row r="362" spans="1:6" x14ac:dyDescent="0.3">
      <c r="A362" s="438" t="s">
        <v>294</v>
      </c>
      <c r="B362" s="438"/>
      <c r="C362" s="361"/>
      <c r="D362" s="362">
        <v>100</v>
      </c>
      <c r="E362" s="338"/>
      <c r="F362" s="338"/>
    </row>
    <row r="363" spans="1:6" x14ac:dyDescent="0.3">
      <c r="A363" s="439"/>
      <c r="B363" s="439"/>
      <c r="C363" s="338"/>
      <c r="D363" s="338"/>
      <c r="E363" s="338"/>
      <c r="F363" s="338"/>
    </row>
    <row r="364" spans="1:6" x14ac:dyDescent="0.3">
      <c r="A364" s="440" t="s">
        <v>295</v>
      </c>
      <c r="B364" s="440"/>
      <c r="C364" s="440"/>
      <c r="D364" s="440"/>
      <c r="E364" s="440"/>
      <c r="F364" s="440"/>
    </row>
    <row r="365" spans="1:6" ht="15" customHeight="1" x14ac:dyDescent="0.3">
      <c r="A365" s="441" t="s">
        <v>296</v>
      </c>
      <c r="B365" s="441"/>
      <c r="C365" s="441"/>
      <c r="D365" s="441"/>
      <c r="E365" s="442" t="s">
        <v>297</v>
      </c>
      <c r="F365" s="442"/>
    </row>
    <row r="366" spans="1:6" ht="41.4" x14ac:dyDescent="0.3">
      <c r="A366" s="345" t="s">
        <v>298</v>
      </c>
      <c r="B366" s="346" t="s">
        <v>299</v>
      </c>
      <c r="C366" s="346" t="s">
        <v>300</v>
      </c>
      <c r="D366" s="346" t="s">
        <v>301</v>
      </c>
      <c r="E366" s="442"/>
      <c r="F366" s="442"/>
    </row>
    <row r="367" spans="1:6" x14ac:dyDescent="0.3">
      <c r="A367" s="347" t="s">
        <v>421</v>
      </c>
      <c r="B367" s="348" t="s">
        <v>422</v>
      </c>
      <c r="C367" s="348" t="s">
        <v>423</v>
      </c>
      <c r="D367" s="348" t="s">
        <v>424</v>
      </c>
      <c r="E367" s="443">
        <v>0</v>
      </c>
      <c r="F367" s="443"/>
    </row>
    <row r="368" spans="1:6" x14ac:dyDescent="0.3">
      <c r="A368" s="349"/>
      <c r="B368" s="349"/>
      <c r="C368" s="338"/>
      <c r="D368" s="338"/>
      <c r="E368" s="338"/>
      <c r="F368" s="338"/>
    </row>
    <row r="369" spans="1:6" x14ac:dyDescent="0.3">
      <c r="A369" s="439" t="s">
        <v>306</v>
      </c>
      <c r="B369" s="439"/>
      <c r="C369" s="439"/>
      <c r="D369" s="439"/>
      <c r="E369" s="439"/>
      <c r="F369" s="439"/>
    </row>
    <row r="370" spans="1:6" ht="15" customHeight="1" x14ac:dyDescent="0.3">
      <c r="A370" s="444" t="s">
        <v>425</v>
      </c>
      <c r="B370" s="444"/>
      <c r="C370" s="444"/>
      <c r="D370" s="444"/>
      <c r="E370" s="444"/>
      <c r="F370" s="444"/>
    </row>
    <row r="371" spans="1:6" x14ac:dyDescent="0.3">
      <c r="A371" s="446" t="s">
        <v>308</v>
      </c>
      <c r="B371" s="446"/>
      <c r="C371" s="338" t="s">
        <v>344</v>
      </c>
      <c r="D371" s="338"/>
      <c r="E371" s="338"/>
      <c r="F371" s="338"/>
    </row>
    <row r="372" spans="1:6" x14ac:dyDescent="0.3">
      <c r="A372" s="338"/>
      <c r="B372" s="338"/>
      <c r="C372" s="338"/>
      <c r="D372" s="338"/>
      <c r="E372" s="338"/>
      <c r="F372" s="338"/>
    </row>
    <row r="373" spans="1:6" x14ac:dyDescent="0.3">
      <c r="A373" s="338"/>
      <c r="B373" s="338"/>
      <c r="C373" s="338"/>
      <c r="D373" s="338"/>
      <c r="E373" s="338"/>
      <c r="F373" s="338"/>
    </row>
    <row r="374" spans="1:6" x14ac:dyDescent="0.3">
      <c r="A374" s="439"/>
      <c r="B374" s="439"/>
      <c r="C374" s="338"/>
      <c r="D374" s="338"/>
      <c r="E374" s="338"/>
      <c r="F374" s="338"/>
    </row>
    <row r="375" spans="1:6" ht="15" customHeight="1" x14ac:dyDescent="0.3">
      <c r="A375" s="406" t="s">
        <v>279</v>
      </c>
      <c r="B375" s="406"/>
      <c r="C375" s="407" t="s">
        <v>426</v>
      </c>
      <c r="D375" s="407"/>
      <c r="E375" s="407"/>
      <c r="F375" s="407"/>
    </row>
    <row r="376" spans="1:6" ht="15" customHeight="1" x14ac:dyDescent="0.3">
      <c r="A376" s="408" t="s">
        <v>281</v>
      </c>
      <c r="B376" s="408"/>
      <c r="C376" s="407" t="s">
        <v>427</v>
      </c>
      <c r="D376" s="407"/>
      <c r="E376" s="407"/>
      <c r="F376" s="407"/>
    </row>
    <row r="377" spans="1:6" ht="15" customHeight="1" x14ac:dyDescent="0.3">
      <c r="A377" s="406" t="s">
        <v>282</v>
      </c>
      <c r="B377" s="406"/>
      <c r="C377" s="407" t="s">
        <v>426</v>
      </c>
      <c r="D377" s="407"/>
      <c r="E377" s="407"/>
      <c r="F377" s="407"/>
    </row>
    <row r="378" spans="1:6" ht="15.75" customHeight="1" x14ac:dyDescent="0.3">
      <c r="A378" s="409" t="s">
        <v>283</v>
      </c>
      <c r="B378" s="409"/>
      <c r="C378" s="407" t="s">
        <v>284</v>
      </c>
      <c r="D378" s="407"/>
      <c r="E378" s="407"/>
      <c r="F378" s="407"/>
    </row>
    <row r="379" spans="1:6" ht="15" customHeight="1" x14ac:dyDescent="0.3">
      <c r="A379" s="410" t="s">
        <v>285</v>
      </c>
      <c r="B379" s="410"/>
      <c r="C379" s="411" t="s">
        <v>286</v>
      </c>
      <c r="D379" s="411"/>
      <c r="E379" s="309"/>
      <c r="F379" s="309"/>
    </row>
    <row r="380" spans="1:6" x14ac:dyDescent="0.3">
      <c r="A380" s="410"/>
      <c r="B380" s="410"/>
      <c r="C380" s="412" t="s">
        <v>287</v>
      </c>
      <c r="D380" s="412"/>
      <c r="E380" s="310"/>
      <c r="F380" s="310"/>
    </row>
    <row r="381" spans="1:6" x14ac:dyDescent="0.3">
      <c r="A381" s="410"/>
      <c r="B381" s="410"/>
      <c r="C381" s="311" t="s">
        <v>288</v>
      </c>
      <c r="D381" s="312" t="s">
        <v>289</v>
      </c>
      <c r="E381" s="309"/>
      <c r="F381" s="309"/>
    </row>
    <row r="382" spans="1:6" ht="15" customHeight="1" x14ac:dyDescent="0.3">
      <c r="A382" s="413" t="s">
        <v>118</v>
      </c>
      <c r="B382" s="413"/>
      <c r="C382" s="313">
        <v>100</v>
      </c>
      <c r="D382" s="314">
        <v>95</v>
      </c>
      <c r="E382" s="315"/>
      <c r="F382" s="315"/>
    </row>
    <row r="383" spans="1:6" ht="15" customHeight="1" x14ac:dyDescent="0.3">
      <c r="A383" s="414" t="s">
        <v>89</v>
      </c>
      <c r="B383" s="414"/>
      <c r="C383" s="316">
        <v>6</v>
      </c>
      <c r="D383" s="317">
        <v>6</v>
      </c>
    </row>
    <row r="384" spans="1:6" ht="15.75" customHeight="1" x14ac:dyDescent="0.3">
      <c r="A384" s="415" t="s">
        <v>40</v>
      </c>
      <c r="B384" s="415"/>
      <c r="C384" s="318">
        <v>0.25</v>
      </c>
      <c r="D384" s="319">
        <v>0.25</v>
      </c>
    </row>
    <row r="385" spans="1:6" x14ac:dyDescent="0.3">
      <c r="A385" s="416" t="s">
        <v>294</v>
      </c>
      <c r="B385" s="416"/>
      <c r="C385" s="320"/>
      <c r="D385" s="321">
        <v>100</v>
      </c>
    </row>
    <row r="386" spans="1:6" x14ac:dyDescent="0.3">
      <c r="A386" s="417"/>
      <c r="B386" s="417"/>
    </row>
    <row r="387" spans="1:6" x14ac:dyDescent="0.3">
      <c r="A387" s="418" t="s">
        <v>295</v>
      </c>
      <c r="B387" s="418"/>
      <c r="C387" s="418"/>
      <c r="D387" s="418"/>
      <c r="E387" s="418"/>
      <c r="F387" s="418"/>
    </row>
    <row r="388" spans="1:6" ht="15" customHeight="1" x14ac:dyDescent="0.3">
      <c r="A388" s="419" t="s">
        <v>296</v>
      </c>
      <c r="B388" s="419"/>
      <c r="C388" s="419"/>
      <c r="D388" s="419"/>
      <c r="E388" s="420" t="s">
        <v>297</v>
      </c>
      <c r="F388" s="420"/>
    </row>
    <row r="389" spans="1:6" ht="52.8" x14ac:dyDescent="0.3">
      <c r="A389" s="322" t="s">
        <v>298</v>
      </c>
      <c r="B389" s="323" t="s">
        <v>299</v>
      </c>
      <c r="C389" s="323" t="s">
        <v>300</v>
      </c>
      <c r="D389" s="323" t="s">
        <v>301</v>
      </c>
      <c r="E389" s="420"/>
      <c r="F389" s="420"/>
    </row>
    <row r="390" spans="1:6" x14ac:dyDescent="0.3">
      <c r="A390" s="324" t="s">
        <v>428</v>
      </c>
      <c r="B390" s="325" t="s">
        <v>429</v>
      </c>
      <c r="C390" s="325" t="s">
        <v>430</v>
      </c>
      <c r="D390" s="325" t="s">
        <v>431</v>
      </c>
      <c r="E390" s="421">
        <v>9.4499999999999993</v>
      </c>
      <c r="F390" s="421"/>
    </row>
    <row r="391" spans="1:6" x14ac:dyDescent="0.3">
      <c r="A391" s="326"/>
      <c r="B391" s="326"/>
    </row>
    <row r="392" spans="1:6" x14ac:dyDescent="0.3">
      <c r="A392" s="422" t="s">
        <v>306</v>
      </c>
      <c r="B392" s="422"/>
      <c r="C392" s="422"/>
      <c r="D392" s="422"/>
      <c r="E392" s="422"/>
      <c r="F392" s="422"/>
    </row>
    <row r="393" spans="1:6" ht="15" customHeight="1" x14ac:dyDescent="0.3">
      <c r="A393" s="423" t="s">
        <v>432</v>
      </c>
      <c r="B393" s="423"/>
      <c r="C393" s="423"/>
      <c r="D393" s="423"/>
      <c r="E393" s="423"/>
      <c r="F393" s="423"/>
    </row>
    <row r="394" spans="1:6" x14ac:dyDescent="0.3">
      <c r="A394" s="424" t="s">
        <v>308</v>
      </c>
      <c r="B394" s="424"/>
      <c r="C394" t="s">
        <v>309</v>
      </c>
    </row>
    <row r="399" spans="1:6" ht="15" customHeight="1" x14ac:dyDescent="0.3">
      <c r="A399" s="406" t="s">
        <v>279</v>
      </c>
      <c r="B399" s="406"/>
      <c r="C399" s="407" t="s">
        <v>433</v>
      </c>
      <c r="D399" s="407"/>
      <c r="E399" s="407"/>
      <c r="F399" s="407"/>
    </row>
    <row r="400" spans="1:6" ht="15" customHeight="1" x14ac:dyDescent="0.3">
      <c r="A400" s="408" t="s">
        <v>281</v>
      </c>
      <c r="B400" s="408"/>
      <c r="C400" s="407" t="s">
        <v>434</v>
      </c>
      <c r="D400" s="407"/>
      <c r="E400" s="407"/>
      <c r="F400" s="407"/>
    </row>
    <row r="401" spans="1:6" ht="15" customHeight="1" x14ac:dyDescent="0.3">
      <c r="A401" s="406" t="s">
        <v>282</v>
      </c>
      <c r="B401" s="406"/>
      <c r="C401" s="407" t="s">
        <v>433</v>
      </c>
      <c r="D401" s="407"/>
      <c r="E401" s="407"/>
      <c r="F401" s="407"/>
    </row>
    <row r="402" spans="1:6" ht="15.75" customHeight="1" x14ac:dyDescent="0.3">
      <c r="A402" s="409" t="s">
        <v>283</v>
      </c>
      <c r="B402" s="409"/>
      <c r="C402" s="407" t="s">
        <v>284</v>
      </c>
      <c r="D402" s="407"/>
      <c r="E402" s="407"/>
      <c r="F402" s="407"/>
    </row>
    <row r="403" spans="1:6" ht="15" customHeight="1" x14ac:dyDescent="0.3">
      <c r="A403" s="410" t="s">
        <v>285</v>
      </c>
      <c r="B403" s="410"/>
      <c r="C403" s="411" t="s">
        <v>286</v>
      </c>
      <c r="D403" s="411"/>
      <c r="E403" s="309"/>
      <c r="F403" s="309"/>
    </row>
    <row r="404" spans="1:6" x14ac:dyDescent="0.3">
      <c r="A404" s="410"/>
      <c r="B404" s="410"/>
      <c r="C404" s="412" t="s">
        <v>287</v>
      </c>
      <c r="D404" s="412"/>
      <c r="E404" s="310"/>
      <c r="F404" s="310"/>
    </row>
    <row r="405" spans="1:6" x14ac:dyDescent="0.3">
      <c r="A405" s="410"/>
      <c r="B405" s="410"/>
      <c r="C405" s="311" t="s">
        <v>288</v>
      </c>
      <c r="D405" s="312" t="s">
        <v>289</v>
      </c>
      <c r="E405" s="309"/>
      <c r="F405" s="309"/>
    </row>
    <row r="406" spans="1:6" ht="15" customHeight="1" x14ac:dyDescent="0.3">
      <c r="A406" s="413" t="s">
        <v>120</v>
      </c>
      <c r="B406" s="413"/>
      <c r="C406" s="313">
        <v>60</v>
      </c>
      <c r="D406" s="314">
        <v>51</v>
      </c>
      <c r="E406" s="315"/>
      <c r="F406" s="315"/>
    </row>
    <row r="407" spans="1:6" ht="15" customHeight="1" x14ac:dyDescent="0.3">
      <c r="A407" s="414" t="s">
        <v>69</v>
      </c>
      <c r="B407" s="414"/>
      <c r="C407" s="316">
        <v>13</v>
      </c>
      <c r="D407" s="317">
        <v>10.9</v>
      </c>
    </row>
    <row r="408" spans="1:6" ht="15" customHeight="1" x14ac:dyDescent="0.3">
      <c r="A408" s="414" t="s">
        <v>118</v>
      </c>
      <c r="B408" s="414"/>
      <c r="C408" s="316">
        <v>35</v>
      </c>
      <c r="D408" s="317">
        <v>33.299999999999997</v>
      </c>
    </row>
    <row r="409" spans="1:6" ht="15" customHeight="1" x14ac:dyDescent="0.3">
      <c r="A409" s="414" t="s">
        <v>89</v>
      </c>
      <c r="B409" s="414"/>
      <c r="C409" s="316">
        <v>7</v>
      </c>
      <c r="D409" s="317">
        <v>7</v>
      </c>
    </row>
    <row r="410" spans="1:6" ht="15.75" customHeight="1" x14ac:dyDescent="0.3">
      <c r="A410" s="415" t="s">
        <v>40</v>
      </c>
      <c r="B410" s="415"/>
      <c r="C410" s="318">
        <v>0.25</v>
      </c>
      <c r="D410" s="319">
        <v>0.25</v>
      </c>
    </row>
    <row r="411" spans="1:6" x14ac:dyDescent="0.3">
      <c r="A411" s="416" t="s">
        <v>294</v>
      </c>
      <c r="B411" s="416"/>
      <c r="C411" s="320"/>
      <c r="D411" s="321">
        <v>100</v>
      </c>
    </row>
    <row r="412" spans="1:6" x14ac:dyDescent="0.3">
      <c r="A412" s="417"/>
      <c r="B412" s="417"/>
    </row>
    <row r="413" spans="1:6" x14ac:dyDescent="0.3">
      <c r="A413" s="418" t="s">
        <v>295</v>
      </c>
      <c r="B413" s="418"/>
      <c r="C413" s="418"/>
      <c r="D413" s="418"/>
      <c r="E413" s="418"/>
      <c r="F413" s="418"/>
    </row>
    <row r="414" spans="1:6" ht="15" customHeight="1" x14ac:dyDescent="0.3">
      <c r="A414" s="419" t="s">
        <v>296</v>
      </c>
      <c r="B414" s="419"/>
      <c r="C414" s="419"/>
      <c r="D414" s="419"/>
      <c r="E414" s="420" t="s">
        <v>297</v>
      </c>
      <c r="F414" s="420"/>
    </row>
    <row r="415" spans="1:6" ht="52.8" x14ac:dyDescent="0.3">
      <c r="A415" s="322" t="s">
        <v>298</v>
      </c>
      <c r="B415" s="323" t="s">
        <v>299</v>
      </c>
      <c r="C415" s="323" t="s">
        <v>300</v>
      </c>
      <c r="D415" s="323" t="s">
        <v>301</v>
      </c>
      <c r="E415" s="420"/>
      <c r="F415" s="420"/>
    </row>
    <row r="416" spans="1:6" x14ac:dyDescent="0.3">
      <c r="A416" s="324" t="s">
        <v>435</v>
      </c>
      <c r="B416" s="325" t="s">
        <v>436</v>
      </c>
      <c r="C416" s="325" t="s">
        <v>437</v>
      </c>
      <c r="D416" s="325" t="s">
        <v>438</v>
      </c>
      <c r="E416" s="421">
        <v>14.2</v>
      </c>
      <c r="F416" s="421"/>
    </row>
    <row r="417" spans="1:6" x14ac:dyDescent="0.3">
      <c r="A417" s="326"/>
      <c r="B417" s="326"/>
    </row>
    <row r="418" spans="1:6" x14ac:dyDescent="0.3">
      <c r="A418" s="422" t="s">
        <v>306</v>
      </c>
      <c r="B418" s="422"/>
      <c r="C418" s="422"/>
      <c r="D418" s="422"/>
      <c r="E418" s="422"/>
      <c r="F418" s="422"/>
    </row>
    <row r="419" spans="1:6" ht="15" customHeight="1" x14ac:dyDescent="0.3">
      <c r="A419" s="423" t="s">
        <v>439</v>
      </c>
      <c r="B419" s="423"/>
      <c r="C419" s="423"/>
      <c r="D419" s="423"/>
      <c r="E419" s="423"/>
      <c r="F419" s="423"/>
    </row>
    <row r="420" spans="1:6" x14ac:dyDescent="0.3">
      <c r="A420" s="424" t="s">
        <v>308</v>
      </c>
      <c r="B420" s="424"/>
      <c r="C420" t="s">
        <v>309</v>
      </c>
    </row>
    <row r="425" spans="1:6" ht="15" customHeight="1" x14ac:dyDescent="0.3">
      <c r="A425" s="406" t="s">
        <v>279</v>
      </c>
      <c r="B425" s="406"/>
      <c r="C425" s="407" t="s">
        <v>433</v>
      </c>
      <c r="D425" s="407"/>
      <c r="E425" s="407"/>
      <c r="F425" s="407"/>
    </row>
    <row r="426" spans="1:6" ht="15" customHeight="1" x14ac:dyDescent="0.3">
      <c r="A426" s="408" t="s">
        <v>281</v>
      </c>
      <c r="B426" s="408"/>
      <c r="C426" s="407" t="s">
        <v>440</v>
      </c>
      <c r="D426" s="407"/>
      <c r="E426" s="407"/>
      <c r="F426" s="407"/>
    </row>
    <row r="427" spans="1:6" ht="15" customHeight="1" x14ac:dyDescent="0.3">
      <c r="A427" s="406" t="s">
        <v>282</v>
      </c>
      <c r="B427" s="406"/>
      <c r="C427" s="407" t="s">
        <v>433</v>
      </c>
      <c r="D427" s="407"/>
      <c r="E427" s="407"/>
      <c r="F427" s="407"/>
    </row>
    <row r="428" spans="1:6" ht="15.75" customHeight="1" x14ac:dyDescent="0.3">
      <c r="A428" s="409" t="s">
        <v>283</v>
      </c>
      <c r="B428" s="409"/>
      <c r="C428" s="407" t="s">
        <v>310</v>
      </c>
      <c r="D428" s="407"/>
      <c r="E428" s="407"/>
      <c r="F428" s="407"/>
    </row>
    <row r="429" spans="1:6" ht="15" customHeight="1" x14ac:dyDescent="0.3">
      <c r="A429" s="410" t="s">
        <v>285</v>
      </c>
      <c r="B429" s="410"/>
      <c r="C429" s="411" t="s">
        <v>286</v>
      </c>
      <c r="D429" s="411"/>
      <c r="E429" s="350"/>
      <c r="F429" s="350"/>
    </row>
    <row r="430" spans="1:6" x14ac:dyDescent="0.3">
      <c r="A430" s="410"/>
      <c r="B430" s="410"/>
      <c r="C430" s="412" t="s">
        <v>287</v>
      </c>
      <c r="D430" s="412"/>
      <c r="E430" s="351"/>
      <c r="F430" s="351"/>
    </row>
    <row r="431" spans="1:6" x14ac:dyDescent="0.3">
      <c r="A431" s="410"/>
      <c r="B431" s="410"/>
      <c r="C431" s="311" t="s">
        <v>288</v>
      </c>
      <c r="D431" s="312" t="s">
        <v>289</v>
      </c>
      <c r="E431" s="350"/>
      <c r="F431" s="350"/>
    </row>
    <row r="432" spans="1:6" ht="15.75" customHeight="1" x14ac:dyDescent="0.3">
      <c r="A432" s="425" t="s">
        <v>441</v>
      </c>
      <c r="B432" s="425"/>
      <c r="C432" s="327">
        <v>100</v>
      </c>
      <c r="D432" s="328">
        <v>100</v>
      </c>
      <c r="E432" s="352"/>
      <c r="F432" s="352"/>
    </row>
    <row r="433" spans="1:6" x14ac:dyDescent="0.3">
      <c r="A433" s="416" t="s">
        <v>294</v>
      </c>
      <c r="B433" s="416"/>
      <c r="C433" s="353"/>
      <c r="D433" s="354">
        <v>100</v>
      </c>
      <c r="E433" s="355"/>
      <c r="F433" s="355"/>
    </row>
    <row r="434" spans="1:6" x14ac:dyDescent="0.3">
      <c r="A434" s="417"/>
      <c r="B434" s="417"/>
      <c r="C434" s="356"/>
      <c r="D434" s="356"/>
      <c r="E434" s="356"/>
      <c r="F434" s="356"/>
    </row>
    <row r="435" spans="1:6" x14ac:dyDescent="0.3">
      <c r="A435" s="418" t="s">
        <v>295</v>
      </c>
      <c r="B435" s="418"/>
      <c r="C435" s="418"/>
      <c r="D435" s="418"/>
      <c r="E435" s="418"/>
      <c r="F435" s="418"/>
    </row>
    <row r="436" spans="1:6" ht="15" customHeight="1" x14ac:dyDescent="0.3">
      <c r="A436" s="419" t="s">
        <v>296</v>
      </c>
      <c r="B436" s="419"/>
      <c r="C436" s="419"/>
      <c r="D436" s="419"/>
      <c r="E436" s="420" t="s">
        <v>297</v>
      </c>
      <c r="F436" s="420"/>
    </row>
    <row r="437" spans="1:6" ht="52.8" x14ac:dyDescent="0.3">
      <c r="A437" s="322" t="s">
        <v>298</v>
      </c>
      <c r="B437" s="323" t="s">
        <v>299</v>
      </c>
      <c r="C437" s="323" t="s">
        <v>300</v>
      </c>
      <c r="D437" s="323" t="s">
        <v>301</v>
      </c>
      <c r="E437" s="420"/>
      <c r="F437" s="420"/>
    </row>
    <row r="438" spans="1:6" x14ac:dyDescent="0.3">
      <c r="A438" s="324" t="s">
        <v>442</v>
      </c>
      <c r="B438" s="325" t="s">
        <v>357</v>
      </c>
      <c r="C438" s="325" t="s">
        <v>443</v>
      </c>
      <c r="D438" s="325" t="s">
        <v>444</v>
      </c>
      <c r="E438" s="421">
        <v>0</v>
      </c>
      <c r="F438" s="421"/>
    </row>
    <row r="439" spans="1:6" x14ac:dyDescent="0.3">
      <c r="A439" s="326"/>
      <c r="B439" s="326"/>
      <c r="C439" s="356"/>
      <c r="D439" s="356"/>
      <c r="E439" s="356"/>
      <c r="F439" s="356"/>
    </row>
    <row r="440" spans="1:6" x14ac:dyDescent="0.3">
      <c r="A440" s="422" t="s">
        <v>306</v>
      </c>
      <c r="B440" s="422"/>
      <c r="C440" s="422"/>
      <c r="D440" s="422"/>
      <c r="E440" s="422"/>
      <c r="F440" s="422"/>
    </row>
    <row r="441" spans="1:6" x14ac:dyDescent="0.3">
      <c r="A441" s="423"/>
      <c r="B441" s="423"/>
      <c r="C441" s="423"/>
      <c r="D441" s="423"/>
      <c r="E441" s="423"/>
      <c r="F441" s="423"/>
    </row>
    <row r="442" spans="1:6" x14ac:dyDescent="0.3">
      <c r="A442" s="424" t="s">
        <v>308</v>
      </c>
      <c r="B442" s="424"/>
      <c r="C442" t="s">
        <v>309</v>
      </c>
    </row>
    <row r="446" spans="1:6" ht="15" customHeight="1" x14ac:dyDescent="0.3">
      <c r="A446" s="428" t="s">
        <v>279</v>
      </c>
      <c r="B446" s="428"/>
      <c r="C446" s="429" t="s">
        <v>445</v>
      </c>
      <c r="D446" s="429"/>
      <c r="E446" s="429"/>
      <c r="F446" s="429"/>
    </row>
    <row r="447" spans="1:6" ht="15" customHeight="1" x14ac:dyDescent="0.3">
      <c r="A447" s="430" t="s">
        <v>281</v>
      </c>
      <c r="B447" s="430"/>
      <c r="C447" s="429" t="s">
        <v>159</v>
      </c>
      <c r="D447" s="429"/>
      <c r="E447" s="429"/>
      <c r="F447" s="429"/>
    </row>
    <row r="448" spans="1:6" ht="15" customHeight="1" x14ac:dyDescent="0.3">
      <c r="A448" s="428" t="s">
        <v>282</v>
      </c>
      <c r="B448" s="428"/>
      <c r="C448" s="429" t="s">
        <v>445</v>
      </c>
      <c r="D448" s="429"/>
      <c r="E448" s="429"/>
      <c r="F448" s="429"/>
    </row>
    <row r="449" spans="1:6" ht="15.75" customHeight="1" x14ac:dyDescent="0.3">
      <c r="A449" s="431" t="s">
        <v>283</v>
      </c>
      <c r="B449" s="431"/>
      <c r="C449" s="429" t="s">
        <v>446</v>
      </c>
      <c r="D449" s="429"/>
      <c r="E449" s="429"/>
      <c r="F449" s="429"/>
    </row>
    <row r="450" spans="1:6" ht="15" customHeight="1" x14ac:dyDescent="0.3">
      <c r="A450" s="432" t="s">
        <v>285</v>
      </c>
      <c r="B450" s="432"/>
      <c r="C450" s="433" t="s">
        <v>286</v>
      </c>
      <c r="D450" s="433"/>
      <c r="E450" s="329"/>
      <c r="F450" s="329"/>
    </row>
    <row r="451" spans="1:6" x14ac:dyDescent="0.3">
      <c r="A451" s="432"/>
      <c r="B451" s="432"/>
      <c r="C451" s="434" t="s">
        <v>287</v>
      </c>
      <c r="D451" s="434"/>
      <c r="E451" s="330"/>
      <c r="F451" s="330"/>
    </row>
    <row r="452" spans="1:6" x14ac:dyDescent="0.3">
      <c r="A452" s="432"/>
      <c r="B452" s="432"/>
      <c r="C452" s="331" t="s">
        <v>288</v>
      </c>
      <c r="D452" s="332" t="s">
        <v>289</v>
      </c>
      <c r="E452" s="329"/>
      <c r="F452" s="329"/>
    </row>
    <row r="453" spans="1:6" ht="15" customHeight="1" x14ac:dyDescent="0.3">
      <c r="A453" s="435" t="s">
        <v>170</v>
      </c>
      <c r="B453" s="435"/>
      <c r="C453" s="333">
        <v>50</v>
      </c>
      <c r="D453" s="334">
        <v>40</v>
      </c>
      <c r="E453" s="335"/>
      <c r="F453" s="335"/>
    </row>
    <row r="454" spans="1:6" ht="15" customHeight="1" x14ac:dyDescent="0.3">
      <c r="A454" s="436" t="s">
        <v>234</v>
      </c>
      <c r="B454" s="436"/>
      <c r="C454" s="336">
        <v>22.7</v>
      </c>
      <c r="D454" s="337">
        <v>20</v>
      </c>
      <c r="E454" s="338"/>
      <c r="F454" s="338"/>
    </row>
    <row r="455" spans="1:6" ht="15" customHeight="1" x14ac:dyDescent="0.3">
      <c r="A455" s="436" t="s">
        <v>164</v>
      </c>
      <c r="B455" s="436"/>
      <c r="C455" s="336">
        <v>32</v>
      </c>
      <c r="D455" s="337">
        <v>26</v>
      </c>
      <c r="E455" s="338"/>
      <c r="F455" s="338"/>
    </row>
    <row r="456" spans="1:6" ht="15" customHeight="1" x14ac:dyDescent="0.3">
      <c r="A456" s="436" t="s">
        <v>42</v>
      </c>
      <c r="B456" s="436"/>
      <c r="C456" s="336">
        <v>5</v>
      </c>
      <c r="D456" s="337">
        <v>5</v>
      </c>
      <c r="E456" s="338"/>
      <c r="F456" s="338"/>
    </row>
    <row r="457" spans="1:6" ht="15.75" customHeight="1" x14ac:dyDescent="0.3">
      <c r="A457" s="436" t="s">
        <v>89</v>
      </c>
      <c r="B457" s="436"/>
      <c r="C457" s="336">
        <v>10</v>
      </c>
      <c r="D457" s="337">
        <v>10</v>
      </c>
      <c r="E457" s="338"/>
      <c r="F457" s="338"/>
    </row>
    <row r="458" spans="1:6" x14ac:dyDescent="0.3">
      <c r="A458" s="438" t="s">
        <v>294</v>
      </c>
      <c r="B458" s="438"/>
      <c r="C458" s="341"/>
      <c r="D458" s="342">
        <v>100</v>
      </c>
      <c r="E458" s="343"/>
      <c r="F458" s="343"/>
    </row>
    <row r="459" spans="1:6" x14ac:dyDescent="0.3">
      <c r="A459" s="439"/>
      <c r="B459" s="439"/>
      <c r="C459" s="344"/>
      <c r="D459" s="344"/>
      <c r="E459" s="344"/>
      <c r="F459" s="344"/>
    </row>
    <row r="460" spans="1:6" x14ac:dyDescent="0.3">
      <c r="A460" s="440" t="s">
        <v>295</v>
      </c>
      <c r="B460" s="440"/>
      <c r="C460" s="440"/>
      <c r="D460" s="440"/>
      <c r="E460" s="440"/>
      <c r="F460" s="440"/>
    </row>
    <row r="461" spans="1:6" ht="15" customHeight="1" x14ac:dyDescent="0.3">
      <c r="A461" s="441" t="s">
        <v>296</v>
      </c>
      <c r="B461" s="441"/>
      <c r="C461" s="441"/>
      <c r="D461" s="441"/>
      <c r="E461" s="442" t="s">
        <v>297</v>
      </c>
      <c r="F461" s="442"/>
    </row>
    <row r="462" spans="1:6" ht="41.4" x14ac:dyDescent="0.3">
      <c r="A462" s="345" t="s">
        <v>298</v>
      </c>
      <c r="B462" s="346" t="s">
        <v>299</v>
      </c>
      <c r="C462" s="346" t="s">
        <v>300</v>
      </c>
      <c r="D462" s="346" t="s">
        <v>301</v>
      </c>
      <c r="E462" s="442"/>
      <c r="F462" s="442"/>
    </row>
    <row r="463" spans="1:6" x14ac:dyDescent="0.3">
      <c r="A463" s="347" t="s">
        <v>447</v>
      </c>
      <c r="B463" s="348" t="s">
        <v>383</v>
      </c>
      <c r="C463" s="348" t="s">
        <v>448</v>
      </c>
      <c r="D463" s="348" t="s">
        <v>449</v>
      </c>
      <c r="E463" s="443">
        <v>15.4</v>
      </c>
      <c r="F463" s="443"/>
    </row>
    <row r="464" spans="1:6" x14ac:dyDescent="0.3">
      <c r="A464" s="349"/>
      <c r="B464" s="349"/>
      <c r="C464" s="344"/>
      <c r="D464" s="344"/>
      <c r="E464" s="344"/>
      <c r="F464" s="344"/>
    </row>
    <row r="465" spans="1:6" x14ac:dyDescent="0.3">
      <c r="A465" s="439" t="s">
        <v>306</v>
      </c>
      <c r="B465" s="439"/>
      <c r="C465" s="439"/>
      <c r="D465" s="439"/>
      <c r="E465" s="439"/>
      <c r="F465" s="439"/>
    </row>
    <row r="466" spans="1:6" ht="15" customHeight="1" x14ac:dyDescent="0.3">
      <c r="A466" s="444" t="s">
        <v>450</v>
      </c>
      <c r="B466" s="444"/>
      <c r="C466" s="444"/>
      <c r="D466" s="444"/>
      <c r="E466" s="444"/>
      <c r="F466" s="444"/>
    </row>
    <row r="467" spans="1:6" x14ac:dyDescent="0.3">
      <c r="A467" s="338"/>
      <c r="B467" s="338"/>
      <c r="C467" s="338"/>
      <c r="D467" s="338"/>
      <c r="E467" s="338"/>
      <c r="F467" s="338"/>
    </row>
    <row r="468" spans="1:6" x14ac:dyDescent="0.3">
      <c r="A468" s="338"/>
      <c r="B468" s="338"/>
      <c r="C468" s="338"/>
      <c r="D468" s="338"/>
      <c r="E468" s="338"/>
      <c r="F468" s="338"/>
    </row>
    <row r="469" spans="1:6" x14ac:dyDescent="0.3">
      <c r="A469" s="439"/>
      <c r="B469" s="439"/>
      <c r="C469" s="344"/>
      <c r="D469" s="344"/>
      <c r="E469" s="344"/>
      <c r="F469" s="344"/>
    </row>
    <row r="470" spans="1:6" ht="15" customHeight="1" x14ac:dyDescent="0.3">
      <c r="A470" s="406" t="s">
        <v>279</v>
      </c>
      <c r="B470" s="406"/>
      <c r="C470" s="407" t="s">
        <v>451</v>
      </c>
      <c r="D470" s="407"/>
      <c r="E470" s="407"/>
      <c r="F470" s="407"/>
    </row>
    <row r="471" spans="1:6" ht="15" customHeight="1" x14ac:dyDescent="0.3">
      <c r="A471" s="408" t="s">
        <v>281</v>
      </c>
      <c r="B471" s="408"/>
      <c r="C471" s="407" t="s">
        <v>452</v>
      </c>
      <c r="D471" s="407"/>
      <c r="E471" s="407"/>
      <c r="F471" s="407"/>
    </row>
    <row r="472" spans="1:6" ht="15" customHeight="1" x14ac:dyDescent="0.3">
      <c r="A472" s="406" t="s">
        <v>282</v>
      </c>
      <c r="B472" s="406"/>
      <c r="C472" s="407" t="s">
        <v>451</v>
      </c>
      <c r="D472" s="407"/>
      <c r="E472" s="407"/>
      <c r="F472" s="407"/>
    </row>
    <row r="473" spans="1:6" ht="15.75" customHeight="1" x14ac:dyDescent="0.3">
      <c r="A473" s="409" t="s">
        <v>283</v>
      </c>
      <c r="B473" s="409"/>
      <c r="C473" s="407" t="s">
        <v>284</v>
      </c>
      <c r="D473" s="407"/>
      <c r="E473" s="407"/>
      <c r="F473" s="407"/>
    </row>
    <row r="474" spans="1:6" ht="15" customHeight="1" x14ac:dyDescent="0.3">
      <c r="A474" s="410" t="s">
        <v>285</v>
      </c>
      <c r="B474" s="410"/>
      <c r="C474" s="411" t="s">
        <v>286</v>
      </c>
      <c r="D474" s="411"/>
      <c r="E474" s="309"/>
      <c r="F474" s="309"/>
    </row>
    <row r="475" spans="1:6" x14ac:dyDescent="0.3">
      <c r="A475" s="410"/>
      <c r="B475" s="410"/>
      <c r="C475" s="412" t="s">
        <v>287</v>
      </c>
      <c r="D475" s="412"/>
      <c r="E475" s="310"/>
      <c r="F475" s="310"/>
    </row>
    <row r="476" spans="1:6" x14ac:dyDescent="0.3">
      <c r="A476" s="410"/>
      <c r="B476" s="410"/>
      <c r="C476" s="311" t="s">
        <v>288</v>
      </c>
      <c r="D476" s="312" t="s">
        <v>289</v>
      </c>
      <c r="E476" s="309"/>
      <c r="F476" s="309"/>
    </row>
    <row r="477" spans="1:6" ht="15" customHeight="1" x14ac:dyDescent="0.3">
      <c r="A477" s="413" t="s">
        <v>120</v>
      </c>
      <c r="B477" s="413"/>
      <c r="C477" s="313">
        <v>94</v>
      </c>
      <c r="D477" s="314">
        <v>80</v>
      </c>
      <c r="E477" s="315"/>
      <c r="F477" s="315"/>
    </row>
    <row r="478" spans="1:6" ht="15" customHeight="1" x14ac:dyDescent="0.3">
      <c r="A478" s="414" t="s">
        <v>69</v>
      </c>
      <c r="B478" s="414"/>
      <c r="C478" s="316">
        <v>20</v>
      </c>
      <c r="D478" s="317">
        <v>16.8</v>
      </c>
    </row>
    <row r="479" spans="1:6" ht="15" customHeight="1" x14ac:dyDescent="0.3">
      <c r="A479" s="414" t="s">
        <v>89</v>
      </c>
      <c r="B479" s="414"/>
      <c r="C479" s="316">
        <v>7</v>
      </c>
      <c r="D479" s="317">
        <v>7</v>
      </c>
    </row>
    <row r="480" spans="1:6" ht="15.75" customHeight="1" x14ac:dyDescent="0.3">
      <c r="A480" s="415" t="s">
        <v>40</v>
      </c>
      <c r="B480" s="415"/>
      <c r="C480" s="318">
        <v>0.25</v>
      </c>
      <c r="D480" s="319">
        <v>0.25</v>
      </c>
    </row>
    <row r="481" spans="1:6" x14ac:dyDescent="0.3">
      <c r="A481" s="416" t="s">
        <v>294</v>
      </c>
      <c r="B481" s="416"/>
      <c r="C481" s="320"/>
      <c r="D481" s="321">
        <v>100</v>
      </c>
    </row>
    <row r="482" spans="1:6" x14ac:dyDescent="0.3">
      <c r="A482" s="417"/>
      <c r="B482" s="417"/>
    </row>
    <row r="483" spans="1:6" x14ac:dyDescent="0.3">
      <c r="A483" s="418" t="s">
        <v>295</v>
      </c>
      <c r="B483" s="418"/>
      <c r="C483" s="418"/>
      <c r="D483" s="418"/>
      <c r="E483" s="418"/>
      <c r="F483" s="418"/>
    </row>
    <row r="484" spans="1:6" ht="15" customHeight="1" x14ac:dyDescent="0.3">
      <c r="A484" s="419" t="s">
        <v>296</v>
      </c>
      <c r="B484" s="419"/>
      <c r="C484" s="419"/>
      <c r="D484" s="419"/>
      <c r="E484" s="420" t="s">
        <v>297</v>
      </c>
      <c r="F484" s="420"/>
    </row>
    <row r="485" spans="1:6" ht="52.8" x14ac:dyDescent="0.3">
      <c r="A485" s="322" t="s">
        <v>298</v>
      </c>
      <c r="B485" s="323" t="s">
        <v>299</v>
      </c>
      <c r="C485" s="323" t="s">
        <v>300</v>
      </c>
      <c r="D485" s="323" t="s">
        <v>301</v>
      </c>
      <c r="E485" s="420"/>
      <c r="F485" s="420"/>
    </row>
    <row r="486" spans="1:6" x14ac:dyDescent="0.3">
      <c r="A486" s="324" t="s">
        <v>447</v>
      </c>
      <c r="B486" s="325" t="s">
        <v>453</v>
      </c>
      <c r="C486" s="325" t="s">
        <v>454</v>
      </c>
      <c r="D486" s="325" t="s">
        <v>455</v>
      </c>
      <c r="E486" s="421">
        <v>17.64</v>
      </c>
      <c r="F486" s="421"/>
    </row>
    <row r="487" spans="1:6" x14ac:dyDescent="0.3">
      <c r="A487" s="326"/>
      <c r="B487" s="326"/>
    </row>
    <row r="488" spans="1:6" x14ac:dyDescent="0.3">
      <c r="A488" s="422" t="s">
        <v>306</v>
      </c>
      <c r="B488" s="422"/>
      <c r="C488" s="422"/>
      <c r="D488" s="422"/>
      <c r="E488" s="422"/>
      <c r="F488" s="422"/>
    </row>
    <row r="489" spans="1:6" ht="15" customHeight="1" x14ac:dyDescent="0.3">
      <c r="A489" s="423" t="s">
        <v>456</v>
      </c>
      <c r="B489" s="423"/>
      <c r="C489" s="423"/>
      <c r="D489" s="423"/>
      <c r="E489" s="423"/>
      <c r="F489" s="423"/>
    </row>
    <row r="490" spans="1:6" x14ac:dyDescent="0.3">
      <c r="A490" s="424" t="s">
        <v>308</v>
      </c>
      <c r="B490" s="424"/>
      <c r="C490" t="s">
        <v>309</v>
      </c>
    </row>
    <row r="497" spans="1:6" ht="15" customHeight="1" x14ac:dyDescent="0.3">
      <c r="A497" s="406" t="s">
        <v>279</v>
      </c>
      <c r="B497" s="406"/>
      <c r="C497" s="407" t="s">
        <v>457</v>
      </c>
      <c r="D497" s="407"/>
      <c r="E497" s="407"/>
      <c r="F497" s="407"/>
    </row>
    <row r="498" spans="1:6" ht="15" customHeight="1" x14ac:dyDescent="0.3">
      <c r="A498" s="408" t="s">
        <v>281</v>
      </c>
      <c r="B498" s="408"/>
      <c r="C498" s="407" t="s">
        <v>131</v>
      </c>
      <c r="D498" s="407"/>
      <c r="E498" s="407"/>
      <c r="F498" s="407"/>
    </row>
    <row r="499" spans="1:6" ht="15" customHeight="1" x14ac:dyDescent="0.3">
      <c r="A499" s="406" t="s">
        <v>282</v>
      </c>
      <c r="B499" s="406"/>
      <c r="C499" s="407" t="s">
        <v>457</v>
      </c>
      <c r="D499" s="407"/>
      <c r="E499" s="407"/>
      <c r="F499" s="407"/>
    </row>
    <row r="500" spans="1:6" ht="15.75" customHeight="1" x14ac:dyDescent="0.3">
      <c r="A500" s="409" t="s">
        <v>283</v>
      </c>
      <c r="B500" s="409"/>
      <c r="C500" s="407" t="s">
        <v>417</v>
      </c>
      <c r="D500" s="407"/>
      <c r="E500" s="407"/>
      <c r="F500" s="407"/>
    </row>
    <row r="501" spans="1:6" ht="15" customHeight="1" x14ac:dyDescent="0.3">
      <c r="A501" s="410" t="s">
        <v>285</v>
      </c>
      <c r="B501" s="410"/>
      <c r="C501" s="411" t="s">
        <v>286</v>
      </c>
      <c r="D501" s="411"/>
      <c r="E501" s="309"/>
      <c r="F501" s="309"/>
    </row>
    <row r="502" spans="1:6" x14ac:dyDescent="0.3">
      <c r="A502" s="410"/>
      <c r="B502" s="410"/>
      <c r="C502" s="412" t="s">
        <v>287</v>
      </c>
      <c r="D502" s="412"/>
      <c r="E502" s="310"/>
      <c r="F502" s="310"/>
    </row>
    <row r="503" spans="1:6" x14ac:dyDescent="0.3">
      <c r="A503" s="410"/>
      <c r="B503" s="410"/>
      <c r="C503" s="311" t="s">
        <v>288</v>
      </c>
      <c r="D503" s="312" t="s">
        <v>289</v>
      </c>
      <c r="E503" s="309"/>
      <c r="F503" s="309"/>
    </row>
    <row r="504" spans="1:6" ht="15.75" customHeight="1" x14ac:dyDescent="0.3">
      <c r="A504" s="425" t="s">
        <v>135</v>
      </c>
      <c r="B504" s="425"/>
      <c r="C504" s="327">
        <v>35</v>
      </c>
      <c r="D504" s="328">
        <v>35</v>
      </c>
      <c r="E504" s="315"/>
      <c r="F504" s="315"/>
    </row>
    <row r="505" spans="1:6" x14ac:dyDescent="0.3">
      <c r="A505" s="416" t="s">
        <v>294</v>
      </c>
      <c r="B505" s="416"/>
      <c r="C505" s="320"/>
      <c r="D505" s="321">
        <v>100</v>
      </c>
    </row>
    <row r="506" spans="1:6" x14ac:dyDescent="0.3">
      <c r="A506" s="417"/>
      <c r="B506" s="417"/>
    </row>
    <row r="507" spans="1:6" x14ac:dyDescent="0.3">
      <c r="A507" s="418" t="s">
        <v>295</v>
      </c>
      <c r="B507" s="418"/>
      <c r="C507" s="418"/>
      <c r="D507" s="418"/>
      <c r="E507" s="418"/>
      <c r="F507" s="418"/>
    </row>
    <row r="508" spans="1:6" ht="15" customHeight="1" x14ac:dyDescent="0.3">
      <c r="A508" s="419" t="s">
        <v>296</v>
      </c>
      <c r="B508" s="419"/>
      <c r="C508" s="419"/>
      <c r="D508" s="419"/>
      <c r="E508" s="420" t="s">
        <v>297</v>
      </c>
      <c r="F508" s="420"/>
    </row>
    <row r="509" spans="1:6" ht="52.8" x14ac:dyDescent="0.3">
      <c r="A509" s="322" t="s">
        <v>298</v>
      </c>
      <c r="B509" s="323" t="s">
        <v>299</v>
      </c>
      <c r="C509" s="323" t="s">
        <v>300</v>
      </c>
      <c r="D509" s="323" t="s">
        <v>301</v>
      </c>
      <c r="E509" s="420"/>
      <c r="F509" s="420"/>
    </row>
    <row r="510" spans="1:6" x14ac:dyDescent="0.3">
      <c r="A510" s="324" t="s">
        <v>458</v>
      </c>
      <c r="B510" s="325" t="s">
        <v>459</v>
      </c>
      <c r="C510" s="325" t="s">
        <v>460</v>
      </c>
      <c r="D510" s="325" t="s">
        <v>461</v>
      </c>
      <c r="E510" s="421">
        <v>0</v>
      </c>
      <c r="F510" s="421"/>
    </row>
    <row r="511" spans="1:6" x14ac:dyDescent="0.3">
      <c r="A511" s="326"/>
      <c r="B511" s="326"/>
    </row>
    <row r="512" spans="1:6" x14ac:dyDescent="0.3">
      <c r="A512" s="422" t="s">
        <v>306</v>
      </c>
      <c r="B512" s="422"/>
      <c r="C512" s="422"/>
      <c r="D512" s="422"/>
      <c r="E512" s="422"/>
      <c r="F512" s="422"/>
    </row>
    <row r="513" spans="1:6" ht="15" customHeight="1" x14ac:dyDescent="0.3">
      <c r="A513" s="423" t="s">
        <v>462</v>
      </c>
      <c r="B513" s="423"/>
      <c r="C513" s="423"/>
      <c r="D513" s="423"/>
      <c r="E513" s="423"/>
      <c r="F513" s="423"/>
    </row>
    <row r="514" spans="1:6" x14ac:dyDescent="0.3">
      <c r="A514" s="424" t="s">
        <v>308</v>
      </c>
      <c r="B514" s="424"/>
      <c r="C514" t="s">
        <v>344</v>
      </c>
    </row>
    <row r="519" spans="1:6" ht="15" customHeight="1" x14ac:dyDescent="0.3">
      <c r="A519" s="406" t="s">
        <v>279</v>
      </c>
      <c r="B519" s="406"/>
      <c r="C519" s="407" t="s">
        <v>463</v>
      </c>
      <c r="D519" s="407"/>
      <c r="E519" s="407"/>
      <c r="F519" s="407"/>
    </row>
    <row r="520" spans="1:6" ht="15" customHeight="1" x14ac:dyDescent="0.3">
      <c r="A520" s="408" t="s">
        <v>281</v>
      </c>
      <c r="B520" s="408"/>
      <c r="C520" s="407" t="s">
        <v>114</v>
      </c>
      <c r="D520" s="407"/>
      <c r="E520" s="407"/>
      <c r="F520" s="407"/>
    </row>
    <row r="521" spans="1:6" ht="15" customHeight="1" x14ac:dyDescent="0.3">
      <c r="A521" s="406" t="s">
        <v>282</v>
      </c>
      <c r="B521" s="406"/>
      <c r="C521" s="407" t="s">
        <v>463</v>
      </c>
      <c r="D521" s="407"/>
      <c r="E521" s="407"/>
      <c r="F521" s="407"/>
    </row>
    <row r="522" spans="1:6" ht="15.75" customHeight="1" x14ac:dyDescent="0.3">
      <c r="A522" s="409" t="s">
        <v>283</v>
      </c>
      <c r="B522" s="409"/>
      <c r="C522" s="407" t="s">
        <v>284</v>
      </c>
      <c r="D522" s="407"/>
      <c r="E522" s="407"/>
      <c r="F522" s="407"/>
    </row>
    <row r="523" spans="1:6" ht="15" customHeight="1" x14ac:dyDescent="0.3">
      <c r="A523" s="410" t="s">
        <v>285</v>
      </c>
      <c r="B523" s="410"/>
      <c r="C523" s="411" t="s">
        <v>286</v>
      </c>
      <c r="D523" s="411"/>
      <c r="E523" s="350"/>
      <c r="F523" s="350"/>
    </row>
    <row r="524" spans="1:6" x14ac:dyDescent="0.3">
      <c r="A524" s="410"/>
      <c r="B524" s="410"/>
      <c r="C524" s="412" t="s">
        <v>287</v>
      </c>
      <c r="D524" s="412"/>
      <c r="E524" s="351"/>
      <c r="F524" s="351"/>
    </row>
    <row r="525" spans="1:6" x14ac:dyDescent="0.3">
      <c r="A525" s="410"/>
      <c r="B525" s="410"/>
      <c r="C525" s="311" t="s">
        <v>288</v>
      </c>
      <c r="D525" s="312" t="s">
        <v>289</v>
      </c>
      <c r="E525" s="350"/>
      <c r="F525" s="350"/>
    </row>
    <row r="526" spans="1:6" ht="15" customHeight="1" x14ac:dyDescent="0.3">
      <c r="A526" s="413" t="s">
        <v>120</v>
      </c>
      <c r="B526" s="413"/>
      <c r="C526" s="313">
        <v>48</v>
      </c>
      <c r="D526" s="314">
        <v>41</v>
      </c>
      <c r="E526" s="352"/>
      <c r="F526" s="352"/>
    </row>
    <row r="527" spans="1:6" ht="15" customHeight="1" x14ac:dyDescent="0.3">
      <c r="A527" s="414" t="s">
        <v>118</v>
      </c>
      <c r="B527" s="414"/>
      <c r="C527" s="316">
        <v>38</v>
      </c>
      <c r="D527" s="317">
        <v>36</v>
      </c>
    </row>
    <row r="528" spans="1:6" ht="15" customHeight="1" x14ac:dyDescent="0.3">
      <c r="A528" s="414" t="s">
        <v>115</v>
      </c>
      <c r="B528" s="414"/>
      <c r="C528" s="316">
        <v>18</v>
      </c>
      <c r="D528" s="317">
        <v>14.5</v>
      </c>
    </row>
    <row r="529" spans="1:6" ht="15" customHeight="1" x14ac:dyDescent="0.3">
      <c r="A529" s="414" t="s">
        <v>89</v>
      </c>
      <c r="B529" s="414"/>
      <c r="C529" s="316">
        <v>7</v>
      </c>
      <c r="D529" s="317">
        <v>7</v>
      </c>
    </row>
    <row r="530" spans="1:6" ht="15.75" customHeight="1" x14ac:dyDescent="0.3">
      <c r="A530" s="415" t="s">
        <v>40</v>
      </c>
      <c r="B530" s="415"/>
      <c r="C530" s="318">
        <v>0.25</v>
      </c>
      <c r="D530" s="319">
        <v>0.25</v>
      </c>
    </row>
    <row r="531" spans="1:6" x14ac:dyDescent="0.3">
      <c r="A531" s="416" t="s">
        <v>294</v>
      </c>
      <c r="B531" s="416"/>
      <c r="C531" s="353"/>
      <c r="D531" s="354">
        <v>100</v>
      </c>
      <c r="E531" s="355"/>
      <c r="F531" s="355"/>
    </row>
    <row r="532" spans="1:6" x14ac:dyDescent="0.3">
      <c r="A532" s="417"/>
      <c r="B532" s="417"/>
      <c r="C532" s="356"/>
      <c r="D532" s="356"/>
      <c r="E532" s="356"/>
      <c r="F532" s="356"/>
    </row>
    <row r="533" spans="1:6" x14ac:dyDescent="0.3">
      <c r="A533" s="418" t="s">
        <v>295</v>
      </c>
      <c r="B533" s="418"/>
      <c r="C533" s="418"/>
      <c r="D533" s="418"/>
      <c r="E533" s="418"/>
      <c r="F533" s="418"/>
    </row>
    <row r="534" spans="1:6" ht="15" customHeight="1" x14ac:dyDescent="0.3">
      <c r="A534" s="419" t="s">
        <v>296</v>
      </c>
      <c r="B534" s="419"/>
      <c r="C534" s="419"/>
      <c r="D534" s="419"/>
      <c r="E534" s="420" t="s">
        <v>297</v>
      </c>
      <c r="F534" s="420"/>
    </row>
    <row r="535" spans="1:6" ht="52.8" x14ac:dyDescent="0.3">
      <c r="A535" s="322" t="s">
        <v>298</v>
      </c>
      <c r="B535" s="323" t="s">
        <v>299</v>
      </c>
      <c r="C535" s="323" t="s">
        <v>300</v>
      </c>
      <c r="D535" s="323" t="s">
        <v>301</v>
      </c>
      <c r="E535" s="420"/>
      <c r="F535" s="420"/>
    </row>
    <row r="536" spans="1:6" x14ac:dyDescent="0.3">
      <c r="A536" s="324" t="s">
        <v>464</v>
      </c>
      <c r="B536" s="325" t="s">
        <v>465</v>
      </c>
      <c r="C536" s="325" t="s">
        <v>466</v>
      </c>
      <c r="D536" s="325" t="s">
        <v>467</v>
      </c>
      <c r="E536" s="421">
        <v>23.5</v>
      </c>
      <c r="F536" s="421"/>
    </row>
    <row r="537" spans="1:6" x14ac:dyDescent="0.3">
      <c r="A537" s="326"/>
      <c r="B537" s="326"/>
      <c r="C537" s="356"/>
      <c r="D537" s="356"/>
      <c r="E537" s="356"/>
      <c r="F537" s="356"/>
    </row>
    <row r="538" spans="1:6" x14ac:dyDescent="0.3">
      <c r="A538" s="422" t="s">
        <v>306</v>
      </c>
      <c r="B538" s="422"/>
      <c r="C538" s="422"/>
      <c r="D538" s="422"/>
      <c r="E538" s="422"/>
      <c r="F538" s="422"/>
    </row>
    <row r="539" spans="1:6" ht="15" customHeight="1" x14ac:dyDescent="0.3">
      <c r="A539" s="423" t="s">
        <v>468</v>
      </c>
      <c r="B539" s="423"/>
      <c r="C539" s="423"/>
      <c r="D539" s="423"/>
      <c r="E539" s="423"/>
      <c r="F539" s="423"/>
    </row>
    <row r="540" spans="1:6" x14ac:dyDescent="0.3">
      <c r="A540" s="424" t="s">
        <v>308</v>
      </c>
      <c r="B540" s="424"/>
      <c r="C540" t="s">
        <v>309</v>
      </c>
    </row>
    <row r="544" spans="1:6" ht="15" customHeight="1" x14ac:dyDescent="0.3">
      <c r="A544" s="406" t="s">
        <v>279</v>
      </c>
      <c r="B544" s="406"/>
      <c r="C544" s="407" t="s">
        <v>469</v>
      </c>
      <c r="D544" s="407"/>
      <c r="E544" s="407"/>
      <c r="F544" s="407"/>
    </row>
    <row r="545" spans="1:6" ht="15" customHeight="1" x14ac:dyDescent="0.3">
      <c r="A545" s="408" t="s">
        <v>281</v>
      </c>
      <c r="B545" s="408"/>
      <c r="C545" s="407" t="s">
        <v>470</v>
      </c>
      <c r="D545" s="407"/>
      <c r="E545" s="407"/>
      <c r="F545" s="407"/>
    </row>
    <row r="546" spans="1:6" ht="15" customHeight="1" x14ac:dyDescent="0.3">
      <c r="A546" s="406" t="s">
        <v>282</v>
      </c>
      <c r="B546" s="406"/>
      <c r="C546" s="407" t="s">
        <v>469</v>
      </c>
      <c r="D546" s="407"/>
      <c r="E546" s="407"/>
      <c r="F546" s="407"/>
    </row>
    <row r="547" spans="1:6" ht="15.75" customHeight="1" x14ac:dyDescent="0.3">
      <c r="A547" s="409" t="s">
        <v>283</v>
      </c>
      <c r="B547" s="409"/>
      <c r="C547" s="407" t="s">
        <v>417</v>
      </c>
      <c r="D547" s="407"/>
      <c r="E547" s="407"/>
      <c r="F547" s="407"/>
    </row>
    <row r="548" spans="1:6" ht="15" customHeight="1" x14ac:dyDescent="0.3">
      <c r="A548" s="410" t="s">
        <v>285</v>
      </c>
      <c r="B548" s="410"/>
      <c r="C548" s="411" t="s">
        <v>286</v>
      </c>
      <c r="D548" s="411"/>
      <c r="E548" s="309"/>
      <c r="F548" s="309"/>
    </row>
    <row r="549" spans="1:6" x14ac:dyDescent="0.3">
      <c r="A549" s="410"/>
      <c r="B549" s="410"/>
      <c r="C549" s="412" t="s">
        <v>287</v>
      </c>
      <c r="D549" s="412"/>
      <c r="E549" s="310"/>
      <c r="F549" s="310"/>
    </row>
    <row r="550" spans="1:6" x14ac:dyDescent="0.3">
      <c r="A550" s="410"/>
      <c r="B550" s="410"/>
      <c r="C550" s="311" t="s">
        <v>288</v>
      </c>
      <c r="D550" s="312" t="s">
        <v>289</v>
      </c>
      <c r="E550" s="309"/>
      <c r="F550" s="309"/>
    </row>
    <row r="551" spans="1:6" ht="15" customHeight="1" x14ac:dyDescent="0.3">
      <c r="A551" s="413" t="s">
        <v>471</v>
      </c>
      <c r="B551" s="413"/>
      <c r="C551" s="313">
        <v>73.75</v>
      </c>
      <c r="D551" s="314">
        <v>67.5</v>
      </c>
      <c r="E551" s="315"/>
      <c r="F551" s="315"/>
    </row>
    <row r="552" spans="1:6" ht="15" customHeight="1" x14ac:dyDescent="0.3">
      <c r="A552" s="414" t="s">
        <v>472</v>
      </c>
      <c r="B552" s="414"/>
      <c r="C552" s="316">
        <v>85.7</v>
      </c>
      <c r="D552" s="317">
        <v>67.5</v>
      </c>
    </row>
    <row r="553" spans="1:6" ht="15" customHeight="1" x14ac:dyDescent="0.3">
      <c r="A553" s="426" t="s">
        <v>473</v>
      </c>
      <c r="B553" s="426"/>
      <c r="C553" s="316">
        <v>0</v>
      </c>
      <c r="D553" s="317">
        <v>0</v>
      </c>
    </row>
    <row r="554" spans="1:6" ht="15" customHeight="1" x14ac:dyDescent="0.3">
      <c r="A554" s="414" t="s">
        <v>126</v>
      </c>
      <c r="B554" s="414"/>
      <c r="C554" s="316">
        <v>16.25</v>
      </c>
      <c r="D554" s="317">
        <v>16.25</v>
      </c>
    </row>
    <row r="555" spans="1:6" ht="15" customHeight="1" x14ac:dyDescent="0.3">
      <c r="A555" s="414" t="s">
        <v>49</v>
      </c>
      <c r="B555" s="414"/>
      <c r="C555" s="316">
        <v>27.5</v>
      </c>
      <c r="D555" s="317">
        <v>27.5</v>
      </c>
    </row>
    <row r="556" spans="1:6" ht="15" customHeight="1" x14ac:dyDescent="0.3">
      <c r="A556" s="414" t="s">
        <v>474</v>
      </c>
      <c r="B556" s="414"/>
      <c r="C556" s="316">
        <v>27.5</v>
      </c>
      <c r="D556" s="317">
        <v>27.5</v>
      </c>
    </row>
    <row r="557" spans="1:6" ht="15" customHeight="1" x14ac:dyDescent="0.3">
      <c r="A557" s="414" t="s">
        <v>177</v>
      </c>
      <c r="B557" s="414"/>
      <c r="C557" s="316">
        <v>6.25</v>
      </c>
      <c r="D557" s="317">
        <v>6.25</v>
      </c>
    </row>
    <row r="558" spans="1:6" ht="15" customHeight="1" x14ac:dyDescent="0.3">
      <c r="A558" s="414" t="s">
        <v>475</v>
      </c>
      <c r="B558" s="414"/>
      <c r="C558" s="316">
        <v>3.75</v>
      </c>
      <c r="D558" s="317">
        <v>3.75</v>
      </c>
    </row>
    <row r="559" spans="1:6" ht="15.75" customHeight="1" x14ac:dyDescent="0.3">
      <c r="A559" s="427" t="s">
        <v>337</v>
      </c>
      <c r="B559" s="427"/>
      <c r="C559" s="318">
        <v>0</v>
      </c>
      <c r="D559" s="319">
        <v>117.5</v>
      </c>
    </row>
    <row r="560" spans="1:6" x14ac:dyDescent="0.3">
      <c r="A560" s="416" t="s">
        <v>294</v>
      </c>
      <c r="B560" s="416"/>
      <c r="C560" s="320"/>
      <c r="D560" s="321">
        <v>100</v>
      </c>
    </row>
    <row r="561" spans="1:6" x14ac:dyDescent="0.3">
      <c r="A561" s="417"/>
      <c r="B561" s="417"/>
    </row>
    <row r="562" spans="1:6" x14ac:dyDescent="0.3">
      <c r="A562" s="418" t="s">
        <v>295</v>
      </c>
      <c r="B562" s="418"/>
      <c r="C562" s="418"/>
      <c r="D562" s="418"/>
      <c r="E562" s="418"/>
      <c r="F562" s="418"/>
    </row>
    <row r="563" spans="1:6" ht="15" customHeight="1" x14ac:dyDescent="0.3">
      <c r="A563" s="419" t="s">
        <v>296</v>
      </c>
      <c r="B563" s="419"/>
      <c r="C563" s="419"/>
      <c r="D563" s="419"/>
      <c r="E563" s="420" t="s">
        <v>297</v>
      </c>
      <c r="F563" s="420"/>
    </row>
    <row r="564" spans="1:6" ht="52.8" x14ac:dyDescent="0.3">
      <c r="A564" s="322" t="s">
        <v>298</v>
      </c>
      <c r="B564" s="323" t="s">
        <v>299</v>
      </c>
      <c r="C564" s="323" t="s">
        <v>300</v>
      </c>
      <c r="D564" s="323" t="s">
        <v>301</v>
      </c>
      <c r="E564" s="420"/>
      <c r="F564" s="420"/>
    </row>
    <row r="565" spans="1:6" x14ac:dyDescent="0.3">
      <c r="A565" s="324" t="s">
        <v>476</v>
      </c>
      <c r="B565" s="325" t="s">
        <v>477</v>
      </c>
      <c r="C565" s="325" t="s">
        <v>478</v>
      </c>
      <c r="D565" s="325" t="s">
        <v>479</v>
      </c>
      <c r="E565" s="421">
        <v>0.32</v>
      </c>
      <c r="F565" s="421"/>
    </row>
    <row r="566" spans="1:6" x14ac:dyDescent="0.3">
      <c r="A566" s="326"/>
      <c r="B566" s="326"/>
    </row>
    <row r="567" spans="1:6" x14ac:dyDescent="0.3">
      <c r="A567" s="422" t="s">
        <v>306</v>
      </c>
      <c r="B567" s="422"/>
      <c r="C567" s="422"/>
      <c r="D567" s="422"/>
      <c r="E567" s="422"/>
      <c r="F567" s="422"/>
    </row>
    <row r="568" spans="1:6" ht="15" customHeight="1" x14ac:dyDescent="0.3">
      <c r="A568" s="423" t="s">
        <v>480</v>
      </c>
      <c r="B568" s="423"/>
      <c r="C568" s="423"/>
      <c r="D568" s="423"/>
      <c r="E568" s="423"/>
      <c r="F568" s="423"/>
    </row>
    <row r="569" spans="1:6" x14ac:dyDescent="0.3">
      <c r="A569" s="424" t="s">
        <v>308</v>
      </c>
      <c r="B569" s="424"/>
      <c r="C569" t="s">
        <v>334</v>
      </c>
    </row>
    <row r="573" spans="1:6" ht="15" customHeight="1" x14ac:dyDescent="0.3">
      <c r="A573" s="406" t="s">
        <v>279</v>
      </c>
      <c r="B573" s="406"/>
      <c r="C573" s="407" t="s">
        <v>481</v>
      </c>
      <c r="D573" s="407"/>
      <c r="E573" s="407"/>
      <c r="F573" s="407"/>
    </row>
    <row r="574" spans="1:6" ht="15" customHeight="1" x14ac:dyDescent="0.3">
      <c r="A574" s="408" t="s">
        <v>281</v>
      </c>
      <c r="B574" s="408"/>
      <c r="C574" s="407" t="s">
        <v>111</v>
      </c>
      <c r="D574" s="407"/>
      <c r="E574" s="407"/>
      <c r="F574" s="407"/>
    </row>
    <row r="575" spans="1:6" ht="15" customHeight="1" x14ac:dyDescent="0.3">
      <c r="A575" s="406" t="s">
        <v>282</v>
      </c>
      <c r="B575" s="406"/>
      <c r="C575" s="407" t="s">
        <v>481</v>
      </c>
      <c r="D575" s="407"/>
      <c r="E575" s="407"/>
      <c r="F575" s="407"/>
    </row>
    <row r="576" spans="1:6" ht="15.75" customHeight="1" x14ac:dyDescent="0.3">
      <c r="A576" s="409" t="s">
        <v>283</v>
      </c>
      <c r="B576" s="409"/>
      <c r="C576" s="407" t="s">
        <v>284</v>
      </c>
      <c r="D576" s="407"/>
      <c r="E576" s="407"/>
      <c r="F576" s="407"/>
    </row>
    <row r="577" spans="1:6" ht="15" customHeight="1" x14ac:dyDescent="0.3">
      <c r="A577" s="410" t="s">
        <v>285</v>
      </c>
      <c r="B577" s="410"/>
      <c r="C577" s="411" t="s">
        <v>286</v>
      </c>
      <c r="D577" s="411"/>
      <c r="E577" s="309"/>
      <c r="F577" s="309"/>
    </row>
    <row r="578" spans="1:6" x14ac:dyDescent="0.3">
      <c r="A578" s="410"/>
      <c r="B578" s="410"/>
      <c r="C578" s="412" t="s">
        <v>287</v>
      </c>
      <c r="D578" s="412"/>
      <c r="E578" s="310"/>
      <c r="F578" s="310"/>
    </row>
    <row r="579" spans="1:6" x14ac:dyDescent="0.3">
      <c r="A579" s="410"/>
      <c r="B579" s="410"/>
      <c r="C579" s="311" t="s">
        <v>288</v>
      </c>
      <c r="D579" s="312" t="s">
        <v>289</v>
      </c>
      <c r="E579" s="309"/>
      <c r="F579" s="309"/>
    </row>
    <row r="580" spans="1:6" ht="15" customHeight="1" x14ac:dyDescent="0.3">
      <c r="A580" s="413" t="s">
        <v>290</v>
      </c>
      <c r="B580" s="413"/>
      <c r="C580" s="313">
        <v>109</v>
      </c>
      <c r="D580" s="314">
        <v>100</v>
      </c>
      <c r="E580" s="315"/>
      <c r="F580" s="315"/>
    </row>
    <row r="581" spans="1:6" ht="15" customHeight="1" x14ac:dyDescent="0.3">
      <c r="A581" s="414" t="s">
        <v>291</v>
      </c>
      <c r="B581" s="414"/>
      <c r="C581" s="316">
        <v>106.5</v>
      </c>
      <c r="D581" s="317">
        <v>100</v>
      </c>
    </row>
    <row r="582" spans="1:6" ht="15" customHeight="1" x14ac:dyDescent="0.3">
      <c r="A582" s="414" t="s">
        <v>292</v>
      </c>
      <c r="B582" s="414"/>
      <c r="C582" s="316">
        <v>104.5</v>
      </c>
      <c r="D582" s="317">
        <v>100</v>
      </c>
    </row>
    <row r="583" spans="1:6" ht="15.75" customHeight="1" x14ac:dyDescent="0.3">
      <c r="A583" s="415" t="s">
        <v>293</v>
      </c>
      <c r="B583" s="415"/>
      <c r="C583" s="318">
        <v>108</v>
      </c>
      <c r="D583" s="319">
        <v>100</v>
      </c>
    </row>
    <row r="584" spans="1:6" x14ac:dyDescent="0.3">
      <c r="A584" s="416" t="s">
        <v>294</v>
      </c>
      <c r="B584" s="416"/>
      <c r="C584" s="320"/>
      <c r="D584" s="321">
        <v>100</v>
      </c>
    </row>
    <row r="585" spans="1:6" x14ac:dyDescent="0.3">
      <c r="A585" s="417"/>
      <c r="B585" s="417"/>
    </row>
    <row r="586" spans="1:6" x14ac:dyDescent="0.3">
      <c r="A586" s="418" t="s">
        <v>295</v>
      </c>
      <c r="B586" s="418"/>
      <c r="C586" s="418"/>
      <c r="D586" s="418"/>
      <c r="E586" s="418"/>
      <c r="F586" s="418"/>
    </row>
    <row r="587" spans="1:6" ht="15" customHeight="1" x14ac:dyDescent="0.3">
      <c r="A587" s="419" t="s">
        <v>296</v>
      </c>
      <c r="B587" s="419"/>
      <c r="C587" s="419"/>
      <c r="D587" s="419"/>
      <c r="E587" s="420" t="s">
        <v>297</v>
      </c>
      <c r="F587" s="420"/>
    </row>
    <row r="588" spans="1:6" ht="52.8" x14ac:dyDescent="0.3">
      <c r="A588" s="322" t="s">
        <v>298</v>
      </c>
      <c r="B588" s="323" t="s">
        <v>299</v>
      </c>
      <c r="C588" s="323" t="s">
        <v>300</v>
      </c>
      <c r="D588" s="323" t="s">
        <v>301</v>
      </c>
      <c r="E588" s="420"/>
      <c r="F588" s="420"/>
    </row>
    <row r="589" spans="1:6" x14ac:dyDescent="0.3">
      <c r="A589" s="324" t="s">
        <v>482</v>
      </c>
      <c r="B589" s="325" t="s">
        <v>483</v>
      </c>
      <c r="C589" s="325" t="s">
        <v>357</v>
      </c>
      <c r="D589" s="325" t="s">
        <v>484</v>
      </c>
      <c r="E589" s="421">
        <v>2.8</v>
      </c>
      <c r="F589" s="421"/>
    </row>
    <row r="590" spans="1:6" x14ac:dyDescent="0.3">
      <c r="A590" s="326"/>
      <c r="B590" s="326"/>
    </row>
    <row r="591" spans="1:6" x14ac:dyDescent="0.3">
      <c r="A591" s="422" t="s">
        <v>306</v>
      </c>
      <c r="B591" s="422"/>
      <c r="C591" s="422"/>
      <c r="D591" s="422"/>
      <c r="E591" s="422"/>
      <c r="F591" s="422"/>
    </row>
    <row r="592" spans="1:6" ht="15" customHeight="1" x14ac:dyDescent="0.3">
      <c r="A592" s="423" t="s">
        <v>485</v>
      </c>
      <c r="B592" s="423"/>
      <c r="C592" s="423"/>
      <c r="D592" s="423"/>
      <c r="E592" s="423"/>
      <c r="F592" s="423"/>
    </row>
    <row r="593" spans="1:6" x14ac:dyDescent="0.3">
      <c r="A593" s="424" t="s">
        <v>308</v>
      </c>
      <c r="B593" s="424"/>
      <c r="C593" t="s">
        <v>309</v>
      </c>
    </row>
    <row r="596" spans="1:6" x14ac:dyDescent="0.3">
      <c r="A596" s="417"/>
      <c r="B596" s="417"/>
    </row>
    <row r="597" spans="1:6" ht="15" customHeight="1" x14ac:dyDescent="0.3">
      <c r="A597" s="428" t="s">
        <v>279</v>
      </c>
      <c r="B597" s="428"/>
      <c r="C597" s="429" t="s">
        <v>486</v>
      </c>
      <c r="D597" s="429"/>
      <c r="E597" s="429"/>
      <c r="F597" s="429"/>
    </row>
    <row r="598" spans="1:6" ht="15" customHeight="1" x14ac:dyDescent="0.3">
      <c r="A598" s="430" t="s">
        <v>281</v>
      </c>
      <c r="B598" s="430"/>
      <c r="C598" s="429" t="s">
        <v>122</v>
      </c>
      <c r="D598" s="429"/>
      <c r="E598" s="429"/>
      <c r="F598" s="429"/>
    </row>
    <row r="599" spans="1:6" ht="15" customHeight="1" x14ac:dyDescent="0.3">
      <c r="A599" s="428" t="s">
        <v>282</v>
      </c>
      <c r="B599" s="428"/>
      <c r="C599" s="429" t="s">
        <v>486</v>
      </c>
      <c r="D599" s="429"/>
      <c r="E599" s="429"/>
      <c r="F599" s="429"/>
    </row>
    <row r="600" spans="1:6" ht="15.75" customHeight="1" x14ac:dyDescent="0.3">
      <c r="A600" s="431" t="s">
        <v>283</v>
      </c>
      <c r="B600" s="431"/>
      <c r="C600" s="429" t="s">
        <v>417</v>
      </c>
      <c r="D600" s="429"/>
      <c r="E600" s="429"/>
      <c r="F600" s="429"/>
    </row>
    <row r="601" spans="1:6" ht="15" customHeight="1" x14ac:dyDescent="0.3">
      <c r="A601" s="432" t="s">
        <v>285</v>
      </c>
      <c r="B601" s="432"/>
      <c r="C601" s="433" t="s">
        <v>286</v>
      </c>
      <c r="D601" s="433"/>
      <c r="E601" s="358"/>
      <c r="F601" s="358"/>
    </row>
    <row r="602" spans="1:6" x14ac:dyDescent="0.3">
      <c r="A602" s="432"/>
      <c r="B602" s="432"/>
      <c r="C602" s="434" t="s">
        <v>287</v>
      </c>
      <c r="D602" s="434"/>
      <c r="E602" s="359"/>
      <c r="F602" s="359"/>
    </row>
    <row r="603" spans="1:6" x14ac:dyDescent="0.3">
      <c r="A603" s="432"/>
      <c r="B603" s="432"/>
      <c r="C603" s="331" t="s">
        <v>288</v>
      </c>
      <c r="D603" s="332" t="s">
        <v>289</v>
      </c>
      <c r="E603" s="358"/>
      <c r="F603" s="358"/>
    </row>
    <row r="604" spans="1:6" ht="15" customHeight="1" x14ac:dyDescent="0.3">
      <c r="A604" s="435" t="s">
        <v>318</v>
      </c>
      <c r="B604" s="435"/>
      <c r="C604" s="333">
        <v>122.5</v>
      </c>
      <c r="D604" s="334">
        <v>73.75</v>
      </c>
      <c r="E604" s="360"/>
      <c r="F604" s="360"/>
    </row>
    <row r="605" spans="1:6" ht="15" customHeight="1" x14ac:dyDescent="0.3">
      <c r="A605" s="436" t="s">
        <v>319</v>
      </c>
      <c r="B605" s="436"/>
      <c r="C605" s="336">
        <v>158.75</v>
      </c>
      <c r="D605" s="337">
        <v>73.75</v>
      </c>
      <c r="E605" s="338"/>
      <c r="F605" s="338"/>
    </row>
    <row r="606" spans="1:6" ht="15" customHeight="1" x14ac:dyDescent="0.3">
      <c r="A606" s="436" t="s">
        <v>487</v>
      </c>
      <c r="B606" s="436"/>
      <c r="C606" s="336">
        <v>126.25</v>
      </c>
      <c r="D606" s="337">
        <v>73.75</v>
      </c>
      <c r="E606" s="338"/>
      <c r="F606" s="338"/>
    </row>
    <row r="607" spans="1:6" ht="15" customHeight="1" x14ac:dyDescent="0.3">
      <c r="A607" s="445" t="s">
        <v>488</v>
      </c>
      <c r="B607" s="445"/>
      <c r="C607" s="336">
        <v>0</v>
      </c>
      <c r="D607" s="337">
        <v>0</v>
      </c>
      <c r="E607" s="338"/>
      <c r="F607" s="338"/>
    </row>
    <row r="608" spans="1:6" ht="15" customHeight="1" x14ac:dyDescent="0.3">
      <c r="A608" s="436" t="s">
        <v>320</v>
      </c>
      <c r="B608" s="436"/>
      <c r="C608" s="336">
        <v>106.25</v>
      </c>
      <c r="D608" s="337">
        <v>73.75</v>
      </c>
      <c r="E608" s="338"/>
      <c r="F608" s="338"/>
    </row>
    <row r="609" spans="1:6" ht="15" customHeight="1" x14ac:dyDescent="0.3">
      <c r="A609" s="436" t="s">
        <v>324</v>
      </c>
      <c r="B609" s="436"/>
      <c r="C609" s="336">
        <v>105</v>
      </c>
      <c r="D609" s="337">
        <v>73.75</v>
      </c>
      <c r="E609" s="338"/>
      <c r="F609" s="338"/>
    </row>
    <row r="610" spans="1:6" ht="15" customHeight="1" x14ac:dyDescent="0.3">
      <c r="A610" s="436" t="s">
        <v>489</v>
      </c>
      <c r="B610" s="436"/>
      <c r="C610" s="336">
        <v>75</v>
      </c>
      <c r="D610" s="337">
        <v>73.75</v>
      </c>
      <c r="E610" s="338"/>
      <c r="F610" s="338"/>
    </row>
    <row r="611" spans="1:6" ht="15" customHeight="1" x14ac:dyDescent="0.3">
      <c r="A611" s="436" t="s">
        <v>126</v>
      </c>
      <c r="B611" s="436"/>
      <c r="C611" s="336">
        <v>18.75</v>
      </c>
      <c r="D611" s="337">
        <v>18.75</v>
      </c>
      <c r="E611" s="338"/>
      <c r="F611" s="338"/>
    </row>
    <row r="612" spans="1:6" ht="15" customHeight="1" x14ac:dyDescent="0.3">
      <c r="A612" s="436" t="s">
        <v>49</v>
      </c>
      <c r="B612" s="436"/>
      <c r="C612" s="336">
        <v>22.5</v>
      </c>
      <c r="D612" s="337">
        <v>22.5</v>
      </c>
      <c r="E612" s="338"/>
      <c r="F612" s="338"/>
    </row>
    <row r="613" spans="1:6" ht="15" customHeight="1" x14ac:dyDescent="0.3">
      <c r="A613" s="436" t="s">
        <v>474</v>
      </c>
      <c r="B613" s="436"/>
      <c r="C613" s="336">
        <v>22.5</v>
      </c>
      <c r="D613" s="337">
        <v>22.5</v>
      </c>
      <c r="E613" s="338"/>
      <c r="F613" s="338"/>
    </row>
    <row r="614" spans="1:6" ht="15.75" customHeight="1" x14ac:dyDescent="0.3">
      <c r="A614" s="447" t="s">
        <v>337</v>
      </c>
      <c r="B614" s="447"/>
      <c r="C614" s="339">
        <v>0</v>
      </c>
      <c r="D614" s="340">
        <v>115</v>
      </c>
      <c r="E614" s="338"/>
      <c r="F614" s="338"/>
    </row>
    <row r="615" spans="1:6" x14ac:dyDescent="0.3">
      <c r="A615" s="438" t="s">
        <v>294</v>
      </c>
      <c r="B615" s="438"/>
      <c r="C615" s="361"/>
      <c r="D615" s="362">
        <v>100</v>
      </c>
      <c r="E615" s="338"/>
      <c r="F615" s="338"/>
    </row>
    <row r="616" spans="1:6" x14ac:dyDescent="0.3">
      <c r="A616" s="439"/>
      <c r="B616" s="439"/>
      <c r="C616" s="338"/>
      <c r="D616" s="338"/>
      <c r="E616" s="338"/>
      <c r="F616" s="338"/>
    </row>
    <row r="617" spans="1:6" x14ac:dyDescent="0.3">
      <c r="A617" s="440" t="s">
        <v>295</v>
      </c>
      <c r="B617" s="440"/>
      <c r="C617" s="440"/>
      <c r="D617" s="440"/>
      <c r="E617" s="440"/>
      <c r="F617" s="440"/>
    </row>
    <row r="618" spans="1:6" ht="15" customHeight="1" x14ac:dyDescent="0.3">
      <c r="A618" s="441" t="s">
        <v>296</v>
      </c>
      <c r="B618" s="441"/>
      <c r="C618" s="441"/>
      <c r="D618" s="441"/>
      <c r="E618" s="442" t="s">
        <v>297</v>
      </c>
      <c r="F618" s="442"/>
    </row>
    <row r="619" spans="1:6" ht="41.4" x14ac:dyDescent="0.3">
      <c r="A619" s="345" t="s">
        <v>298</v>
      </c>
      <c r="B619" s="346" t="s">
        <v>299</v>
      </c>
      <c r="C619" s="346" t="s">
        <v>300</v>
      </c>
      <c r="D619" s="346" t="s">
        <v>301</v>
      </c>
      <c r="E619" s="442"/>
      <c r="F619" s="442"/>
    </row>
    <row r="620" spans="1:6" x14ac:dyDescent="0.3">
      <c r="A620" s="347" t="s">
        <v>490</v>
      </c>
      <c r="B620" s="348" t="s">
        <v>491</v>
      </c>
      <c r="C620" s="348" t="s">
        <v>492</v>
      </c>
      <c r="D620" s="348" t="s">
        <v>493</v>
      </c>
      <c r="E620" s="443">
        <v>0.49</v>
      </c>
      <c r="F620" s="443"/>
    </row>
    <row r="621" spans="1:6" x14ac:dyDescent="0.3">
      <c r="A621" s="349"/>
      <c r="B621" s="349"/>
      <c r="C621" s="338"/>
      <c r="D621" s="338"/>
      <c r="E621" s="338"/>
      <c r="F621" s="338"/>
    </row>
    <row r="622" spans="1:6" x14ac:dyDescent="0.3">
      <c r="A622" s="439" t="s">
        <v>306</v>
      </c>
      <c r="B622" s="439"/>
      <c r="C622" s="439"/>
      <c r="D622" s="439"/>
      <c r="E622" s="439"/>
      <c r="F622" s="439"/>
    </row>
    <row r="623" spans="1:6" ht="15" customHeight="1" x14ac:dyDescent="0.3">
      <c r="A623" s="444" t="s">
        <v>494</v>
      </c>
      <c r="B623" s="444"/>
      <c r="C623" s="444"/>
      <c r="D623" s="444"/>
      <c r="E623" s="444"/>
      <c r="F623" s="444"/>
    </row>
    <row r="624" spans="1:6" x14ac:dyDescent="0.3">
      <c r="A624" s="446" t="s">
        <v>308</v>
      </c>
      <c r="B624" s="446"/>
      <c r="C624" s="338" t="s">
        <v>344</v>
      </c>
      <c r="D624" s="338"/>
      <c r="E624" s="338"/>
      <c r="F624" s="338"/>
    </row>
    <row r="625" spans="1:6" x14ac:dyDescent="0.3">
      <c r="A625" s="338"/>
      <c r="B625" s="338"/>
      <c r="C625" s="338"/>
      <c r="D625" s="338"/>
      <c r="E625" s="338"/>
      <c r="F625" s="338"/>
    </row>
    <row r="626" spans="1:6" x14ac:dyDescent="0.3">
      <c r="A626" s="338"/>
      <c r="B626" s="338"/>
      <c r="C626" s="338"/>
      <c r="D626" s="338"/>
      <c r="E626" s="338"/>
      <c r="F626" s="338"/>
    </row>
    <row r="627" spans="1:6" x14ac:dyDescent="0.3">
      <c r="A627" s="338"/>
      <c r="B627" s="338"/>
      <c r="C627" s="338"/>
      <c r="D627" s="338"/>
      <c r="E627" s="338"/>
      <c r="F627" s="338"/>
    </row>
    <row r="628" spans="1:6" ht="15" customHeight="1" x14ac:dyDescent="0.3">
      <c r="A628" s="406" t="s">
        <v>279</v>
      </c>
      <c r="B628" s="406"/>
      <c r="C628" s="407" t="s">
        <v>495</v>
      </c>
      <c r="D628" s="407"/>
      <c r="E628" s="407"/>
      <c r="F628" s="407"/>
    </row>
    <row r="629" spans="1:6" ht="15" customHeight="1" x14ac:dyDescent="0.3">
      <c r="A629" s="408" t="s">
        <v>281</v>
      </c>
      <c r="B629" s="408"/>
      <c r="C629" s="407" t="s">
        <v>143</v>
      </c>
      <c r="D629" s="407"/>
      <c r="E629" s="407"/>
      <c r="F629" s="407"/>
    </row>
    <row r="630" spans="1:6" ht="15" customHeight="1" x14ac:dyDescent="0.3">
      <c r="A630" s="406" t="s">
        <v>282</v>
      </c>
      <c r="B630" s="406"/>
      <c r="C630" s="407" t="s">
        <v>495</v>
      </c>
      <c r="D630" s="407"/>
      <c r="E630" s="407"/>
      <c r="F630" s="407"/>
    </row>
    <row r="631" spans="1:6" ht="15.75" customHeight="1" x14ac:dyDescent="0.3">
      <c r="A631" s="409" t="s">
        <v>283</v>
      </c>
      <c r="B631" s="409"/>
      <c r="C631" s="407" t="s">
        <v>284</v>
      </c>
      <c r="D631" s="407"/>
      <c r="E631" s="407"/>
      <c r="F631" s="407"/>
    </row>
    <row r="632" spans="1:6" ht="15" customHeight="1" x14ac:dyDescent="0.3">
      <c r="A632" s="410" t="s">
        <v>285</v>
      </c>
      <c r="B632" s="410"/>
      <c r="C632" s="411" t="s">
        <v>286</v>
      </c>
      <c r="D632" s="411"/>
      <c r="E632" s="309"/>
      <c r="F632" s="309"/>
    </row>
    <row r="633" spans="1:6" x14ac:dyDescent="0.3">
      <c r="A633" s="410"/>
      <c r="B633" s="410"/>
      <c r="C633" s="412" t="s">
        <v>287</v>
      </c>
      <c r="D633" s="412"/>
      <c r="E633" s="310"/>
      <c r="F633" s="310"/>
    </row>
    <row r="634" spans="1:6" x14ac:dyDescent="0.3">
      <c r="A634" s="410"/>
      <c r="B634" s="410"/>
      <c r="C634" s="311" t="s">
        <v>288</v>
      </c>
      <c r="D634" s="312" t="s">
        <v>289</v>
      </c>
      <c r="E634" s="309"/>
      <c r="F634" s="309"/>
    </row>
    <row r="635" spans="1:6" ht="15" customHeight="1" x14ac:dyDescent="0.3">
      <c r="A635" s="413" t="s">
        <v>146</v>
      </c>
      <c r="B635" s="413"/>
      <c r="C635" s="313">
        <v>10</v>
      </c>
      <c r="D635" s="314">
        <v>10</v>
      </c>
      <c r="E635" s="315"/>
      <c r="F635" s="315"/>
    </row>
    <row r="636" spans="1:6" ht="15" customHeight="1" x14ac:dyDescent="0.3">
      <c r="A636" s="414" t="s">
        <v>38</v>
      </c>
      <c r="B636" s="414"/>
      <c r="C636" s="316">
        <v>60</v>
      </c>
      <c r="D636" s="317">
        <v>60</v>
      </c>
    </row>
    <row r="637" spans="1:6" ht="15" customHeight="1" x14ac:dyDescent="0.3">
      <c r="A637" s="426" t="s">
        <v>496</v>
      </c>
      <c r="B637" s="426"/>
      <c r="C637" s="316">
        <v>0</v>
      </c>
      <c r="D637" s="317">
        <v>26.5</v>
      </c>
    </row>
    <row r="638" spans="1:6" ht="15" customHeight="1" x14ac:dyDescent="0.3">
      <c r="A638" s="414" t="s">
        <v>36</v>
      </c>
      <c r="B638" s="414"/>
      <c r="C638" s="316">
        <v>75</v>
      </c>
      <c r="D638" s="317">
        <v>75</v>
      </c>
    </row>
    <row r="639" spans="1:6" ht="15" customHeight="1" x14ac:dyDescent="0.3">
      <c r="A639" s="414" t="s">
        <v>42</v>
      </c>
      <c r="B639" s="414"/>
      <c r="C639" s="316">
        <v>2</v>
      </c>
      <c r="D639" s="317">
        <v>2</v>
      </c>
    </row>
    <row r="640" spans="1:6" ht="15" customHeight="1" x14ac:dyDescent="0.3">
      <c r="A640" s="414" t="s">
        <v>27</v>
      </c>
      <c r="B640" s="414"/>
      <c r="C640" s="316">
        <v>2.5</v>
      </c>
      <c r="D640" s="317">
        <v>2.5</v>
      </c>
    </row>
    <row r="641" spans="1:6" ht="15.75" customHeight="1" x14ac:dyDescent="0.3">
      <c r="A641" s="415" t="s">
        <v>40</v>
      </c>
      <c r="B641" s="415"/>
      <c r="C641" s="318">
        <v>0.25</v>
      </c>
      <c r="D641" s="319">
        <v>0.25</v>
      </c>
    </row>
    <row r="642" spans="1:6" x14ac:dyDescent="0.3">
      <c r="A642" s="416" t="s">
        <v>294</v>
      </c>
      <c r="B642" s="416"/>
      <c r="C642" s="320"/>
      <c r="D642" s="321">
        <v>100</v>
      </c>
    </row>
    <row r="643" spans="1:6" x14ac:dyDescent="0.3">
      <c r="A643" s="417"/>
      <c r="B643" s="417"/>
    </row>
    <row r="644" spans="1:6" x14ac:dyDescent="0.3">
      <c r="A644" s="418" t="s">
        <v>295</v>
      </c>
      <c r="B644" s="418"/>
      <c r="C644" s="418"/>
      <c r="D644" s="418"/>
      <c r="E644" s="418"/>
      <c r="F644" s="418"/>
    </row>
    <row r="645" spans="1:6" ht="15" customHeight="1" x14ac:dyDescent="0.3">
      <c r="A645" s="419" t="s">
        <v>296</v>
      </c>
      <c r="B645" s="419"/>
      <c r="C645" s="419"/>
      <c r="D645" s="419"/>
      <c r="E645" s="420" t="s">
        <v>297</v>
      </c>
      <c r="F645" s="420"/>
    </row>
    <row r="646" spans="1:6" ht="52.8" x14ac:dyDescent="0.3">
      <c r="A646" s="322" t="s">
        <v>298</v>
      </c>
      <c r="B646" s="323" t="s">
        <v>299</v>
      </c>
      <c r="C646" s="323" t="s">
        <v>300</v>
      </c>
      <c r="D646" s="323" t="s">
        <v>301</v>
      </c>
      <c r="E646" s="420"/>
      <c r="F646" s="420"/>
    </row>
    <row r="647" spans="1:6" x14ac:dyDescent="0.3">
      <c r="A647" s="324" t="s">
        <v>497</v>
      </c>
      <c r="B647" s="325" t="s">
        <v>454</v>
      </c>
      <c r="C647" s="325" t="s">
        <v>498</v>
      </c>
      <c r="D647" s="325" t="s">
        <v>499</v>
      </c>
      <c r="E647" s="421">
        <v>0.45</v>
      </c>
      <c r="F647" s="421"/>
    </row>
    <row r="648" spans="1:6" x14ac:dyDescent="0.3">
      <c r="A648" s="326"/>
      <c r="B648" s="326"/>
    </row>
    <row r="649" spans="1:6" x14ac:dyDescent="0.3">
      <c r="A649" s="422" t="s">
        <v>306</v>
      </c>
      <c r="B649" s="422"/>
      <c r="C649" s="422"/>
      <c r="D649" s="422"/>
      <c r="E649" s="422"/>
      <c r="F649" s="422"/>
    </row>
    <row r="650" spans="1:6" ht="15" customHeight="1" x14ac:dyDescent="0.3">
      <c r="A650" s="423" t="s">
        <v>500</v>
      </c>
      <c r="B650" s="423"/>
      <c r="C650" s="423"/>
      <c r="D650" s="423"/>
      <c r="E650" s="423"/>
      <c r="F650" s="423"/>
    </row>
    <row r="651" spans="1:6" x14ac:dyDescent="0.3">
      <c r="A651" s="424" t="s">
        <v>308</v>
      </c>
      <c r="B651" s="424"/>
      <c r="C651" t="s">
        <v>344</v>
      </c>
    </row>
    <row r="655" spans="1:6" ht="15" customHeight="1" x14ac:dyDescent="0.3">
      <c r="A655" s="428" t="s">
        <v>279</v>
      </c>
      <c r="B655" s="428"/>
      <c r="C655" s="429" t="s">
        <v>501</v>
      </c>
      <c r="D655" s="429"/>
      <c r="E655" s="429"/>
      <c r="F655" s="429"/>
    </row>
    <row r="656" spans="1:6" ht="15" customHeight="1" x14ac:dyDescent="0.3">
      <c r="A656" s="430" t="s">
        <v>281</v>
      </c>
      <c r="B656" s="430"/>
      <c r="C656" s="429" t="s">
        <v>502</v>
      </c>
      <c r="D656" s="429"/>
      <c r="E656" s="429"/>
      <c r="F656" s="429"/>
    </row>
    <row r="657" spans="1:6" ht="15" customHeight="1" x14ac:dyDescent="0.3">
      <c r="A657" s="428" t="s">
        <v>282</v>
      </c>
      <c r="B657" s="428"/>
      <c r="C657" s="429" t="s">
        <v>501</v>
      </c>
      <c r="D657" s="429"/>
      <c r="E657" s="429"/>
      <c r="F657" s="429"/>
    </row>
    <row r="658" spans="1:6" ht="15.75" customHeight="1" x14ac:dyDescent="0.3">
      <c r="A658" s="431" t="s">
        <v>283</v>
      </c>
      <c r="B658" s="431"/>
      <c r="C658" s="429" t="s">
        <v>446</v>
      </c>
      <c r="D658" s="429"/>
      <c r="E658" s="429"/>
      <c r="F658" s="429"/>
    </row>
    <row r="659" spans="1:6" ht="45" customHeight="1" x14ac:dyDescent="0.3">
      <c r="A659" s="432" t="s">
        <v>285</v>
      </c>
      <c r="B659" s="432"/>
      <c r="C659" s="433" t="s">
        <v>286</v>
      </c>
      <c r="D659" s="433"/>
      <c r="E659" s="358"/>
      <c r="F659" s="358"/>
    </row>
    <row r="660" spans="1:6" x14ac:dyDescent="0.3">
      <c r="A660" s="432"/>
      <c r="B660" s="432"/>
      <c r="C660" s="434" t="s">
        <v>287</v>
      </c>
      <c r="D660" s="434"/>
      <c r="E660" s="359"/>
      <c r="F660" s="359"/>
    </row>
    <row r="661" spans="1:6" x14ac:dyDescent="0.3">
      <c r="A661" s="432"/>
      <c r="B661" s="432"/>
      <c r="C661" s="331" t="s">
        <v>288</v>
      </c>
      <c r="D661" s="332" t="s">
        <v>289</v>
      </c>
      <c r="E661" s="358"/>
      <c r="F661" s="358"/>
    </row>
    <row r="662" spans="1:6" ht="15" customHeight="1" x14ac:dyDescent="0.3">
      <c r="A662" s="435" t="s">
        <v>503</v>
      </c>
      <c r="B662" s="435"/>
      <c r="C662" s="333">
        <v>67</v>
      </c>
      <c r="D662" s="334">
        <v>49</v>
      </c>
      <c r="E662" s="360"/>
      <c r="F662" s="360"/>
    </row>
    <row r="663" spans="1:6" ht="15" customHeight="1" x14ac:dyDescent="0.3">
      <c r="A663" s="436" t="s">
        <v>31</v>
      </c>
      <c r="B663" s="436"/>
      <c r="C663" s="336">
        <v>9.4</v>
      </c>
      <c r="D663" s="337">
        <v>9.4</v>
      </c>
      <c r="E663" s="338"/>
      <c r="F663" s="338"/>
    </row>
    <row r="664" spans="1:6" ht="15" customHeight="1" x14ac:dyDescent="0.3">
      <c r="A664" s="436" t="s">
        <v>47</v>
      </c>
      <c r="B664" s="436"/>
      <c r="C664" s="336">
        <v>14</v>
      </c>
      <c r="D664" s="337">
        <v>14</v>
      </c>
      <c r="E664" s="338"/>
      <c r="F664" s="338"/>
    </row>
    <row r="665" spans="1:6" ht="15" customHeight="1" x14ac:dyDescent="0.3">
      <c r="A665" s="436" t="s">
        <v>27</v>
      </c>
      <c r="B665" s="436"/>
      <c r="C665" s="336">
        <v>2.2999999999999998</v>
      </c>
      <c r="D665" s="337">
        <v>2.2999999999999998</v>
      </c>
      <c r="E665" s="338"/>
      <c r="F665" s="338"/>
    </row>
    <row r="666" spans="1:6" ht="15" customHeight="1" x14ac:dyDescent="0.3">
      <c r="A666" s="436" t="s">
        <v>115</v>
      </c>
      <c r="B666" s="436"/>
      <c r="C666" s="336">
        <v>27</v>
      </c>
      <c r="D666" s="337">
        <v>23</v>
      </c>
      <c r="E666" s="338"/>
      <c r="F666" s="338"/>
    </row>
    <row r="667" spans="1:6" ht="15" customHeight="1" x14ac:dyDescent="0.3">
      <c r="A667" s="445" t="s">
        <v>504</v>
      </c>
      <c r="B667" s="445"/>
      <c r="C667" s="336">
        <v>0</v>
      </c>
      <c r="D667" s="337">
        <v>12.5</v>
      </c>
      <c r="E667" s="338"/>
      <c r="F667" s="338"/>
    </row>
    <row r="668" spans="1:6" ht="15" customHeight="1" x14ac:dyDescent="0.3">
      <c r="A668" s="436" t="s">
        <v>505</v>
      </c>
      <c r="B668" s="436"/>
      <c r="C668" s="336">
        <v>0</v>
      </c>
      <c r="D668" s="337">
        <v>30</v>
      </c>
      <c r="E668" s="338"/>
      <c r="F668" s="338"/>
    </row>
    <row r="669" spans="1:6" ht="15" customHeight="1" x14ac:dyDescent="0.3">
      <c r="A669" s="445" t="s">
        <v>506</v>
      </c>
      <c r="B669" s="445"/>
      <c r="C669" s="336">
        <v>0</v>
      </c>
      <c r="D669" s="337">
        <v>83</v>
      </c>
      <c r="E669" s="338"/>
      <c r="F669" s="338"/>
    </row>
    <row r="670" spans="1:6" ht="15.75" customHeight="1" x14ac:dyDescent="0.3">
      <c r="A670" s="447" t="s">
        <v>338</v>
      </c>
      <c r="B670" s="447"/>
      <c r="C670" s="339">
        <v>0</v>
      </c>
      <c r="D670" s="340">
        <v>70</v>
      </c>
      <c r="E670" s="338"/>
      <c r="F670" s="338"/>
    </row>
    <row r="671" spans="1:6" x14ac:dyDescent="0.3">
      <c r="A671" s="438" t="s">
        <v>294</v>
      </c>
      <c r="B671" s="438"/>
      <c r="C671" s="361"/>
      <c r="D671" s="362">
        <v>100</v>
      </c>
      <c r="E671" s="338"/>
      <c r="F671" s="338"/>
    </row>
    <row r="672" spans="1:6" x14ac:dyDescent="0.3">
      <c r="A672" s="439"/>
      <c r="B672" s="439"/>
      <c r="C672" s="338"/>
      <c r="D672" s="338"/>
      <c r="E672" s="338"/>
      <c r="F672" s="338"/>
    </row>
    <row r="673" spans="1:6" x14ac:dyDescent="0.3">
      <c r="A673" s="440" t="s">
        <v>295</v>
      </c>
      <c r="B673" s="440"/>
      <c r="C673" s="440"/>
      <c r="D673" s="440"/>
      <c r="E673" s="440"/>
      <c r="F673" s="440"/>
    </row>
    <row r="674" spans="1:6" ht="15" customHeight="1" x14ac:dyDescent="0.3">
      <c r="A674" s="441" t="s">
        <v>296</v>
      </c>
      <c r="B674" s="441"/>
      <c r="C674" s="441"/>
      <c r="D674" s="441"/>
      <c r="E674" s="442" t="s">
        <v>297</v>
      </c>
      <c r="F674" s="442"/>
    </row>
    <row r="675" spans="1:6" ht="41.4" x14ac:dyDescent="0.3">
      <c r="A675" s="345" t="s">
        <v>298</v>
      </c>
      <c r="B675" s="346" t="s">
        <v>299</v>
      </c>
      <c r="C675" s="346" t="s">
        <v>300</v>
      </c>
      <c r="D675" s="346" t="s">
        <v>301</v>
      </c>
      <c r="E675" s="442"/>
      <c r="F675" s="442"/>
    </row>
    <row r="676" spans="1:6" x14ac:dyDescent="0.3">
      <c r="A676" s="347" t="s">
        <v>507</v>
      </c>
      <c r="B676" s="348" t="s">
        <v>466</v>
      </c>
      <c r="C676" s="348" t="s">
        <v>508</v>
      </c>
      <c r="D676" s="348" t="s">
        <v>509</v>
      </c>
      <c r="E676" s="443">
        <v>1</v>
      </c>
      <c r="F676" s="443"/>
    </row>
    <row r="677" spans="1:6" x14ac:dyDescent="0.3">
      <c r="A677" s="349"/>
      <c r="B677" s="349"/>
      <c r="C677" s="338"/>
      <c r="D677" s="338"/>
      <c r="E677" s="338"/>
      <c r="F677" s="338"/>
    </row>
    <row r="678" spans="1:6" x14ac:dyDescent="0.3">
      <c r="A678" s="439" t="s">
        <v>306</v>
      </c>
      <c r="B678" s="439"/>
      <c r="C678" s="439"/>
      <c r="D678" s="439"/>
      <c r="E678" s="439"/>
      <c r="F678" s="439"/>
    </row>
    <row r="679" spans="1:6" ht="15" customHeight="1" x14ac:dyDescent="0.3">
      <c r="A679" s="444" t="s">
        <v>510</v>
      </c>
      <c r="B679" s="444"/>
      <c r="C679" s="444"/>
      <c r="D679" s="444"/>
      <c r="E679" s="444"/>
      <c r="F679" s="444"/>
    </row>
    <row r="680" spans="1:6" x14ac:dyDescent="0.3">
      <c r="A680" s="446" t="s">
        <v>308</v>
      </c>
      <c r="B680" s="446"/>
      <c r="C680" s="338" t="s">
        <v>334</v>
      </c>
      <c r="D680" s="338"/>
      <c r="E680" s="338"/>
      <c r="F680" s="338"/>
    </row>
    <row r="681" spans="1:6" x14ac:dyDescent="0.3">
      <c r="A681" s="338"/>
      <c r="B681" s="338"/>
      <c r="C681" s="338"/>
      <c r="D681" s="338"/>
      <c r="E681" s="338"/>
      <c r="F681" s="338"/>
    </row>
    <row r="682" spans="1:6" x14ac:dyDescent="0.3">
      <c r="A682" s="338"/>
      <c r="B682" s="338"/>
      <c r="C682" s="338"/>
      <c r="D682" s="338"/>
      <c r="E682" s="338"/>
      <c r="F682" s="338"/>
    </row>
    <row r="683" spans="1:6" x14ac:dyDescent="0.3">
      <c r="A683" s="439"/>
      <c r="B683" s="439"/>
      <c r="C683" s="338"/>
      <c r="D683" s="338"/>
      <c r="E683" s="338"/>
      <c r="F683" s="338"/>
    </row>
    <row r="685" spans="1:6" ht="15" customHeight="1" x14ac:dyDescent="0.3">
      <c r="A685" s="428" t="s">
        <v>279</v>
      </c>
      <c r="B685" s="428"/>
      <c r="C685" s="429" t="s">
        <v>511</v>
      </c>
      <c r="D685" s="429"/>
      <c r="E685" s="429"/>
      <c r="F685" s="429"/>
    </row>
    <row r="686" spans="1:6" ht="15" customHeight="1" x14ac:dyDescent="0.3">
      <c r="A686" s="430" t="s">
        <v>281</v>
      </c>
      <c r="B686" s="430"/>
      <c r="C686" s="429" t="s">
        <v>46</v>
      </c>
      <c r="D686" s="429"/>
      <c r="E686" s="429"/>
      <c r="F686" s="429"/>
    </row>
    <row r="687" spans="1:6" ht="15" customHeight="1" x14ac:dyDescent="0.3">
      <c r="A687" s="428" t="s">
        <v>282</v>
      </c>
      <c r="B687" s="428"/>
      <c r="C687" s="429" t="s">
        <v>511</v>
      </c>
      <c r="D687" s="429"/>
      <c r="E687" s="429"/>
      <c r="F687" s="429"/>
    </row>
    <row r="688" spans="1:6" ht="15.75" customHeight="1" x14ac:dyDescent="0.3">
      <c r="A688" s="431" t="s">
        <v>283</v>
      </c>
      <c r="B688" s="431"/>
      <c r="C688" s="429" t="s">
        <v>417</v>
      </c>
      <c r="D688" s="429"/>
      <c r="E688" s="429"/>
      <c r="F688" s="429"/>
    </row>
    <row r="689" spans="1:6" ht="15" customHeight="1" x14ac:dyDescent="0.3">
      <c r="A689" s="432" t="s">
        <v>285</v>
      </c>
      <c r="B689" s="432"/>
      <c r="C689" s="433" t="s">
        <v>286</v>
      </c>
      <c r="D689" s="433"/>
      <c r="E689" s="358"/>
      <c r="F689" s="358"/>
    </row>
    <row r="690" spans="1:6" x14ac:dyDescent="0.3">
      <c r="A690" s="432"/>
      <c r="B690" s="432"/>
      <c r="C690" s="434" t="s">
        <v>287</v>
      </c>
      <c r="D690" s="434"/>
      <c r="E690" s="359"/>
      <c r="F690" s="359"/>
    </row>
    <row r="691" spans="1:6" x14ac:dyDescent="0.3">
      <c r="A691" s="432"/>
      <c r="B691" s="432"/>
      <c r="C691" s="331" t="s">
        <v>288</v>
      </c>
      <c r="D691" s="332" t="s">
        <v>289</v>
      </c>
      <c r="E691" s="358"/>
      <c r="F691" s="358"/>
    </row>
    <row r="692" spans="1:6" ht="15" customHeight="1" x14ac:dyDescent="0.3">
      <c r="A692" s="435" t="s">
        <v>512</v>
      </c>
      <c r="B692" s="435"/>
      <c r="C692" s="333">
        <v>1.67</v>
      </c>
      <c r="D692" s="334">
        <v>1.67</v>
      </c>
      <c r="E692" s="360"/>
      <c r="F692" s="360"/>
    </row>
    <row r="693" spans="1:6" ht="15" customHeight="1" x14ac:dyDescent="0.3">
      <c r="A693" s="436" t="s">
        <v>51</v>
      </c>
      <c r="B693" s="436"/>
      <c r="C693" s="336">
        <v>5.56</v>
      </c>
      <c r="D693" s="337">
        <v>5.56</v>
      </c>
      <c r="E693" s="338"/>
      <c r="F693" s="338"/>
    </row>
    <row r="694" spans="1:6" ht="15" customHeight="1" x14ac:dyDescent="0.3">
      <c r="A694" s="436" t="s">
        <v>49</v>
      </c>
      <c r="B694" s="436"/>
      <c r="C694" s="336">
        <v>50</v>
      </c>
      <c r="D694" s="337">
        <v>50</v>
      </c>
      <c r="E694" s="338"/>
      <c r="F694" s="338"/>
    </row>
    <row r="695" spans="1:6" ht="15.75" customHeight="1" x14ac:dyDescent="0.3">
      <c r="A695" s="437" t="s">
        <v>47</v>
      </c>
      <c r="B695" s="437"/>
      <c r="C695" s="339">
        <v>60</v>
      </c>
      <c r="D695" s="340">
        <v>60</v>
      </c>
      <c r="E695" s="338"/>
      <c r="F695" s="338"/>
    </row>
    <row r="696" spans="1:6" x14ac:dyDescent="0.3">
      <c r="A696" s="438" t="s">
        <v>294</v>
      </c>
      <c r="B696" s="438"/>
      <c r="C696" s="361"/>
      <c r="D696" s="362">
        <v>100</v>
      </c>
      <c r="E696" s="338"/>
      <c r="F696" s="338"/>
    </row>
    <row r="697" spans="1:6" x14ac:dyDescent="0.3">
      <c r="A697" s="439"/>
      <c r="B697" s="439"/>
      <c r="C697" s="338"/>
      <c r="D697" s="338"/>
      <c r="E697" s="338"/>
      <c r="F697" s="338"/>
    </row>
    <row r="698" spans="1:6" x14ac:dyDescent="0.3">
      <c r="A698" s="440" t="s">
        <v>295</v>
      </c>
      <c r="B698" s="440"/>
      <c r="C698" s="440"/>
      <c r="D698" s="440"/>
      <c r="E698" s="440"/>
      <c r="F698" s="440"/>
    </row>
    <row r="699" spans="1:6" ht="15" customHeight="1" x14ac:dyDescent="0.3">
      <c r="A699" s="441" t="s">
        <v>296</v>
      </c>
      <c r="B699" s="441"/>
      <c r="C699" s="441"/>
      <c r="D699" s="441"/>
      <c r="E699" s="442" t="s">
        <v>297</v>
      </c>
      <c r="F699" s="442"/>
    </row>
    <row r="700" spans="1:6" ht="41.4" x14ac:dyDescent="0.3">
      <c r="A700" s="345" t="s">
        <v>298</v>
      </c>
      <c r="B700" s="346" t="s">
        <v>299</v>
      </c>
      <c r="C700" s="346" t="s">
        <v>300</v>
      </c>
      <c r="D700" s="346" t="s">
        <v>301</v>
      </c>
      <c r="E700" s="442"/>
      <c r="F700" s="442"/>
    </row>
    <row r="701" spans="1:6" x14ac:dyDescent="0.3">
      <c r="A701" s="347" t="s">
        <v>513</v>
      </c>
      <c r="B701" s="348" t="s">
        <v>514</v>
      </c>
      <c r="C701" s="348" t="s">
        <v>515</v>
      </c>
      <c r="D701" s="348" t="s">
        <v>516</v>
      </c>
      <c r="E701" s="443">
        <v>0.65</v>
      </c>
      <c r="F701" s="443"/>
    </row>
    <row r="702" spans="1:6" x14ac:dyDescent="0.3">
      <c r="A702" s="349"/>
      <c r="B702" s="349"/>
      <c r="C702" s="338"/>
      <c r="D702" s="338"/>
      <c r="E702" s="338"/>
      <c r="F702" s="338"/>
    </row>
    <row r="703" spans="1:6" x14ac:dyDescent="0.3">
      <c r="A703" s="439" t="s">
        <v>306</v>
      </c>
      <c r="B703" s="439"/>
      <c r="C703" s="439"/>
      <c r="D703" s="439"/>
      <c r="E703" s="439"/>
      <c r="F703" s="439"/>
    </row>
    <row r="704" spans="1:6" ht="15" customHeight="1" x14ac:dyDescent="0.3">
      <c r="A704" s="444" t="s">
        <v>517</v>
      </c>
      <c r="B704" s="444"/>
      <c r="C704" s="444"/>
      <c r="D704" s="444"/>
      <c r="E704" s="444"/>
      <c r="F704" s="444"/>
    </row>
    <row r="705" spans="1:6" x14ac:dyDescent="0.3">
      <c r="A705" s="446" t="s">
        <v>308</v>
      </c>
      <c r="B705" s="446"/>
      <c r="C705" s="338" t="s">
        <v>344</v>
      </c>
      <c r="D705" s="338"/>
      <c r="E705" s="338"/>
      <c r="F705" s="338"/>
    </row>
    <row r="706" spans="1:6" x14ac:dyDescent="0.3">
      <c r="A706" s="338"/>
      <c r="B706" s="338"/>
      <c r="C706" s="338"/>
      <c r="D706" s="338"/>
      <c r="E706" s="338"/>
      <c r="F706" s="338"/>
    </row>
    <row r="707" spans="1:6" x14ac:dyDescent="0.3">
      <c r="A707" s="338"/>
      <c r="B707" s="338"/>
      <c r="C707" s="338"/>
      <c r="D707" s="338"/>
      <c r="E707" s="338"/>
      <c r="F707" s="338"/>
    </row>
    <row r="708" spans="1:6" x14ac:dyDescent="0.3">
      <c r="A708" s="439"/>
      <c r="B708" s="439"/>
      <c r="C708" s="338"/>
      <c r="D708" s="338"/>
      <c r="E708" s="338"/>
      <c r="F708" s="338"/>
    </row>
    <row r="709" spans="1:6" ht="15" customHeight="1" x14ac:dyDescent="0.3">
      <c r="A709" s="406" t="s">
        <v>279</v>
      </c>
      <c r="B709" s="406"/>
      <c r="C709" s="407" t="s">
        <v>152</v>
      </c>
      <c r="D709" s="407"/>
      <c r="E709" s="407"/>
      <c r="F709" s="407"/>
    </row>
    <row r="710" spans="1:6" ht="15" customHeight="1" x14ac:dyDescent="0.3">
      <c r="A710" s="408" t="s">
        <v>281</v>
      </c>
      <c r="B710" s="408"/>
      <c r="C710" s="407" t="s">
        <v>153</v>
      </c>
      <c r="D710" s="407"/>
      <c r="E710" s="407"/>
      <c r="F710" s="407"/>
    </row>
    <row r="711" spans="1:6" ht="15" customHeight="1" x14ac:dyDescent="0.3">
      <c r="A711" s="406" t="s">
        <v>282</v>
      </c>
      <c r="B711" s="406"/>
      <c r="C711" s="407" t="s">
        <v>152</v>
      </c>
      <c r="D711" s="407"/>
      <c r="E711" s="407"/>
      <c r="F711" s="407"/>
    </row>
    <row r="712" spans="1:6" ht="15.75" customHeight="1" x14ac:dyDescent="0.3">
      <c r="A712" s="409" t="s">
        <v>283</v>
      </c>
      <c r="B712" s="409"/>
      <c r="C712" s="407" t="s">
        <v>417</v>
      </c>
      <c r="D712" s="407"/>
      <c r="E712" s="407"/>
      <c r="F712" s="407"/>
    </row>
    <row r="713" spans="1:6" ht="15" customHeight="1" x14ac:dyDescent="0.3">
      <c r="A713" s="410" t="s">
        <v>285</v>
      </c>
      <c r="B713" s="410"/>
      <c r="C713" s="411" t="s">
        <v>286</v>
      </c>
      <c r="D713" s="411"/>
      <c r="E713" s="309"/>
      <c r="F713" s="309"/>
    </row>
    <row r="714" spans="1:6" x14ac:dyDescent="0.3">
      <c r="A714" s="410"/>
      <c r="B714" s="410"/>
      <c r="C714" s="412" t="s">
        <v>287</v>
      </c>
      <c r="D714" s="412"/>
      <c r="E714" s="310"/>
      <c r="F714" s="310"/>
    </row>
    <row r="715" spans="1:6" x14ac:dyDescent="0.3">
      <c r="A715" s="410"/>
      <c r="B715" s="410"/>
      <c r="C715" s="311" t="s">
        <v>288</v>
      </c>
      <c r="D715" s="312" t="s">
        <v>289</v>
      </c>
      <c r="E715" s="309"/>
      <c r="F715" s="309"/>
    </row>
    <row r="716" spans="1:6" ht="15" customHeight="1" x14ac:dyDescent="0.3">
      <c r="A716" s="413" t="s">
        <v>155</v>
      </c>
      <c r="B716" s="413"/>
      <c r="C716" s="313">
        <v>1.1100000000000001</v>
      </c>
      <c r="D716" s="314">
        <v>1.1100000000000001</v>
      </c>
      <c r="E716" s="315"/>
      <c r="F716" s="315"/>
    </row>
    <row r="717" spans="1:6" ht="15" customHeight="1" x14ac:dyDescent="0.3">
      <c r="A717" s="414" t="s">
        <v>51</v>
      </c>
      <c r="B717" s="414"/>
      <c r="C717" s="316">
        <v>5.56</v>
      </c>
      <c r="D717" s="317">
        <v>5.56</v>
      </c>
    </row>
    <row r="718" spans="1:6" ht="15" customHeight="1" x14ac:dyDescent="0.3">
      <c r="A718" s="414" t="s">
        <v>49</v>
      </c>
      <c r="B718" s="414"/>
      <c r="C718" s="316">
        <v>61.11</v>
      </c>
      <c r="D718" s="317">
        <v>61.11</v>
      </c>
    </row>
    <row r="719" spans="1:6" ht="15.75" customHeight="1" x14ac:dyDescent="0.3">
      <c r="A719" s="415" t="s">
        <v>47</v>
      </c>
      <c r="B719" s="415"/>
      <c r="C719" s="318">
        <v>44.44</v>
      </c>
      <c r="D719" s="319">
        <v>44.44</v>
      </c>
    </row>
    <row r="720" spans="1:6" x14ac:dyDescent="0.3">
      <c r="A720" s="416" t="s">
        <v>294</v>
      </c>
      <c r="B720" s="416"/>
      <c r="C720" s="320"/>
      <c r="D720" s="321">
        <v>100</v>
      </c>
    </row>
    <row r="721" spans="1:6" x14ac:dyDescent="0.3">
      <c r="A721" s="417"/>
      <c r="B721" s="417"/>
    </row>
    <row r="722" spans="1:6" x14ac:dyDescent="0.3">
      <c r="A722" s="418" t="s">
        <v>295</v>
      </c>
      <c r="B722" s="418"/>
      <c r="C722" s="418"/>
      <c r="D722" s="418"/>
      <c r="E722" s="418"/>
      <c r="F722" s="418"/>
    </row>
    <row r="723" spans="1:6" ht="15" customHeight="1" x14ac:dyDescent="0.3">
      <c r="A723" s="419" t="s">
        <v>296</v>
      </c>
      <c r="B723" s="419"/>
      <c r="C723" s="419"/>
      <c r="D723" s="419"/>
      <c r="E723" s="420" t="s">
        <v>297</v>
      </c>
      <c r="F723" s="420"/>
    </row>
    <row r="724" spans="1:6" ht="52.8" x14ac:dyDescent="0.3">
      <c r="A724" s="322" t="s">
        <v>298</v>
      </c>
      <c r="B724" s="323" t="s">
        <v>299</v>
      </c>
      <c r="C724" s="323" t="s">
        <v>300</v>
      </c>
      <c r="D724" s="323" t="s">
        <v>301</v>
      </c>
      <c r="E724" s="420"/>
      <c r="F724" s="420"/>
    </row>
    <row r="725" spans="1:6" x14ac:dyDescent="0.3">
      <c r="A725" s="324" t="s">
        <v>518</v>
      </c>
      <c r="B725" s="325" t="s">
        <v>519</v>
      </c>
      <c r="C725" s="325" t="s">
        <v>520</v>
      </c>
      <c r="D725" s="325" t="s">
        <v>521</v>
      </c>
      <c r="E725" s="421">
        <v>0.79</v>
      </c>
      <c r="F725" s="421"/>
    </row>
    <row r="726" spans="1:6" x14ac:dyDescent="0.3">
      <c r="A726" s="326"/>
      <c r="B726" s="326"/>
    </row>
    <row r="727" spans="1:6" x14ac:dyDescent="0.3">
      <c r="A727" s="422" t="s">
        <v>306</v>
      </c>
      <c r="B727" s="422"/>
      <c r="C727" s="422"/>
      <c r="D727" s="422"/>
      <c r="E727" s="422"/>
      <c r="F727" s="422"/>
    </row>
    <row r="728" spans="1:6" ht="15" customHeight="1" x14ac:dyDescent="0.3">
      <c r="A728" s="423" t="s">
        <v>522</v>
      </c>
      <c r="B728" s="423"/>
      <c r="C728" s="423"/>
      <c r="D728" s="423"/>
      <c r="E728" s="423"/>
      <c r="F728" s="423"/>
    </row>
    <row r="729" spans="1:6" x14ac:dyDescent="0.3">
      <c r="A729" s="424" t="s">
        <v>308</v>
      </c>
      <c r="B729" s="424"/>
      <c r="C729" t="s">
        <v>344</v>
      </c>
    </row>
    <row r="734" spans="1:6" ht="15" customHeight="1" x14ac:dyDescent="0.3">
      <c r="A734" s="428" t="s">
        <v>279</v>
      </c>
      <c r="B734" s="428"/>
      <c r="C734" s="429" t="s">
        <v>23</v>
      </c>
      <c r="D734" s="429"/>
      <c r="E734" s="429"/>
      <c r="F734" s="429"/>
    </row>
    <row r="735" spans="1:6" ht="15" customHeight="1" x14ac:dyDescent="0.3">
      <c r="A735" s="430" t="s">
        <v>281</v>
      </c>
      <c r="B735" s="430"/>
      <c r="C735" s="429" t="s">
        <v>523</v>
      </c>
      <c r="D735" s="429"/>
      <c r="E735" s="429"/>
      <c r="F735" s="429"/>
    </row>
    <row r="736" spans="1:6" ht="15" customHeight="1" x14ac:dyDescent="0.3">
      <c r="A736" s="428" t="s">
        <v>282</v>
      </c>
      <c r="B736" s="428"/>
      <c r="C736" s="429" t="s">
        <v>23</v>
      </c>
      <c r="D736" s="429"/>
      <c r="E736" s="429"/>
      <c r="F736" s="429"/>
    </row>
    <row r="737" spans="1:6" ht="15.75" customHeight="1" x14ac:dyDescent="0.3">
      <c r="A737" s="448" t="s">
        <v>283</v>
      </c>
      <c r="B737" s="448"/>
      <c r="C737" s="429" t="s">
        <v>417</v>
      </c>
      <c r="D737" s="429"/>
      <c r="E737" s="429"/>
      <c r="F737" s="429"/>
    </row>
    <row r="738" spans="1:6" ht="15" customHeight="1" x14ac:dyDescent="0.3">
      <c r="A738" s="432" t="s">
        <v>285</v>
      </c>
      <c r="B738" s="432"/>
      <c r="C738" s="433" t="s">
        <v>286</v>
      </c>
      <c r="D738" s="433"/>
      <c r="E738" s="358"/>
      <c r="F738" s="358"/>
    </row>
    <row r="739" spans="1:6" x14ac:dyDescent="0.3">
      <c r="A739" s="432"/>
      <c r="B739" s="432"/>
      <c r="C739" s="434" t="s">
        <v>287</v>
      </c>
      <c r="D739" s="434"/>
      <c r="E739" s="359"/>
      <c r="F739" s="359"/>
    </row>
    <row r="740" spans="1:6" x14ac:dyDescent="0.3">
      <c r="A740" s="432"/>
      <c r="B740" s="432"/>
      <c r="C740" s="331" t="s">
        <v>288</v>
      </c>
      <c r="D740" s="332" t="s">
        <v>289</v>
      </c>
      <c r="E740" s="358"/>
      <c r="F740" s="358"/>
    </row>
    <row r="741" spans="1:6" ht="15" customHeight="1" x14ac:dyDescent="0.3">
      <c r="A741" s="435" t="s">
        <v>66</v>
      </c>
      <c r="B741" s="435"/>
      <c r="C741" s="333">
        <v>66.3</v>
      </c>
      <c r="D741" s="334">
        <v>53</v>
      </c>
      <c r="E741" s="360"/>
      <c r="F741" s="360"/>
    </row>
    <row r="742" spans="1:6" ht="15" customHeight="1" x14ac:dyDescent="0.3">
      <c r="A742" s="436" t="s">
        <v>234</v>
      </c>
      <c r="B742" s="436"/>
      <c r="C742" s="336">
        <v>48.9</v>
      </c>
      <c r="D742" s="337">
        <v>43</v>
      </c>
      <c r="E742" s="338"/>
      <c r="F742" s="338"/>
    </row>
    <row r="743" spans="1:6" ht="15.75" customHeight="1" x14ac:dyDescent="0.3">
      <c r="A743" s="437" t="s">
        <v>475</v>
      </c>
      <c r="B743" s="437"/>
      <c r="C743" s="339">
        <v>5</v>
      </c>
      <c r="D743" s="340">
        <v>5</v>
      </c>
      <c r="E743" s="338"/>
      <c r="F743" s="338"/>
    </row>
    <row r="744" spans="1:6" x14ac:dyDescent="0.3">
      <c r="A744" s="438" t="s">
        <v>294</v>
      </c>
      <c r="B744" s="438"/>
      <c r="C744" s="361"/>
      <c r="D744" s="362">
        <v>100</v>
      </c>
      <c r="E744" s="338"/>
      <c r="F744" s="338"/>
    </row>
    <row r="745" spans="1:6" x14ac:dyDescent="0.3">
      <c r="A745" s="449"/>
      <c r="B745" s="449"/>
      <c r="C745" s="338"/>
      <c r="D745" s="338"/>
      <c r="E745" s="338"/>
      <c r="F745" s="338"/>
    </row>
    <row r="746" spans="1:6" x14ac:dyDescent="0.3">
      <c r="A746" s="440" t="s">
        <v>295</v>
      </c>
      <c r="B746" s="440"/>
      <c r="C746" s="440"/>
      <c r="D746" s="440"/>
      <c r="E746" s="440"/>
      <c r="F746" s="440"/>
    </row>
    <row r="747" spans="1:6" ht="15" customHeight="1" x14ac:dyDescent="0.3">
      <c r="A747" s="441" t="s">
        <v>296</v>
      </c>
      <c r="B747" s="441"/>
      <c r="C747" s="441"/>
      <c r="D747" s="441"/>
      <c r="E747" s="442" t="s">
        <v>297</v>
      </c>
      <c r="F747" s="442"/>
    </row>
    <row r="748" spans="1:6" ht="41.4" x14ac:dyDescent="0.3">
      <c r="A748" s="345" t="s">
        <v>298</v>
      </c>
      <c r="B748" s="346" t="s">
        <v>299</v>
      </c>
      <c r="C748" s="346" t="s">
        <v>300</v>
      </c>
      <c r="D748" s="346" t="s">
        <v>301</v>
      </c>
      <c r="E748" s="442"/>
      <c r="F748" s="442"/>
    </row>
    <row r="749" spans="1:6" x14ac:dyDescent="0.3">
      <c r="A749" s="347" t="s">
        <v>428</v>
      </c>
      <c r="B749" s="348" t="s">
        <v>524</v>
      </c>
      <c r="C749" s="348" t="s">
        <v>525</v>
      </c>
      <c r="D749" s="348" t="s">
        <v>526</v>
      </c>
      <c r="E749" s="443">
        <v>6.95</v>
      </c>
      <c r="F749" s="443"/>
    </row>
    <row r="750" spans="1:6" x14ac:dyDescent="0.3">
      <c r="A750" s="349"/>
      <c r="B750" s="349"/>
      <c r="C750" s="338"/>
      <c r="D750" s="338"/>
      <c r="E750" s="338"/>
      <c r="F750" s="338"/>
    </row>
    <row r="751" spans="1:6" x14ac:dyDescent="0.3">
      <c r="A751" s="439" t="s">
        <v>306</v>
      </c>
      <c r="B751" s="439"/>
      <c r="C751" s="439"/>
      <c r="D751" s="439"/>
      <c r="E751" s="439"/>
      <c r="F751" s="439"/>
    </row>
    <row r="752" spans="1:6" ht="15" customHeight="1" x14ac:dyDescent="0.3">
      <c r="A752" s="444" t="s">
        <v>527</v>
      </c>
      <c r="B752" s="444"/>
      <c r="C752" s="444"/>
      <c r="D752" s="444"/>
      <c r="E752" s="444"/>
      <c r="F752" s="444"/>
    </row>
    <row r="753" spans="1:6" x14ac:dyDescent="0.3">
      <c r="A753" s="446" t="s">
        <v>308</v>
      </c>
      <c r="B753" s="446"/>
      <c r="C753" s="338" t="s">
        <v>309</v>
      </c>
      <c r="D753" s="338"/>
      <c r="E753" s="338"/>
      <c r="F753" s="338"/>
    </row>
    <row r="754" spans="1:6" x14ac:dyDescent="0.3">
      <c r="A754" s="338"/>
      <c r="B754" s="338"/>
      <c r="C754" s="338"/>
      <c r="D754" s="338"/>
      <c r="E754" s="338"/>
      <c r="F754" s="338"/>
    </row>
    <row r="755" spans="1:6" x14ac:dyDescent="0.3">
      <c r="A755" s="338"/>
      <c r="B755" s="338"/>
      <c r="C755" s="338"/>
      <c r="D755" s="338"/>
      <c r="E755" s="338"/>
      <c r="F755" s="338"/>
    </row>
    <row r="756" spans="1:6" x14ac:dyDescent="0.3">
      <c r="A756" s="338"/>
      <c r="B756" s="338"/>
      <c r="C756" s="338"/>
      <c r="D756" s="338"/>
      <c r="E756" s="338"/>
      <c r="F756" s="338"/>
    </row>
    <row r="761" spans="1:6" ht="15" customHeight="1" x14ac:dyDescent="0.3">
      <c r="A761" s="406" t="s">
        <v>279</v>
      </c>
      <c r="B761" s="406"/>
      <c r="C761" s="407" t="s">
        <v>528</v>
      </c>
      <c r="D761" s="407"/>
      <c r="E761" s="407"/>
      <c r="F761" s="407"/>
    </row>
    <row r="762" spans="1:6" ht="15" customHeight="1" x14ac:dyDescent="0.3">
      <c r="A762" s="408" t="s">
        <v>281</v>
      </c>
      <c r="B762" s="408"/>
      <c r="C762" s="407" t="s">
        <v>529</v>
      </c>
      <c r="D762" s="407"/>
      <c r="E762" s="407"/>
      <c r="F762" s="407"/>
    </row>
    <row r="763" spans="1:6" ht="15" customHeight="1" x14ac:dyDescent="0.3">
      <c r="A763" s="406" t="s">
        <v>282</v>
      </c>
      <c r="B763" s="406"/>
      <c r="C763" s="407" t="s">
        <v>528</v>
      </c>
      <c r="D763" s="407"/>
      <c r="E763" s="407"/>
      <c r="F763" s="407"/>
    </row>
    <row r="764" spans="1:6" ht="15.75" customHeight="1" x14ac:dyDescent="0.3">
      <c r="A764" s="409" t="s">
        <v>283</v>
      </c>
      <c r="B764" s="409"/>
      <c r="C764" s="407" t="s">
        <v>417</v>
      </c>
      <c r="D764" s="407"/>
      <c r="E764" s="407"/>
      <c r="F764" s="407"/>
    </row>
    <row r="765" spans="1:6" ht="15" customHeight="1" x14ac:dyDescent="0.3">
      <c r="A765" s="410" t="s">
        <v>285</v>
      </c>
      <c r="B765" s="410"/>
      <c r="C765" s="411" t="s">
        <v>286</v>
      </c>
      <c r="D765" s="411"/>
      <c r="E765" s="309"/>
      <c r="F765" s="309"/>
    </row>
    <row r="766" spans="1:6" x14ac:dyDescent="0.3">
      <c r="A766" s="410"/>
      <c r="B766" s="410"/>
      <c r="C766" s="412" t="s">
        <v>287</v>
      </c>
      <c r="D766" s="412"/>
      <c r="E766" s="310"/>
      <c r="F766" s="310"/>
    </row>
    <row r="767" spans="1:6" x14ac:dyDescent="0.3">
      <c r="A767" s="410"/>
      <c r="B767" s="410"/>
      <c r="C767" s="311" t="s">
        <v>288</v>
      </c>
      <c r="D767" s="312" t="s">
        <v>289</v>
      </c>
      <c r="E767" s="309"/>
      <c r="F767" s="309"/>
    </row>
    <row r="768" spans="1:6" ht="15" customHeight="1" x14ac:dyDescent="0.3">
      <c r="A768" s="413" t="s">
        <v>530</v>
      </c>
      <c r="B768" s="413"/>
      <c r="C768" s="313">
        <v>65.55</v>
      </c>
      <c r="D768" s="314">
        <v>65.55</v>
      </c>
      <c r="E768" s="315"/>
      <c r="F768" s="315"/>
    </row>
    <row r="769" spans="1:6" ht="15" customHeight="1" x14ac:dyDescent="0.3">
      <c r="A769" s="426" t="s">
        <v>531</v>
      </c>
      <c r="B769" s="426"/>
      <c r="C769" s="316">
        <v>0</v>
      </c>
      <c r="D769" s="317">
        <v>0</v>
      </c>
    </row>
    <row r="770" spans="1:6" ht="15" customHeight="1" x14ac:dyDescent="0.3">
      <c r="A770" s="414" t="s">
        <v>530</v>
      </c>
      <c r="B770" s="414"/>
      <c r="C770" s="316">
        <v>2</v>
      </c>
      <c r="D770" s="317">
        <v>2</v>
      </c>
    </row>
    <row r="771" spans="1:6" ht="15" customHeight="1" x14ac:dyDescent="0.3">
      <c r="A771" s="414" t="s">
        <v>51</v>
      </c>
      <c r="B771" s="414"/>
      <c r="C771" s="316">
        <v>11.5</v>
      </c>
      <c r="D771" s="317">
        <v>11.5</v>
      </c>
    </row>
    <row r="772" spans="1:6" ht="15" customHeight="1" x14ac:dyDescent="0.3">
      <c r="A772" s="414" t="s">
        <v>532</v>
      </c>
      <c r="B772" s="414"/>
      <c r="C772" s="316">
        <v>8.5500000000000007</v>
      </c>
      <c r="D772" s="317">
        <v>8.5500000000000007</v>
      </c>
    </row>
    <row r="773" spans="1:6" ht="15" customHeight="1" x14ac:dyDescent="0.3">
      <c r="A773" s="414" t="s">
        <v>533</v>
      </c>
      <c r="B773" s="414"/>
      <c r="C773" s="316">
        <v>3.95</v>
      </c>
      <c r="D773" s="317">
        <v>3.95</v>
      </c>
    </row>
    <row r="774" spans="1:6" ht="15" customHeight="1" x14ac:dyDescent="0.3">
      <c r="A774" s="426" t="s">
        <v>534</v>
      </c>
      <c r="B774" s="426"/>
      <c r="C774" s="316">
        <v>0</v>
      </c>
      <c r="D774" s="317">
        <v>0</v>
      </c>
    </row>
    <row r="775" spans="1:6" ht="15" customHeight="1" x14ac:dyDescent="0.3">
      <c r="A775" s="414" t="s">
        <v>533</v>
      </c>
      <c r="B775" s="414"/>
      <c r="C775" s="316">
        <v>2</v>
      </c>
      <c r="D775" s="317">
        <v>2</v>
      </c>
    </row>
    <row r="776" spans="1:6" ht="15" customHeight="1" x14ac:dyDescent="0.3">
      <c r="A776" s="414" t="s">
        <v>128</v>
      </c>
      <c r="B776" s="414"/>
      <c r="C776" s="316">
        <v>0.95</v>
      </c>
      <c r="D776" s="317">
        <v>0.95</v>
      </c>
    </row>
    <row r="777" spans="1:6" ht="15" customHeight="1" x14ac:dyDescent="0.3">
      <c r="A777" s="426" t="s">
        <v>535</v>
      </c>
      <c r="B777" s="426"/>
      <c r="C777" s="316">
        <v>0</v>
      </c>
      <c r="D777" s="317">
        <v>95.9</v>
      </c>
    </row>
    <row r="778" spans="1:6" ht="15" customHeight="1" x14ac:dyDescent="0.3">
      <c r="A778" s="414" t="s">
        <v>536</v>
      </c>
      <c r="B778" s="414"/>
      <c r="C778" s="316">
        <v>1.35</v>
      </c>
      <c r="D778" s="317">
        <v>1.35</v>
      </c>
    </row>
    <row r="779" spans="1:6" ht="15" customHeight="1" x14ac:dyDescent="0.3">
      <c r="A779" s="426" t="s">
        <v>337</v>
      </c>
      <c r="B779" s="426"/>
      <c r="C779" s="316">
        <v>0</v>
      </c>
      <c r="D779" s="317">
        <v>117</v>
      </c>
    </row>
    <row r="780" spans="1:6" ht="15" customHeight="1" x14ac:dyDescent="0.3">
      <c r="A780" s="414" t="s">
        <v>537</v>
      </c>
      <c r="B780" s="414"/>
      <c r="C780" s="316">
        <v>0.05</v>
      </c>
      <c r="D780" s="317">
        <v>0.05</v>
      </c>
    </row>
    <row r="781" spans="1:6" ht="15.75" customHeight="1" x14ac:dyDescent="0.3">
      <c r="A781" s="415" t="s">
        <v>47</v>
      </c>
      <c r="B781" s="415"/>
      <c r="C781" s="318">
        <v>30</v>
      </c>
      <c r="D781" s="319">
        <v>30</v>
      </c>
    </row>
    <row r="782" spans="1:6" x14ac:dyDescent="0.3">
      <c r="A782" s="416" t="s">
        <v>294</v>
      </c>
      <c r="B782" s="416"/>
      <c r="C782" s="320"/>
      <c r="D782" s="321">
        <v>100</v>
      </c>
    </row>
    <row r="783" spans="1:6" x14ac:dyDescent="0.3">
      <c r="A783" s="417"/>
      <c r="B783" s="417"/>
    </row>
    <row r="784" spans="1:6" x14ac:dyDescent="0.3">
      <c r="A784" s="418" t="s">
        <v>295</v>
      </c>
      <c r="B784" s="418"/>
      <c r="C784" s="418"/>
      <c r="D784" s="418"/>
      <c r="E784" s="418"/>
      <c r="F784" s="418"/>
    </row>
    <row r="785" spans="1:6" ht="15" customHeight="1" x14ac:dyDescent="0.3">
      <c r="A785" s="419" t="s">
        <v>296</v>
      </c>
      <c r="B785" s="419"/>
      <c r="C785" s="419"/>
      <c r="D785" s="419"/>
      <c r="E785" s="420" t="s">
        <v>297</v>
      </c>
      <c r="F785" s="420"/>
    </row>
    <row r="786" spans="1:6" ht="52.8" x14ac:dyDescent="0.3">
      <c r="A786" s="322" t="s">
        <v>298</v>
      </c>
      <c r="B786" s="323" t="s">
        <v>299</v>
      </c>
      <c r="C786" s="323" t="s">
        <v>300</v>
      </c>
      <c r="D786" s="323" t="s">
        <v>301</v>
      </c>
      <c r="E786" s="420"/>
      <c r="F786" s="420"/>
    </row>
    <row r="787" spans="1:6" x14ac:dyDescent="0.3">
      <c r="A787" s="324" t="s">
        <v>538</v>
      </c>
      <c r="B787" s="325" t="s">
        <v>539</v>
      </c>
      <c r="C787" s="325" t="s">
        <v>540</v>
      </c>
      <c r="D787" s="325" t="s">
        <v>541</v>
      </c>
      <c r="E787" s="421">
        <v>0</v>
      </c>
      <c r="F787" s="421"/>
    </row>
    <row r="788" spans="1:6" x14ac:dyDescent="0.3">
      <c r="A788" s="326"/>
      <c r="B788" s="326"/>
    </row>
    <row r="789" spans="1:6" x14ac:dyDescent="0.3">
      <c r="A789" s="422" t="s">
        <v>306</v>
      </c>
      <c r="B789" s="422"/>
      <c r="C789" s="422"/>
      <c r="D789" s="422"/>
      <c r="E789" s="422"/>
      <c r="F789" s="422"/>
    </row>
    <row r="790" spans="1:6" ht="15" customHeight="1" x14ac:dyDescent="0.3">
      <c r="A790" s="423" t="s">
        <v>542</v>
      </c>
      <c r="B790" s="423"/>
      <c r="C790" s="423"/>
      <c r="D790" s="423"/>
      <c r="E790" s="423"/>
      <c r="F790" s="423"/>
    </row>
    <row r="791" spans="1:6" x14ac:dyDescent="0.3">
      <c r="A791" s="424" t="s">
        <v>308</v>
      </c>
      <c r="B791" s="424"/>
      <c r="C791" t="s">
        <v>543</v>
      </c>
    </row>
    <row r="793" spans="1:6" x14ac:dyDescent="0.3">
      <c r="A793" s="417"/>
      <c r="B793" s="417"/>
    </row>
    <row r="794" spans="1:6" ht="15" customHeight="1" x14ac:dyDescent="0.3">
      <c r="A794" s="406" t="s">
        <v>279</v>
      </c>
      <c r="B794" s="406"/>
      <c r="C794" s="407" t="s">
        <v>544</v>
      </c>
      <c r="D794" s="407"/>
      <c r="E794" s="407"/>
      <c r="F794" s="407"/>
    </row>
    <row r="795" spans="1:6" ht="15" customHeight="1" x14ac:dyDescent="0.3">
      <c r="A795" s="408" t="s">
        <v>281</v>
      </c>
      <c r="B795" s="408"/>
      <c r="C795" s="407" t="s">
        <v>545</v>
      </c>
      <c r="D795" s="407"/>
      <c r="E795" s="407"/>
      <c r="F795" s="407"/>
    </row>
    <row r="796" spans="1:6" ht="15" customHeight="1" x14ac:dyDescent="0.3">
      <c r="A796" s="406" t="s">
        <v>282</v>
      </c>
      <c r="B796" s="406"/>
      <c r="C796" s="407" t="s">
        <v>544</v>
      </c>
      <c r="D796" s="407"/>
      <c r="E796" s="407"/>
      <c r="F796" s="407"/>
    </row>
    <row r="797" spans="1:6" ht="15.75" customHeight="1" x14ac:dyDescent="0.3">
      <c r="A797" s="409" t="s">
        <v>283</v>
      </c>
      <c r="B797" s="409"/>
      <c r="C797" s="407" t="s">
        <v>417</v>
      </c>
      <c r="D797" s="407"/>
      <c r="E797" s="407"/>
      <c r="F797" s="407"/>
    </row>
    <row r="798" spans="1:6" ht="15" customHeight="1" x14ac:dyDescent="0.3">
      <c r="A798" s="410" t="s">
        <v>285</v>
      </c>
      <c r="B798" s="410"/>
      <c r="C798" s="411" t="s">
        <v>286</v>
      </c>
      <c r="D798" s="411"/>
      <c r="E798" s="309"/>
      <c r="F798" s="309"/>
    </row>
    <row r="799" spans="1:6" x14ac:dyDescent="0.3">
      <c r="A799" s="410"/>
      <c r="B799" s="410"/>
      <c r="C799" s="412" t="s">
        <v>287</v>
      </c>
      <c r="D799" s="412"/>
      <c r="E799" s="310"/>
      <c r="F799" s="310"/>
    </row>
    <row r="800" spans="1:6" x14ac:dyDescent="0.3">
      <c r="A800" s="410"/>
      <c r="B800" s="410"/>
      <c r="C800" s="311" t="s">
        <v>288</v>
      </c>
      <c r="D800" s="312" t="s">
        <v>289</v>
      </c>
      <c r="E800" s="309"/>
      <c r="F800" s="309"/>
    </row>
    <row r="801" spans="1:6" ht="15" customHeight="1" x14ac:dyDescent="0.3">
      <c r="A801" s="413" t="s">
        <v>530</v>
      </c>
      <c r="B801" s="413"/>
      <c r="C801" s="313">
        <v>64.17</v>
      </c>
      <c r="D801" s="314">
        <v>64.17</v>
      </c>
      <c r="E801" s="315"/>
      <c r="F801" s="315"/>
    </row>
    <row r="802" spans="1:6" ht="15" customHeight="1" x14ac:dyDescent="0.3">
      <c r="A802" s="426" t="s">
        <v>531</v>
      </c>
      <c r="B802" s="426"/>
      <c r="C802" s="316">
        <v>0</v>
      </c>
      <c r="D802" s="317">
        <v>0</v>
      </c>
    </row>
    <row r="803" spans="1:6" ht="15" customHeight="1" x14ac:dyDescent="0.3">
      <c r="A803" s="414" t="s">
        <v>530</v>
      </c>
      <c r="B803" s="414"/>
      <c r="C803" s="316">
        <v>3.38</v>
      </c>
      <c r="D803" s="317">
        <v>3.38</v>
      </c>
    </row>
    <row r="804" spans="1:6" ht="15" customHeight="1" x14ac:dyDescent="0.3">
      <c r="A804" s="414" t="s">
        <v>51</v>
      </c>
      <c r="B804" s="414"/>
      <c r="C804" s="316">
        <v>11</v>
      </c>
      <c r="D804" s="317">
        <v>11</v>
      </c>
    </row>
    <row r="805" spans="1:6" ht="15" customHeight="1" x14ac:dyDescent="0.3">
      <c r="A805" s="426" t="s">
        <v>546</v>
      </c>
      <c r="B805" s="426"/>
      <c r="C805" s="316">
        <v>0</v>
      </c>
      <c r="D805" s="317">
        <v>0</v>
      </c>
    </row>
    <row r="806" spans="1:6" ht="15" customHeight="1" x14ac:dyDescent="0.3">
      <c r="A806" s="414" t="s">
        <v>51</v>
      </c>
      <c r="B806" s="414"/>
      <c r="C806" s="316">
        <v>3.2</v>
      </c>
      <c r="D806" s="317">
        <v>3.2</v>
      </c>
    </row>
    <row r="807" spans="1:6" ht="15" customHeight="1" x14ac:dyDescent="0.3">
      <c r="A807" s="414" t="s">
        <v>532</v>
      </c>
      <c r="B807" s="414"/>
      <c r="C807" s="316">
        <v>14.85</v>
      </c>
      <c r="D807" s="317">
        <v>14.85</v>
      </c>
    </row>
    <row r="808" spans="1:6" ht="15" customHeight="1" x14ac:dyDescent="0.3">
      <c r="A808" s="414" t="s">
        <v>533</v>
      </c>
      <c r="B808" s="414"/>
      <c r="C808" s="316">
        <v>1.9</v>
      </c>
      <c r="D808" s="317">
        <v>1.9</v>
      </c>
    </row>
    <row r="809" spans="1:6" ht="15" customHeight="1" x14ac:dyDescent="0.3">
      <c r="A809" s="426" t="s">
        <v>534</v>
      </c>
      <c r="B809" s="426"/>
      <c r="C809" s="316">
        <v>0</v>
      </c>
      <c r="D809" s="317">
        <v>0</v>
      </c>
    </row>
    <row r="810" spans="1:6" ht="15" customHeight="1" x14ac:dyDescent="0.3">
      <c r="A810" s="426" t="s">
        <v>535</v>
      </c>
      <c r="B810" s="426"/>
      <c r="C810" s="316">
        <v>0</v>
      </c>
      <c r="D810" s="317">
        <v>100.8</v>
      </c>
    </row>
    <row r="811" spans="1:6" ht="15" customHeight="1" x14ac:dyDescent="0.3">
      <c r="A811" s="414" t="s">
        <v>128</v>
      </c>
      <c r="B811" s="414"/>
      <c r="C811" s="316">
        <v>0.6</v>
      </c>
      <c r="D811" s="317">
        <v>0.6</v>
      </c>
    </row>
    <row r="812" spans="1:6" ht="15" customHeight="1" x14ac:dyDescent="0.3">
      <c r="A812" s="426" t="s">
        <v>337</v>
      </c>
      <c r="B812" s="426"/>
      <c r="C812" s="316">
        <v>0</v>
      </c>
      <c r="D812" s="317">
        <v>120.8</v>
      </c>
    </row>
    <row r="813" spans="1:6" ht="15" customHeight="1" x14ac:dyDescent="0.3">
      <c r="A813" s="414" t="s">
        <v>536</v>
      </c>
      <c r="B813" s="414"/>
      <c r="C813" s="316">
        <v>1.7</v>
      </c>
      <c r="D813" s="317">
        <v>1.7</v>
      </c>
    </row>
    <row r="814" spans="1:6" ht="15.75" customHeight="1" x14ac:dyDescent="0.3">
      <c r="A814" s="415" t="s">
        <v>47</v>
      </c>
      <c r="B814" s="415"/>
      <c r="C814" s="318">
        <v>28.5</v>
      </c>
      <c r="D814" s="319">
        <v>28.5</v>
      </c>
    </row>
    <row r="815" spans="1:6" x14ac:dyDescent="0.3">
      <c r="A815" s="416" t="s">
        <v>294</v>
      </c>
      <c r="B815" s="416"/>
      <c r="C815" s="320"/>
      <c r="D815" s="321">
        <v>100</v>
      </c>
    </row>
    <row r="816" spans="1:6" x14ac:dyDescent="0.3">
      <c r="A816" s="417"/>
      <c r="B816" s="417"/>
    </row>
    <row r="817" spans="1:6" x14ac:dyDescent="0.3">
      <c r="A817" s="418" t="s">
        <v>295</v>
      </c>
      <c r="B817" s="418"/>
      <c r="C817" s="418"/>
      <c r="D817" s="418"/>
      <c r="E817" s="418"/>
      <c r="F817" s="418"/>
    </row>
    <row r="818" spans="1:6" ht="15" customHeight="1" x14ac:dyDescent="0.3">
      <c r="A818" s="419" t="s">
        <v>296</v>
      </c>
      <c r="B818" s="419"/>
      <c r="C818" s="419"/>
      <c r="D818" s="419"/>
      <c r="E818" s="420" t="s">
        <v>297</v>
      </c>
      <c r="F818" s="420"/>
    </row>
    <row r="819" spans="1:6" ht="52.8" x14ac:dyDescent="0.3">
      <c r="A819" s="322" t="s">
        <v>298</v>
      </c>
      <c r="B819" s="323" t="s">
        <v>299</v>
      </c>
      <c r="C819" s="323" t="s">
        <v>300</v>
      </c>
      <c r="D819" s="323" t="s">
        <v>301</v>
      </c>
      <c r="E819" s="420"/>
      <c r="F819" s="420"/>
    </row>
    <row r="820" spans="1:6" x14ac:dyDescent="0.3">
      <c r="A820" s="324" t="s">
        <v>547</v>
      </c>
      <c r="B820" s="325" t="s">
        <v>548</v>
      </c>
      <c r="C820" s="325" t="s">
        <v>549</v>
      </c>
      <c r="D820" s="325" t="s">
        <v>550</v>
      </c>
      <c r="E820" s="421">
        <v>0</v>
      </c>
      <c r="F820" s="421"/>
    </row>
    <row r="821" spans="1:6" x14ac:dyDescent="0.3">
      <c r="A821" s="326"/>
      <c r="B821" s="326"/>
    </row>
    <row r="822" spans="1:6" x14ac:dyDescent="0.3">
      <c r="A822" s="422" t="s">
        <v>306</v>
      </c>
      <c r="B822" s="422"/>
      <c r="C822" s="422"/>
      <c r="D822" s="422"/>
      <c r="E822" s="422"/>
      <c r="F822" s="422"/>
    </row>
    <row r="823" spans="1:6" ht="15" customHeight="1" x14ac:dyDescent="0.3">
      <c r="A823" s="423" t="s">
        <v>551</v>
      </c>
      <c r="B823" s="423"/>
      <c r="C823" s="423"/>
      <c r="D823" s="423"/>
      <c r="E823" s="423"/>
      <c r="F823" s="423"/>
    </row>
    <row r="824" spans="1:6" x14ac:dyDescent="0.3">
      <c r="A824" s="424" t="s">
        <v>308</v>
      </c>
      <c r="B824" s="424"/>
      <c r="C824" t="s">
        <v>543</v>
      </c>
    </row>
    <row r="829" spans="1:6" ht="15" customHeight="1" x14ac:dyDescent="0.3">
      <c r="A829" s="406" t="s">
        <v>279</v>
      </c>
      <c r="B829" s="406"/>
      <c r="C829" s="407" t="s">
        <v>137</v>
      </c>
      <c r="D829" s="407"/>
      <c r="E829" s="407"/>
      <c r="F829" s="407"/>
    </row>
    <row r="830" spans="1:6" ht="15" customHeight="1" x14ac:dyDescent="0.3">
      <c r="A830" s="408" t="s">
        <v>281</v>
      </c>
      <c r="B830" s="408"/>
      <c r="C830" s="407" t="s">
        <v>138</v>
      </c>
      <c r="D830" s="407"/>
      <c r="E830" s="407"/>
      <c r="F830" s="407"/>
    </row>
    <row r="831" spans="1:6" ht="15" customHeight="1" x14ac:dyDescent="0.3">
      <c r="A831" s="406" t="s">
        <v>282</v>
      </c>
      <c r="B831" s="406"/>
      <c r="C831" s="407" t="s">
        <v>137</v>
      </c>
      <c r="D831" s="407"/>
      <c r="E831" s="407"/>
      <c r="F831" s="407"/>
    </row>
    <row r="832" spans="1:6" ht="15.75" customHeight="1" x14ac:dyDescent="0.3">
      <c r="A832" s="409" t="s">
        <v>283</v>
      </c>
      <c r="B832" s="409"/>
      <c r="C832" s="407" t="s">
        <v>446</v>
      </c>
      <c r="D832" s="407"/>
      <c r="E832" s="407"/>
      <c r="F832" s="407"/>
    </row>
    <row r="833" spans="1:6" ht="15" customHeight="1" x14ac:dyDescent="0.3">
      <c r="A833" s="410" t="s">
        <v>285</v>
      </c>
      <c r="B833" s="410"/>
      <c r="C833" s="411" t="s">
        <v>286</v>
      </c>
      <c r="D833" s="411"/>
      <c r="E833" s="309"/>
      <c r="F833" s="309"/>
    </row>
    <row r="834" spans="1:6" x14ac:dyDescent="0.3">
      <c r="A834" s="410"/>
      <c r="B834" s="410"/>
      <c r="C834" s="412" t="s">
        <v>287</v>
      </c>
      <c r="D834" s="412"/>
      <c r="E834" s="310"/>
      <c r="F834" s="310"/>
    </row>
    <row r="835" spans="1:6" x14ac:dyDescent="0.3">
      <c r="A835" s="410"/>
      <c r="B835" s="410"/>
      <c r="C835" s="311" t="s">
        <v>288</v>
      </c>
      <c r="D835" s="312" t="s">
        <v>289</v>
      </c>
      <c r="E835" s="309"/>
      <c r="F835" s="309"/>
    </row>
    <row r="836" spans="1:6" ht="15" customHeight="1" x14ac:dyDescent="0.3">
      <c r="A836" s="413" t="s">
        <v>552</v>
      </c>
      <c r="B836" s="413"/>
      <c r="C836" s="313">
        <v>12.5</v>
      </c>
      <c r="D836" s="314">
        <v>15.25</v>
      </c>
      <c r="E836" s="315"/>
      <c r="F836" s="315"/>
    </row>
    <row r="837" spans="1:6" ht="15" customHeight="1" x14ac:dyDescent="0.3">
      <c r="A837" s="414" t="s">
        <v>42</v>
      </c>
      <c r="B837" s="414"/>
      <c r="C837" s="316">
        <v>7.5</v>
      </c>
      <c r="D837" s="317">
        <v>7.5</v>
      </c>
    </row>
    <row r="838" spans="1:6" ht="15.75" customHeight="1" x14ac:dyDescent="0.3">
      <c r="A838" s="415" t="s">
        <v>47</v>
      </c>
      <c r="B838" s="415"/>
      <c r="C838" s="318">
        <v>95</v>
      </c>
      <c r="D838" s="319">
        <v>95</v>
      </c>
    </row>
    <row r="839" spans="1:6" x14ac:dyDescent="0.3">
      <c r="A839" s="416" t="s">
        <v>294</v>
      </c>
      <c r="B839" s="416"/>
      <c r="C839" s="320"/>
      <c r="D839" s="321">
        <v>100</v>
      </c>
    </row>
    <row r="840" spans="1:6" x14ac:dyDescent="0.3">
      <c r="A840" s="417"/>
      <c r="B840" s="417"/>
    </row>
    <row r="841" spans="1:6" x14ac:dyDescent="0.3">
      <c r="A841" s="418" t="s">
        <v>295</v>
      </c>
      <c r="B841" s="418"/>
      <c r="C841" s="418"/>
      <c r="D841" s="418"/>
      <c r="E841" s="418"/>
      <c r="F841" s="418"/>
    </row>
    <row r="842" spans="1:6" ht="15" customHeight="1" x14ac:dyDescent="0.3">
      <c r="A842" s="419" t="s">
        <v>296</v>
      </c>
      <c r="B842" s="419"/>
      <c r="C842" s="419"/>
      <c r="D842" s="419"/>
      <c r="E842" s="420" t="s">
        <v>297</v>
      </c>
      <c r="F842" s="420"/>
    </row>
    <row r="843" spans="1:6" ht="52.8" x14ac:dyDescent="0.3">
      <c r="A843" s="322" t="s">
        <v>298</v>
      </c>
      <c r="B843" s="323" t="s">
        <v>299</v>
      </c>
      <c r="C843" s="323" t="s">
        <v>300</v>
      </c>
      <c r="D843" s="323" t="s">
        <v>301</v>
      </c>
      <c r="E843" s="420"/>
      <c r="F843" s="420"/>
    </row>
    <row r="844" spans="1:6" x14ac:dyDescent="0.3">
      <c r="A844" s="324" t="s">
        <v>553</v>
      </c>
      <c r="B844" s="325" t="s">
        <v>357</v>
      </c>
      <c r="C844" s="325" t="s">
        <v>340</v>
      </c>
      <c r="D844" s="325" t="s">
        <v>554</v>
      </c>
      <c r="E844" s="421">
        <v>0.25</v>
      </c>
      <c r="F844" s="421"/>
    </row>
    <row r="845" spans="1:6" x14ac:dyDescent="0.3">
      <c r="A845" s="326"/>
      <c r="B845" s="326"/>
    </row>
    <row r="846" spans="1:6" x14ac:dyDescent="0.3">
      <c r="A846" s="422" t="s">
        <v>306</v>
      </c>
      <c r="B846" s="422"/>
      <c r="C846" s="422"/>
      <c r="D846" s="422"/>
      <c r="E846" s="422"/>
      <c r="F846" s="422"/>
    </row>
    <row r="847" spans="1:6" ht="15" customHeight="1" x14ac:dyDescent="0.3">
      <c r="A847" s="423" t="s">
        <v>555</v>
      </c>
      <c r="B847" s="423"/>
      <c r="C847" s="423"/>
      <c r="D847" s="423"/>
      <c r="E847" s="423"/>
      <c r="F847" s="423"/>
    </row>
    <row r="848" spans="1:6" x14ac:dyDescent="0.3">
      <c r="A848" s="424" t="s">
        <v>308</v>
      </c>
      <c r="B848" s="424"/>
      <c r="C848" t="s">
        <v>344</v>
      </c>
    </row>
    <row r="854" spans="1:6" ht="15" customHeight="1" x14ac:dyDescent="0.3">
      <c r="A854" s="428" t="s">
        <v>279</v>
      </c>
      <c r="B854" s="428"/>
      <c r="C854" s="429" t="s">
        <v>556</v>
      </c>
      <c r="D854" s="429"/>
      <c r="E854" s="429"/>
      <c r="F854" s="429"/>
    </row>
    <row r="855" spans="1:6" ht="15" customHeight="1" x14ac:dyDescent="0.3">
      <c r="A855" s="430" t="s">
        <v>281</v>
      </c>
      <c r="B855" s="430"/>
      <c r="C855" s="429" t="s">
        <v>557</v>
      </c>
      <c r="D855" s="429"/>
      <c r="E855" s="429"/>
      <c r="F855" s="429"/>
    </row>
    <row r="856" spans="1:6" ht="15" customHeight="1" x14ac:dyDescent="0.3">
      <c r="A856" s="428" t="s">
        <v>282</v>
      </c>
      <c r="B856" s="428"/>
      <c r="C856" s="429" t="s">
        <v>556</v>
      </c>
      <c r="D856" s="429"/>
      <c r="E856" s="429"/>
      <c r="F856" s="429"/>
    </row>
    <row r="857" spans="1:6" ht="15.75" customHeight="1" x14ac:dyDescent="0.3">
      <c r="A857" s="431" t="s">
        <v>283</v>
      </c>
      <c r="B857" s="431"/>
      <c r="C857" s="429" t="s">
        <v>317</v>
      </c>
      <c r="D857" s="429"/>
      <c r="E857" s="429"/>
      <c r="F857" s="429"/>
    </row>
    <row r="858" spans="1:6" ht="15" customHeight="1" x14ac:dyDescent="0.3">
      <c r="A858" s="432" t="s">
        <v>285</v>
      </c>
      <c r="B858" s="432"/>
      <c r="C858" s="433" t="s">
        <v>286</v>
      </c>
      <c r="D858" s="433"/>
      <c r="E858" s="358"/>
      <c r="F858" s="358"/>
    </row>
    <row r="859" spans="1:6" x14ac:dyDescent="0.3">
      <c r="A859" s="432"/>
      <c r="B859" s="432"/>
      <c r="C859" s="434" t="s">
        <v>287</v>
      </c>
      <c r="D859" s="434"/>
      <c r="E859" s="359"/>
      <c r="F859" s="359"/>
    </row>
    <row r="860" spans="1:6" x14ac:dyDescent="0.3">
      <c r="A860" s="432"/>
      <c r="B860" s="432"/>
      <c r="C860" s="331" t="s">
        <v>288</v>
      </c>
      <c r="D860" s="332" t="s">
        <v>289</v>
      </c>
      <c r="E860" s="358"/>
      <c r="F860" s="358"/>
    </row>
    <row r="861" spans="1:6" ht="15" customHeight="1" x14ac:dyDescent="0.3">
      <c r="A861" s="435" t="s">
        <v>558</v>
      </c>
      <c r="B861" s="435"/>
      <c r="C861" s="333">
        <v>35.67</v>
      </c>
      <c r="D861" s="334">
        <v>26.33</v>
      </c>
      <c r="E861" s="360"/>
      <c r="F861" s="360"/>
    </row>
    <row r="862" spans="1:6" ht="15" customHeight="1" x14ac:dyDescent="0.3">
      <c r="A862" s="436" t="s">
        <v>559</v>
      </c>
      <c r="B862" s="436"/>
      <c r="C862" s="336">
        <v>29</v>
      </c>
      <c r="D862" s="337">
        <v>24.67</v>
      </c>
      <c r="E862" s="338"/>
      <c r="F862" s="338"/>
    </row>
    <row r="863" spans="1:6" ht="15" customHeight="1" x14ac:dyDescent="0.3">
      <c r="A863" s="436" t="s">
        <v>75</v>
      </c>
      <c r="B863" s="436"/>
      <c r="C863" s="336">
        <v>89</v>
      </c>
      <c r="D863" s="337">
        <v>66.67</v>
      </c>
      <c r="E863" s="338"/>
      <c r="F863" s="338"/>
    </row>
    <row r="864" spans="1:6" ht="15" customHeight="1" x14ac:dyDescent="0.3">
      <c r="A864" s="436" t="s">
        <v>115</v>
      </c>
      <c r="B864" s="436"/>
      <c r="C864" s="336">
        <v>8</v>
      </c>
      <c r="D864" s="337">
        <v>6.67</v>
      </c>
      <c r="E864" s="338"/>
      <c r="F864" s="338"/>
    </row>
    <row r="865" spans="1:6" ht="15" customHeight="1" x14ac:dyDescent="0.3">
      <c r="A865" s="436" t="s">
        <v>27</v>
      </c>
      <c r="B865" s="436"/>
      <c r="C865" s="336">
        <v>3.33</v>
      </c>
      <c r="D865" s="337">
        <v>3.33</v>
      </c>
      <c r="E865" s="338"/>
      <c r="F865" s="338"/>
    </row>
    <row r="866" spans="1:6" ht="15" customHeight="1" x14ac:dyDescent="0.3">
      <c r="A866" s="436" t="s">
        <v>327</v>
      </c>
      <c r="B866" s="436"/>
      <c r="C866" s="336">
        <v>4</v>
      </c>
      <c r="D866" s="337">
        <v>4</v>
      </c>
      <c r="E866" s="338"/>
      <c r="F866" s="338"/>
    </row>
    <row r="867" spans="1:6" ht="15" customHeight="1" x14ac:dyDescent="0.3">
      <c r="A867" s="445" t="s">
        <v>560</v>
      </c>
      <c r="B867" s="445"/>
      <c r="C867" s="336">
        <v>0</v>
      </c>
      <c r="D867" s="337">
        <v>16.670000000000002</v>
      </c>
      <c r="E867" s="338"/>
      <c r="F867" s="338"/>
    </row>
    <row r="868" spans="1:6" ht="15.75" customHeight="1" x14ac:dyDescent="0.3">
      <c r="A868" s="447" t="s">
        <v>561</v>
      </c>
      <c r="B868" s="447"/>
      <c r="C868" s="339">
        <v>0</v>
      </c>
      <c r="D868" s="340">
        <v>83.33</v>
      </c>
      <c r="E868" s="338"/>
      <c r="F868" s="338"/>
    </row>
    <row r="869" spans="1:6" x14ac:dyDescent="0.3">
      <c r="A869" s="438" t="s">
        <v>294</v>
      </c>
      <c r="B869" s="438"/>
      <c r="C869" s="361"/>
      <c r="D869" s="362">
        <v>100</v>
      </c>
      <c r="E869" s="338"/>
      <c r="F869" s="338"/>
    </row>
    <row r="870" spans="1:6" x14ac:dyDescent="0.3">
      <c r="A870" s="439"/>
      <c r="B870" s="439"/>
      <c r="C870" s="338"/>
      <c r="D870" s="338"/>
      <c r="E870" s="338"/>
      <c r="F870" s="338"/>
    </row>
    <row r="871" spans="1:6" x14ac:dyDescent="0.3">
      <c r="A871" s="440" t="s">
        <v>295</v>
      </c>
      <c r="B871" s="440"/>
      <c r="C871" s="440"/>
      <c r="D871" s="440"/>
      <c r="E871" s="440"/>
      <c r="F871" s="440"/>
    </row>
    <row r="872" spans="1:6" ht="15" customHeight="1" x14ac:dyDescent="0.3">
      <c r="A872" s="441" t="s">
        <v>296</v>
      </c>
      <c r="B872" s="441"/>
      <c r="C872" s="441"/>
      <c r="D872" s="441"/>
      <c r="E872" s="442" t="s">
        <v>297</v>
      </c>
      <c r="F872" s="442"/>
    </row>
    <row r="873" spans="1:6" ht="41.4" x14ac:dyDescent="0.3">
      <c r="A873" s="345" t="s">
        <v>298</v>
      </c>
      <c r="B873" s="346" t="s">
        <v>299</v>
      </c>
      <c r="C873" s="346" t="s">
        <v>300</v>
      </c>
      <c r="D873" s="346" t="s">
        <v>301</v>
      </c>
      <c r="E873" s="442"/>
      <c r="F873" s="442"/>
    </row>
    <row r="874" spans="1:6" x14ac:dyDescent="0.3">
      <c r="A874" s="347" t="s">
        <v>562</v>
      </c>
      <c r="B874" s="348" t="s">
        <v>563</v>
      </c>
      <c r="C874" s="348" t="s">
        <v>564</v>
      </c>
      <c r="D874" s="348" t="s">
        <v>565</v>
      </c>
      <c r="E874" s="443">
        <v>3.59</v>
      </c>
      <c r="F874" s="443"/>
    </row>
    <row r="875" spans="1:6" x14ac:dyDescent="0.3">
      <c r="A875" s="349"/>
      <c r="B875" s="349"/>
      <c r="C875" s="338"/>
      <c r="D875" s="338"/>
      <c r="E875" s="338"/>
      <c r="F875" s="338"/>
    </row>
    <row r="876" spans="1:6" x14ac:dyDescent="0.3">
      <c r="A876" s="439" t="s">
        <v>306</v>
      </c>
      <c r="B876" s="439"/>
      <c r="C876" s="439"/>
      <c r="D876" s="439"/>
      <c r="E876" s="439"/>
      <c r="F876" s="439"/>
    </row>
    <row r="877" spans="1:6" ht="15" customHeight="1" x14ac:dyDescent="0.3">
      <c r="A877" s="444" t="s">
        <v>566</v>
      </c>
      <c r="B877" s="444"/>
      <c r="C877" s="444"/>
      <c r="D877" s="444"/>
      <c r="E877" s="444"/>
      <c r="F877" s="444"/>
    </row>
    <row r="878" spans="1:6" x14ac:dyDescent="0.3">
      <c r="A878" s="446" t="s">
        <v>308</v>
      </c>
      <c r="B878" s="446"/>
      <c r="C878" s="338" t="s">
        <v>334</v>
      </c>
      <c r="D878" s="338"/>
      <c r="E878" s="338"/>
      <c r="F878" s="338"/>
    </row>
    <row r="879" spans="1:6" x14ac:dyDescent="0.3">
      <c r="A879" s="338"/>
      <c r="B879" s="338"/>
      <c r="C879" s="338"/>
      <c r="D879" s="338"/>
      <c r="E879" s="338"/>
      <c r="F879" s="338"/>
    </row>
    <row r="880" spans="1:6" x14ac:dyDescent="0.3">
      <c r="A880" s="338"/>
      <c r="B880" s="338"/>
      <c r="C880" s="338"/>
      <c r="D880" s="338"/>
      <c r="E880" s="338"/>
      <c r="F880" s="338"/>
    </row>
    <row r="881" spans="1:6" x14ac:dyDescent="0.3">
      <c r="A881" s="338"/>
      <c r="B881" s="338"/>
      <c r="C881" s="338"/>
      <c r="D881" s="338"/>
      <c r="E881" s="338"/>
      <c r="F881" s="338"/>
    </row>
    <row r="882" spans="1:6" ht="15" customHeight="1" x14ac:dyDescent="0.3">
      <c r="A882" s="428" t="s">
        <v>279</v>
      </c>
      <c r="B882" s="428"/>
      <c r="C882" s="429" t="s">
        <v>567</v>
      </c>
      <c r="D882" s="429"/>
      <c r="E882" s="429"/>
      <c r="F882" s="429"/>
    </row>
    <row r="883" spans="1:6" ht="15" customHeight="1" x14ac:dyDescent="0.3">
      <c r="A883" s="430" t="s">
        <v>281</v>
      </c>
      <c r="B883" s="430"/>
      <c r="C883" s="429" t="s">
        <v>568</v>
      </c>
      <c r="D883" s="429"/>
      <c r="E883" s="429"/>
      <c r="F883" s="429"/>
    </row>
    <row r="884" spans="1:6" ht="15" customHeight="1" x14ac:dyDescent="0.3">
      <c r="A884" s="428" t="s">
        <v>282</v>
      </c>
      <c r="B884" s="428"/>
      <c r="C884" s="429" t="s">
        <v>567</v>
      </c>
      <c r="D884" s="429"/>
      <c r="E884" s="429"/>
      <c r="F884" s="429"/>
    </row>
    <row r="885" spans="1:6" ht="15.75" customHeight="1" x14ac:dyDescent="0.3">
      <c r="A885" s="431" t="s">
        <v>283</v>
      </c>
      <c r="B885" s="431"/>
      <c r="C885" s="429" t="s">
        <v>317</v>
      </c>
      <c r="D885" s="429"/>
      <c r="E885" s="429"/>
      <c r="F885" s="429"/>
    </row>
    <row r="886" spans="1:6" ht="15" customHeight="1" x14ac:dyDescent="0.3">
      <c r="A886" s="432" t="s">
        <v>285</v>
      </c>
      <c r="B886" s="432"/>
      <c r="C886" s="433" t="s">
        <v>286</v>
      </c>
      <c r="D886" s="433"/>
      <c r="E886" s="358"/>
      <c r="F886" s="358"/>
    </row>
    <row r="887" spans="1:6" x14ac:dyDescent="0.3">
      <c r="A887" s="432"/>
      <c r="B887" s="432"/>
      <c r="C887" s="434" t="s">
        <v>287</v>
      </c>
      <c r="D887" s="434"/>
      <c r="E887" s="359"/>
      <c r="F887" s="359"/>
    </row>
    <row r="888" spans="1:6" x14ac:dyDescent="0.3">
      <c r="A888" s="432"/>
      <c r="B888" s="432"/>
      <c r="C888" s="331" t="s">
        <v>288</v>
      </c>
      <c r="D888" s="332" t="s">
        <v>289</v>
      </c>
      <c r="E888" s="358"/>
      <c r="F888" s="358"/>
    </row>
    <row r="889" spans="1:6" ht="15" customHeight="1" x14ac:dyDescent="0.3">
      <c r="A889" s="435" t="s">
        <v>403</v>
      </c>
      <c r="B889" s="435"/>
      <c r="C889" s="333">
        <v>11</v>
      </c>
      <c r="D889" s="334">
        <v>11</v>
      </c>
      <c r="E889" s="360"/>
      <c r="F889" s="360"/>
    </row>
    <row r="890" spans="1:6" ht="15" customHeight="1" x14ac:dyDescent="0.3">
      <c r="A890" s="436" t="s">
        <v>569</v>
      </c>
      <c r="B890" s="436"/>
      <c r="C890" s="336">
        <v>8</v>
      </c>
      <c r="D890" s="337">
        <v>8</v>
      </c>
      <c r="E890" s="338"/>
      <c r="F890" s="338"/>
    </row>
    <row r="891" spans="1:6" ht="15" customHeight="1" x14ac:dyDescent="0.3">
      <c r="A891" s="436" t="s">
        <v>47</v>
      </c>
      <c r="B891" s="436"/>
      <c r="C891" s="336">
        <v>105</v>
      </c>
      <c r="D891" s="337">
        <v>105</v>
      </c>
      <c r="E891" s="338"/>
      <c r="F891" s="338"/>
    </row>
    <row r="892" spans="1:6" ht="15.75" customHeight="1" x14ac:dyDescent="0.3">
      <c r="A892" s="437" t="s">
        <v>51</v>
      </c>
      <c r="B892" s="437"/>
      <c r="C892" s="339">
        <v>12</v>
      </c>
      <c r="D892" s="340">
        <v>12</v>
      </c>
      <c r="E892" s="338"/>
      <c r="F892" s="338"/>
    </row>
    <row r="893" spans="1:6" x14ac:dyDescent="0.3">
      <c r="A893" s="438" t="s">
        <v>294</v>
      </c>
      <c r="B893" s="438"/>
      <c r="C893" s="361"/>
      <c r="D893" s="362">
        <v>100</v>
      </c>
      <c r="E893" s="338"/>
      <c r="F893" s="338"/>
    </row>
    <row r="894" spans="1:6" x14ac:dyDescent="0.3">
      <c r="A894" s="439"/>
      <c r="B894" s="439"/>
      <c r="C894" s="338"/>
      <c r="D894" s="338"/>
      <c r="E894" s="338"/>
      <c r="F894" s="338"/>
    </row>
    <row r="895" spans="1:6" ht="15" customHeight="1" x14ac:dyDescent="0.3">
      <c r="A895" s="440" t="s">
        <v>295</v>
      </c>
      <c r="B895" s="440"/>
      <c r="C895" s="440"/>
      <c r="D895" s="440"/>
      <c r="E895" s="440"/>
      <c r="F895" s="440"/>
    </row>
    <row r="896" spans="1:6" ht="15" customHeight="1" x14ac:dyDescent="0.3">
      <c r="A896" s="441" t="s">
        <v>296</v>
      </c>
      <c r="B896" s="441"/>
      <c r="C896" s="441"/>
      <c r="D896" s="441"/>
      <c r="E896" s="442" t="s">
        <v>297</v>
      </c>
      <c r="F896" s="442"/>
    </row>
    <row r="897" spans="1:6" ht="15.75" customHeight="1" x14ac:dyDescent="0.3">
      <c r="A897" s="345" t="s">
        <v>298</v>
      </c>
      <c r="B897" s="346" t="s">
        <v>299</v>
      </c>
      <c r="C897" s="346" t="s">
        <v>300</v>
      </c>
      <c r="D897" s="346" t="s">
        <v>301</v>
      </c>
      <c r="E897" s="442"/>
      <c r="F897" s="442"/>
    </row>
    <row r="898" spans="1:6" ht="15" customHeight="1" x14ac:dyDescent="0.3">
      <c r="A898" s="347" t="s">
        <v>570</v>
      </c>
      <c r="B898" s="348" t="s">
        <v>571</v>
      </c>
      <c r="C898" s="348" t="s">
        <v>572</v>
      </c>
      <c r="D898" s="348" t="s">
        <v>573</v>
      </c>
      <c r="E898" s="443">
        <v>1.8480000000000001</v>
      </c>
      <c r="F898" s="443"/>
    </row>
    <row r="899" spans="1:6" x14ac:dyDescent="0.3">
      <c r="A899" s="349"/>
      <c r="B899" s="349"/>
      <c r="C899" s="338"/>
      <c r="D899" s="338"/>
      <c r="E899" s="338"/>
      <c r="F899" s="338"/>
    </row>
    <row r="900" spans="1:6" x14ac:dyDescent="0.3">
      <c r="A900" s="439" t="s">
        <v>306</v>
      </c>
      <c r="B900" s="439"/>
      <c r="C900" s="439"/>
      <c r="D900" s="439"/>
      <c r="E900" s="439"/>
      <c r="F900" s="439"/>
    </row>
    <row r="901" spans="1:6" ht="15" customHeight="1" x14ac:dyDescent="0.3">
      <c r="A901" s="444" t="s">
        <v>574</v>
      </c>
      <c r="B901" s="444"/>
      <c r="C901" s="444"/>
      <c r="D901" s="444"/>
      <c r="E901" s="444"/>
      <c r="F901" s="444"/>
    </row>
    <row r="902" spans="1:6" x14ac:dyDescent="0.3">
      <c r="A902" s="446" t="s">
        <v>308</v>
      </c>
      <c r="B902" s="446"/>
      <c r="C902" s="338" t="s">
        <v>344</v>
      </c>
      <c r="D902" s="338"/>
      <c r="E902" s="338"/>
      <c r="F902" s="338"/>
    </row>
    <row r="903" spans="1:6" ht="15" customHeight="1" x14ac:dyDescent="0.3">
      <c r="A903" s="338"/>
      <c r="B903" s="338"/>
      <c r="C903" s="338"/>
      <c r="D903" s="338"/>
      <c r="E903" s="338"/>
      <c r="F903" s="338"/>
    </row>
    <row r="904" spans="1:6" x14ac:dyDescent="0.3">
      <c r="A904" s="338"/>
      <c r="B904" s="338"/>
      <c r="C904" s="338"/>
      <c r="D904" s="338"/>
      <c r="E904" s="338"/>
      <c r="F904" s="338"/>
    </row>
    <row r="905" spans="1:6" x14ac:dyDescent="0.3">
      <c r="A905" s="338"/>
      <c r="B905" s="338"/>
      <c r="C905" s="338"/>
      <c r="D905" s="338"/>
      <c r="E905" s="338"/>
      <c r="F905" s="338"/>
    </row>
    <row r="906" spans="1:6" ht="15" customHeight="1" x14ac:dyDescent="0.3">
      <c r="A906" s="406" t="s">
        <v>279</v>
      </c>
      <c r="B906" s="406"/>
      <c r="C906" s="407" t="s">
        <v>575</v>
      </c>
      <c r="D906" s="407"/>
      <c r="E906" s="407"/>
      <c r="F906" s="407"/>
    </row>
    <row r="907" spans="1:6" ht="15.75" customHeight="1" x14ac:dyDescent="0.3">
      <c r="A907" s="408" t="s">
        <v>281</v>
      </c>
      <c r="B907" s="408"/>
      <c r="C907" s="407" t="s">
        <v>74</v>
      </c>
      <c r="D907" s="407"/>
      <c r="E907" s="407"/>
      <c r="F907" s="407"/>
    </row>
    <row r="908" spans="1:6" ht="15" customHeight="1" x14ac:dyDescent="0.3">
      <c r="A908" s="406" t="s">
        <v>282</v>
      </c>
      <c r="B908" s="406"/>
      <c r="C908" s="407" t="s">
        <v>575</v>
      </c>
      <c r="D908" s="407"/>
      <c r="E908" s="407"/>
      <c r="F908" s="407"/>
    </row>
    <row r="909" spans="1:6" ht="15.75" customHeight="1" x14ac:dyDescent="0.3">
      <c r="A909" s="409" t="s">
        <v>283</v>
      </c>
      <c r="B909" s="409"/>
      <c r="C909" s="407" t="s">
        <v>284</v>
      </c>
      <c r="D909" s="407"/>
      <c r="E909" s="407"/>
      <c r="F909" s="407"/>
    </row>
    <row r="910" spans="1:6" ht="15" customHeight="1" x14ac:dyDescent="0.3">
      <c r="A910" s="410" t="s">
        <v>285</v>
      </c>
      <c r="B910" s="410"/>
      <c r="C910" s="411" t="s">
        <v>286</v>
      </c>
      <c r="D910" s="411"/>
      <c r="E910" s="309"/>
      <c r="F910" s="309"/>
    </row>
    <row r="911" spans="1:6" ht="15" customHeight="1" x14ac:dyDescent="0.3">
      <c r="A911" s="410"/>
      <c r="B911" s="410"/>
      <c r="C911" s="412" t="s">
        <v>287</v>
      </c>
      <c r="D911" s="412"/>
      <c r="E911" s="310"/>
      <c r="F911" s="310"/>
    </row>
    <row r="912" spans="1:6" x14ac:dyDescent="0.3">
      <c r="A912" s="410"/>
      <c r="B912" s="410"/>
      <c r="C912" s="311" t="s">
        <v>288</v>
      </c>
      <c r="D912" s="312" t="s">
        <v>289</v>
      </c>
      <c r="E912" s="309"/>
      <c r="F912" s="309"/>
    </row>
    <row r="913" spans="1:6" ht="15" customHeight="1" x14ac:dyDescent="0.3">
      <c r="A913" s="413" t="s">
        <v>75</v>
      </c>
      <c r="B913" s="413"/>
      <c r="C913" s="313">
        <v>105</v>
      </c>
      <c r="D913" s="314">
        <v>73.5</v>
      </c>
      <c r="E913" s="315"/>
      <c r="F913" s="315"/>
    </row>
    <row r="914" spans="1:6" ht="15" customHeight="1" x14ac:dyDescent="0.3">
      <c r="A914" s="426" t="s">
        <v>576</v>
      </c>
      <c r="B914" s="426"/>
      <c r="C914" s="316">
        <v>0</v>
      </c>
      <c r="D914" s="317">
        <v>71.3</v>
      </c>
    </row>
    <row r="915" spans="1:6" ht="15" customHeight="1" x14ac:dyDescent="0.3">
      <c r="A915" s="414" t="s">
        <v>36</v>
      </c>
      <c r="B915" s="414"/>
      <c r="C915" s="316">
        <v>28</v>
      </c>
      <c r="D915" s="317">
        <v>28</v>
      </c>
    </row>
    <row r="916" spans="1:6" ht="15" customHeight="1" x14ac:dyDescent="0.3">
      <c r="A916" s="414" t="s">
        <v>27</v>
      </c>
      <c r="B916" s="414"/>
      <c r="C916" s="316">
        <v>2.5</v>
      </c>
      <c r="D916" s="317">
        <v>2.5</v>
      </c>
    </row>
    <row r="917" spans="1:6" ht="15.75" customHeight="1" x14ac:dyDescent="0.3">
      <c r="A917" s="415" t="s">
        <v>40</v>
      </c>
      <c r="B917" s="415"/>
      <c r="C917" s="318">
        <v>0.25</v>
      </c>
      <c r="D917" s="319">
        <v>0.25</v>
      </c>
    </row>
    <row r="918" spans="1:6" x14ac:dyDescent="0.3">
      <c r="A918" s="416" t="s">
        <v>294</v>
      </c>
      <c r="B918" s="416"/>
      <c r="C918" s="320"/>
      <c r="D918" s="321">
        <v>100</v>
      </c>
    </row>
    <row r="919" spans="1:6" x14ac:dyDescent="0.3">
      <c r="A919" s="417"/>
      <c r="B919" s="417"/>
    </row>
    <row r="920" spans="1:6" x14ac:dyDescent="0.3">
      <c r="A920" s="418" t="s">
        <v>295</v>
      </c>
      <c r="B920" s="418"/>
      <c r="C920" s="418"/>
      <c r="D920" s="418"/>
      <c r="E920" s="418"/>
      <c r="F920" s="418"/>
    </row>
    <row r="921" spans="1:6" ht="15" customHeight="1" x14ac:dyDescent="0.3">
      <c r="A921" s="419" t="s">
        <v>296</v>
      </c>
      <c r="B921" s="419"/>
      <c r="C921" s="419"/>
      <c r="D921" s="419"/>
      <c r="E921" s="420" t="s">
        <v>297</v>
      </c>
      <c r="F921" s="420"/>
    </row>
    <row r="922" spans="1:6" ht="52.8" x14ac:dyDescent="0.3">
      <c r="A922" s="322" t="s">
        <v>298</v>
      </c>
      <c r="B922" s="323" t="s">
        <v>299</v>
      </c>
      <c r="C922" s="323" t="s">
        <v>300</v>
      </c>
      <c r="D922" s="323" t="s">
        <v>301</v>
      </c>
      <c r="E922" s="420"/>
      <c r="F922" s="420"/>
    </row>
    <row r="923" spans="1:6" x14ac:dyDescent="0.3">
      <c r="A923" s="324" t="s">
        <v>577</v>
      </c>
      <c r="B923" s="325" t="s">
        <v>578</v>
      </c>
      <c r="C923" s="325" t="s">
        <v>579</v>
      </c>
      <c r="D923" s="325" t="s">
        <v>580</v>
      </c>
      <c r="E923" s="421">
        <v>2.09</v>
      </c>
      <c r="F923" s="421"/>
    </row>
    <row r="924" spans="1:6" x14ac:dyDescent="0.3">
      <c r="A924" s="326"/>
      <c r="B924" s="326"/>
    </row>
    <row r="925" spans="1:6" x14ac:dyDescent="0.3">
      <c r="A925" s="422" t="s">
        <v>306</v>
      </c>
      <c r="B925" s="422"/>
      <c r="C925" s="422"/>
      <c r="D925" s="422"/>
      <c r="E925" s="422"/>
      <c r="F925" s="422"/>
    </row>
    <row r="926" spans="1:6" ht="15" customHeight="1" x14ac:dyDescent="0.3">
      <c r="A926" s="423" t="s">
        <v>581</v>
      </c>
      <c r="B926" s="423"/>
      <c r="C926" s="423"/>
      <c r="D926" s="423"/>
      <c r="E926" s="423"/>
      <c r="F926" s="423"/>
    </row>
    <row r="927" spans="1:6" x14ac:dyDescent="0.3">
      <c r="A927" s="424" t="s">
        <v>308</v>
      </c>
      <c r="B927" s="424"/>
      <c r="C927" t="s">
        <v>344</v>
      </c>
    </row>
    <row r="931" spans="1:6" ht="15" customHeight="1" x14ac:dyDescent="0.3">
      <c r="A931" s="406" t="s">
        <v>279</v>
      </c>
      <c r="B931" s="406"/>
      <c r="C931" s="407" t="s">
        <v>582</v>
      </c>
      <c r="D931" s="407"/>
      <c r="E931" s="407"/>
      <c r="F931" s="407"/>
    </row>
    <row r="932" spans="1:6" ht="15" customHeight="1" x14ac:dyDescent="0.3">
      <c r="A932" s="408" t="s">
        <v>281</v>
      </c>
      <c r="B932" s="408"/>
      <c r="C932" s="407" t="s">
        <v>583</v>
      </c>
      <c r="D932" s="407"/>
      <c r="E932" s="407"/>
      <c r="F932" s="407"/>
    </row>
    <row r="933" spans="1:6" ht="15" customHeight="1" x14ac:dyDescent="0.3">
      <c r="A933" s="406" t="s">
        <v>282</v>
      </c>
      <c r="B933" s="406"/>
      <c r="C933" s="407" t="s">
        <v>582</v>
      </c>
      <c r="D933" s="407"/>
      <c r="E933" s="407"/>
      <c r="F933" s="407"/>
    </row>
    <row r="934" spans="1:6" ht="15.75" customHeight="1" x14ac:dyDescent="0.3">
      <c r="A934" s="409" t="s">
        <v>283</v>
      </c>
      <c r="B934" s="409"/>
      <c r="C934" s="407" t="s">
        <v>284</v>
      </c>
      <c r="D934" s="407"/>
      <c r="E934" s="407"/>
      <c r="F934" s="407"/>
    </row>
    <row r="935" spans="1:6" ht="15" customHeight="1" x14ac:dyDescent="0.3">
      <c r="A935" s="410" t="s">
        <v>285</v>
      </c>
      <c r="B935" s="410"/>
      <c r="C935" s="411" t="s">
        <v>286</v>
      </c>
      <c r="D935" s="411"/>
      <c r="E935" s="309"/>
      <c r="F935" s="309"/>
    </row>
    <row r="936" spans="1:6" x14ac:dyDescent="0.3">
      <c r="A936" s="410"/>
      <c r="B936" s="410"/>
      <c r="C936" s="412" t="s">
        <v>287</v>
      </c>
      <c r="D936" s="412"/>
      <c r="E936" s="310"/>
      <c r="F936" s="310"/>
    </row>
    <row r="937" spans="1:6" x14ac:dyDescent="0.3">
      <c r="A937" s="410"/>
      <c r="B937" s="410"/>
      <c r="C937" s="311" t="s">
        <v>288</v>
      </c>
      <c r="D937" s="312" t="s">
        <v>289</v>
      </c>
      <c r="E937" s="309"/>
      <c r="F937" s="309"/>
    </row>
    <row r="938" spans="1:6" ht="15" customHeight="1" x14ac:dyDescent="0.3">
      <c r="A938" s="413" t="s">
        <v>75</v>
      </c>
      <c r="B938" s="413"/>
      <c r="C938" s="313">
        <v>58</v>
      </c>
      <c r="D938" s="314">
        <v>40.6</v>
      </c>
      <c r="E938" s="315"/>
      <c r="F938" s="315"/>
    </row>
    <row r="939" spans="1:6" ht="15" customHeight="1" x14ac:dyDescent="0.3">
      <c r="A939" s="414" t="s">
        <v>170</v>
      </c>
      <c r="B939" s="414"/>
      <c r="C939" s="316">
        <v>32</v>
      </c>
      <c r="D939" s="317">
        <v>25.6</v>
      </c>
    </row>
    <row r="940" spans="1:6" ht="15" customHeight="1" x14ac:dyDescent="0.3">
      <c r="A940" s="414" t="s">
        <v>66</v>
      </c>
      <c r="B940" s="414"/>
      <c r="C940" s="316">
        <v>30</v>
      </c>
      <c r="D940" s="317">
        <v>24</v>
      </c>
    </row>
    <row r="941" spans="1:6" ht="15" customHeight="1" x14ac:dyDescent="0.3">
      <c r="A941" s="414" t="s">
        <v>69</v>
      </c>
      <c r="B941" s="414"/>
      <c r="C941" s="316">
        <v>15</v>
      </c>
      <c r="D941" s="317">
        <v>12.6</v>
      </c>
    </row>
    <row r="942" spans="1:6" ht="15" customHeight="1" x14ac:dyDescent="0.3">
      <c r="A942" s="414" t="s">
        <v>36</v>
      </c>
      <c r="B942" s="414"/>
      <c r="C942" s="316">
        <v>30</v>
      </c>
      <c r="D942" s="317">
        <v>30</v>
      </c>
    </row>
    <row r="943" spans="1:6" ht="15" customHeight="1" x14ac:dyDescent="0.3">
      <c r="A943" s="414" t="s">
        <v>27</v>
      </c>
      <c r="B943" s="414"/>
      <c r="C943" s="316">
        <v>3</v>
      </c>
      <c r="D943" s="317">
        <v>3</v>
      </c>
    </row>
    <row r="944" spans="1:6" ht="15.75" customHeight="1" x14ac:dyDescent="0.3">
      <c r="A944" s="415" t="s">
        <v>40</v>
      </c>
      <c r="B944" s="415"/>
      <c r="C944" s="318">
        <v>0.3</v>
      </c>
      <c r="D944" s="319">
        <v>0.3</v>
      </c>
    </row>
    <row r="945" spans="1:6" x14ac:dyDescent="0.3">
      <c r="A945" s="416" t="s">
        <v>294</v>
      </c>
      <c r="B945" s="416"/>
      <c r="C945" s="320"/>
      <c r="D945" s="321">
        <v>100</v>
      </c>
    </row>
    <row r="946" spans="1:6" x14ac:dyDescent="0.3">
      <c r="A946" s="417"/>
      <c r="B946" s="417"/>
    </row>
    <row r="947" spans="1:6" x14ac:dyDescent="0.3">
      <c r="A947" s="418" t="s">
        <v>295</v>
      </c>
      <c r="B947" s="418"/>
      <c r="C947" s="418"/>
      <c r="D947" s="418"/>
      <c r="E947" s="418"/>
      <c r="F947" s="418"/>
    </row>
    <row r="948" spans="1:6" ht="15" customHeight="1" x14ac:dyDescent="0.3">
      <c r="A948" s="419" t="s">
        <v>296</v>
      </c>
      <c r="B948" s="419"/>
      <c r="C948" s="419"/>
      <c r="D948" s="419"/>
      <c r="E948" s="420" t="s">
        <v>297</v>
      </c>
      <c r="F948" s="420"/>
    </row>
    <row r="949" spans="1:6" ht="52.8" x14ac:dyDescent="0.3">
      <c r="A949" s="322" t="s">
        <v>298</v>
      </c>
      <c r="B949" s="323" t="s">
        <v>299</v>
      </c>
      <c r="C949" s="323" t="s">
        <v>300</v>
      </c>
      <c r="D949" s="323" t="s">
        <v>301</v>
      </c>
      <c r="E949" s="420"/>
      <c r="F949" s="420"/>
    </row>
    <row r="950" spans="1:6" x14ac:dyDescent="0.3">
      <c r="A950" s="324" t="s">
        <v>584</v>
      </c>
      <c r="B950" s="325" t="s">
        <v>585</v>
      </c>
      <c r="C950" s="325" t="s">
        <v>586</v>
      </c>
      <c r="D950" s="325" t="s">
        <v>587</v>
      </c>
      <c r="E950" s="421">
        <v>5.62</v>
      </c>
      <c r="F950" s="421"/>
    </row>
    <row r="951" spans="1:6" x14ac:dyDescent="0.3">
      <c r="A951" s="326"/>
      <c r="B951" s="326"/>
    </row>
    <row r="952" spans="1:6" x14ac:dyDescent="0.3">
      <c r="A952" s="422" t="s">
        <v>306</v>
      </c>
      <c r="B952" s="422"/>
      <c r="C952" s="422"/>
      <c r="D952" s="422"/>
      <c r="E952" s="422"/>
      <c r="F952" s="422"/>
    </row>
    <row r="953" spans="1:6" ht="15" customHeight="1" x14ac:dyDescent="0.3">
      <c r="A953" s="423" t="s">
        <v>588</v>
      </c>
      <c r="B953" s="423"/>
      <c r="C953" s="423"/>
      <c r="D953" s="423"/>
      <c r="E953" s="423"/>
      <c r="F953" s="423"/>
    </row>
    <row r="954" spans="1:6" x14ac:dyDescent="0.3">
      <c r="A954" s="424" t="s">
        <v>308</v>
      </c>
      <c r="B954" s="424"/>
      <c r="C954" t="s">
        <v>334</v>
      </c>
    </row>
    <row r="959" spans="1:6" ht="15" customHeight="1" x14ac:dyDescent="0.3">
      <c r="A959" s="406" t="s">
        <v>279</v>
      </c>
      <c r="B959" s="406"/>
      <c r="C959" s="407" t="s">
        <v>589</v>
      </c>
      <c r="D959" s="407"/>
      <c r="E959" s="407"/>
      <c r="F959" s="407"/>
    </row>
    <row r="960" spans="1:6" ht="15" customHeight="1" x14ac:dyDescent="0.3">
      <c r="A960" s="408" t="s">
        <v>281</v>
      </c>
      <c r="B960" s="408"/>
      <c r="C960" s="407" t="s">
        <v>33</v>
      </c>
      <c r="D960" s="407"/>
      <c r="E960" s="407"/>
      <c r="F960" s="407"/>
    </row>
    <row r="961" spans="1:6" ht="15" customHeight="1" x14ac:dyDescent="0.3">
      <c r="A961" s="406" t="s">
        <v>282</v>
      </c>
      <c r="B961" s="406"/>
      <c r="C961" s="407" t="s">
        <v>589</v>
      </c>
      <c r="D961" s="407"/>
      <c r="E961" s="407"/>
      <c r="F961" s="407"/>
    </row>
    <row r="962" spans="1:6" ht="15.75" customHeight="1" x14ac:dyDescent="0.3">
      <c r="A962" s="409" t="s">
        <v>283</v>
      </c>
      <c r="B962" s="409"/>
      <c r="C962" s="407" t="s">
        <v>284</v>
      </c>
      <c r="D962" s="407"/>
      <c r="E962" s="407"/>
      <c r="F962" s="407"/>
    </row>
    <row r="963" spans="1:6" ht="15" customHeight="1" x14ac:dyDescent="0.3">
      <c r="A963" s="410" t="s">
        <v>285</v>
      </c>
      <c r="B963" s="410"/>
      <c r="C963" s="411" t="s">
        <v>286</v>
      </c>
      <c r="D963" s="411"/>
      <c r="E963" s="309"/>
      <c r="F963" s="309"/>
    </row>
    <row r="964" spans="1:6" x14ac:dyDescent="0.3">
      <c r="A964" s="410"/>
      <c r="B964" s="410"/>
      <c r="C964" s="412" t="s">
        <v>287</v>
      </c>
      <c r="D964" s="412"/>
      <c r="E964" s="310"/>
      <c r="F964" s="310"/>
    </row>
    <row r="965" spans="1:6" x14ac:dyDescent="0.3">
      <c r="A965" s="410"/>
      <c r="B965" s="410"/>
      <c r="C965" s="311" t="s">
        <v>288</v>
      </c>
      <c r="D965" s="312" t="s">
        <v>289</v>
      </c>
      <c r="E965" s="309"/>
      <c r="F965" s="309"/>
    </row>
    <row r="966" spans="1:6" ht="15" customHeight="1" x14ac:dyDescent="0.3">
      <c r="A966" s="413" t="s">
        <v>43</v>
      </c>
      <c r="B966" s="413"/>
      <c r="C966" s="313">
        <v>5</v>
      </c>
      <c r="D966" s="314">
        <v>5</v>
      </c>
      <c r="E966" s="315"/>
      <c r="F966" s="315"/>
    </row>
    <row r="967" spans="1:6" ht="15" customHeight="1" x14ac:dyDescent="0.3">
      <c r="A967" s="414" t="s">
        <v>590</v>
      </c>
      <c r="B967" s="414"/>
      <c r="C967" s="316">
        <v>5</v>
      </c>
      <c r="D967" s="317">
        <v>5</v>
      </c>
    </row>
    <row r="968" spans="1:6" ht="15" customHeight="1" x14ac:dyDescent="0.3">
      <c r="A968" s="414" t="s">
        <v>45</v>
      </c>
      <c r="B968" s="414"/>
      <c r="C968" s="316">
        <v>5</v>
      </c>
      <c r="D968" s="317">
        <v>5</v>
      </c>
    </row>
    <row r="969" spans="1:6" ht="15" customHeight="1" x14ac:dyDescent="0.3">
      <c r="A969" s="414" t="s">
        <v>591</v>
      </c>
      <c r="B969" s="414"/>
      <c r="C969" s="316">
        <v>5</v>
      </c>
      <c r="D969" s="317">
        <v>5</v>
      </c>
    </row>
    <row r="970" spans="1:6" ht="15" customHeight="1" x14ac:dyDescent="0.3">
      <c r="A970" s="414" t="s">
        <v>38</v>
      </c>
      <c r="B970" s="414"/>
      <c r="C970" s="316">
        <v>12</v>
      </c>
      <c r="D970" s="317">
        <v>12</v>
      </c>
    </row>
    <row r="971" spans="1:6" ht="15" customHeight="1" x14ac:dyDescent="0.3">
      <c r="A971" s="414" t="s">
        <v>36</v>
      </c>
      <c r="B971" s="414"/>
      <c r="C971" s="316">
        <v>75</v>
      </c>
      <c r="D971" s="317">
        <v>75</v>
      </c>
    </row>
    <row r="972" spans="1:6" ht="15" customHeight="1" x14ac:dyDescent="0.3">
      <c r="A972" s="414" t="s">
        <v>27</v>
      </c>
      <c r="B972" s="414"/>
      <c r="C972" s="316">
        <v>3</v>
      </c>
      <c r="D972" s="317">
        <v>3</v>
      </c>
    </row>
    <row r="973" spans="1:6" ht="15" customHeight="1" x14ac:dyDescent="0.3">
      <c r="A973" s="414" t="s">
        <v>42</v>
      </c>
      <c r="B973" s="414"/>
      <c r="C973" s="316">
        <v>3</v>
      </c>
      <c r="D973" s="317">
        <v>3</v>
      </c>
    </row>
    <row r="974" spans="1:6" ht="15.75" customHeight="1" x14ac:dyDescent="0.3">
      <c r="A974" s="415" t="s">
        <v>40</v>
      </c>
      <c r="B974" s="415"/>
      <c r="C974" s="318">
        <v>0.25</v>
      </c>
      <c r="D974" s="319">
        <v>0.25</v>
      </c>
    </row>
    <row r="975" spans="1:6" x14ac:dyDescent="0.3">
      <c r="A975" s="416" t="s">
        <v>294</v>
      </c>
      <c r="B975" s="416"/>
      <c r="C975" s="320"/>
      <c r="D975" s="321">
        <v>100</v>
      </c>
    </row>
    <row r="976" spans="1:6" x14ac:dyDescent="0.3">
      <c r="A976" s="417"/>
      <c r="B976" s="417"/>
    </row>
    <row r="977" spans="1:6" x14ac:dyDescent="0.3">
      <c r="A977" s="418" t="s">
        <v>295</v>
      </c>
      <c r="B977" s="418"/>
      <c r="C977" s="418"/>
      <c r="D977" s="418"/>
      <c r="E977" s="418"/>
      <c r="F977" s="418"/>
    </row>
    <row r="978" spans="1:6" ht="15" customHeight="1" x14ac:dyDescent="0.3">
      <c r="A978" s="419" t="s">
        <v>296</v>
      </c>
      <c r="B978" s="419"/>
      <c r="C978" s="419"/>
      <c r="D978" s="419"/>
      <c r="E978" s="420" t="s">
        <v>297</v>
      </c>
      <c r="F978" s="420"/>
    </row>
    <row r="979" spans="1:6" ht="52.8" x14ac:dyDescent="0.3">
      <c r="A979" s="322" t="s">
        <v>298</v>
      </c>
      <c r="B979" s="323" t="s">
        <v>299</v>
      </c>
      <c r="C979" s="323" t="s">
        <v>300</v>
      </c>
      <c r="D979" s="323" t="s">
        <v>301</v>
      </c>
      <c r="E979" s="420"/>
      <c r="F979" s="420"/>
    </row>
    <row r="980" spans="1:6" x14ac:dyDescent="0.3">
      <c r="A980" s="324" t="s">
        <v>592</v>
      </c>
      <c r="B980" s="325" t="s">
        <v>593</v>
      </c>
      <c r="C980" s="325" t="s">
        <v>594</v>
      </c>
      <c r="D980" s="325" t="s">
        <v>595</v>
      </c>
      <c r="E980" s="421">
        <v>0.45</v>
      </c>
      <c r="F980" s="421"/>
    </row>
    <row r="981" spans="1:6" x14ac:dyDescent="0.3">
      <c r="A981" s="326"/>
      <c r="B981" s="326"/>
    </row>
    <row r="982" spans="1:6" x14ac:dyDescent="0.3">
      <c r="A982" s="422" t="s">
        <v>306</v>
      </c>
      <c r="B982" s="422"/>
      <c r="C982" s="422"/>
      <c r="D982" s="422"/>
      <c r="E982" s="422"/>
      <c r="F982" s="422"/>
    </row>
    <row r="983" spans="1:6" ht="15" customHeight="1" x14ac:dyDescent="0.3">
      <c r="A983" s="423" t="s">
        <v>596</v>
      </c>
      <c r="B983" s="423"/>
      <c r="C983" s="423"/>
      <c r="D983" s="423"/>
      <c r="E983" s="423"/>
      <c r="F983" s="423"/>
    </row>
    <row r="984" spans="1:6" x14ac:dyDescent="0.3">
      <c r="A984" s="424" t="s">
        <v>308</v>
      </c>
      <c r="B984" s="424"/>
      <c r="C984" t="s">
        <v>344</v>
      </c>
    </row>
    <row r="989" spans="1:6" ht="15" customHeight="1" x14ac:dyDescent="0.3">
      <c r="A989" s="406" t="s">
        <v>279</v>
      </c>
      <c r="B989" s="406"/>
      <c r="C989" s="407" t="s">
        <v>597</v>
      </c>
      <c r="D989" s="407"/>
      <c r="E989" s="407"/>
      <c r="F989" s="407"/>
    </row>
    <row r="990" spans="1:6" ht="15" customHeight="1" x14ac:dyDescent="0.3">
      <c r="A990" s="408" t="s">
        <v>281</v>
      </c>
      <c r="B990" s="408"/>
      <c r="C990" s="407" t="s">
        <v>194</v>
      </c>
      <c r="D990" s="407"/>
      <c r="E990" s="407"/>
      <c r="F990" s="407"/>
    </row>
    <row r="991" spans="1:6" ht="15" customHeight="1" x14ac:dyDescent="0.3">
      <c r="A991" s="406" t="s">
        <v>282</v>
      </c>
      <c r="B991" s="406"/>
      <c r="C991" s="407" t="s">
        <v>597</v>
      </c>
      <c r="D991" s="407"/>
      <c r="E991" s="407"/>
      <c r="F991" s="407"/>
    </row>
    <row r="992" spans="1:6" ht="15.75" customHeight="1" x14ac:dyDescent="0.3">
      <c r="A992" s="409" t="s">
        <v>283</v>
      </c>
      <c r="B992" s="409"/>
      <c r="C992" s="407" t="s">
        <v>284</v>
      </c>
      <c r="D992" s="407"/>
      <c r="E992" s="407"/>
      <c r="F992" s="407"/>
    </row>
    <row r="993" spans="1:6" ht="15" customHeight="1" x14ac:dyDescent="0.3">
      <c r="A993" s="410" t="s">
        <v>285</v>
      </c>
      <c r="B993" s="410"/>
      <c r="C993" s="411" t="s">
        <v>286</v>
      </c>
      <c r="D993" s="411"/>
      <c r="E993" s="309"/>
      <c r="F993" s="309"/>
    </row>
    <row r="994" spans="1:6" x14ac:dyDescent="0.3">
      <c r="A994" s="410"/>
      <c r="B994" s="410"/>
      <c r="C994" s="412" t="s">
        <v>287</v>
      </c>
      <c r="D994" s="412"/>
      <c r="E994" s="310"/>
      <c r="F994" s="310"/>
    </row>
    <row r="995" spans="1:6" x14ac:dyDescent="0.3">
      <c r="A995" s="410"/>
      <c r="B995" s="410"/>
      <c r="C995" s="311" t="s">
        <v>288</v>
      </c>
      <c r="D995" s="312" t="s">
        <v>289</v>
      </c>
      <c r="E995" s="309"/>
      <c r="F995" s="309"/>
    </row>
    <row r="996" spans="1:6" ht="15" customHeight="1" x14ac:dyDescent="0.3">
      <c r="A996" s="413" t="s">
        <v>24</v>
      </c>
      <c r="B996" s="413"/>
      <c r="C996" s="313">
        <v>50</v>
      </c>
      <c r="D996" s="314">
        <v>50</v>
      </c>
      <c r="E996" s="315"/>
      <c r="F996" s="315"/>
    </row>
    <row r="997" spans="1:6" ht="15" customHeight="1" x14ac:dyDescent="0.3">
      <c r="A997" s="414" t="s">
        <v>36</v>
      </c>
      <c r="B997" s="414"/>
      <c r="C997" s="316">
        <v>60</v>
      </c>
      <c r="D997" s="317">
        <v>60</v>
      </c>
    </row>
    <row r="998" spans="1:6" ht="15" customHeight="1" x14ac:dyDescent="0.3">
      <c r="A998" s="414" t="s">
        <v>27</v>
      </c>
      <c r="B998" s="414"/>
      <c r="C998" s="316">
        <v>3</v>
      </c>
      <c r="D998" s="317">
        <v>3</v>
      </c>
    </row>
    <row r="999" spans="1:6" ht="15.75" customHeight="1" x14ac:dyDescent="0.3">
      <c r="A999" s="415" t="s">
        <v>40</v>
      </c>
      <c r="B999" s="415"/>
      <c r="C999" s="318">
        <v>0.25</v>
      </c>
      <c r="D999" s="319">
        <v>0.25</v>
      </c>
    </row>
    <row r="1000" spans="1:6" x14ac:dyDescent="0.3">
      <c r="A1000" s="416" t="s">
        <v>294</v>
      </c>
      <c r="B1000" s="416"/>
      <c r="C1000" s="320"/>
      <c r="D1000" s="321">
        <v>100</v>
      </c>
    </row>
    <row r="1001" spans="1:6" x14ac:dyDescent="0.3">
      <c r="A1001" s="417"/>
      <c r="B1001" s="417"/>
    </row>
    <row r="1002" spans="1:6" x14ac:dyDescent="0.3">
      <c r="A1002" s="418" t="s">
        <v>295</v>
      </c>
      <c r="B1002" s="418"/>
      <c r="C1002" s="418"/>
      <c r="D1002" s="418"/>
      <c r="E1002" s="418"/>
      <c r="F1002" s="418"/>
    </row>
    <row r="1003" spans="1:6" ht="15" customHeight="1" x14ac:dyDescent="0.3">
      <c r="A1003" s="419" t="s">
        <v>296</v>
      </c>
      <c r="B1003" s="419"/>
      <c r="C1003" s="419"/>
      <c r="D1003" s="419"/>
      <c r="E1003" s="420" t="s">
        <v>297</v>
      </c>
      <c r="F1003" s="420"/>
    </row>
    <row r="1004" spans="1:6" ht="52.8" x14ac:dyDescent="0.3">
      <c r="A1004" s="322" t="s">
        <v>298</v>
      </c>
      <c r="B1004" s="323" t="s">
        <v>299</v>
      </c>
      <c r="C1004" s="323" t="s">
        <v>300</v>
      </c>
      <c r="D1004" s="323" t="s">
        <v>301</v>
      </c>
      <c r="E1004" s="420"/>
      <c r="F1004" s="420"/>
    </row>
    <row r="1005" spans="1:6" x14ac:dyDescent="0.3">
      <c r="A1005" s="324" t="s">
        <v>598</v>
      </c>
      <c r="B1005" s="325" t="s">
        <v>599</v>
      </c>
      <c r="C1005" s="325" t="s">
        <v>600</v>
      </c>
      <c r="D1005" s="325" t="s">
        <v>601</v>
      </c>
      <c r="E1005" s="421">
        <v>0.18</v>
      </c>
      <c r="F1005" s="421"/>
    </row>
    <row r="1006" spans="1:6" x14ac:dyDescent="0.3">
      <c r="A1006" s="326"/>
      <c r="B1006" s="326"/>
    </row>
    <row r="1007" spans="1:6" x14ac:dyDescent="0.3">
      <c r="A1007" s="422" t="s">
        <v>306</v>
      </c>
      <c r="B1007" s="422"/>
      <c r="C1007" s="422"/>
      <c r="D1007" s="422"/>
      <c r="E1007" s="422"/>
      <c r="F1007" s="422"/>
    </row>
    <row r="1008" spans="1:6" ht="15" customHeight="1" x14ac:dyDescent="0.3">
      <c r="A1008" s="423" t="s">
        <v>602</v>
      </c>
      <c r="B1008" s="423"/>
      <c r="C1008" s="423"/>
      <c r="D1008" s="423"/>
      <c r="E1008" s="423"/>
      <c r="F1008" s="423"/>
    </row>
    <row r="1009" spans="1:6" x14ac:dyDescent="0.3">
      <c r="A1009" s="424" t="s">
        <v>308</v>
      </c>
      <c r="B1009" s="424"/>
      <c r="C1009" t="s">
        <v>400</v>
      </c>
    </row>
    <row r="1014" spans="1:6" ht="15" customHeight="1" x14ac:dyDescent="0.3">
      <c r="A1014" s="428" t="s">
        <v>279</v>
      </c>
      <c r="B1014" s="428"/>
      <c r="C1014" s="429" t="s">
        <v>92</v>
      </c>
      <c r="D1014" s="429"/>
      <c r="E1014" s="429"/>
      <c r="F1014" s="429"/>
    </row>
    <row r="1015" spans="1:6" ht="15" customHeight="1" x14ac:dyDescent="0.3">
      <c r="A1015" s="430" t="s">
        <v>281</v>
      </c>
      <c r="B1015" s="430"/>
      <c r="C1015" s="429" t="s">
        <v>93</v>
      </c>
      <c r="D1015" s="429"/>
      <c r="E1015" s="429"/>
      <c r="F1015" s="429"/>
    </row>
    <row r="1016" spans="1:6" ht="15" customHeight="1" x14ac:dyDescent="0.3">
      <c r="A1016" s="428" t="s">
        <v>282</v>
      </c>
      <c r="B1016" s="428"/>
      <c r="C1016" s="429" t="s">
        <v>92</v>
      </c>
      <c r="D1016" s="429"/>
      <c r="E1016" s="429"/>
      <c r="F1016" s="429"/>
    </row>
    <row r="1017" spans="1:6" ht="15.75" customHeight="1" x14ac:dyDescent="0.3">
      <c r="A1017" s="431" t="s">
        <v>283</v>
      </c>
      <c r="B1017" s="431"/>
      <c r="C1017" s="429" t="s">
        <v>284</v>
      </c>
      <c r="D1017" s="429"/>
      <c r="E1017" s="429"/>
      <c r="F1017" s="429"/>
    </row>
    <row r="1018" spans="1:6" ht="15" customHeight="1" x14ac:dyDescent="0.3">
      <c r="A1018" s="432" t="s">
        <v>285</v>
      </c>
      <c r="B1018" s="432"/>
      <c r="C1018" s="433" t="s">
        <v>286</v>
      </c>
      <c r="D1018" s="433"/>
      <c r="E1018" s="358"/>
      <c r="F1018" s="358"/>
    </row>
    <row r="1019" spans="1:6" x14ac:dyDescent="0.3">
      <c r="A1019" s="432"/>
      <c r="B1019" s="432"/>
      <c r="C1019" s="434" t="s">
        <v>287</v>
      </c>
      <c r="D1019" s="434"/>
      <c r="E1019" s="359"/>
      <c r="F1019" s="359"/>
    </row>
    <row r="1020" spans="1:6" x14ac:dyDescent="0.3">
      <c r="A1020" s="432"/>
      <c r="B1020" s="432"/>
      <c r="C1020" s="331" t="s">
        <v>288</v>
      </c>
      <c r="D1020" s="332" t="s">
        <v>289</v>
      </c>
      <c r="E1020" s="358"/>
      <c r="F1020" s="358"/>
    </row>
    <row r="1021" spans="1:6" ht="15" customHeight="1" x14ac:dyDescent="0.3">
      <c r="A1021" s="435" t="s">
        <v>98</v>
      </c>
      <c r="B1021" s="435"/>
      <c r="C1021" s="333">
        <v>70</v>
      </c>
      <c r="D1021" s="334">
        <v>69</v>
      </c>
      <c r="E1021" s="360"/>
      <c r="F1021" s="360"/>
    </row>
    <row r="1022" spans="1:6" ht="15" customHeight="1" x14ac:dyDescent="0.3">
      <c r="A1022" s="436" t="s">
        <v>36</v>
      </c>
      <c r="B1022" s="436"/>
      <c r="C1022" s="336">
        <v>35</v>
      </c>
      <c r="D1022" s="337">
        <v>35</v>
      </c>
      <c r="E1022" s="338"/>
      <c r="F1022" s="338"/>
    </row>
    <row r="1023" spans="1:6" ht="15" customHeight="1" x14ac:dyDescent="0.3">
      <c r="A1023" s="436" t="s">
        <v>96</v>
      </c>
      <c r="B1023" s="436"/>
      <c r="C1023" s="336">
        <v>7</v>
      </c>
      <c r="D1023" s="337">
        <v>7</v>
      </c>
      <c r="E1023" s="338"/>
      <c r="F1023" s="338"/>
    </row>
    <row r="1024" spans="1:6" ht="15" customHeight="1" x14ac:dyDescent="0.3">
      <c r="A1024" s="436" t="s">
        <v>24</v>
      </c>
      <c r="B1024" s="436"/>
      <c r="C1024" s="336">
        <v>5</v>
      </c>
      <c r="D1024" s="337">
        <v>5</v>
      </c>
      <c r="E1024" s="338"/>
      <c r="F1024" s="338"/>
    </row>
    <row r="1025" spans="1:6" ht="15" customHeight="1" x14ac:dyDescent="0.3">
      <c r="A1025" s="436" t="s">
        <v>94</v>
      </c>
      <c r="B1025" s="436"/>
      <c r="C1025" s="336">
        <v>3</v>
      </c>
      <c r="D1025" s="337">
        <v>3</v>
      </c>
      <c r="E1025" s="338"/>
      <c r="F1025" s="338"/>
    </row>
    <row r="1026" spans="1:6" ht="15" customHeight="1" x14ac:dyDescent="0.3">
      <c r="A1026" s="436" t="s">
        <v>42</v>
      </c>
      <c r="B1026" s="436"/>
      <c r="C1026" s="336">
        <v>2</v>
      </c>
      <c r="D1026" s="337">
        <v>2</v>
      </c>
      <c r="E1026" s="338"/>
      <c r="F1026" s="338"/>
    </row>
    <row r="1027" spans="1:6" ht="15.75" customHeight="1" x14ac:dyDescent="0.3">
      <c r="A1027" s="437" t="s">
        <v>27</v>
      </c>
      <c r="B1027" s="437"/>
      <c r="C1027" s="339">
        <v>2</v>
      </c>
      <c r="D1027" s="340">
        <v>2</v>
      </c>
      <c r="E1027" s="338"/>
      <c r="F1027" s="338"/>
    </row>
    <row r="1028" spans="1:6" x14ac:dyDescent="0.3">
      <c r="A1028" s="438" t="s">
        <v>294</v>
      </c>
      <c r="B1028" s="438"/>
      <c r="C1028" s="361"/>
      <c r="D1028" s="362">
        <v>100</v>
      </c>
      <c r="E1028" s="338"/>
      <c r="F1028" s="338"/>
    </row>
    <row r="1029" spans="1:6" x14ac:dyDescent="0.3">
      <c r="A1029" s="439"/>
      <c r="B1029" s="439"/>
      <c r="C1029" s="338"/>
      <c r="D1029" s="338"/>
      <c r="E1029" s="338"/>
      <c r="F1029" s="338"/>
    </row>
    <row r="1030" spans="1:6" x14ac:dyDescent="0.3">
      <c r="A1030" s="440" t="s">
        <v>295</v>
      </c>
      <c r="B1030" s="440"/>
      <c r="C1030" s="440"/>
      <c r="D1030" s="440"/>
      <c r="E1030" s="440"/>
      <c r="F1030" s="440"/>
    </row>
    <row r="1031" spans="1:6" ht="15" customHeight="1" x14ac:dyDescent="0.3">
      <c r="A1031" s="441" t="s">
        <v>296</v>
      </c>
      <c r="B1031" s="441"/>
      <c r="C1031" s="441"/>
      <c r="D1031" s="441"/>
      <c r="E1031" s="442" t="s">
        <v>297</v>
      </c>
      <c r="F1031" s="442"/>
    </row>
    <row r="1032" spans="1:6" ht="41.4" x14ac:dyDescent="0.3">
      <c r="A1032" s="345" t="s">
        <v>298</v>
      </c>
      <c r="B1032" s="346" t="s">
        <v>299</v>
      </c>
      <c r="C1032" s="346" t="s">
        <v>300</v>
      </c>
      <c r="D1032" s="346" t="s">
        <v>301</v>
      </c>
      <c r="E1032" s="442"/>
      <c r="F1032" s="442"/>
    </row>
    <row r="1033" spans="1:6" x14ac:dyDescent="0.3">
      <c r="A1033" s="347" t="s">
        <v>603</v>
      </c>
      <c r="B1033" s="348" t="s">
        <v>604</v>
      </c>
      <c r="C1033" s="348" t="s">
        <v>605</v>
      </c>
      <c r="D1033" s="348" t="s">
        <v>606</v>
      </c>
      <c r="E1033" s="443">
        <v>0.56000000000000005</v>
      </c>
      <c r="F1033" s="443"/>
    </row>
    <row r="1034" spans="1:6" x14ac:dyDescent="0.3">
      <c r="A1034" s="349"/>
      <c r="B1034" s="349"/>
      <c r="C1034" s="338"/>
      <c r="D1034" s="338"/>
      <c r="E1034" s="338"/>
      <c r="F1034" s="338"/>
    </row>
    <row r="1035" spans="1:6" x14ac:dyDescent="0.3">
      <c r="A1035" s="439" t="s">
        <v>306</v>
      </c>
      <c r="B1035" s="439"/>
      <c r="C1035" s="439"/>
      <c r="D1035" s="439"/>
      <c r="E1035" s="439"/>
      <c r="F1035" s="439"/>
    </row>
    <row r="1036" spans="1:6" ht="15" customHeight="1" x14ac:dyDescent="0.3">
      <c r="A1036" s="444" t="s">
        <v>607</v>
      </c>
      <c r="B1036" s="444"/>
      <c r="C1036" s="444"/>
      <c r="D1036" s="444"/>
      <c r="E1036" s="444"/>
      <c r="F1036" s="444"/>
    </row>
    <row r="1037" spans="1:6" x14ac:dyDescent="0.3">
      <c r="A1037" s="446" t="s">
        <v>308</v>
      </c>
      <c r="B1037" s="446"/>
      <c r="C1037" s="338" t="s">
        <v>400</v>
      </c>
      <c r="D1037" s="338"/>
      <c r="E1037" s="338"/>
      <c r="F1037" s="338"/>
    </row>
    <row r="1038" spans="1:6" x14ac:dyDescent="0.3">
      <c r="A1038" s="338"/>
      <c r="B1038" s="338"/>
      <c r="C1038" s="338"/>
      <c r="D1038" s="338"/>
      <c r="E1038" s="338"/>
      <c r="F1038" s="338"/>
    </row>
    <row r="1039" spans="1:6" x14ac:dyDescent="0.3">
      <c r="A1039" s="338"/>
      <c r="B1039" s="338"/>
      <c r="C1039" s="338"/>
      <c r="D1039" s="338"/>
      <c r="E1039" s="338"/>
      <c r="F1039" s="338"/>
    </row>
    <row r="1040" spans="1:6" x14ac:dyDescent="0.3">
      <c r="A1040" s="338"/>
      <c r="B1040" s="338"/>
      <c r="C1040" s="338"/>
      <c r="D1040" s="338"/>
      <c r="E1040" s="338"/>
      <c r="F1040" s="338"/>
    </row>
    <row r="1043" spans="1:6" ht="15" customHeight="1" x14ac:dyDescent="0.3">
      <c r="A1043" s="406" t="s">
        <v>279</v>
      </c>
      <c r="B1043" s="406"/>
      <c r="C1043" s="407" t="s">
        <v>608</v>
      </c>
      <c r="D1043" s="407"/>
      <c r="E1043" s="407"/>
      <c r="F1043" s="407"/>
    </row>
    <row r="1044" spans="1:6" ht="15" customHeight="1" x14ac:dyDescent="0.3">
      <c r="A1044" s="408" t="s">
        <v>281</v>
      </c>
      <c r="B1044" s="408"/>
      <c r="C1044" s="407" t="s">
        <v>63</v>
      </c>
      <c r="D1044" s="407"/>
      <c r="E1044" s="407"/>
      <c r="F1044" s="407"/>
    </row>
    <row r="1045" spans="1:6" ht="15" customHeight="1" x14ac:dyDescent="0.3">
      <c r="A1045" s="406" t="s">
        <v>282</v>
      </c>
      <c r="B1045" s="406"/>
      <c r="C1045" s="407" t="s">
        <v>608</v>
      </c>
      <c r="D1045" s="407"/>
      <c r="E1045" s="407"/>
      <c r="F1045" s="407"/>
    </row>
    <row r="1046" spans="1:6" ht="15.75" customHeight="1" x14ac:dyDescent="0.3">
      <c r="A1046" s="409" t="s">
        <v>283</v>
      </c>
      <c r="B1046" s="409"/>
      <c r="C1046" s="407" t="s">
        <v>284</v>
      </c>
      <c r="D1046" s="407"/>
      <c r="E1046" s="407"/>
      <c r="F1046" s="407"/>
    </row>
    <row r="1047" spans="1:6" ht="15" customHeight="1" x14ac:dyDescent="0.3">
      <c r="A1047" s="410" t="s">
        <v>285</v>
      </c>
      <c r="B1047" s="410"/>
      <c r="C1047" s="411" t="s">
        <v>286</v>
      </c>
      <c r="D1047" s="411"/>
      <c r="E1047" s="309"/>
      <c r="F1047" s="309"/>
    </row>
    <row r="1048" spans="1:6" x14ac:dyDescent="0.3">
      <c r="A1048" s="410"/>
      <c r="B1048" s="410"/>
      <c r="C1048" s="412" t="s">
        <v>287</v>
      </c>
      <c r="D1048" s="412"/>
      <c r="E1048" s="310"/>
      <c r="F1048" s="310"/>
    </row>
    <row r="1049" spans="1:6" x14ac:dyDescent="0.3">
      <c r="A1049" s="410"/>
      <c r="B1049" s="410"/>
      <c r="C1049" s="311" t="s">
        <v>288</v>
      </c>
      <c r="D1049" s="312" t="s">
        <v>289</v>
      </c>
      <c r="E1049" s="309"/>
      <c r="F1049" s="309"/>
    </row>
    <row r="1050" spans="1:6" ht="15" customHeight="1" x14ac:dyDescent="0.3">
      <c r="A1050" s="413" t="s">
        <v>64</v>
      </c>
      <c r="B1050" s="413"/>
      <c r="C1050" s="313">
        <v>85</v>
      </c>
      <c r="D1050" s="314">
        <v>67</v>
      </c>
      <c r="E1050" s="315"/>
      <c r="F1050" s="315"/>
    </row>
    <row r="1051" spans="1:6" ht="15" customHeight="1" x14ac:dyDescent="0.3">
      <c r="A1051" s="414" t="s">
        <v>609</v>
      </c>
      <c r="B1051" s="414"/>
      <c r="C1051" s="316">
        <v>71</v>
      </c>
      <c r="D1051" s="317">
        <v>67</v>
      </c>
    </row>
    <row r="1052" spans="1:6" ht="15" customHeight="1" x14ac:dyDescent="0.3">
      <c r="A1052" s="414" t="s">
        <v>610</v>
      </c>
      <c r="B1052" s="414"/>
      <c r="C1052" s="316">
        <v>72.8</v>
      </c>
      <c r="D1052" s="317">
        <v>67</v>
      </c>
    </row>
    <row r="1053" spans="1:6" ht="15" customHeight="1" x14ac:dyDescent="0.3">
      <c r="A1053" s="414" t="s">
        <v>611</v>
      </c>
      <c r="B1053" s="414"/>
      <c r="C1053" s="316">
        <v>74.400000000000006</v>
      </c>
      <c r="D1053" s="317">
        <v>67</v>
      </c>
    </row>
    <row r="1054" spans="1:6" ht="15" customHeight="1" x14ac:dyDescent="0.3">
      <c r="A1054" s="414" t="s">
        <v>612</v>
      </c>
      <c r="B1054" s="414"/>
      <c r="C1054" s="316">
        <v>70.5</v>
      </c>
      <c r="D1054" s="317">
        <v>67</v>
      </c>
    </row>
    <row r="1055" spans="1:6" ht="15" customHeight="1" x14ac:dyDescent="0.3">
      <c r="A1055" s="414" t="s">
        <v>613</v>
      </c>
      <c r="B1055" s="414"/>
      <c r="C1055" s="316">
        <v>71</v>
      </c>
      <c r="D1055" s="317">
        <v>67</v>
      </c>
    </row>
    <row r="1056" spans="1:6" ht="15" customHeight="1" x14ac:dyDescent="0.3">
      <c r="A1056" s="414" t="s">
        <v>66</v>
      </c>
      <c r="B1056" s="414"/>
      <c r="C1056" s="316">
        <v>25</v>
      </c>
      <c r="D1056" s="317">
        <v>20</v>
      </c>
    </row>
    <row r="1057" spans="1:6" ht="15" customHeight="1" x14ac:dyDescent="0.3">
      <c r="A1057" s="414" t="s">
        <v>31</v>
      </c>
      <c r="B1057" s="414"/>
      <c r="C1057" s="316">
        <v>8</v>
      </c>
      <c r="D1057" s="317">
        <v>8</v>
      </c>
    </row>
    <row r="1058" spans="1:6" ht="15" customHeight="1" x14ac:dyDescent="0.3">
      <c r="A1058" s="414" t="s">
        <v>69</v>
      </c>
      <c r="B1058" s="414"/>
      <c r="C1058" s="316">
        <v>10</v>
      </c>
      <c r="D1058" s="317">
        <v>8.4</v>
      </c>
    </row>
    <row r="1059" spans="1:6" ht="15" customHeight="1" x14ac:dyDescent="0.3">
      <c r="A1059" s="426" t="s">
        <v>614</v>
      </c>
      <c r="B1059" s="426"/>
      <c r="C1059" s="316">
        <v>0</v>
      </c>
      <c r="D1059" s="317">
        <v>4.2</v>
      </c>
    </row>
    <row r="1060" spans="1:6" ht="15" customHeight="1" x14ac:dyDescent="0.3">
      <c r="A1060" s="414" t="s">
        <v>24</v>
      </c>
      <c r="B1060" s="414"/>
      <c r="C1060" s="316">
        <v>10</v>
      </c>
      <c r="D1060" s="317">
        <v>10</v>
      </c>
    </row>
    <row r="1061" spans="1:6" ht="15" customHeight="1" x14ac:dyDescent="0.3">
      <c r="A1061" s="414" t="s">
        <v>36</v>
      </c>
      <c r="B1061" s="414"/>
      <c r="C1061" s="316">
        <v>10</v>
      </c>
      <c r="D1061" s="317">
        <v>10</v>
      </c>
    </row>
    <row r="1062" spans="1:6" ht="15" customHeight="1" x14ac:dyDescent="0.3">
      <c r="A1062" s="414" t="s">
        <v>40</v>
      </c>
      <c r="B1062" s="414"/>
      <c r="C1062" s="316">
        <v>0.5</v>
      </c>
      <c r="D1062" s="317">
        <v>0.5</v>
      </c>
    </row>
    <row r="1063" spans="1:6" ht="15" customHeight="1" x14ac:dyDescent="0.3">
      <c r="A1063" s="414" t="s">
        <v>27</v>
      </c>
      <c r="B1063" s="414"/>
      <c r="C1063" s="316">
        <v>1</v>
      </c>
      <c r="D1063" s="317">
        <v>1</v>
      </c>
    </row>
    <row r="1064" spans="1:6" ht="15" customHeight="1" x14ac:dyDescent="0.3">
      <c r="A1064" s="426" t="s">
        <v>337</v>
      </c>
      <c r="B1064" s="426"/>
      <c r="C1064" s="316">
        <v>0</v>
      </c>
      <c r="D1064" s="317">
        <v>120</v>
      </c>
    </row>
    <row r="1065" spans="1:6" ht="15" customHeight="1" x14ac:dyDescent="0.3">
      <c r="A1065" s="426" t="s">
        <v>615</v>
      </c>
      <c r="B1065" s="426"/>
      <c r="C1065" s="316">
        <v>0</v>
      </c>
      <c r="D1065" s="317">
        <v>0</v>
      </c>
    </row>
    <row r="1066" spans="1:6" ht="15.75" customHeight="1" x14ac:dyDescent="0.3">
      <c r="A1066" s="415" t="s">
        <v>27</v>
      </c>
      <c r="B1066" s="415"/>
      <c r="C1066" s="318">
        <v>2</v>
      </c>
      <c r="D1066" s="319">
        <v>2</v>
      </c>
    </row>
    <row r="1067" spans="1:6" x14ac:dyDescent="0.3">
      <c r="A1067" s="416" t="s">
        <v>294</v>
      </c>
      <c r="B1067" s="416"/>
      <c r="C1067" s="320"/>
      <c r="D1067" s="321">
        <v>100</v>
      </c>
    </row>
    <row r="1068" spans="1:6" x14ac:dyDescent="0.3">
      <c r="A1068" s="417"/>
      <c r="B1068" s="417"/>
    </row>
    <row r="1069" spans="1:6" x14ac:dyDescent="0.3">
      <c r="A1069" s="418" t="s">
        <v>295</v>
      </c>
      <c r="B1069" s="418"/>
      <c r="C1069" s="418"/>
      <c r="D1069" s="418"/>
      <c r="E1069" s="418"/>
      <c r="F1069" s="418"/>
    </row>
    <row r="1070" spans="1:6" ht="15" customHeight="1" x14ac:dyDescent="0.3">
      <c r="A1070" s="419" t="s">
        <v>296</v>
      </c>
      <c r="B1070" s="419"/>
      <c r="C1070" s="419"/>
      <c r="D1070" s="419"/>
      <c r="E1070" s="420" t="s">
        <v>297</v>
      </c>
      <c r="F1070" s="420"/>
    </row>
    <row r="1071" spans="1:6" ht="52.8" x14ac:dyDescent="0.3">
      <c r="A1071" s="322" t="s">
        <v>298</v>
      </c>
      <c r="B1071" s="323" t="s">
        <v>299</v>
      </c>
      <c r="C1071" s="323" t="s">
        <v>300</v>
      </c>
      <c r="D1071" s="323" t="s">
        <v>301</v>
      </c>
      <c r="E1071" s="420"/>
      <c r="F1071" s="420"/>
    </row>
    <row r="1072" spans="1:6" x14ac:dyDescent="0.3">
      <c r="A1072" s="324" t="s">
        <v>616</v>
      </c>
      <c r="B1072" s="325" t="s">
        <v>617</v>
      </c>
      <c r="C1072" s="325" t="s">
        <v>618</v>
      </c>
      <c r="D1072" s="325" t="s">
        <v>619</v>
      </c>
      <c r="E1072" s="421">
        <v>0.62</v>
      </c>
      <c r="F1072" s="421"/>
    </row>
    <row r="1073" spans="1:6" x14ac:dyDescent="0.3">
      <c r="A1073" s="326"/>
      <c r="B1073" s="326"/>
    </row>
    <row r="1074" spans="1:6" x14ac:dyDescent="0.3">
      <c r="A1074" s="422" t="s">
        <v>306</v>
      </c>
      <c r="B1074" s="422"/>
      <c r="C1074" s="422"/>
      <c r="D1074" s="422"/>
      <c r="E1074" s="422"/>
      <c r="F1074" s="422"/>
    </row>
    <row r="1075" spans="1:6" ht="15" customHeight="1" x14ac:dyDescent="0.3">
      <c r="A1075" s="423" t="s">
        <v>620</v>
      </c>
      <c r="B1075" s="423"/>
      <c r="C1075" s="423"/>
      <c r="D1075" s="423"/>
      <c r="E1075" s="423"/>
      <c r="F1075" s="423"/>
    </row>
    <row r="1076" spans="1:6" x14ac:dyDescent="0.3">
      <c r="A1076" s="424" t="s">
        <v>308</v>
      </c>
      <c r="B1076" s="424"/>
      <c r="C1076" t="s">
        <v>334</v>
      </c>
    </row>
    <row r="1081" spans="1:6" ht="15" customHeight="1" x14ac:dyDescent="0.3">
      <c r="A1081" s="406" t="s">
        <v>279</v>
      </c>
      <c r="B1081" s="406"/>
      <c r="C1081" s="407" t="s">
        <v>621</v>
      </c>
      <c r="D1081" s="407"/>
      <c r="E1081" s="407"/>
      <c r="F1081" s="407"/>
    </row>
    <row r="1082" spans="1:6" ht="15" customHeight="1" x14ac:dyDescent="0.3">
      <c r="A1082" s="408" t="s">
        <v>281</v>
      </c>
      <c r="B1082" s="408"/>
      <c r="C1082" s="407" t="s">
        <v>622</v>
      </c>
      <c r="D1082" s="407"/>
      <c r="E1082" s="407"/>
      <c r="F1082" s="407"/>
    </row>
    <row r="1083" spans="1:6" ht="15" customHeight="1" x14ac:dyDescent="0.3">
      <c r="A1083" s="406" t="s">
        <v>282</v>
      </c>
      <c r="B1083" s="406"/>
      <c r="C1083" s="407" t="s">
        <v>621</v>
      </c>
      <c r="D1083" s="407"/>
      <c r="E1083" s="407"/>
      <c r="F1083" s="407"/>
    </row>
    <row r="1084" spans="1:6" ht="15.75" customHeight="1" x14ac:dyDescent="0.3">
      <c r="A1084" s="409" t="s">
        <v>283</v>
      </c>
      <c r="B1084" s="409"/>
      <c r="C1084" s="407" t="s">
        <v>284</v>
      </c>
      <c r="D1084" s="407"/>
      <c r="E1084" s="407"/>
      <c r="F1084" s="407"/>
    </row>
    <row r="1085" spans="1:6" ht="15" customHeight="1" x14ac:dyDescent="0.3">
      <c r="A1085" s="410" t="s">
        <v>285</v>
      </c>
      <c r="B1085" s="410"/>
      <c r="C1085" s="411" t="s">
        <v>286</v>
      </c>
      <c r="D1085" s="411"/>
      <c r="E1085" s="309"/>
      <c r="F1085" s="309"/>
    </row>
    <row r="1086" spans="1:6" x14ac:dyDescent="0.3">
      <c r="A1086" s="410"/>
      <c r="B1086" s="410"/>
      <c r="C1086" s="412" t="s">
        <v>287</v>
      </c>
      <c r="D1086" s="412"/>
      <c r="E1086" s="310"/>
      <c r="F1086" s="310"/>
    </row>
    <row r="1087" spans="1:6" x14ac:dyDescent="0.3">
      <c r="A1087" s="410"/>
      <c r="B1087" s="410"/>
      <c r="C1087" s="311" t="s">
        <v>288</v>
      </c>
      <c r="D1087" s="312" t="s">
        <v>289</v>
      </c>
      <c r="E1087" s="309"/>
      <c r="F1087" s="309"/>
    </row>
    <row r="1088" spans="1:6" ht="15" customHeight="1" x14ac:dyDescent="0.3">
      <c r="A1088" s="413" t="s">
        <v>170</v>
      </c>
      <c r="B1088" s="413"/>
      <c r="C1088" s="313">
        <v>50</v>
      </c>
      <c r="D1088" s="314">
        <v>40</v>
      </c>
      <c r="E1088" s="315"/>
      <c r="F1088" s="315"/>
    </row>
    <row r="1089" spans="1:6" ht="15" customHeight="1" x14ac:dyDescent="0.3">
      <c r="A1089" s="414" t="s">
        <v>118</v>
      </c>
      <c r="B1089" s="414"/>
      <c r="C1089" s="316">
        <v>32</v>
      </c>
      <c r="D1089" s="317">
        <v>30.4</v>
      </c>
    </row>
    <row r="1090" spans="1:6" ht="15" customHeight="1" x14ac:dyDescent="0.3">
      <c r="A1090" s="414" t="s">
        <v>623</v>
      </c>
      <c r="B1090" s="414"/>
      <c r="C1090" s="316">
        <v>32</v>
      </c>
      <c r="D1090" s="317">
        <v>24</v>
      </c>
    </row>
    <row r="1091" spans="1:6" ht="15" customHeight="1" x14ac:dyDescent="0.3">
      <c r="A1091" s="414" t="s">
        <v>89</v>
      </c>
      <c r="B1091" s="414"/>
      <c r="C1091" s="316">
        <v>7</v>
      </c>
      <c r="D1091" s="317">
        <v>7</v>
      </c>
    </row>
    <row r="1092" spans="1:6" ht="15.75" customHeight="1" x14ac:dyDescent="0.3">
      <c r="A1092" s="415" t="s">
        <v>40</v>
      </c>
      <c r="B1092" s="415"/>
      <c r="C1092" s="318">
        <v>0.25</v>
      </c>
      <c r="D1092" s="319">
        <v>0.25</v>
      </c>
    </row>
    <row r="1093" spans="1:6" x14ac:dyDescent="0.3">
      <c r="A1093" s="416" t="s">
        <v>294</v>
      </c>
      <c r="B1093" s="416"/>
      <c r="C1093" s="320"/>
      <c r="D1093" s="321">
        <v>100</v>
      </c>
    </row>
    <row r="1094" spans="1:6" x14ac:dyDescent="0.3">
      <c r="A1094" s="417"/>
      <c r="B1094" s="417"/>
    </row>
    <row r="1095" spans="1:6" x14ac:dyDescent="0.3">
      <c r="A1095" s="418" t="s">
        <v>295</v>
      </c>
      <c r="B1095" s="418"/>
      <c r="C1095" s="418"/>
      <c r="D1095" s="418"/>
      <c r="E1095" s="418"/>
      <c r="F1095" s="418"/>
    </row>
    <row r="1096" spans="1:6" ht="15" customHeight="1" x14ac:dyDescent="0.3">
      <c r="A1096" s="419" t="s">
        <v>296</v>
      </c>
      <c r="B1096" s="419"/>
      <c r="C1096" s="419"/>
      <c r="D1096" s="419"/>
      <c r="E1096" s="420" t="s">
        <v>297</v>
      </c>
      <c r="F1096" s="420"/>
    </row>
    <row r="1097" spans="1:6" ht="52.8" x14ac:dyDescent="0.3">
      <c r="A1097" s="322" t="s">
        <v>298</v>
      </c>
      <c r="B1097" s="323" t="s">
        <v>299</v>
      </c>
      <c r="C1097" s="323" t="s">
        <v>300</v>
      </c>
      <c r="D1097" s="323" t="s">
        <v>301</v>
      </c>
      <c r="E1097" s="420"/>
      <c r="F1097" s="420"/>
    </row>
    <row r="1098" spans="1:6" x14ac:dyDescent="0.3">
      <c r="A1098" s="324" t="s">
        <v>624</v>
      </c>
      <c r="B1098" s="325" t="s">
        <v>625</v>
      </c>
      <c r="C1098" s="325" t="s">
        <v>626</v>
      </c>
      <c r="D1098" s="325" t="s">
        <v>627</v>
      </c>
      <c r="E1098" s="421">
        <v>69.77</v>
      </c>
      <c r="F1098" s="421"/>
    </row>
    <row r="1099" spans="1:6" x14ac:dyDescent="0.3">
      <c r="A1099" s="326"/>
      <c r="B1099" s="326"/>
    </row>
    <row r="1100" spans="1:6" x14ac:dyDescent="0.3">
      <c r="A1100" s="422" t="s">
        <v>306</v>
      </c>
      <c r="B1100" s="422"/>
      <c r="C1100" s="422"/>
      <c r="D1100" s="422"/>
      <c r="E1100" s="422"/>
      <c r="F1100" s="422"/>
    </row>
    <row r="1101" spans="1:6" ht="15" customHeight="1" x14ac:dyDescent="0.3">
      <c r="A1101" s="423" t="s">
        <v>628</v>
      </c>
      <c r="B1101" s="423"/>
      <c r="C1101" s="423"/>
      <c r="D1101" s="423"/>
      <c r="E1101" s="423"/>
      <c r="F1101" s="423"/>
    </row>
    <row r="1102" spans="1:6" x14ac:dyDescent="0.3">
      <c r="A1102" s="424" t="s">
        <v>308</v>
      </c>
      <c r="B1102" s="424"/>
      <c r="C1102" t="s">
        <v>309</v>
      </c>
    </row>
    <row r="1107" spans="1:6" ht="15" customHeight="1" x14ac:dyDescent="0.3">
      <c r="A1107" s="406" t="s">
        <v>279</v>
      </c>
      <c r="B1107" s="406"/>
      <c r="C1107" s="407" t="s">
        <v>629</v>
      </c>
      <c r="D1107" s="407"/>
      <c r="E1107" s="407"/>
      <c r="F1107" s="407"/>
    </row>
    <row r="1108" spans="1:6" ht="15" customHeight="1" x14ac:dyDescent="0.3">
      <c r="A1108" s="408" t="s">
        <v>281</v>
      </c>
      <c r="B1108" s="408"/>
      <c r="C1108" s="407" t="s">
        <v>630</v>
      </c>
      <c r="D1108" s="407"/>
      <c r="E1108" s="407"/>
      <c r="F1108" s="407"/>
    </row>
    <row r="1109" spans="1:6" ht="15" customHeight="1" x14ac:dyDescent="0.3">
      <c r="A1109" s="406" t="s">
        <v>282</v>
      </c>
      <c r="B1109" s="406"/>
      <c r="C1109" s="407" t="s">
        <v>629</v>
      </c>
      <c r="D1109" s="407"/>
      <c r="E1109" s="407"/>
      <c r="F1109" s="407"/>
    </row>
    <row r="1110" spans="1:6" ht="15.75" customHeight="1" x14ac:dyDescent="0.3">
      <c r="A1110" s="409" t="s">
        <v>283</v>
      </c>
      <c r="B1110" s="409"/>
      <c r="C1110" s="407" t="s">
        <v>284</v>
      </c>
      <c r="D1110" s="407"/>
      <c r="E1110" s="407"/>
      <c r="F1110" s="407"/>
    </row>
    <row r="1111" spans="1:6" ht="15" customHeight="1" x14ac:dyDescent="0.3">
      <c r="A1111" s="410" t="s">
        <v>285</v>
      </c>
      <c r="B1111" s="410"/>
      <c r="C1111" s="411" t="s">
        <v>286</v>
      </c>
      <c r="D1111" s="411"/>
      <c r="E1111" s="309"/>
      <c r="F1111" s="309"/>
    </row>
    <row r="1112" spans="1:6" x14ac:dyDescent="0.3">
      <c r="A1112" s="410"/>
      <c r="B1112" s="410"/>
      <c r="C1112" s="412" t="s">
        <v>287</v>
      </c>
      <c r="D1112" s="412"/>
      <c r="E1112" s="310"/>
      <c r="F1112" s="310"/>
    </row>
    <row r="1113" spans="1:6" x14ac:dyDescent="0.3">
      <c r="A1113" s="410"/>
      <c r="B1113" s="410"/>
      <c r="C1113" s="311" t="s">
        <v>288</v>
      </c>
      <c r="D1113" s="312" t="s">
        <v>289</v>
      </c>
      <c r="E1113" s="309"/>
      <c r="F1113" s="309"/>
    </row>
    <row r="1114" spans="1:6" ht="15.75" customHeight="1" x14ac:dyDescent="0.3">
      <c r="A1114" s="425" t="s">
        <v>631</v>
      </c>
      <c r="B1114" s="425"/>
      <c r="C1114" s="327">
        <v>102</v>
      </c>
      <c r="D1114" s="328">
        <v>100</v>
      </c>
      <c r="E1114" s="315"/>
      <c r="F1114" s="315"/>
    </row>
    <row r="1115" spans="1:6" x14ac:dyDescent="0.3">
      <c r="A1115" s="416" t="s">
        <v>294</v>
      </c>
      <c r="B1115" s="416"/>
      <c r="C1115" s="320"/>
      <c r="D1115" s="321">
        <v>100</v>
      </c>
    </row>
    <row r="1116" spans="1:6" x14ac:dyDescent="0.3">
      <c r="A1116" s="417"/>
      <c r="B1116" s="417"/>
    </row>
    <row r="1117" spans="1:6" x14ac:dyDescent="0.3">
      <c r="A1117" s="418" t="s">
        <v>295</v>
      </c>
      <c r="B1117" s="418"/>
      <c r="C1117" s="418"/>
      <c r="D1117" s="418"/>
      <c r="E1117" s="418"/>
      <c r="F1117" s="418"/>
    </row>
    <row r="1118" spans="1:6" ht="15" customHeight="1" x14ac:dyDescent="0.3">
      <c r="A1118" s="419" t="s">
        <v>296</v>
      </c>
      <c r="B1118" s="419"/>
      <c r="C1118" s="419"/>
      <c r="D1118" s="419"/>
      <c r="E1118" s="420" t="s">
        <v>297</v>
      </c>
      <c r="F1118" s="420"/>
    </row>
    <row r="1119" spans="1:6" ht="52.8" x14ac:dyDescent="0.3">
      <c r="A1119" s="322" t="s">
        <v>298</v>
      </c>
      <c r="B1119" s="323" t="s">
        <v>299</v>
      </c>
      <c r="C1119" s="323" t="s">
        <v>300</v>
      </c>
      <c r="D1119" s="323" t="s">
        <v>301</v>
      </c>
      <c r="E1119" s="420"/>
      <c r="F1119" s="420"/>
    </row>
    <row r="1120" spans="1:6" x14ac:dyDescent="0.3">
      <c r="A1120" s="324" t="s">
        <v>632</v>
      </c>
      <c r="B1120" s="325" t="s">
        <v>633</v>
      </c>
      <c r="C1120" s="325" t="s">
        <v>634</v>
      </c>
      <c r="D1120" s="325" t="s">
        <v>635</v>
      </c>
      <c r="E1120" s="421">
        <v>43</v>
      </c>
      <c r="F1120" s="421"/>
    </row>
    <row r="1121" spans="1:6" x14ac:dyDescent="0.3">
      <c r="A1121" s="326"/>
      <c r="B1121" s="326"/>
    </row>
    <row r="1122" spans="1:6" x14ac:dyDescent="0.3">
      <c r="A1122" s="422" t="s">
        <v>306</v>
      </c>
      <c r="B1122" s="422"/>
      <c r="C1122" s="422"/>
      <c r="D1122" s="422"/>
      <c r="E1122" s="422"/>
      <c r="F1122" s="422"/>
    </row>
    <row r="1123" spans="1:6" ht="15" customHeight="1" x14ac:dyDescent="0.3">
      <c r="A1123" s="423" t="s">
        <v>636</v>
      </c>
      <c r="B1123" s="423"/>
      <c r="C1123" s="423"/>
      <c r="D1123" s="423"/>
      <c r="E1123" s="423"/>
      <c r="F1123" s="423"/>
    </row>
    <row r="1124" spans="1:6" x14ac:dyDescent="0.3">
      <c r="A1124" s="424" t="s">
        <v>308</v>
      </c>
      <c r="B1124" s="424"/>
      <c r="C1124" t="s">
        <v>344</v>
      </c>
    </row>
  </sheetData>
  <mergeCells count="1101">
    <mergeCell ref="A1114:B1114"/>
    <mergeCell ref="A1115:B1115"/>
    <mergeCell ref="A1116:B1116"/>
    <mergeCell ref="A1117:F1117"/>
    <mergeCell ref="A1118:D1118"/>
    <mergeCell ref="E1118:F1119"/>
    <mergeCell ref="E1120:F1120"/>
    <mergeCell ref="A1122:F1122"/>
    <mergeCell ref="A1123:F1123"/>
    <mergeCell ref="A1124:B1124"/>
    <mergeCell ref="A1096:D1096"/>
    <mergeCell ref="E1096:F1097"/>
    <mergeCell ref="E1098:F1098"/>
    <mergeCell ref="A1100:F1100"/>
    <mergeCell ref="A1101:F1101"/>
    <mergeCell ref="A1102:B1102"/>
    <mergeCell ref="A1107:B1107"/>
    <mergeCell ref="C1107:F1107"/>
    <mergeCell ref="A1108:B1108"/>
    <mergeCell ref="C1108:F1108"/>
    <mergeCell ref="A1109:B1109"/>
    <mergeCell ref="C1109:F1109"/>
    <mergeCell ref="A1110:B1110"/>
    <mergeCell ref="C1110:F1110"/>
    <mergeCell ref="A1111:B1113"/>
    <mergeCell ref="C1111:D1111"/>
    <mergeCell ref="C1112:D1112"/>
    <mergeCell ref="A1082:B1082"/>
    <mergeCell ref="C1082:F1082"/>
    <mergeCell ref="A1083:B1083"/>
    <mergeCell ref="C1083:F1083"/>
    <mergeCell ref="A1084:B1084"/>
    <mergeCell ref="C1084:F1084"/>
    <mergeCell ref="A1085:B1087"/>
    <mergeCell ref="C1085:D1085"/>
    <mergeCell ref="C1086:D1086"/>
    <mergeCell ref="A1088:B1088"/>
    <mergeCell ref="A1089:B1089"/>
    <mergeCell ref="A1090:B1090"/>
    <mergeCell ref="A1091:B1091"/>
    <mergeCell ref="A1092:B1092"/>
    <mergeCell ref="A1093:B1093"/>
    <mergeCell ref="A1094:B1094"/>
    <mergeCell ref="A1095:F1095"/>
    <mergeCell ref="A1060:B1060"/>
    <mergeCell ref="A1061:B1061"/>
    <mergeCell ref="A1062:B1062"/>
    <mergeCell ref="A1063:B1063"/>
    <mergeCell ref="A1064:B1064"/>
    <mergeCell ref="A1065:B1065"/>
    <mergeCell ref="A1066:B1066"/>
    <mergeCell ref="A1067:B1067"/>
    <mergeCell ref="A1068:B1068"/>
    <mergeCell ref="A1069:F1069"/>
    <mergeCell ref="A1070:D1070"/>
    <mergeCell ref="E1070:F1071"/>
    <mergeCell ref="E1072:F1072"/>
    <mergeCell ref="A1074:F1074"/>
    <mergeCell ref="A1075:F1075"/>
    <mergeCell ref="A1076:B1076"/>
    <mergeCell ref="A1081:B1081"/>
    <mergeCell ref="C1081:F1081"/>
    <mergeCell ref="A1045:B1045"/>
    <mergeCell ref="C1045:F1045"/>
    <mergeCell ref="A1046:B1046"/>
    <mergeCell ref="C1046:F1046"/>
    <mergeCell ref="A1047:B1049"/>
    <mergeCell ref="C1047:D1047"/>
    <mergeCell ref="C1048:D1048"/>
    <mergeCell ref="A1050:B1050"/>
    <mergeCell ref="A1051:B1051"/>
    <mergeCell ref="A1052:B1052"/>
    <mergeCell ref="A1053:B1053"/>
    <mergeCell ref="A1054:B1054"/>
    <mergeCell ref="A1055:B1055"/>
    <mergeCell ref="A1056:B1056"/>
    <mergeCell ref="A1057:B1057"/>
    <mergeCell ref="A1058:B1058"/>
    <mergeCell ref="A1059:B1059"/>
    <mergeCell ref="A1023:B1023"/>
    <mergeCell ref="A1024:B1024"/>
    <mergeCell ref="A1025:B1025"/>
    <mergeCell ref="A1026:B1026"/>
    <mergeCell ref="A1027:B1027"/>
    <mergeCell ref="A1028:B1028"/>
    <mergeCell ref="A1029:B1029"/>
    <mergeCell ref="A1030:F1030"/>
    <mergeCell ref="A1031:D1031"/>
    <mergeCell ref="E1031:F1032"/>
    <mergeCell ref="E1033:F1033"/>
    <mergeCell ref="A1035:F1035"/>
    <mergeCell ref="A1036:F1036"/>
    <mergeCell ref="A1037:B1037"/>
    <mergeCell ref="A1043:B1043"/>
    <mergeCell ref="C1043:F1043"/>
    <mergeCell ref="A1044:B1044"/>
    <mergeCell ref="C1044:F1044"/>
    <mergeCell ref="E1005:F1005"/>
    <mergeCell ref="A1007:F1007"/>
    <mergeCell ref="A1008:F1008"/>
    <mergeCell ref="A1009:B1009"/>
    <mergeCell ref="A1014:B1014"/>
    <mergeCell ref="C1014:F1014"/>
    <mergeCell ref="A1015:B1015"/>
    <mergeCell ref="C1015:F1015"/>
    <mergeCell ref="A1016:B1016"/>
    <mergeCell ref="C1016:F1016"/>
    <mergeCell ref="A1017:B1017"/>
    <mergeCell ref="C1017:F1017"/>
    <mergeCell ref="A1018:B1020"/>
    <mergeCell ref="C1018:D1018"/>
    <mergeCell ref="C1019:D1019"/>
    <mergeCell ref="A1021:B1021"/>
    <mergeCell ref="A1022:B1022"/>
    <mergeCell ref="A990:B990"/>
    <mergeCell ref="C990:F990"/>
    <mergeCell ref="A991:B991"/>
    <mergeCell ref="C991:F991"/>
    <mergeCell ref="A992:B992"/>
    <mergeCell ref="C992:F992"/>
    <mergeCell ref="A993:B995"/>
    <mergeCell ref="C993:D993"/>
    <mergeCell ref="C994:D994"/>
    <mergeCell ref="A996:B996"/>
    <mergeCell ref="A997:B997"/>
    <mergeCell ref="A998:B998"/>
    <mergeCell ref="A999:B999"/>
    <mergeCell ref="A1000:B1000"/>
    <mergeCell ref="A1001:B1001"/>
    <mergeCell ref="A1002:F1002"/>
    <mergeCell ref="A1003:D1003"/>
    <mergeCell ref="E1003:F1004"/>
    <mergeCell ref="A968:B968"/>
    <mergeCell ref="A969:B969"/>
    <mergeCell ref="A970:B970"/>
    <mergeCell ref="A971:B971"/>
    <mergeCell ref="A972:B972"/>
    <mergeCell ref="A973:B973"/>
    <mergeCell ref="A974:B974"/>
    <mergeCell ref="A975:B975"/>
    <mergeCell ref="A976:B976"/>
    <mergeCell ref="A977:F977"/>
    <mergeCell ref="A978:D978"/>
    <mergeCell ref="E978:F979"/>
    <mergeCell ref="E980:F980"/>
    <mergeCell ref="A982:F982"/>
    <mergeCell ref="A983:F983"/>
    <mergeCell ref="A984:B984"/>
    <mergeCell ref="A989:B989"/>
    <mergeCell ref="C989:F989"/>
    <mergeCell ref="E950:F950"/>
    <mergeCell ref="A952:F952"/>
    <mergeCell ref="A953:F953"/>
    <mergeCell ref="A954:B954"/>
    <mergeCell ref="A959:B959"/>
    <mergeCell ref="C959:F959"/>
    <mergeCell ref="A960:B960"/>
    <mergeCell ref="C960:F960"/>
    <mergeCell ref="A961:B961"/>
    <mergeCell ref="C961:F961"/>
    <mergeCell ref="A962:B962"/>
    <mergeCell ref="C962:F962"/>
    <mergeCell ref="A963:B965"/>
    <mergeCell ref="C963:D963"/>
    <mergeCell ref="C964:D964"/>
    <mergeCell ref="A966:B966"/>
    <mergeCell ref="A967:B967"/>
    <mergeCell ref="A934:B934"/>
    <mergeCell ref="C934:F934"/>
    <mergeCell ref="A935:B937"/>
    <mergeCell ref="C935:D935"/>
    <mergeCell ref="C936:D936"/>
    <mergeCell ref="A938:B938"/>
    <mergeCell ref="A939:B939"/>
    <mergeCell ref="A940:B940"/>
    <mergeCell ref="A941:B941"/>
    <mergeCell ref="A942:B942"/>
    <mergeCell ref="A943:B943"/>
    <mergeCell ref="A944:B944"/>
    <mergeCell ref="A945:B945"/>
    <mergeCell ref="A946:B946"/>
    <mergeCell ref="A947:F947"/>
    <mergeCell ref="A948:D948"/>
    <mergeCell ref="E948:F949"/>
    <mergeCell ref="A915:B915"/>
    <mergeCell ref="A916:B916"/>
    <mergeCell ref="A917:B917"/>
    <mergeCell ref="A918:B918"/>
    <mergeCell ref="A919:B919"/>
    <mergeCell ref="A920:F920"/>
    <mergeCell ref="A921:D921"/>
    <mergeCell ref="E921:F922"/>
    <mergeCell ref="E923:F923"/>
    <mergeCell ref="A925:F925"/>
    <mergeCell ref="A926:F926"/>
    <mergeCell ref="A927:B927"/>
    <mergeCell ref="A931:B931"/>
    <mergeCell ref="C931:F931"/>
    <mergeCell ref="A932:B932"/>
    <mergeCell ref="C932:F932"/>
    <mergeCell ref="A933:B933"/>
    <mergeCell ref="C933:F933"/>
    <mergeCell ref="E898:F898"/>
    <mergeCell ref="A900:F900"/>
    <mergeCell ref="A901:F901"/>
    <mergeCell ref="A902:B902"/>
    <mergeCell ref="A906:B906"/>
    <mergeCell ref="C906:F906"/>
    <mergeCell ref="A907:B907"/>
    <mergeCell ref="C907:F907"/>
    <mergeCell ref="A908:B908"/>
    <mergeCell ref="C908:F908"/>
    <mergeCell ref="A909:B909"/>
    <mergeCell ref="C909:F909"/>
    <mergeCell ref="A910:B912"/>
    <mergeCell ref="C910:D910"/>
    <mergeCell ref="C911:D911"/>
    <mergeCell ref="A913:B913"/>
    <mergeCell ref="A914:B914"/>
    <mergeCell ref="A883:B883"/>
    <mergeCell ref="C883:F883"/>
    <mergeCell ref="A884:B884"/>
    <mergeCell ref="C884:F884"/>
    <mergeCell ref="A885:B885"/>
    <mergeCell ref="C885:F885"/>
    <mergeCell ref="A886:B888"/>
    <mergeCell ref="C886:D886"/>
    <mergeCell ref="C887:D887"/>
    <mergeCell ref="A889:B889"/>
    <mergeCell ref="A890:B890"/>
    <mergeCell ref="A891:B891"/>
    <mergeCell ref="A892:B892"/>
    <mergeCell ref="A893:B893"/>
    <mergeCell ref="A894:B894"/>
    <mergeCell ref="A895:F895"/>
    <mergeCell ref="A896:D896"/>
    <mergeCell ref="E896:F897"/>
    <mergeCell ref="A863:B863"/>
    <mergeCell ref="A864:B864"/>
    <mergeCell ref="A865:B865"/>
    <mergeCell ref="A866:B866"/>
    <mergeCell ref="A867:B867"/>
    <mergeCell ref="A868:B868"/>
    <mergeCell ref="A869:B869"/>
    <mergeCell ref="A870:B870"/>
    <mergeCell ref="A871:F871"/>
    <mergeCell ref="A872:D872"/>
    <mergeCell ref="E872:F873"/>
    <mergeCell ref="E874:F874"/>
    <mergeCell ref="A876:F876"/>
    <mergeCell ref="A877:F877"/>
    <mergeCell ref="A878:B878"/>
    <mergeCell ref="A882:B882"/>
    <mergeCell ref="C882:F882"/>
    <mergeCell ref="E844:F844"/>
    <mergeCell ref="A846:F846"/>
    <mergeCell ref="A847:F847"/>
    <mergeCell ref="A848:B848"/>
    <mergeCell ref="A854:B854"/>
    <mergeCell ref="C854:F854"/>
    <mergeCell ref="A855:B855"/>
    <mergeCell ref="C855:F855"/>
    <mergeCell ref="A856:B856"/>
    <mergeCell ref="C856:F856"/>
    <mergeCell ref="A857:B857"/>
    <mergeCell ref="C857:F857"/>
    <mergeCell ref="A858:B860"/>
    <mergeCell ref="C858:D858"/>
    <mergeCell ref="C859:D859"/>
    <mergeCell ref="A861:B861"/>
    <mergeCell ref="A862:B862"/>
    <mergeCell ref="A830:B830"/>
    <mergeCell ref="C830:F830"/>
    <mergeCell ref="A831:B831"/>
    <mergeCell ref="C831:F831"/>
    <mergeCell ref="A832:B832"/>
    <mergeCell ref="C832:F832"/>
    <mergeCell ref="A833:B835"/>
    <mergeCell ref="C833:D833"/>
    <mergeCell ref="C834:D834"/>
    <mergeCell ref="A836:B836"/>
    <mergeCell ref="A837:B837"/>
    <mergeCell ref="A838:B838"/>
    <mergeCell ref="A839:B839"/>
    <mergeCell ref="A840:B840"/>
    <mergeCell ref="A841:F841"/>
    <mergeCell ref="A842:D842"/>
    <mergeCell ref="E842:F843"/>
    <mergeCell ref="A809:B809"/>
    <mergeCell ref="A810:B810"/>
    <mergeCell ref="A811:B811"/>
    <mergeCell ref="A812:B812"/>
    <mergeCell ref="A813:B813"/>
    <mergeCell ref="A814:B814"/>
    <mergeCell ref="A815:B815"/>
    <mergeCell ref="A816:B816"/>
    <mergeCell ref="A817:F817"/>
    <mergeCell ref="A818:D818"/>
    <mergeCell ref="E818:F819"/>
    <mergeCell ref="E820:F820"/>
    <mergeCell ref="A822:F822"/>
    <mergeCell ref="A823:F823"/>
    <mergeCell ref="A824:B824"/>
    <mergeCell ref="A829:B829"/>
    <mergeCell ref="C829:F829"/>
    <mergeCell ref="A795:B795"/>
    <mergeCell ref="C795:F795"/>
    <mergeCell ref="A796:B796"/>
    <mergeCell ref="C796:F796"/>
    <mergeCell ref="A797:B797"/>
    <mergeCell ref="C797:F797"/>
    <mergeCell ref="A798:B800"/>
    <mergeCell ref="C798:D798"/>
    <mergeCell ref="C799:D799"/>
    <mergeCell ref="A801:B801"/>
    <mergeCell ref="A802:B802"/>
    <mergeCell ref="A803:B803"/>
    <mergeCell ref="A804:B804"/>
    <mergeCell ref="A805:B805"/>
    <mergeCell ref="A806:B806"/>
    <mergeCell ref="A807:B807"/>
    <mergeCell ref="A808:B808"/>
    <mergeCell ref="A776:B776"/>
    <mergeCell ref="A777:B777"/>
    <mergeCell ref="A778:B778"/>
    <mergeCell ref="A779:B779"/>
    <mergeCell ref="A780:B780"/>
    <mergeCell ref="A781:B781"/>
    <mergeCell ref="A782:B782"/>
    <mergeCell ref="A783:B783"/>
    <mergeCell ref="A784:F784"/>
    <mergeCell ref="A785:D785"/>
    <mergeCell ref="E785:F786"/>
    <mergeCell ref="E787:F787"/>
    <mergeCell ref="A789:F789"/>
    <mergeCell ref="A790:F790"/>
    <mergeCell ref="A791:B791"/>
    <mergeCell ref="A793:B793"/>
    <mergeCell ref="A794:B794"/>
    <mergeCell ref="C794:F794"/>
    <mergeCell ref="A762:B762"/>
    <mergeCell ref="C762:F762"/>
    <mergeCell ref="A763:B763"/>
    <mergeCell ref="C763:F763"/>
    <mergeCell ref="A764:B764"/>
    <mergeCell ref="C764:F764"/>
    <mergeCell ref="A765:B767"/>
    <mergeCell ref="C765:D765"/>
    <mergeCell ref="C766:D766"/>
    <mergeCell ref="A768:B768"/>
    <mergeCell ref="A769:B769"/>
    <mergeCell ref="A770:B770"/>
    <mergeCell ref="A771:B771"/>
    <mergeCell ref="A772:B772"/>
    <mergeCell ref="A773:B773"/>
    <mergeCell ref="A774:B774"/>
    <mergeCell ref="A775:B775"/>
    <mergeCell ref="A738:B740"/>
    <mergeCell ref="C738:D738"/>
    <mergeCell ref="C739:D739"/>
    <mergeCell ref="A741:B741"/>
    <mergeCell ref="A742:B742"/>
    <mergeCell ref="A743:B743"/>
    <mergeCell ref="A744:B744"/>
    <mergeCell ref="A745:B745"/>
    <mergeCell ref="A746:F746"/>
    <mergeCell ref="A747:D747"/>
    <mergeCell ref="E747:F748"/>
    <mergeCell ref="E749:F749"/>
    <mergeCell ref="A751:F751"/>
    <mergeCell ref="A752:F752"/>
    <mergeCell ref="A753:B753"/>
    <mergeCell ref="A761:B761"/>
    <mergeCell ref="C761:F761"/>
    <mergeCell ref="A720:B720"/>
    <mergeCell ref="A721:B721"/>
    <mergeCell ref="A722:F722"/>
    <mergeCell ref="A723:D723"/>
    <mergeCell ref="E723:F724"/>
    <mergeCell ref="E725:F725"/>
    <mergeCell ref="A727:F727"/>
    <mergeCell ref="A728:F728"/>
    <mergeCell ref="A729:B729"/>
    <mergeCell ref="A734:B734"/>
    <mergeCell ref="C734:F734"/>
    <mergeCell ref="A735:B735"/>
    <mergeCell ref="C735:F735"/>
    <mergeCell ref="A736:B736"/>
    <mergeCell ref="C736:F736"/>
    <mergeCell ref="A737:B737"/>
    <mergeCell ref="C737:F737"/>
    <mergeCell ref="A705:B705"/>
    <mergeCell ref="A708:B708"/>
    <mergeCell ref="A709:B709"/>
    <mergeCell ref="C709:F709"/>
    <mergeCell ref="A710:B710"/>
    <mergeCell ref="C710:F710"/>
    <mergeCell ref="A711:B711"/>
    <mergeCell ref="C711:F711"/>
    <mergeCell ref="A712:B712"/>
    <mergeCell ref="C712:F712"/>
    <mergeCell ref="A713:B715"/>
    <mergeCell ref="C713:D713"/>
    <mergeCell ref="C714:D714"/>
    <mergeCell ref="A716:B716"/>
    <mergeCell ref="A717:B717"/>
    <mergeCell ref="A718:B718"/>
    <mergeCell ref="A719:B719"/>
    <mergeCell ref="A688:B688"/>
    <mergeCell ref="C688:F688"/>
    <mergeCell ref="A689:B691"/>
    <mergeCell ref="C689:D689"/>
    <mergeCell ref="C690:D690"/>
    <mergeCell ref="A692:B692"/>
    <mergeCell ref="A693:B693"/>
    <mergeCell ref="A694:B694"/>
    <mergeCell ref="A695:B695"/>
    <mergeCell ref="A696:B696"/>
    <mergeCell ref="A697:B697"/>
    <mergeCell ref="A698:F698"/>
    <mergeCell ref="A699:D699"/>
    <mergeCell ref="E699:F700"/>
    <mergeCell ref="E701:F701"/>
    <mergeCell ref="A703:F703"/>
    <mergeCell ref="A704:F704"/>
    <mergeCell ref="A670:B670"/>
    <mergeCell ref="A671:B671"/>
    <mergeCell ref="A672:B672"/>
    <mergeCell ref="A673:F673"/>
    <mergeCell ref="A674:D674"/>
    <mergeCell ref="E674:F675"/>
    <mergeCell ref="E676:F676"/>
    <mergeCell ref="A678:F678"/>
    <mergeCell ref="A679:F679"/>
    <mergeCell ref="A680:B680"/>
    <mergeCell ref="A683:B683"/>
    <mergeCell ref="A685:B685"/>
    <mergeCell ref="C685:F685"/>
    <mergeCell ref="A686:B686"/>
    <mergeCell ref="C686:F686"/>
    <mergeCell ref="A687:B687"/>
    <mergeCell ref="C687:F687"/>
    <mergeCell ref="A656:B656"/>
    <mergeCell ref="C656:F656"/>
    <mergeCell ref="A657:B657"/>
    <mergeCell ref="C657:F657"/>
    <mergeCell ref="A658:B658"/>
    <mergeCell ref="C658:F658"/>
    <mergeCell ref="A659:B661"/>
    <mergeCell ref="C659:D659"/>
    <mergeCell ref="C660:D660"/>
    <mergeCell ref="A662:B662"/>
    <mergeCell ref="A663:B663"/>
    <mergeCell ref="A664:B664"/>
    <mergeCell ref="A665:B665"/>
    <mergeCell ref="A666:B666"/>
    <mergeCell ref="A667:B667"/>
    <mergeCell ref="A668:B668"/>
    <mergeCell ref="A669:B669"/>
    <mergeCell ref="A635:B635"/>
    <mergeCell ref="A636:B636"/>
    <mergeCell ref="A637:B637"/>
    <mergeCell ref="A638:B638"/>
    <mergeCell ref="A639:B639"/>
    <mergeCell ref="A640:B640"/>
    <mergeCell ref="A641:B641"/>
    <mergeCell ref="A642:B642"/>
    <mergeCell ref="A643:B643"/>
    <mergeCell ref="A644:F644"/>
    <mergeCell ref="A645:D645"/>
    <mergeCell ref="E645:F646"/>
    <mergeCell ref="E647:F647"/>
    <mergeCell ref="A649:F649"/>
    <mergeCell ref="A650:F650"/>
    <mergeCell ref="A651:B651"/>
    <mergeCell ref="A655:B655"/>
    <mergeCell ref="C655:F655"/>
    <mergeCell ref="A618:D618"/>
    <mergeCell ref="E618:F619"/>
    <mergeCell ref="E620:F620"/>
    <mergeCell ref="A622:F622"/>
    <mergeCell ref="A623:F623"/>
    <mergeCell ref="A624:B624"/>
    <mergeCell ref="A628:B628"/>
    <mergeCell ref="C628:F628"/>
    <mergeCell ref="A629:B629"/>
    <mergeCell ref="C629:F629"/>
    <mergeCell ref="A630:B630"/>
    <mergeCell ref="C630:F630"/>
    <mergeCell ref="A631:B631"/>
    <mergeCell ref="C631:F631"/>
    <mergeCell ref="A632:B634"/>
    <mergeCell ref="C632:D632"/>
    <mergeCell ref="C633:D633"/>
    <mergeCell ref="A601:B603"/>
    <mergeCell ref="C601:D601"/>
    <mergeCell ref="C602:D602"/>
    <mergeCell ref="A604:B604"/>
    <mergeCell ref="A605:B605"/>
    <mergeCell ref="A606:B606"/>
    <mergeCell ref="A607:B607"/>
    <mergeCell ref="A608:B608"/>
    <mergeCell ref="A609:B609"/>
    <mergeCell ref="A610:B610"/>
    <mergeCell ref="A611:B611"/>
    <mergeCell ref="A612:B612"/>
    <mergeCell ref="A613:B613"/>
    <mergeCell ref="A614:B614"/>
    <mergeCell ref="A615:B615"/>
    <mergeCell ref="A616:B616"/>
    <mergeCell ref="A617:F617"/>
    <mergeCell ref="A585:B585"/>
    <mergeCell ref="A586:F586"/>
    <mergeCell ref="A587:D587"/>
    <mergeCell ref="E587:F588"/>
    <mergeCell ref="E589:F589"/>
    <mergeCell ref="A591:F591"/>
    <mergeCell ref="A592:F592"/>
    <mergeCell ref="A593:B593"/>
    <mergeCell ref="A596:B596"/>
    <mergeCell ref="A597:B597"/>
    <mergeCell ref="C597:F597"/>
    <mergeCell ref="A598:B598"/>
    <mergeCell ref="C598:F598"/>
    <mergeCell ref="A599:B599"/>
    <mergeCell ref="C599:F599"/>
    <mergeCell ref="A600:B600"/>
    <mergeCell ref="C600:F600"/>
    <mergeCell ref="A569:B569"/>
    <mergeCell ref="A573:B573"/>
    <mergeCell ref="C573:F573"/>
    <mergeCell ref="A574:B574"/>
    <mergeCell ref="C574:F574"/>
    <mergeCell ref="A575:B575"/>
    <mergeCell ref="C575:F575"/>
    <mergeCell ref="A576:B576"/>
    <mergeCell ref="C576:F576"/>
    <mergeCell ref="A577:B579"/>
    <mergeCell ref="C577:D577"/>
    <mergeCell ref="C578:D578"/>
    <mergeCell ref="A580:B580"/>
    <mergeCell ref="A581:B581"/>
    <mergeCell ref="A582:B582"/>
    <mergeCell ref="A583:B583"/>
    <mergeCell ref="A584:B584"/>
    <mergeCell ref="A551:B551"/>
    <mergeCell ref="A552:B552"/>
    <mergeCell ref="A553:B553"/>
    <mergeCell ref="A554:B554"/>
    <mergeCell ref="A555:B555"/>
    <mergeCell ref="A556:B556"/>
    <mergeCell ref="A557:B557"/>
    <mergeCell ref="A558:B558"/>
    <mergeCell ref="A559:B559"/>
    <mergeCell ref="A560:B560"/>
    <mergeCell ref="A561:B561"/>
    <mergeCell ref="A562:F562"/>
    <mergeCell ref="A563:D563"/>
    <mergeCell ref="E563:F564"/>
    <mergeCell ref="E565:F565"/>
    <mergeCell ref="A567:F567"/>
    <mergeCell ref="A568:F568"/>
    <mergeCell ref="A532:B532"/>
    <mergeCell ref="A533:F533"/>
    <mergeCell ref="A534:D534"/>
    <mergeCell ref="E534:F535"/>
    <mergeCell ref="E536:F536"/>
    <mergeCell ref="A538:F538"/>
    <mergeCell ref="A539:F539"/>
    <mergeCell ref="A540:B540"/>
    <mergeCell ref="A544:B544"/>
    <mergeCell ref="C544:F544"/>
    <mergeCell ref="A545:B545"/>
    <mergeCell ref="C545:F545"/>
    <mergeCell ref="A546:B546"/>
    <mergeCell ref="C546:F546"/>
    <mergeCell ref="A547:B547"/>
    <mergeCell ref="C547:F547"/>
    <mergeCell ref="A548:B550"/>
    <mergeCell ref="C548:D548"/>
    <mergeCell ref="C549:D549"/>
    <mergeCell ref="A519:B519"/>
    <mergeCell ref="C519:F519"/>
    <mergeCell ref="A520:B520"/>
    <mergeCell ref="C520:F520"/>
    <mergeCell ref="A521:B521"/>
    <mergeCell ref="C521:F521"/>
    <mergeCell ref="A522:B522"/>
    <mergeCell ref="C522:F522"/>
    <mergeCell ref="A523:B525"/>
    <mergeCell ref="C523:D523"/>
    <mergeCell ref="C524:D524"/>
    <mergeCell ref="A526:B526"/>
    <mergeCell ref="A527:B527"/>
    <mergeCell ref="A528:B528"/>
    <mergeCell ref="A529:B529"/>
    <mergeCell ref="A530:B530"/>
    <mergeCell ref="A531:B531"/>
    <mergeCell ref="A499:B499"/>
    <mergeCell ref="C499:F499"/>
    <mergeCell ref="A500:B500"/>
    <mergeCell ref="C500:F500"/>
    <mergeCell ref="A501:B503"/>
    <mergeCell ref="C501:D501"/>
    <mergeCell ref="C502:D502"/>
    <mergeCell ref="A504:B504"/>
    <mergeCell ref="A505:B505"/>
    <mergeCell ref="A506:B506"/>
    <mergeCell ref="A507:F507"/>
    <mergeCell ref="A508:D508"/>
    <mergeCell ref="E508:F509"/>
    <mergeCell ref="E510:F510"/>
    <mergeCell ref="A512:F512"/>
    <mergeCell ref="A513:F513"/>
    <mergeCell ref="A514:B514"/>
    <mergeCell ref="A477:B477"/>
    <mergeCell ref="A478:B478"/>
    <mergeCell ref="A479:B479"/>
    <mergeCell ref="A480:B480"/>
    <mergeCell ref="A481:B481"/>
    <mergeCell ref="A482:B482"/>
    <mergeCell ref="A483:F483"/>
    <mergeCell ref="A484:D484"/>
    <mergeCell ref="E484:F485"/>
    <mergeCell ref="E486:F486"/>
    <mergeCell ref="A488:F488"/>
    <mergeCell ref="A489:F489"/>
    <mergeCell ref="A490:B490"/>
    <mergeCell ref="A497:B497"/>
    <mergeCell ref="C497:F497"/>
    <mergeCell ref="A498:B498"/>
    <mergeCell ref="C498:F498"/>
    <mergeCell ref="A461:D461"/>
    <mergeCell ref="E461:F462"/>
    <mergeCell ref="E463:F463"/>
    <mergeCell ref="A465:F465"/>
    <mergeCell ref="A466:F466"/>
    <mergeCell ref="A469:B469"/>
    <mergeCell ref="A470:B470"/>
    <mergeCell ref="C470:F470"/>
    <mergeCell ref="A471:B471"/>
    <mergeCell ref="C471:F471"/>
    <mergeCell ref="A472:B472"/>
    <mergeCell ref="C472:F472"/>
    <mergeCell ref="A473:B473"/>
    <mergeCell ref="C473:F473"/>
    <mergeCell ref="A474:B476"/>
    <mergeCell ref="C474:D474"/>
    <mergeCell ref="C475:D475"/>
    <mergeCell ref="A447:B447"/>
    <mergeCell ref="C447:F447"/>
    <mergeCell ref="A448:B448"/>
    <mergeCell ref="C448:F448"/>
    <mergeCell ref="A449:B449"/>
    <mergeCell ref="C449:F449"/>
    <mergeCell ref="A450:B452"/>
    <mergeCell ref="C450:D450"/>
    <mergeCell ref="C451:D451"/>
    <mergeCell ref="A453:B453"/>
    <mergeCell ref="A454:B454"/>
    <mergeCell ref="A455:B455"/>
    <mergeCell ref="A456:B456"/>
    <mergeCell ref="A457:B457"/>
    <mergeCell ref="A458:B458"/>
    <mergeCell ref="A459:B459"/>
    <mergeCell ref="A460:F460"/>
    <mergeCell ref="A428:B428"/>
    <mergeCell ref="C428:F428"/>
    <mergeCell ref="A429:B431"/>
    <mergeCell ref="C429:D429"/>
    <mergeCell ref="C430:D430"/>
    <mergeCell ref="A432:B432"/>
    <mergeCell ref="A433:B433"/>
    <mergeCell ref="A434:B434"/>
    <mergeCell ref="A435:F435"/>
    <mergeCell ref="A436:D436"/>
    <mergeCell ref="E436:F437"/>
    <mergeCell ref="E438:F438"/>
    <mergeCell ref="A440:F440"/>
    <mergeCell ref="A441:F441"/>
    <mergeCell ref="A442:B442"/>
    <mergeCell ref="A446:B446"/>
    <mergeCell ref="C446:F446"/>
    <mergeCell ref="A408:B408"/>
    <mergeCell ref="A409:B409"/>
    <mergeCell ref="A410:B410"/>
    <mergeCell ref="A411:B411"/>
    <mergeCell ref="A412:B412"/>
    <mergeCell ref="A413:F413"/>
    <mergeCell ref="A414:D414"/>
    <mergeCell ref="E414:F415"/>
    <mergeCell ref="E416:F416"/>
    <mergeCell ref="A418:F418"/>
    <mergeCell ref="A419:F419"/>
    <mergeCell ref="A420:B420"/>
    <mergeCell ref="A425:B425"/>
    <mergeCell ref="C425:F425"/>
    <mergeCell ref="A426:B426"/>
    <mergeCell ref="C426:F426"/>
    <mergeCell ref="A427:B427"/>
    <mergeCell ref="C427:F427"/>
    <mergeCell ref="E390:F390"/>
    <mergeCell ref="A392:F392"/>
    <mergeCell ref="A393:F393"/>
    <mergeCell ref="A394:B394"/>
    <mergeCell ref="A399:B399"/>
    <mergeCell ref="C399:F399"/>
    <mergeCell ref="A400:B400"/>
    <mergeCell ref="C400:F400"/>
    <mergeCell ref="A401:B401"/>
    <mergeCell ref="C401:F401"/>
    <mergeCell ref="A402:B402"/>
    <mergeCell ref="C402:F402"/>
    <mergeCell ref="A403:B405"/>
    <mergeCell ref="C403:D403"/>
    <mergeCell ref="C404:D404"/>
    <mergeCell ref="A406:B406"/>
    <mergeCell ref="A407:B407"/>
    <mergeCell ref="A376:B376"/>
    <mergeCell ref="C376:F376"/>
    <mergeCell ref="A377:B377"/>
    <mergeCell ref="C377:F377"/>
    <mergeCell ref="A378:B378"/>
    <mergeCell ref="C378:F378"/>
    <mergeCell ref="A379:B381"/>
    <mergeCell ref="C379:D379"/>
    <mergeCell ref="C380:D380"/>
    <mergeCell ref="A382:B382"/>
    <mergeCell ref="A383:B383"/>
    <mergeCell ref="A384:B384"/>
    <mergeCell ref="A385:B385"/>
    <mergeCell ref="A386:B386"/>
    <mergeCell ref="A387:F387"/>
    <mergeCell ref="A388:D388"/>
    <mergeCell ref="E388:F389"/>
    <mergeCell ref="A356:B356"/>
    <mergeCell ref="A357:B357"/>
    <mergeCell ref="A358:B358"/>
    <mergeCell ref="A359:B359"/>
    <mergeCell ref="A360:B360"/>
    <mergeCell ref="A361:B361"/>
    <mergeCell ref="A362:B362"/>
    <mergeCell ref="A363:B363"/>
    <mergeCell ref="A364:F364"/>
    <mergeCell ref="A365:D365"/>
    <mergeCell ref="E365:F366"/>
    <mergeCell ref="E367:F367"/>
    <mergeCell ref="A369:F369"/>
    <mergeCell ref="A370:F370"/>
    <mergeCell ref="A371:B371"/>
    <mergeCell ref="A374:B374"/>
    <mergeCell ref="A375:B375"/>
    <mergeCell ref="C375:F375"/>
    <mergeCell ref="A336:B336"/>
    <mergeCell ref="A337:F337"/>
    <mergeCell ref="A338:D338"/>
    <mergeCell ref="E338:F339"/>
    <mergeCell ref="E340:F340"/>
    <mergeCell ref="A342:F342"/>
    <mergeCell ref="A343:F343"/>
    <mergeCell ref="A344:B344"/>
    <mergeCell ref="A349:B349"/>
    <mergeCell ref="C349:F349"/>
    <mergeCell ref="A350:B350"/>
    <mergeCell ref="C350:F350"/>
    <mergeCell ref="A351:B351"/>
    <mergeCell ref="C351:F351"/>
    <mergeCell ref="A352:B352"/>
    <mergeCell ref="C352:F352"/>
    <mergeCell ref="A353:B355"/>
    <mergeCell ref="C353:D353"/>
    <mergeCell ref="C354:D354"/>
    <mergeCell ref="A320:B320"/>
    <mergeCell ref="C320:F320"/>
    <mergeCell ref="A321:B323"/>
    <mergeCell ref="C321:D321"/>
    <mergeCell ref="C322:D322"/>
    <mergeCell ref="A324:B324"/>
    <mergeCell ref="A325:B325"/>
    <mergeCell ref="A326:B326"/>
    <mergeCell ref="A327:B327"/>
    <mergeCell ref="A328:B328"/>
    <mergeCell ref="A329:B329"/>
    <mergeCell ref="A330:B330"/>
    <mergeCell ref="A331:B331"/>
    <mergeCell ref="A332:B332"/>
    <mergeCell ref="A333:B333"/>
    <mergeCell ref="A334:B334"/>
    <mergeCell ref="A335:B335"/>
    <mergeCell ref="A297:B297"/>
    <mergeCell ref="A298:B298"/>
    <mergeCell ref="A299:B299"/>
    <mergeCell ref="A300:B300"/>
    <mergeCell ref="A301:B301"/>
    <mergeCell ref="A302:B302"/>
    <mergeCell ref="A303:F303"/>
    <mergeCell ref="A304:D304"/>
    <mergeCell ref="E304:F305"/>
    <mergeCell ref="E306:F306"/>
    <mergeCell ref="A308:F308"/>
    <mergeCell ref="A309:F309"/>
    <mergeCell ref="A310:B310"/>
    <mergeCell ref="A317:B317"/>
    <mergeCell ref="A318:B318"/>
    <mergeCell ref="C318:F318"/>
    <mergeCell ref="A319:B319"/>
    <mergeCell ref="C319:F319"/>
    <mergeCell ref="A283:B283"/>
    <mergeCell ref="C283:F283"/>
    <mergeCell ref="A284:B284"/>
    <mergeCell ref="C284:F284"/>
    <mergeCell ref="A285:B285"/>
    <mergeCell ref="C285:F285"/>
    <mergeCell ref="A286:B288"/>
    <mergeCell ref="C286:D286"/>
    <mergeCell ref="C287:D287"/>
    <mergeCell ref="A289:B289"/>
    <mergeCell ref="A290:B290"/>
    <mergeCell ref="A291:B291"/>
    <mergeCell ref="A292:B292"/>
    <mergeCell ref="A293:B293"/>
    <mergeCell ref="A294:B294"/>
    <mergeCell ref="A295:B295"/>
    <mergeCell ref="A296:B296"/>
    <mergeCell ref="A263:B265"/>
    <mergeCell ref="C263:D263"/>
    <mergeCell ref="C264:D264"/>
    <mergeCell ref="A266:B266"/>
    <mergeCell ref="A267:B267"/>
    <mergeCell ref="A268:B268"/>
    <mergeCell ref="A269:B269"/>
    <mergeCell ref="A270:B270"/>
    <mergeCell ref="A271:F271"/>
    <mergeCell ref="A272:D272"/>
    <mergeCell ref="E272:F273"/>
    <mergeCell ref="E274:F274"/>
    <mergeCell ref="A276:F276"/>
    <mergeCell ref="A277:F277"/>
    <mergeCell ref="A278:B278"/>
    <mergeCell ref="A282:B282"/>
    <mergeCell ref="C282:F282"/>
    <mergeCell ref="A244:B244"/>
    <mergeCell ref="A245:B245"/>
    <mergeCell ref="A246:B246"/>
    <mergeCell ref="A247:F247"/>
    <mergeCell ref="A248:D248"/>
    <mergeCell ref="E248:F249"/>
    <mergeCell ref="E250:F250"/>
    <mergeCell ref="A252:F252"/>
    <mergeCell ref="A253:F253"/>
    <mergeCell ref="A254:B254"/>
    <mergeCell ref="A259:B259"/>
    <mergeCell ref="C259:F259"/>
    <mergeCell ref="A260:B260"/>
    <mergeCell ref="C260:F260"/>
    <mergeCell ref="A261:B261"/>
    <mergeCell ref="C261:F261"/>
    <mergeCell ref="A262:B262"/>
    <mergeCell ref="C262:F262"/>
    <mergeCell ref="A225:B225"/>
    <mergeCell ref="A226:F226"/>
    <mergeCell ref="A227:D227"/>
    <mergeCell ref="E227:F228"/>
    <mergeCell ref="E229:F229"/>
    <mergeCell ref="A231:F231"/>
    <mergeCell ref="A232:F232"/>
    <mergeCell ref="A233:B233"/>
    <mergeCell ref="A237:B237"/>
    <mergeCell ref="C237:F237"/>
    <mergeCell ref="A238:B238"/>
    <mergeCell ref="C238:F238"/>
    <mergeCell ref="A239:B239"/>
    <mergeCell ref="C239:F239"/>
    <mergeCell ref="A240:B240"/>
    <mergeCell ref="C240:F240"/>
    <mergeCell ref="A241:B243"/>
    <mergeCell ref="C241:D241"/>
    <mergeCell ref="C242:D242"/>
    <mergeCell ref="A212:B212"/>
    <mergeCell ref="C212:F212"/>
    <mergeCell ref="A213:B213"/>
    <mergeCell ref="C213:F213"/>
    <mergeCell ref="A214:B214"/>
    <mergeCell ref="C214:F214"/>
    <mergeCell ref="A215:B215"/>
    <mergeCell ref="C215:F215"/>
    <mergeCell ref="A216:B218"/>
    <mergeCell ref="C216:D216"/>
    <mergeCell ref="C217:D217"/>
    <mergeCell ref="A219:B219"/>
    <mergeCell ref="A220:B220"/>
    <mergeCell ref="A221:B221"/>
    <mergeCell ref="A222:B222"/>
    <mergeCell ref="A223:B223"/>
    <mergeCell ref="A224:B224"/>
    <mergeCell ref="A190:B190"/>
    <mergeCell ref="A191:B191"/>
    <mergeCell ref="A192:B192"/>
    <mergeCell ref="A193:B193"/>
    <mergeCell ref="A194:B194"/>
    <mergeCell ref="A195:B195"/>
    <mergeCell ref="A196:B196"/>
    <mergeCell ref="A197:B197"/>
    <mergeCell ref="A198:B198"/>
    <mergeCell ref="A199:B199"/>
    <mergeCell ref="A200:F200"/>
    <mergeCell ref="A201:D201"/>
    <mergeCell ref="E201:F202"/>
    <mergeCell ref="E203:F203"/>
    <mergeCell ref="A205:F205"/>
    <mergeCell ref="A206:F206"/>
    <mergeCell ref="A207:B207"/>
    <mergeCell ref="A171:F171"/>
    <mergeCell ref="A172:D172"/>
    <mergeCell ref="E172:F173"/>
    <mergeCell ref="E174:F174"/>
    <mergeCell ref="A176:F176"/>
    <mergeCell ref="A177:F177"/>
    <mergeCell ref="A178:B178"/>
    <mergeCell ref="A183:B183"/>
    <mergeCell ref="C183:F183"/>
    <mergeCell ref="A184:B184"/>
    <mergeCell ref="C184:F184"/>
    <mergeCell ref="A185:B185"/>
    <mergeCell ref="C185:F185"/>
    <mergeCell ref="A186:B186"/>
    <mergeCell ref="C186:F186"/>
    <mergeCell ref="A187:B189"/>
    <mergeCell ref="C187:D187"/>
    <mergeCell ref="C188:D188"/>
    <mergeCell ref="A153:F153"/>
    <mergeCell ref="A154:F154"/>
    <mergeCell ref="A160:B160"/>
    <mergeCell ref="C160:F160"/>
    <mergeCell ref="A161:B161"/>
    <mergeCell ref="C161:F161"/>
    <mergeCell ref="A162:B162"/>
    <mergeCell ref="C162:F162"/>
    <mergeCell ref="A163:B163"/>
    <mergeCell ref="C163:F163"/>
    <mergeCell ref="A164:B166"/>
    <mergeCell ref="C164:D164"/>
    <mergeCell ref="C165:D165"/>
    <mergeCell ref="A167:B167"/>
    <mergeCell ref="A168:B168"/>
    <mergeCell ref="A169:B169"/>
    <mergeCell ref="A170:B170"/>
    <mergeCell ref="A137:B137"/>
    <mergeCell ref="C137:F137"/>
    <mergeCell ref="A138:B138"/>
    <mergeCell ref="C138:F138"/>
    <mergeCell ref="A139:B141"/>
    <mergeCell ref="C139:D139"/>
    <mergeCell ref="C140:D140"/>
    <mergeCell ref="A142:B142"/>
    <mergeCell ref="A143:B143"/>
    <mergeCell ref="A144:B144"/>
    <mergeCell ref="A145:B145"/>
    <mergeCell ref="A146:B146"/>
    <mergeCell ref="A147:B147"/>
    <mergeCell ref="A148:F148"/>
    <mergeCell ref="A149:D149"/>
    <mergeCell ref="E149:F150"/>
    <mergeCell ref="E151:F151"/>
    <mergeCell ref="A118:B120"/>
    <mergeCell ref="C118:D118"/>
    <mergeCell ref="C119:D119"/>
    <mergeCell ref="A121:B121"/>
    <mergeCell ref="A122:B122"/>
    <mergeCell ref="A123:B123"/>
    <mergeCell ref="A124:F124"/>
    <mergeCell ref="A125:D125"/>
    <mergeCell ref="E125:F126"/>
    <mergeCell ref="E127:F127"/>
    <mergeCell ref="A129:F129"/>
    <mergeCell ref="A130:F130"/>
    <mergeCell ref="A131:B131"/>
    <mergeCell ref="A135:B135"/>
    <mergeCell ref="C135:F135"/>
    <mergeCell ref="A136:B136"/>
    <mergeCell ref="C136:F136"/>
    <mergeCell ref="A100:B100"/>
    <mergeCell ref="A101:B101"/>
    <mergeCell ref="A102:F102"/>
    <mergeCell ref="A103:D103"/>
    <mergeCell ref="E103:F104"/>
    <mergeCell ref="E105:F105"/>
    <mergeCell ref="A107:F107"/>
    <mergeCell ref="A108:F108"/>
    <mergeCell ref="A109:B109"/>
    <mergeCell ref="A114:B114"/>
    <mergeCell ref="C114:F114"/>
    <mergeCell ref="A115:B115"/>
    <mergeCell ref="C115:F115"/>
    <mergeCell ref="A116:B116"/>
    <mergeCell ref="C116:F116"/>
    <mergeCell ref="A117:B117"/>
    <mergeCell ref="C117:F117"/>
    <mergeCell ref="A86:B86"/>
    <mergeCell ref="C86:F86"/>
    <mergeCell ref="A87:B87"/>
    <mergeCell ref="C87:F87"/>
    <mergeCell ref="A88:B88"/>
    <mergeCell ref="C88:F88"/>
    <mergeCell ref="A89:B91"/>
    <mergeCell ref="C89:D89"/>
    <mergeCell ref="C90:D90"/>
    <mergeCell ref="A92:B92"/>
    <mergeCell ref="A93:B93"/>
    <mergeCell ref="A94:B94"/>
    <mergeCell ref="A95:B95"/>
    <mergeCell ref="A96:B96"/>
    <mergeCell ref="A97:B97"/>
    <mergeCell ref="A98:B98"/>
    <mergeCell ref="A99:B99"/>
    <mergeCell ref="A65:B65"/>
    <mergeCell ref="A66:B66"/>
    <mergeCell ref="A67:B67"/>
    <mergeCell ref="A68:B68"/>
    <mergeCell ref="A69:B69"/>
    <mergeCell ref="A70:B70"/>
    <mergeCell ref="A71:B71"/>
    <mergeCell ref="A72:B72"/>
    <mergeCell ref="A73:F73"/>
    <mergeCell ref="A74:D74"/>
    <mergeCell ref="E74:F75"/>
    <mergeCell ref="E76:F76"/>
    <mergeCell ref="A78:F78"/>
    <mergeCell ref="A79:F79"/>
    <mergeCell ref="A80:B80"/>
    <mergeCell ref="A84:B84"/>
    <mergeCell ref="A85:B85"/>
    <mergeCell ref="C85:F85"/>
    <mergeCell ref="A50:B50"/>
    <mergeCell ref="C50:F50"/>
    <mergeCell ref="A51:B51"/>
    <mergeCell ref="C51:F51"/>
    <mergeCell ref="A52:B54"/>
    <mergeCell ref="C52:D52"/>
    <mergeCell ref="C53:D53"/>
    <mergeCell ref="A55:B55"/>
    <mergeCell ref="A56:B56"/>
    <mergeCell ref="A57:B57"/>
    <mergeCell ref="A58:B58"/>
    <mergeCell ref="A59:B59"/>
    <mergeCell ref="A60:B60"/>
    <mergeCell ref="A61:B61"/>
    <mergeCell ref="A62:B62"/>
    <mergeCell ref="A63:B63"/>
    <mergeCell ref="A64:B64"/>
    <mergeCell ref="A31:B33"/>
    <mergeCell ref="C31:D31"/>
    <mergeCell ref="C32:D32"/>
    <mergeCell ref="A34:B34"/>
    <mergeCell ref="A35:B35"/>
    <mergeCell ref="A36:B36"/>
    <mergeCell ref="A37:F37"/>
    <mergeCell ref="A38:D38"/>
    <mergeCell ref="E38:F39"/>
    <mergeCell ref="E40:F40"/>
    <mergeCell ref="A42:F42"/>
    <mergeCell ref="A43:F43"/>
    <mergeCell ref="A44:B44"/>
    <mergeCell ref="A48:B48"/>
    <mergeCell ref="C48:F48"/>
    <mergeCell ref="A49:B49"/>
    <mergeCell ref="C49:F49"/>
    <mergeCell ref="A14:B14"/>
    <mergeCell ref="A15:B15"/>
    <mergeCell ref="A16:F16"/>
    <mergeCell ref="A17:D17"/>
    <mergeCell ref="E17:F18"/>
    <mergeCell ref="E19:F19"/>
    <mergeCell ref="A21:F21"/>
    <mergeCell ref="A22:F22"/>
    <mergeCell ref="A23:B23"/>
    <mergeCell ref="A27:B27"/>
    <mergeCell ref="C27:F27"/>
    <mergeCell ref="A28:B28"/>
    <mergeCell ref="C28:F28"/>
    <mergeCell ref="A29:B29"/>
    <mergeCell ref="C29:F29"/>
    <mergeCell ref="A30:B30"/>
    <mergeCell ref="C30:F30"/>
    <mergeCell ref="A1:B1"/>
    <mergeCell ref="C1:F1"/>
    <mergeCell ref="A2:B2"/>
    <mergeCell ref="C2:F2"/>
    <mergeCell ref="A3:B3"/>
    <mergeCell ref="C3:F3"/>
    <mergeCell ref="A4:B4"/>
    <mergeCell ref="C4:F4"/>
    <mergeCell ref="A5:B7"/>
    <mergeCell ref="C5:D5"/>
    <mergeCell ref="C6:D6"/>
    <mergeCell ref="A8:B8"/>
    <mergeCell ref="A9:B9"/>
    <mergeCell ref="A10:B10"/>
    <mergeCell ref="A11:B11"/>
    <mergeCell ref="A12:B12"/>
    <mergeCell ref="A13:B13"/>
  </mergeCells>
  <pageMargins left="0.7" right="0.7" top="0.75" bottom="0.75" header="0.511811023622047" footer="0.511811023622047"/>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zoomScaleNormal="100" workbookViewId="0">
      <selection activeCell="F15" sqref="F15"/>
    </sheetView>
  </sheetViews>
  <sheetFormatPr defaultColWidth="8.6640625" defaultRowHeight="14.4" x14ac:dyDescent="0.3"/>
  <cols>
    <col min="1" max="1" width="24.6640625" customWidth="1"/>
    <col min="4" max="4" width="24.6640625" customWidth="1"/>
    <col min="6" max="6" width="9" customWidth="1"/>
    <col min="7" max="7" width="24.6640625" customWidth="1"/>
    <col min="8" max="9" width="9" customWidth="1"/>
    <col min="10" max="10" width="24.6640625" customWidth="1"/>
    <col min="13" max="13" width="24.6640625" customWidth="1"/>
    <col min="16" max="16" width="24.6640625" customWidth="1"/>
    <col min="19" max="19" width="24.6640625" customWidth="1"/>
    <col min="22" max="22" width="24.6640625" customWidth="1"/>
    <col min="23" max="23" width="9.109375" customWidth="1"/>
    <col min="24" max="24" width="9.33203125" customWidth="1"/>
    <col min="25" max="25" width="24.6640625" customWidth="1"/>
    <col min="26" max="27" width="9.33203125" customWidth="1"/>
    <col min="28" max="28" width="24.6640625" customWidth="1"/>
    <col min="31" max="31" width="27.44140625" customWidth="1"/>
  </cols>
  <sheetData>
    <row r="1" spans="1:30" ht="17.399999999999999" x14ac:dyDescent="0.3">
      <c r="A1" s="450" t="s">
        <v>637</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row>
    <row r="2" spans="1:30" x14ac:dyDescent="0.3">
      <c r="A2" s="451" t="s">
        <v>0</v>
      </c>
      <c r="B2" s="451"/>
      <c r="C2" s="451"/>
      <c r="D2" s="451" t="s">
        <v>58</v>
      </c>
      <c r="E2" s="451"/>
      <c r="F2" s="451"/>
      <c r="G2" s="451" t="s">
        <v>85</v>
      </c>
      <c r="H2" s="451"/>
      <c r="I2" s="451"/>
      <c r="J2" s="451" t="s">
        <v>113</v>
      </c>
      <c r="K2" s="451"/>
      <c r="L2" s="451"/>
      <c r="M2" s="451" t="s">
        <v>142</v>
      </c>
      <c r="N2" s="451"/>
      <c r="O2" s="451"/>
      <c r="P2" s="451" t="s">
        <v>148</v>
      </c>
      <c r="Q2" s="451"/>
      <c r="R2" s="451"/>
      <c r="S2" s="451" t="s">
        <v>158</v>
      </c>
      <c r="T2" s="451"/>
      <c r="U2" s="451"/>
      <c r="V2" s="451" t="s">
        <v>168</v>
      </c>
      <c r="W2" s="451"/>
      <c r="X2" s="451"/>
      <c r="Y2" s="451" t="s">
        <v>190</v>
      </c>
      <c r="Z2" s="451"/>
      <c r="AA2" s="451"/>
      <c r="AB2" s="451" t="s">
        <v>196</v>
      </c>
      <c r="AC2" s="451"/>
      <c r="AD2" s="451"/>
    </row>
    <row r="3" spans="1:30" x14ac:dyDescent="0.3">
      <c r="A3" s="363"/>
      <c r="B3" s="364" t="s">
        <v>638</v>
      </c>
      <c r="C3" s="365" t="s">
        <v>639</v>
      </c>
      <c r="D3" s="363"/>
      <c r="E3" s="364" t="s">
        <v>638</v>
      </c>
      <c r="F3" s="365" t="s">
        <v>639</v>
      </c>
      <c r="G3" s="363"/>
      <c r="H3" s="364" t="s">
        <v>638</v>
      </c>
      <c r="I3" s="365" t="s">
        <v>639</v>
      </c>
      <c r="J3" s="363"/>
      <c r="K3" s="364" t="s">
        <v>638</v>
      </c>
      <c r="L3" s="365" t="s">
        <v>639</v>
      </c>
      <c r="M3" s="363"/>
      <c r="N3" s="364" t="s">
        <v>638</v>
      </c>
      <c r="O3" s="365" t="s">
        <v>639</v>
      </c>
      <c r="P3" s="366"/>
      <c r="Q3" s="364" t="s">
        <v>638</v>
      </c>
      <c r="R3" s="365" t="s">
        <v>639</v>
      </c>
      <c r="S3" s="363"/>
      <c r="T3" s="364" t="s">
        <v>638</v>
      </c>
      <c r="U3" s="365" t="s">
        <v>639</v>
      </c>
      <c r="V3" s="363"/>
      <c r="W3" s="364" t="s">
        <v>638</v>
      </c>
      <c r="X3" s="365" t="s">
        <v>639</v>
      </c>
      <c r="Y3" s="363"/>
      <c r="Z3" s="364" t="s">
        <v>638</v>
      </c>
      <c r="AA3" s="365" t="s">
        <v>639</v>
      </c>
      <c r="AB3" s="363"/>
      <c r="AC3" s="364" t="s">
        <v>638</v>
      </c>
      <c r="AD3" s="365" t="s">
        <v>639</v>
      </c>
    </row>
    <row r="4" spans="1:30" ht="55.2" x14ac:dyDescent="0.3">
      <c r="A4" s="367" t="s">
        <v>401</v>
      </c>
      <c r="B4" s="368">
        <v>100</v>
      </c>
      <c r="C4" s="369">
        <v>120</v>
      </c>
      <c r="D4" s="367" t="s">
        <v>427</v>
      </c>
      <c r="E4" s="368" t="s">
        <v>60</v>
      </c>
      <c r="F4" s="369">
        <v>100</v>
      </c>
      <c r="G4" s="370" t="s">
        <v>622</v>
      </c>
      <c r="H4" s="368" t="s">
        <v>60</v>
      </c>
      <c r="I4" s="369" t="s">
        <v>174</v>
      </c>
      <c r="J4" s="367" t="s">
        <v>434</v>
      </c>
      <c r="K4" s="368" t="s">
        <v>60</v>
      </c>
      <c r="L4" s="371" t="s">
        <v>174</v>
      </c>
      <c r="M4" s="367" t="s">
        <v>26</v>
      </c>
      <c r="N4" s="372" t="s">
        <v>23</v>
      </c>
      <c r="O4" s="371" t="s">
        <v>640</v>
      </c>
      <c r="P4" s="367" t="s">
        <v>393</v>
      </c>
      <c r="Q4" s="368">
        <v>60</v>
      </c>
      <c r="R4" s="371">
        <v>60</v>
      </c>
      <c r="S4" s="367" t="s">
        <v>401</v>
      </c>
      <c r="T4" s="368">
        <v>100</v>
      </c>
      <c r="U4" s="369">
        <v>100</v>
      </c>
      <c r="V4" s="367" t="s">
        <v>452</v>
      </c>
      <c r="W4" s="372" t="s">
        <v>60</v>
      </c>
      <c r="X4" s="373" t="s">
        <v>174</v>
      </c>
      <c r="Y4" s="367" t="s">
        <v>26</v>
      </c>
      <c r="Z4" s="372">
        <v>40</v>
      </c>
      <c r="AA4" s="371">
        <v>50</v>
      </c>
      <c r="AB4" s="370" t="s">
        <v>641</v>
      </c>
      <c r="AC4" s="368" t="s">
        <v>60</v>
      </c>
      <c r="AD4" s="369" t="s">
        <v>174</v>
      </c>
    </row>
    <row r="5" spans="1:30" ht="41.4" x14ac:dyDescent="0.3">
      <c r="A5" s="374" t="s">
        <v>194</v>
      </c>
      <c r="B5" s="375" t="s">
        <v>244</v>
      </c>
      <c r="C5" s="376">
        <v>200</v>
      </c>
      <c r="D5" s="374" t="s">
        <v>63</v>
      </c>
      <c r="E5" s="377" t="s">
        <v>92</v>
      </c>
      <c r="F5" s="376">
        <v>100</v>
      </c>
      <c r="G5" s="378" t="s">
        <v>336</v>
      </c>
      <c r="H5" s="379" t="s">
        <v>92</v>
      </c>
      <c r="I5" s="376">
        <v>100</v>
      </c>
      <c r="J5" s="374" t="s">
        <v>630</v>
      </c>
      <c r="K5" s="375" t="s">
        <v>92</v>
      </c>
      <c r="L5" s="376">
        <v>80</v>
      </c>
      <c r="M5" s="374" t="s">
        <v>93</v>
      </c>
      <c r="N5" s="375" t="s">
        <v>244</v>
      </c>
      <c r="O5" s="380" t="s">
        <v>34</v>
      </c>
      <c r="P5" s="374" t="s">
        <v>143</v>
      </c>
      <c r="Q5" s="375" t="s">
        <v>34</v>
      </c>
      <c r="R5" s="380" t="s">
        <v>642</v>
      </c>
      <c r="S5" s="374" t="s">
        <v>643</v>
      </c>
      <c r="T5" s="377" t="s">
        <v>174</v>
      </c>
      <c r="U5" s="376">
        <v>120</v>
      </c>
      <c r="V5" s="374" t="s">
        <v>316</v>
      </c>
      <c r="W5" s="375" t="s">
        <v>34</v>
      </c>
      <c r="X5" s="381">
        <v>220</v>
      </c>
      <c r="Y5" s="374" t="s">
        <v>33</v>
      </c>
      <c r="Z5" s="379">
        <v>200</v>
      </c>
      <c r="AA5" s="376">
        <v>250</v>
      </c>
      <c r="AB5" s="378" t="s">
        <v>557</v>
      </c>
      <c r="AC5" s="379" t="s">
        <v>92</v>
      </c>
      <c r="AD5" s="376">
        <v>100</v>
      </c>
    </row>
    <row r="6" spans="1:30" ht="27.6" x14ac:dyDescent="0.3">
      <c r="A6" s="374"/>
      <c r="B6" s="375"/>
      <c r="C6" s="382"/>
      <c r="D6" s="383" t="s">
        <v>74</v>
      </c>
      <c r="E6" s="379">
        <v>150</v>
      </c>
      <c r="F6" s="382" t="s">
        <v>244</v>
      </c>
      <c r="G6" s="378" t="s">
        <v>131</v>
      </c>
      <c r="H6" s="379">
        <v>180</v>
      </c>
      <c r="I6" s="376">
        <v>200</v>
      </c>
      <c r="J6" s="374" t="s">
        <v>583</v>
      </c>
      <c r="K6" s="379">
        <v>150</v>
      </c>
      <c r="L6" s="380" t="s">
        <v>244</v>
      </c>
      <c r="M6" s="374"/>
      <c r="N6" s="379"/>
      <c r="O6" s="376"/>
      <c r="P6" s="374"/>
      <c r="Q6" s="375"/>
      <c r="R6" s="380"/>
      <c r="S6" s="383" t="s">
        <v>644</v>
      </c>
      <c r="T6" s="379">
        <v>150</v>
      </c>
      <c r="U6" s="382" t="s">
        <v>34</v>
      </c>
      <c r="V6" s="374"/>
      <c r="W6" s="375"/>
      <c r="X6" s="384"/>
      <c r="Y6" s="378"/>
      <c r="Z6" s="379"/>
      <c r="AA6" s="376"/>
      <c r="AB6" s="378"/>
      <c r="AC6" s="379"/>
      <c r="AD6" s="376"/>
    </row>
    <row r="7" spans="1:30" ht="41.4" x14ac:dyDescent="0.3">
      <c r="A7" s="374" t="s">
        <v>153</v>
      </c>
      <c r="B7" s="375" t="s">
        <v>34</v>
      </c>
      <c r="C7" s="380" t="s">
        <v>34</v>
      </c>
      <c r="D7" s="374" t="s">
        <v>138</v>
      </c>
      <c r="E7" s="375" t="s">
        <v>34</v>
      </c>
      <c r="F7" s="376">
        <v>200</v>
      </c>
      <c r="G7" s="378" t="s">
        <v>167</v>
      </c>
      <c r="H7" s="379">
        <v>200</v>
      </c>
      <c r="I7" s="376">
        <v>200</v>
      </c>
      <c r="J7" s="378" t="s">
        <v>186</v>
      </c>
      <c r="K7" s="379">
        <v>200</v>
      </c>
      <c r="L7" s="376">
        <v>200</v>
      </c>
      <c r="M7" s="374" t="s">
        <v>167</v>
      </c>
      <c r="N7" s="375" t="s">
        <v>34</v>
      </c>
      <c r="O7" s="376">
        <v>200</v>
      </c>
      <c r="P7" s="374" t="s">
        <v>153</v>
      </c>
      <c r="Q7" s="375" t="s">
        <v>34</v>
      </c>
      <c r="R7" s="380" t="s">
        <v>34</v>
      </c>
      <c r="S7" s="374" t="s">
        <v>355</v>
      </c>
      <c r="T7" s="379" t="s">
        <v>34</v>
      </c>
      <c r="U7" s="376">
        <v>200</v>
      </c>
      <c r="V7" s="374" t="s">
        <v>645</v>
      </c>
      <c r="W7" s="379">
        <v>200</v>
      </c>
      <c r="X7" s="381">
        <v>200</v>
      </c>
      <c r="Y7" s="374" t="s">
        <v>646</v>
      </c>
      <c r="Z7" s="375" t="s">
        <v>34</v>
      </c>
      <c r="AA7" s="376">
        <v>200</v>
      </c>
      <c r="AB7" s="378" t="s">
        <v>647</v>
      </c>
      <c r="AC7" s="379">
        <v>200</v>
      </c>
      <c r="AD7" s="376">
        <v>200</v>
      </c>
    </row>
    <row r="8" spans="1:30" x14ac:dyDescent="0.3">
      <c r="A8" s="374"/>
      <c r="B8" s="375"/>
      <c r="C8" s="382"/>
      <c r="D8" s="374"/>
      <c r="E8" s="379"/>
      <c r="F8" s="380"/>
      <c r="G8" s="378"/>
      <c r="H8" s="379"/>
      <c r="I8" s="376"/>
      <c r="J8" s="378"/>
      <c r="K8" s="379"/>
      <c r="L8" s="376"/>
      <c r="M8" s="374"/>
      <c r="N8" s="379"/>
      <c r="O8" s="380"/>
      <c r="P8" s="385"/>
      <c r="Q8" s="375"/>
      <c r="R8" s="380"/>
      <c r="S8" s="378"/>
      <c r="T8" s="379"/>
      <c r="U8" s="376"/>
      <c r="V8" s="374" t="s">
        <v>545</v>
      </c>
      <c r="W8" s="375" t="s">
        <v>640</v>
      </c>
      <c r="X8" s="384" t="s">
        <v>640</v>
      </c>
      <c r="Y8" s="378"/>
      <c r="Z8" s="379"/>
      <c r="AA8" s="376"/>
      <c r="AB8" s="378"/>
      <c r="AC8" s="379"/>
      <c r="AD8" s="376"/>
    </row>
    <row r="9" spans="1:30" x14ac:dyDescent="0.3">
      <c r="A9" s="386" t="s">
        <v>55</v>
      </c>
      <c r="B9" s="387">
        <v>30</v>
      </c>
      <c r="C9" s="388">
        <v>40</v>
      </c>
      <c r="D9" s="386" t="s">
        <v>83</v>
      </c>
      <c r="E9" s="387">
        <v>30</v>
      </c>
      <c r="F9" s="388">
        <v>40</v>
      </c>
      <c r="G9" s="389" t="s">
        <v>83</v>
      </c>
      <c r="H9" s="387">
        <v>30</v>
      </c>
      <c r="I9" s="388">
        <v>40</v>
      </c>
      <c r="J9" s="386" t="s">
        <v>83</v>
      </c>
      <c r="K9" s="387">
        <v>30</v>
      </c>
      <c r="L9" s="388">
        <v>40</v>
      </c>
      <c r="M9" s="386" t="s">
        <v>55</v>
      </c>
      <c r="N9" s="387">
        <v>30</v>
      </c>
      <c r="O9" s="388">
        <v>30</v>
      </c>
      <c r="P9" s="386" t="s">
        <v>55</v>
      </c>
      <c r="Q9" s="387">
        <v>30</v>
      </c>
      <c r="R9" s="390">
        <v>30</v>
      </c>
      <c r="S9" s="386" t="s">
        <v>83</v>
      </c>
      <c r="T9" s="387">
        <v>30</v>
      </c>
      <c r="U9" s="388">
        <v>40</v>
      </c>
      <c r="V9" s="386" t="s">
        <v>83</v>
      </c>
      <c r="W9" s="387">
        <v>30</v>
      </c>
      <c r="X9" s="388">
        <v>40</v>
      </c>
      <c r="Y9" s="386" t="s">
        <v>55</v>
      </c>
      <c r="Z9" s="387">
        <v>30</v>
      </c>
      <c r="AA9" s="388">
        <v>30</v>
      </c>
      <c r="AB9" s="389" t="s">
        <v>83</v>
      </c>
      <c r="AC9" s="387">
        <v>30</v>
      </c>
      <c r="AD9" s="388">
        <v>40</v>
      </c>
    </row>
  </sheetData>
  <mergeCells count="11">
    <mergeCell ref="A1:AD1"/>
    <mergeCell ref="A2:C2"/>
    <mergeCell ref="D2:F2"/>
    <mergeCell ref="G2:I2"/>
    <mergeCell ref="J2:L2"/>
    <mergeCell ref="M2:O2"/>
    <mergeCell ref="P2:R2"/>
    <mergeCell ref="S2:U2"/>
    <mergeCell ref="V2:X2"/>
    <mergeCell ref="Y2:AA2"/>
    <mergeCell ref="AB2:AD2"/>
  </mergeCells>
  <pageMargins left="0.7" right="0.7" top="0.75" bottom="0.75" header="0.511811023622047" footer="0.511811023622047"/>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Титульник 7-10</vt:lpstr>
      <vt:lpstr>7-10</vt:lpstr>
      <vt:lpstr>набор продуктов 7-10</vt:lpstr>
      <vt:lpstr>Титульник 11-17</vt:lpstr>
      <vt:lpstr>11-17</vt:lpstr>
      <vt:lpstr>набор продуктов 11-17</vt:lpstr>
      <vt:lpstr>т.к.</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Замдиректора по ИУП</cp:lastModifiedBy>
  <cp:revision>1</cp:revision>
  <dcterms:created xsi:type="dcterms:W3CDTF">2006-09-16T00:00:00Z</dcterms:created>
  <dcterms:modified xsi:type="dcterms:W3CDTF">2024-01-16T06:00:03Z</dcterms:modified>
  <dc:language>ru-RU</dc:language>
</cp:coreProperties>
</file>