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Владелец\Downloads\"/>
    </mc:Choice>
  </mc:AlternateContent>
  <workbookProtection workbookPassword="EB34" lockStructure="1"/>
  <bookViews>
    <workbookView xWindow="0" yWindow="0" windowWidth="23040" windowHeight="8616" tabRatio="603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/>
</workbook>
</file>

<file path=xl/calcChain.xml><?xml version="1.0" encoding="utf-8"?>
<calcChain xmlns="http://schemas.openxmlformats.org/spreadsheetml/2006/main">
  <c r="G2" i="19" l="1"/>
  <c r="N2" i="19"/>
  <c r="T2" i="19"/>
  <c r="G2" i="17"/>
  <c r="Q2" i="17"/>
  <c r="V2" i="17"/>
  <c r="AB2" i="17"/>
  <c r="H9" i="22"/>
  <c r="R9" i="22"/>
  <c r="G2" i="22"/>
  <c r="Q2" i="22"/>
  <c r="V2" i="22"/>
  <c r="AB2" i="22"/>
  <c r="I41" i="31"/>
  <c r="H2" i="31"/>
  <c r="P2" i="31"/>
  <c r="V2" i="31"/>
  <c r="H2" i="27"/>
  <c r="P2" i="27"/>
  <c r="V2" i="27"/>
  <c r="I50" i="31"/>
  <c r="I30" i="31"/>
  <c r="I44" i="31"/>
  <c r="I12" i="31"/>
  <c r="I36" i="31"/>
  <c r="I46" i="31"/>
  <c r="I10" i="31"/>
  <c r="G2" i="20" l="1"/>
  <c r="Q2" i="20"/>
  <c r="V2" i="20"/>
  <c r="AB2" i="20"/>
  <c r="I11" i="27"/>
  <c r="I10" i="27"/>
  <c r="I12" i="27"/>
  <c r="H12" i="19" l="1"/>
  <c r="I49" i="31" l="1"/>
  <c r="I48" i="31" l="1"/>
  <c r="I43" i="31"/>
  <c r="H9" i="17" l="1"/>
  <c r="R9" i="17"/>
  <c r="I39" i="31" l="1"/>
  <c r="I35" i="31"/>
  <c r="I28" i="31"/>
  <c r="I27" i="31"/>
  <c r="I9" i="27"/>
  <c r="I22" i="31"/>
  <c r="I17" i="31"/>
  <c r="I16" i="31" l="1"/>
  <c r="I9" i="31"/>
  <c r="H9" i="19" l="1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D12" i="21"/>
  <c r="J12" i="21"/>
  <c r="D19" i="21"/>
  <c r="G14" i="21" l="1"/>
  <c r="M14" i="21" s="1"/>
  <c r="G12" i="21"/>
  <c r="M13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<sst xmlns="http://schemas.openxmlformats.org/spreadsheetml/2006/main" count="635" uniqueCount="230">
  <si>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</si>
  <si>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</si>
  <si>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</si>
  <si>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</si>
  <si>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</si>
  <si>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</si>
  <si>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</si>
  <si>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</si>
  <si>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</si>
  <si>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</si>
  <si>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</si>
  <si>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</si>
  <si>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</si>
  <si>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</si>
  <si>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</si>
  <si>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</si>
  <si>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</si>
  <si>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</si>
  <si>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</si>
  <si>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</si>
  <si>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</si>
  <si>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</si>
  <si>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</si>
  <si>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</si>
  <si>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</si>
  <si>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</si>
  <si>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</si>
  <si>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</si>
  <si>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</si>
  <si>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</si>
  <si>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</si>
  <si>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</si>
  <si>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</si>
  <si>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</si>
  <si>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</si>
  <si>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</si>
  <si>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</si>
  <si>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</si>
  <si>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</si>
  <si>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</si>
  <si>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</si>
  <si>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</si>
  <si>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</si>
  <si>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</si>
  <si>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</si>
  <si>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</si>
  <si>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</si>
  <si>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</si>
  <si>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</si>
  <si>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</si>
  <si>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</si>
  <si>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</si>
  <si>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</si>
  <si>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</si>
  <si>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</si>
  <si>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</si>
  <si>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</si>
  <si>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</si>
  <si>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</si>
  <si>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</si>
  <si>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</si>
  <si>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</si>
  <si>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</si>
  <si>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</si>
  <si>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</si>
  <si>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</si>
  <si>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</si>
  <si>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</si>
  <si>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</si>
  <si>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</si>
  <si>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</si>
  <si>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</si>
  <si>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</si>
  <si>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</si>
  <si>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</si>
  <si>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</si>
  <si>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</si>
  <si>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</si>
  <si>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</si>
  <si>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</si>
  <si>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</si>
  <si>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</si>
  <si>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</si>
  <si>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</si>
  <si>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</si>
  <si>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</si>
  <si>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</si>
  <si>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</si>
  <si>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</si>
  <si>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</si>
  <si>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</si>
  <si>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</si>
  <si>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</si>
  <si>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</si>
  <si>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</si>
  <si>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</si>
  <si>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</si>
  <si>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</si>
  <si>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</si>
  <si>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</si>
  <si>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</si>
  <si>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</si>
  <si>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</si>
  <si>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</si>
  <si>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</si>
  <si>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</si>
  <si>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</si>
  <si>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</si>
  <si>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</si>
  <si>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</si>
  <si>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</si>
  <si>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</si>
  <si>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</si>
  <si>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</si>
  <si>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</si>
  <si>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</si>
  <si>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</si>
  <si>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</si>
  <si>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</si>
  <si>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</si>
  <si>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</si>
  <si>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</si>
  <si>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</si>
  <si>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</si>
  <si>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</si>
  <si>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</si>
  <si>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</si>
  <si>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</si>
  <si>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</si>
  <si>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</si>
  <si>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</si>
  <si>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</si>
  <si>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</si>
  <si>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</si>
  <si>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</si>
  <si>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</si>
  <si>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</si>
  <si>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</si>
  <si>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</si>
  <si>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</si>
  <si>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</si>
  <si>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</si>
  <si>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</si>
  <si>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</si>
  <si>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</si>
  <si>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</si>
  <si>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нет</t>
  </si>
  <si>
    <t>925 0000 0000000000 244</t>
  </si>
  <si>
    <t>Оказание услуг по обращению с твердыми коммунальными отходами</t>
  </si>
  <si>
    <t>ПАО "ТНС энерго Кубань"</t>
  </si>
  <si>
    <t>ООО "Коммунальник"</t>
  </si>
  <si>
    <t>до 25 числа</t>
  </si>
  <si>
    <t>1401</t>
  </si>
  <si>
    <t>Поставка тепловой энергии</t>
  </si>
  <si>
    <t>АО "АТЭК"</t>
  </si>
  <si>
    <t>Согласно графика</t>
  </si>
  <si>
    <t>ООО "Тимашевское ПРТ Райпо"</t>
  </si>
  <si>
    <t>ООО "КАНкорт"</t>
  </si>
  <si>
    <t>ИП Дудкин</t>
  </si>
  <si>
    <t>ИП Барма</t>
  </si>
  <si>
    <t>МБОУ СОШ №6</t>
  </si>
  <si>
    <t>АО "Мусороуборочная компания"</t>
  </si>
  <si>
    <t>да</t>
  </si>
  <si>
    <t>Поставка бензина Аи-92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</si>
  <si>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</si>
  <si>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Холодное водоснабжение</t>
  </si>
  <si>
    <t>До 25 числа каждого месяца</t>
  </si>
  <si>
    <t>Электроэнергия</t>
  </si>
  <si>
    <t>30 % до 10 числа, 40 % до 25 числа</t>
  </si>
  <si>
    <t>До 10 числа месяца, следующего за отчетным</t>
  </si>
  <si>
    <t>925 0000 0000000000 247</t>
  </si>
  <si>
    <t>23070500203</t>
  </si>
  <si>
    <t>20456/ТМ</t>
  </si>
  <si>
    <t>Централизованная охрана объекта (ктс)</t>
  </si>
  <si>
    <t>ФГКУ "УВО ВНГ России по Краснодарскому краю" ОВО по Тимашевскому району</t>
  </si>
  <si>
    <t>925 0000 0000000000244</t>
  </si>
  <si>
    <t>925  0000 0000000000 244</t>
  </si>
  <si>
    <t>Оказание услуг питания детей</t>
  </si>
  <si>
    <t>2353020735</t>
  </si>
  <si>
    <t>ООО "Тимашевское ПРТ райпо"</t>
  </si>
  <si>
    <t>0818300019923000374</t>
  </si>
  <si>
    <t>Услуги частной охраны (Выставление поста охраны)</t>
  </si>
  <si>
    <t>Общество с ограниченной ответственностью Частная охранная организация "Легион"</t>
  </si>
  <si>
    <t>В течение 10 рабочих дней с момента подписания Заказчиком и Подрядчиком акта приема-сдачи и предоставленного Подрядчиком документа на оплату</t>
  </si>
  <si>
    <t>сопровождение системы ГЛОНАСС</t>
  </si>
  <si>
    <t>сервисное обслуживание теплосчетчиков</t>
  </si>
  <si>
    <t>то систем АПС</t>
  </si>
  <si>
    <t>ИП Даценко</t>
  </si>
  <si>
    <t>Стрелец-мониторинг</t>
  </si>
  <si>
    <t>оказание услуг по организации питания инвалидов, ОВЗ</t>
  </si>
  <si>
    <t>Предоставление охраняемой автостоянки, предрейсовому и послерейсовому то автотранспортв и медицинскому освидетельствованию водителей.</t>
  </si>
  <si>
    <t>ремонт автобуса</t>
  </si>
  <si>
    <t>243235301409723530100100140015629244</t>
  </si>
  <si>
    <t>0818300019924000321</t>
  </si>
  <si>
    <t>32353014097 24 000007</t>
  </si>
  <si>
    <t>24 32353014097235301001 0015 001 8010 244</t>
  </si>
  <si>
    <t>32353014097 24 000008</t>
  </si>
  <si>
    <t>0818300019924000328</t>
  </si>
  <si>
    <t>оказание услуг по организации питания многодетные</t>
  </si>
  <si>
    <t>2024.478899</t>
  </si>
  <si>
    <t>ООО "Альянс Розница"</t>
  </si>
  <si>
    <t>ДГ-25/109</t>
  </si>
  <si>
    <t>18/25</t>
  </si>
  <si>
    <t>34001035</t>
  </si>
  <si>
    <t>ТО кнопки тревожной сигнализации</t>
  </si>
  <si>
    <t xml:space="preserve">оказание услуг  по организации питания учащихся </t>
  </si>
  <si>
    <t>К029149/25</t>
  </si>
  <si>
    <t>программное обеспечение</t>
  </si>
  <si>
    <t>ОА "ПФ "СКБ Контур"</t>
  </si>
  <si>
    <t>в течение 10 (десяти) рабочих дней с момента его получения путем перечисления 30% суммы, указанной в счете. Оставшиеся 70% Лицензиат обязан оплатить в течение 10 (десяти) рабочих дней с даты, указанной в акте сдачи-приемки или УПД.</t>
  </si>
  <si>
    <t>ИП Аполонов</t>
  </si>
  <si>
    <t>210012514659-122024</t>
  </si>
  <si>
    <t>услуга по идентификации АСН в ГАИС "ЭРА-ГЛОНАСС"</t>
  </si>
  <si>
    <t>7703383783</t>
  </si>
  <si>
    <t>АО "ГЛОНАСС"</t>
  </si>
  <si>
    <t>23-12034</t>
  </si>
  <si>
    <t>Полиграфическая продукция</t>
  </si>
  <si>
    <t>7706526550</t>
  </si>
  <si>
    <t>ООО "СБМ"</t>
  </si>
  <si>
    <t>А0174377</t>
  </si>
  <si>
    <t>Поставка учебной литературы</t>
  </si>
  <si>
    <t>АО "Издательство "Просвещение"</t>
  </si>
  <si>
    <t>А0172245</t>
  </si>
  <si>
    <t>Поставка учебников</t>
  </si>
  <si>
    <t>до 30 июня 2025</t>
  </si>
  <si>
    <t>В течение 10 рабочих дней со дня подписания Заказчиком УПД</t>
  </si>
  <si>
    <t>Поставка мебели</t>
  </si>
  <si>
    <t>235306300848</t>
  </si>
  <si>
    <t>Самозанятый гражданин Егорова Виктория Павловна</t>
  </si>
  <si>
    <t>поставка товара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</si>
</sst>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39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7" fontId="1" fillId="0" borderId="0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 wrapText="1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9" xfId="0" applyFont="1" applyBorder="1"/>
    <xf numFmtId="49" fontId="1" fillId="3" borderId="13" xfId="0" applyNumberFormat="1" applyFont="1" applyFill="1" applyBorder="1" applyAlignment="1">
      <alignment horizontal="center" vertical="center" wrapText="1"/>
    </xf>
    <xf numFmtId="0" fontId="17" fillId="4" borderId="39" xfId="0" applyFont="1" applyFill="1" applyBorder="1" applyAlignment="1">
      <alignment vertical="top" wrapText="1"/>
    </xf>
    <xf numFmtId="164" fontId="0" fillId="0" borderId="0" xfId="0" applyNumberFormat="1" applyAlignment="1">
      <alignment horizontal="center" vertical="center" wrapText="1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9" xfId="0" applyNumberFormat="1" applyFont="1" applyBorder="1" applyAlignment="1">
      <alignment horizontal="center" vertical="center" wrapText="1"/>
    </xf>
    <xf numFmtId="49" fontId="1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9" xfId="0" applyNumberFormat="1" applyFont="1" applyBorder="1" applyAlignment="1" applyProtection="1">
      <alignment horizontal="center" vertical="center" wrapText="1"/>
      <protection locked="0"/>
    </xf>
    <xf numFmtId="165" fontId="1" fillId="0" borderId="39" xfId="0" applyNumberFormat="1" applyFont="1" applyBorder="1" applyAlignment="1" applyProtection="1">
      <alignment horizontal="center" vertical="center" wrapText="1"/>
      <protection locked="0"/>
    </xf>
    <xf numFmtId="7" fontId="1" fillId="0" borderId="39" xfId="0" applyNumberFormat="1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center" vertical="center" wrapText="1"/>
      <protection locked="0"/>
    </xf>
    <xf numFmtId="4" fontId="1" fillId="0" borderId="39" xfId="0" applyNumberFormat="1" applyFont="1" applyBorder="1" applyAlignment="1" applyProtection="1">
      <alignment horizontal="center" vertical="center" wrapText="1"/>
      <protection locked="0"/>
    </xf>
    <xf numFmtId="4" fontId="1" fillId="0" borderId="39" xfId="0" applyNumberFormat="1" applyFont="1" applyBorder="1" applyAlignment="1">
      <alignment horizontal="center" vertical="center" wrapText="1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9" xfId="0" applyNumberFormat="1" applyFont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>
      <alignment horizontal="center" vertical="center" wrapText="1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>
      <alignment horizontal="center" vertical="center" wrapText="1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>
      <alignment horizontal="center" vertical="center" wrapText="1"/>
    </xf>
    <xf numFmtId="16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>
      <alignment horizontal="center" vertical="center" wrapText="1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4" xfId="0" applyNumberFormat="1" applyFont="1" applyFill="1" applyBorder="1" applyAlignment="1">
      <alignment horizontal="center" vertical="center" wrapText="1"/>
    </xf>
    <xf numFmtId="1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>
      <alignment horizontal="center" vertical="center" wrapText="1"/>
    </xf>
    <xf numFmtId="4" fontId="1" fillId="18" borderId="50" xfId="0" applyNumberFormat="1" applyFont="1" applyFill="1" applyBorder="1" applyAlignment="1">
      <alignment horizontal="center" vertical="center" wrapText="1"/>
    </xf>
    <xf numFmtId="4" fontId="1" fillId="18" borderId="47" xfId="0" applyNumberFormat="1" applyFont="1" applyFill="1" applyBorder="1" applyAlignment="1">
      <alignment horizontal="center" vertical="center" wrapText="1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>
      <alignment horizontal="center" vertical="center" wrapText="1"/>
    </xf>
    <xf numFmtId="49" fontId="1" fillId="18" borderId="49" xfId="0" applyNumberFormat="1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/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/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/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6583</xdr:rowOff>
    </xdr:to>
    <xdr:sp macro="[0]!УдалитьСтрокуП4" textlink="">
      <xdr:nvSpPr>
        <xdr:cNvPr id="5" name="Скругленный прямоугольник 4"/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4</xdr:row>
      <xdr:rowOff>657</xdr:rowOff>
    </xdr:to>
    <xdr:sp macro="[0]!УдалитьСтрокуП5" textlink="">
      <xdr:nvSpPr>
        <xdr:cNvPr id="3" name="Скругленный прямоугольник 2"/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/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619962</xdr:colOff>
      <xdr:row>4</xdr:row>
      <xdr:rowOff>792</xdr:rowOff>
    </xdr:to>
    <xdr:sp macro="[0]!ДобавитьППАктП5" textlink="">
      <xdr:nvSpPr>
        <xdr:cNvPr id="5" name="Скругленный прямоугольник 4"/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/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/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/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/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/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/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/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/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/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/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/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/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abSelected="1" zoomScale="70" zoomScaleNormal="70" workbookViewId="0">
      <selection activeCell="C6" sqref="C6"/>
    </sheetView>
  </sheetViews>
  <sheetFormatPr defaultColWidth="0" defaultRowHeight="14.4" x14ac:dyDescent="0.3"/>
  <cols>
    <col min="1" max="2" width="9.109375" style="9" customWidth="1"/>
    <col min="3" max="3" width="25.33203125" style="9" customWidth="1"/>
    <col min="4" max="5" width="9.109375" style="9" customWidth="1"/>
    <col min="6" max="6" width="11.6640625" style="9" customWidth="1"/>
    <col min="7" max="7" width="19" style="9" customWidth="1"/>
    <col min="8" max="8" width="6.5546875" style="9" customWidth="1"/>
    <col min="9" max="9" width="5.5546875" style="9" customWidth="1"/>
    <col min="10" max="10" width="15" style="9" customWidth="1"/>
    <col min="11" max="11" width="14.88671875" style="9" customWidth="1"/>
    <col min="12" max="12" width="21.33203125" style="9" customWidth="1"/>
    <col min="13" max="13" width="10.109375" style="9" customWidth="1"/>
    <col min="14" max="14" width="17.109375" style="9" bestFit="1" customWidth="1"/>
    <col min="15" max="22" width="9.109375" style="9" hidden="1" customWidth="1"/>
    <col min="23" max="23" width="30.6640625" style="9" hidden="1" customWidth="1"/>
    <col min="24" max="16384" width="9.109375" style="9" hidden="1"/>
  </cols>
  <sheetData>
    <row r="1" spans="1:14" ht="27" customHeight="1" thickBot="1" x14ac:dyDescent="0.35">
      <c r="A1" s="237" t="s">
        <v>141</v>
      </c>
      <c r="B1" s="238"/>
      <c r="C1" s="238"/>
      <c r="D1" s="238"/>
      <c r="E1" s="237" t="s">
        <v>160</v>
      </c>
      <c r="F1" s="238"/>
      <c r="G1" s="238"/>
      <c r="H1" s="238"/>
      <c r="I1" s="238"/>
      <c r="J1" s="238"/>
      <c r="K1" s="238"/>
      <c r="L1" s="238"/>
      <c r="M1" s="238"/>
      <c r="N1" s="239"/>
    </row>
    <row r="3" spans="1:14" ht="15" thickBot="1" x14ac:dyDescent="0.35">
      <c r="I3" s="21"/>
      <c r="J3" s="21"/>
      <c r="K3" s="21"/>
      <c r="L3" s="21"/>
      <c r="M3" s="21"/>
      <c r="N3" s="21"/>
    </row>
    <row r="4" spans="1:14" ht="32.25" customHeight="1" thickBot="1" x14ac:dyDescent="0.35">
      <c r="A4" s="213" t="s">
        <v>25</v>
      </c>
      <c r="B4" s="214"/>
      <c r="C4" s="4">
        <v>13465437.449999999</v>
      </c>
      <c r="D4" s="5"/>
      <c r="E4" s="215" t="s">
        <v>140</v>
      </c>
      <c r="F4" s="216"/>
      <c r="G4" s="217"/>
      <c r="H4" s="218">
        <v>2000000</v>
      </c>
      <c r="I4" s="219"/>
      <c r="J4" s="220"/>
      <c r="K4" s="22"/>
      <c r="L4" s="99" t="s">
        <v>55</v>
      </c>
      <c r="M4" s="215">
        <v>7744713.4400000004</v>
      </c>
      <c r="N4" s="217"/>
    </row>
    <row r="5" spans="1:14" ht="30.75" customHeight="1" thickBot="1" x14ac:dyDescent="0.35">
      <c r="A5" s="213" t="s">
        <v>26</v>
      </c>
      <c r="B5" s="214"/>
      <c r="C5" s="6">
        <f>C4-G15+J15</f>
        <v>6645365.9399999995</v>
      </c>
      <c r="D5" s="5"/>
      <c r="E5" s="215" t="s">
        <v>53</v>
      </c>
      <c r="F5" s="216"/>
      <c r="G5" s="217"/>
      <c r="H5" s="205">
        <f>H4-G12</f>
        <v>1933427.1</v>
      </c>
      <c r="I5" s="206"/>
      <c r="J5" s="207"/>
      <c r="K5" s="22"/>
      <c r="L5" s="99" t="s">
        <v>54</v>
      </c>
      <c r="M5" s="208">
        <f>M4-G13</f>
        <v>5605613.3900000006</v>
      </c>
      <c r="N5" s="209"/>
    </row>
    <row r="6" spans="1:14" x14ac:dyDescent="0.3">
      <c r="C6" s="7"/>
      <c r="D6" s="10"/>
      <c r="E6" s="10"/>
      <c r="F6" s="10"/>
      <c r="G6" s="10"/>
      <c r="H6" s="10"/>
      <c r="I6" s="10"/>
      <c r="J6" s="10"/>
      <c r="K6" s="10"/>
      <c r="L6" s="10"/>
    </row>
    <row r="7" spans="1:14" ht="15" thickBot="1" x14ac:dyDescent="0.35"/>
    <row r="8" spans="1:14" ht="72" customHeight="1" thickBot="1" x14ac:dyDescent="0.35">
      <c r="A8" s="221" t="s">
        <v>27</v>
      </c>
      <c r="B8" s="222"/>
      <c r="C8" s="223"/>
      <c r="D8" s="221" t="s">
        <v>28</v>
      </c>
      <c r="E8" s="222"/>
      <c r="F8" s="223"/>
      <c r="G8" s="224" t="s">
        <v>29</v>
      </c>
      <c r="H8" s="225"/>
      <c r="I8" s="226"/>
      <c r="J8" s="224" t="s">
        <v>142</v>
      </c>
      <c r="K8" s="225"/>
      <c r="L8" s="226"/>
      <c r="M8" s="221" t="s">
        <v>30</v>
      </c>
      <c r="N8" s="223"/>
    </row>
    <row r="9" spans="1:14" ht="41.25" customHeight="1" thickBot="1" x14ac:dyDescent="0.35">
      <c r="A9" s="227" t="s">
        <v>31</v>
      </c>
      <c r="B9" s="228"/>
      <c r="C9" s="229"/>
      <c r="D9" s="230">
        <f>'Состоявшиеся аукционы'!G2</f>
        <v>740880</v>
      </c>
      <c r="E9" s="230"/>
      <c r="F9" s="230"/>
      <c r="G9" s="230">
        <f>'Состоявшиеся аукционы'!Q2</f>
        <v>674200.8</v>
      </c>
      <c r="H9" s="230"/>
      <c r="I9" s="230"/>
      <c r="J9" s="210">
        <f>'Состоявшиеся аукционы'!AB2</f>
        <v>0</v>
      </c>
      <c r="K9" s="212"/>
      <c r="L9" s="211"/>
      <c r="M9" s="230">
        <f t="shared" ref="M9:M15" si="0">D9-G9</f>
        <v>66679.199999999953</v>
      </c>
      <c r="N9" s="230"/>
    </row>
    <row r="10" spans="1:14" ht="78.75" customHeight="1" thickBot="1" x14ac:dyDescent="0.35">
      <c r="A10" s="227" t="s">
        <v>49</v>
      </c>
      <c r="B10" s="228"/>
      <c r="C10" s="229"/>
      <c r="D10" s="230">
        <f>'Несостоявшиеся аукционы'!G2</f>
        <v>1599844.19</v>
      </c>
      <c r="E10" s="230"/>
      <c r="F10" s="230"/>
      <c r="G10" s="230">
        <f>'Несостоявшиеся аукционы'!Q2</f>
        <v>1599844.19</v>
      </c>
      <c r="H10" s="230"/>
      <c r="I10" s="230"/>
      <c r="J10" s="210">
        <f>'Несостоявшиеся аукционы'!AB2</f>
        <v>0</v>
      </c>
      <c r="K10" s="212"/>
      <c r="L10" s="211"/>
      <c r="M10" s="230">
        <f t="shared" si="0"/>
        <v>0</v>
      </c>
      <c r="N10" s="230"/>
    </row>
    <row r="11" spans="1:14" ht="40.5" customHeight="1" thickBot="1" x14ac:dyDescent="0.35">
      <c r="A11" s="227" t="s">
        <v>83</v>
      </c>
      <c r="B11" s="228"/>
      <c r="C11" s="229"/>
      <c r="D11" s="210">
        <f>'Иные конкурентные закупки'!G2</f>
        <v>0</v>
      </c>
      <c r="E11" s="212"/>
      <c r="F11" s="211"/>
      <c r="G11" s="210">
        <f>'Иные конкурентные закупки'!Q2</f>
        <v>0</v>
      </c>
      <c r="H11" s="212"/>
      <c r="I11" s="211"/>
      <c r="J11" s="210">
        <f>'Иные конкурентные закупки'!AB2</f>
        <v>0</v>
      </c>
      <c r="K11" s="212"/>
      <c r="L11" s="211"/>
      <c r="M11" s="210">
        <f t="shared" si="0"/>
        <v>0</v>
      </c>
      <c r="N11" s="211"/>
    </row>
    <row r="12" spans="1:14" ht="54.75" customHeight="1" thickBot="1" x14ac:dyDescent="0.35">
      <c r="A12" s="234" t="s">
        <v>50</v>
      </c>
      <c r="B12" s="235"/>
      <c r="C12" s="236"/>
      <c r="D12" s="230">
        <f>'Ед. поставщик п.4 ч.1'!H2</f>
        <v>66572.899999999994</v>
      </c>
      <c r="E12" s="230"/>
      <c r="F12" s="230"/>
      <c r="G12" s="230">
        <f>D12</f>
        <v>66572.899999999994</v>
      </c>
      <c r="H12" s="230"/>
      <c r="I12" s="230"/>
      <c r="J12" s="210">
        <f>'Ед. поставщик п.4 ч.1'!V2</f>
        <v>0</v>
      </c>
      <c r="K12" s="212"/>
      <c r="L12" s="211"/>
      <c r="M12" s="230">
        <f t="shared" si="0"/>
        <v>0</v>
      </c>
      <c r="N12" s="230"/>
    </row>
    <row r="13" spans="1:14" ht="45.75" customHeight="1" thickBot="1" x14ac:dyDescent="0.35">
      <c r="A13" s="234" t="s">
        <v>51</v>
      </c>
      <c r="B13" s="235"/>
      <c r="C13" s="236"/>
      <c r="D13" s="230">
        <f>'Ед. поставщик п.5 ч.1'!H2</f>
        <v>2139100.0499999998</v>
      </c>
      <c r="E13" s="230"/>
      <c r="F13" s="230"/>
      <c r="G13" s="230">
        <f>D13</f>
        <v>2139100.0499999998</v>
      </c>
      <c r="H13" s="230"/>
      <c r="I13" s="230"/>
      <c r="J13" s="210">
        <f>'Ед. поставщик п.5 ч.1'!V2</f>
        <v>0</v>
      </c>
      <c r="K13" s="212"/>
      <c r="L13" s="211"/>
      <c r="M13" s="230">
        <f t="shared" si="0"/>
        <v>0</v>
      </c>
      <c r="N13" s="230"/>
    </row>
    <row r="14" spans="1:14" ht="45.75" customHeight="1" thickBot="1" x14ac:dyDescent="0.35">
      <c r="A14" s="252" t="s">
        <v>52</v>
      </c>
      <c r="B14" s="253"/>
      <c r="C14" s="254"/>
      <c r="D14" s="210">
        <f>'Ед.поставщик за искл. п.4,5 ч.1'!G2</f>
        <v>2340353.5699999998</v>
      </c>
      <c r="E14" s="212"/>
      <c r="F14" s="211"/>
      <c r="G14" s="210">
        <f>D14</f>
        <v>2340353.5699999998</v>
      </c>
      <c r="H14" s="212"/>
      <c r="I14" s="211"/>
      <c r="J14" s="210">
        <f>'Ед.поставщик за искл. п.4,5 ч.1'!T2</f>
        <v>0</v>
      </c>
      <c r="K14" s="212"/>
      <c r="L14" s="211"/>
      <c r="M14" s="230">
        <f t="shared" si="0"/>
        <v>0</v>
      </c>
      <c r="N14" s="230"/>
    </row>
    <row r="15" spans="1:14" ht="21.6" thickBot="1" x14ac:dyDescent="0.35">
      <c r="A15" s="231" t="s">
        <v>143</v>
      </c>
      <c r="B15" s="232"/>
      <c r="C15" s="233"/>
      <c r="D15" s="230">
        <f>SUM(D9:D14)</f>
        <v>6886750.709999999</v>
      </c>
      <c r="E15" s="230"/>
      <c r="F15" s="230"/>
      <c r="G15" s="210">
        <f>SUM(G9:G14)</f>
        <v>6820071.5099999998</v>
      </c>
      <c r="H15" s="212"/>
      <c r="I15" s="211"/>
      <c r="J15" s="210">
        <f>SUM(J9:J14)</f>
        <v>0</v>
      </c>
      <c r="K15" s="212"/>
      <c r="L15" s="211"/>
      <c r="M15" s="230">
        <f t="shared" si="0"/>
        <v>66679.199999999255</v>
      </c>
      <c r="N15" s="230"/>
    </row>
    <row r="17" spans="1:12" x14ac:dyDescent="0.3">
      <c r="K17" s="158"/>
    </row>
    <row r="18" spans="1:12" ht="15" thickBot="1" x14ac:dyDescent="0.35">
      <c r="K18" s="158"/>
    </row>
    <row r="19" spans="1:12" ht="23.25" customHeight="1" x14ac:dyDescent="0.3">
      <c r="A19" s="240" t="s">
        <v>35</v>
      </c>
      <c r="B19" s="241"/>
      <c r="C19" s="242"/>
      <c r="D19" s="246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1352230.5999999999</v>
      </c>
      <c r="E19" s="247"/>
      <c r="F19" s="247"/>
      <c r="G19" s="248"/>
      <c r="I19" s="20"/>
      <c r="J19" s="20"/>
      <c r="K19" s="20"/>
      <c r="L19" s="20"/>
    </row>
    <row r="20" spans="1:12" ht="24" customHeight="1" thickBot="1" x14ac:dyDescent="0.35">
      <c r="A20" s="243"/>
      <c r="B20" s="244"/>
      <c r="C20" s="245"/>
      <c r="D20" s="249"/>
      <c r="E20" s="250"/>
      <c r="F20" s="250"/>
      <c r="G20" s="251"/>
      <c r="I20" s="20"/>
      <c r="J20" s="20"/>
      <c r="K20" s="20"/>
      <c r="L20" s="20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17"/>
  <sheetViews>
    <sheetView showGridLines="0" topLeftCell="I1" zoomScale="60" zoomScaleNormal="60" workbookViewId="0">
      <pane ySplit="8" topLeftCell="A11" activePane="bottomLeft" state="frozen"/>
      <selection activeCell="I1" sqref="I1"/>
      <selection pane="bottomLeft" activeCell="R11" sqref="R11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3.33203125" style="12" customWidth="1"/>
    <col min="6" max="6" width="27.5546875" style="3" customWidth="1"/>
    <col min="7" max="7" width="49.109375" style="3" customWidth="1"/>
    <col min="8" max="8" width="26.88671875" style="11" customWidth="1"/>
    <col min="9" max="9" width="21.88671875" style="11" customWidth="1"/>
    <col min="10" max="10" width="33.5546875" style="3" customWidth="1"/>
    <col min="11" max="12" width="28.33203125" style="3" customWidth="1"/>
    <col min="13" max="13" width="34.88671875" style="3" customWidth="1"/>
    <col min="14" max="14" width="28.88671875" style="12" customWidth="1"/>
    <col min="15" max="15" width="28.88671875" style="3" customWidth="1"/>
    <col min="16" max="16" width="24" style="32" customWidth="1"/>
    <col min="17" max="17" width="24" style="12" bestFit="1" customWidth="1"/>
    <col min="18" max="18" width="23.44140625" style="8" customWidth="1"/>
    <col min="19" max="20" width="23.6640625" style="8" customWidth="1"/>
    <col min="21" max="21" width="24.5546875" style="12" customWidth="1"/>
    <col min="22" max="22" width="25.5546875" style="32" customWidth="1"/>
    <col min="23" max="23" width="17.664062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A2" s="86"/>
      <c r="B2" s="86"/>
      <c r="C2" s="86"/>
      <c r="D2" s="86"/>
      <c r="E2" s="86"/>
      <c r="F2" s="43"/>
      <c r="G2" s="101" t="s">
        <v>24</v>
      </c>
      <c r="H2" s="98">
        <f>SUM(H9:H9999)</f>
        <v>66572.899999999994</v>
      </c>
      <c r="K2" s="255"/>
      <c r="L2" s="255"/>
      <c r="M2" s="255"/>
      <c r="N2" s="256" t="s">
        <v>137</v>
      </c>
      <c r="O2" s="258"/>
      <c r="P2" s="87">
        <f>SUM(P9:P9999)</f>
        <v>23058</v>
      </c>
      <c r="R2" s="86"/>
      <c r="S2" s="256" t="s">
        <v>45</v>
      </c>
      <c r="T2" s="257"/>
      <c r="U2" s="258"/>
      <c r="V2" s="88">
        <f>SUM(V9:V9999)</f>
        <v>0</v>
      </c>
    </row>
    <row r="3" spans="1:24" x14ac:dyDescent="0.3">
      <c r="A3" s="255"/>
      <c r="B3" s="255"/>
      <c r="C3" s="255"/>
      <c r="D3" s="255"/>
      <c r="E3" s="255"/>
      <c r="F3" s="45"/>
      <c r="N3" s="86"/>
    </row>
    <row r="4" spans="1:24" ht="39.9" customHeight="1" x14ac:dyDescent="0.3">
      <c r="A4" s="14"/>
      <c r="B4" s="14"/>
      <c r="C4" s="14"/>
      <c r="D4" s="14"/>
      <c r="E4" s="29"/>
      <c r="F4" s="14"/>
      <c r="J4" s="259"/>
      <c r="K4" s="259"/>
      <c r="M4" s="259"/>
      <c r="N4" s="259"/>
      <c r="O4" s="259"/>
      <c r="P4" s="259"/>
    </row>
    <row r="5" spans="1:24" x14ac:dyDescent="0.3">
      <c r="A5" s="14"/>
      <c r="B5" s="14"/>
      <c r="C5" s="14"/>
      <c r="D5" s="14"/>
      <c r="E5" s="29"/>
      <c r="F5" s="14"/>
      <c r="G5" s="14"/>
      <c r="H5" s="15"/>
    </row>
    <row r="6" spans="1:24" ht="91.2" customHeight="1" x14ac:dyDescent="0.3">
      <c r="A6" s="69" t="s">
        <v>8</v>
      </c>
      <c r="B6" s="69" t="s">
        <v>47</v>
      </c>
      <c r="C6" s="69" t="s">
        <v>145</v>
      </c>
      <c r="D6" s="69" t="s">
        <v>10</v>
      </c>
      <c r="E6" s="68" t="s">
        <v>1</v>
      </c>
      <c r="F6" s="69" t="s">
        <v>2</v>
      </c>
      <c r="G6" s="69" t="s">
        <v>3</v>
      </c>
      <c r="H6" s="71" t="s">
        <v>4</v>
      </c>
      <c r="I6" s="71" t="s">
        <v>22</v>
      </c>
      <c r="J6" s="69" t="s">
        <v>46</v>
      </c>
      <c r="K6" s="69" t="s">
        <v>5</v>
      </c>
      <c r="L6" s="69" t="s">
        <v>82</v>
      </c>
      <c r="M6" s="69" t="s">
        <v>44</v>
      </c>
      <c r="N6" s="68" t="s">
        <v>7</v>
      </c>
      <c r="O6" s="69" t="s">
        <v>6</v>
      </c>
      <c r="P6" s="70" t="s">
        <v>23</v>
      </c>
      <c r="Q6" s="68" t="s">
        <v>9</v>
      </c>
      <c r="R6" s="67" t="s">
        <v>40</v>
      </c>
      <c r="S6" s="67" t="s">
        <v>103</v>
      </c>
      <c r="T6" s="67" t="s">
        <v>104</v>
      </c>
      <c r="U6" s="68" t="s">
        <v>41</v>
      </c>
      <c r="V6" s="70" t="s">
        <v>105</v>
      </c>
      <c r="W6" s="67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9" customFormat="1" ht="90" hidden="1" x14ac:dyDescent="0.3">
      <c r="A8" s="72">
        <v>1</v>
      </c>
      <c r="B8" s="72" t="s">
        <v>56</v>
      </c>
      <c r="C8" s="72"/>
      <c r="D8" s="72" t="s">
        <v>58</v>
      </c>
      <c r="E8" s="73" t="s">
        <v>57</v>
      </c>
      <c r="F8" s="73" t="s">
        <v>107</v>
      </c>
      <c r="G8" s="72" t="s">
        <v>59</v>
      </c>
      <c r="H8" s="79">
        <v>20000</v>
      </c>
      <c r="I8" s="79">
        <f>H8-P8</f>
        <v>0</v>
      </c>
      <c r="J8" s="72" t="s">
        <v>60</v>
      </c>
      <c r="K8" s="72" t="s">
        <v>61</v>
      </c>
      <c r="L8" s="72"/>
      <c r="M8" s="72" t="s">
        <v>62</v>
      </c>
      <c r="N8" s="73">
        <v>43840</v>
      </c>
      <c r="O8" s="72" t="s">
        <v>144</v>
      </c>
      <c r="P8" s="103">
        <v>20000</v>
      </c>
      <c r="Q8" s="73">
        <v>43840</v>
      </c>
      <c r="R8" s="72"/>
      <c r="S8" s="79"/>
      <c r="T8" s="79"/>
      <c r="U8" s="73"/>
      <c r="V8" s="79"/>
      <c r="W8" s="75" t="s">
        <v>64</v>
      </c>
    </row>
    <row r="9" spans="1:24" s="105" customFormat="1" ht="144" x14ac:dyDescent="0.3">
      <c r="A9" s="117">
        <v>1</v>
      </c>
      <c r="B9" s="118" t="s">
        <v>56</v>
      </c>
      <c r="C9" s="118" t="s">
        <v>146</v>
      </c>
      <c r="D9" s="118" t="s">
        <v>147</v>
      </c>
      <c r="E9" s="148" t="s">
        <v>211</v>
      </c>
      <c r="F9" s="126">
        <v>45680</v>
      </c>
      <c r="G9" s="118" t="s">
        <v>212</v>
      </c>
      <c r="H9" s="120">
        <v>15000</v>
      </c>
      <c r="I9" s="121">
        <f>IF(X9 = 23, H9 + SUM(S9:S9) - SUM(T9:T9) - SUM(P9:P9) - V9,0)</f>
        <v>14610</v>
      </c>
      <c r="J9" s="118" t="s">
        <v>213</v>
      </c>
      <c r="K9" s="118" t="s">
        <v>214</v>
      </c>
      <c r="L9" s="118" t="s">
        <v>146</v>
      </c>
      <c r="M9" s="118"/>
      <c r="N9" s="126">
        <v>45688</v>
      </c>
      <c r="O9" s="126" t="s">
        <v>183</v>
      </c>
      <c r="P9" s="120">
        <v>390</v>
      </c>
      <c r="Q9" s="119">
        <v>45706</v>
      </c>
      <c r="R9" s="118"/>
      <c r="S9" s="120"/>
      <c r="T9" s="120"/>
      <c r="U9" s="120"/>
      <c r="V9" s="147"/>
      <c r="W9" s="125"/>
      <c r="X9" s="105">
        <v>23</v>
      </c>
    </row>
    <row r="10" spans="1:24" s="105" customFormat="1" ht="144" x14ac:dyDescent="0.3">
      <c r="A10" s="149">
        <v>2</v>
      </c>
      <c r="B10" s="150" t="s">
        <v>56</v>
      </c>
      <c r="C10" s="150" t="s">
        <v>146</v>
      </c>
      <c r="D10" s="150" t="s">
        <v>147</v>
      </c>
      <c r="E10" s="178" t="s">
        <v>215</v>
      </c>
      <c r="F10" s="180">
        <v>45702</v>
      </c>
      <c r="G10" s="166" t="s">
        <v>216</v>
      </c>
      <c r="H10" s="151">
        <v>28904.9</v>
      </c>
      <c r="I10" s="152">
        <f>IF(X10 = 35, H10 + SUM(S10:S10) - SUM(T10:T10) - SUM(P10:P10) - V10,0)</f>
        <v>28904.9</v>
      </c>
      <c r="J10" s="150" t="s">
        <v>217</v>
      </c>
      <c r="K10" s="166" t="s">
        <v>218</v>
      </c>
      <c r="L10" s="150" t="s">
        <v>146</v>
      </c>
      <c r="M10" s="150"/>
      <c r="N10" s="180"/>
      <c r="O10" s="180" t="s">
        <v>183</v>
      </c>
      <c r="P10" s="151"/>
      <c r="Q10" s="153"/>
      <c r="R10" s="150"/>
      <c r="S10" s="151"/>
      <c r="T10" s="151"/>
      <c r="U10" s="151"/>
      <c r="V10" s="179"/>
      <c r="W10" s="175"/>
      <c r="X10" s="105">
        <v>35</v>
      </c>
    </row>
    <row r="11" spans="1:24" s="105" customFormat="1" ht="144" x14ac:dyDescent="0.3">
      <c r="A11" s="149">
        <v>3</v>
      </c>
      <c r="B11" s="150" t="s">
        <v>56</v>
      </c>
      <c r="C11" s="150" t="s">
        <v>146</v>
      </c>
      <c r="D11" s="150" t="s">
        <v>147</v>
      </c>
      <c r="E11" s="178">
        <v>9</v>
      </c>
      <c r="F11" s="180">
        <v>45713</v>
      </c>
      <c r="G11" s="150" t="s">
        <v>226</v>
      </c>
      <c r="H11" s="151">
        <v>22668</v>
      </c>
      <c r="I11" s="152">
        <f>IF(X11 = 37, H11 + SUM(S11:S11) - SUM(T11:T11) - SUM(P11:P11) - V11,0)</f>
        <v>0</v>
      </c>
      <c r="J11" s="150" t="s">
        <v>227</v>
      </c>
      <c r="K11" s="150" t="s">
        <v>228</v>
      </c>
      <c r="L11" s="150" t="s">
        <v>146</v>
      </c>
      <c r="M11" s="150"/>
      <c r="N11" s="180">
        <v>45713</v>
      </c>
      <c r="O11" s="180" t="s">
        <v>183</v>
      </c>
      <c r="P11" s="151">
        <v>22668</v>
      </c>
      <c r="Q11" s="153">
        <v>45715</v>
      </c>
      <c r="R11" s="150"/>
      <c r="S11" s="151"/>
      <c r="T11" s="151"/>
      <c r="U11" s="151"/>
      <c r="V11" s="179"/>
      <c r="W11" s="175"/>
      <c r="X11" s="105">
        <v>37</v>
      </c>
    </row>
    <row r="12" spans="1:24" x14ac:dyDescent="0.3">
      <c r="A12" s="164"/>
      <c r="B12" s="165"/>
      <c r="C12" s="166"/>
      <c r="D12" s="166"/>
      <c r="E12" s="167"/>
      <c r="F12" s="181"/>
      <c r="G12" s="166"/>
      <c r="H12" s="170"/>
      <c r="I12" s="171">
        <f>IF(X12 = 35, H12 + SUM(S12:S12) - SUM(T12:T12) - SUM(P12:P12) - V12,0)</f>
        <v>0</v>
      </c>
      <c r="J12" s="166"/>
      <c r="K12" s="166"/>
      <c r="L12" s="166"/>
      <c r="M12" s="166"/>
      <c r="N12" s="181"/>
      <c r="O12" s="181"/>
      <c r="P12" s="170"/>
      <c r="Q12" s="167"/>
      <c r="R12" s="169"/>
      <c r="S12" s="170"/>
      <c r="T12" s="170"/>
      <c r="U12" s="170"/>
      <c r="V12" s="168"/>
      <c r="W12" s="169"/>
      <c r="X12" s="8">
        <v>38</v>
      </c>
    </row>
    <row r="13" spans="1:24" s="2" customFormat="1" x14ac:dyDescent="0.3">
      <c r="A13" s="41"/>
      <c r="B13" s="107"/>
      <c r="C13" s="41"/>
      <c r="D13" s="41"/>
      <c r="E13" s="42"/>
      <c r="F13" s="41"/>
      <c r="G13" s="41"/>
      <c r="H13" s="44"/>
      <c r="I13" s="44"/>
      <c r="J13" s="41"/>
      <c r="K13" s="41"/>
      <c r="L13" s="41"/>
      <c r="M13" s="41"/>
      <c r="N13" s="42"/>
      <c r="O13" s="41"/>
      <c r="P13" s="40"/>
      <c r="Q13" s="42"/>
      <c r="U13" s="42"/>
      <c r="V13" s="40"/>
    </row>
    <row r="14" spans="1:24" s="2" customFormat="1" x14ac:dyDescent="0.3">
      <c r="A14" s="41"/>
      <c r="B14" s="107"/>
      <c r="C14" s="41"/>
      <c r="D14" s="41"/>
      <c r="E14" s="42"/>
      <c r="F14" s="41"/>
      <c r="G14" s="41"/>
      <c r="H14" s="44"/>
      <c r="I14" s="44"/>
      <c r="J14" s="41"/>
      <c r="K14" s="41"/>
      <c r="L14" s="41"/>
      <c r="M14" s="41"/>
      <c r="N14" s="42"/>
      <c r="O14" s="41"/>
      <c r="P14" s="40"/>
      <c r="Q14" s="42"/>
      <c r="U14" s="42"/>
      <c r="V14" s="40"/>
    </row>
    <row r="15" spans="1:24" s="2" customFormat="1" x14ac:dyDescent="0.3">
      <c r="A15" s="41"/>
      <c r="B15" s="107"/>
      <c r="C15" s="41"/>
      <c r="D15" s="41"/>
      <c r="E15" s="42"/>
      <c r="F15" s="41"/>
      <c r="G15" s="41"/>
      <c r="H15" s="44"/>
      <c r="I15" s="44"/>
      <c r="J15" s="41"/>
      <c r="K15" s="41"/>
      <c r="L15" s="41"/>
      <c r="M15" s="41"/>
      <c r="N15" s="42"/>
      <c r="O15" s="41"/>
      <c r="P15" s="40"/>
      <c r="Q15" s="42"/>
      <c r="U15" s="42"/>
      <c r="V15" s="40"/>
    </row>
    <row r="16" spans="1:24" s="2" customFormat="1" x14ac:dyDescent="0.3">
      <c r="A16" s="41"/>
      <c r="B16" s="107"/>
      <c r="C16" s="41"/>
      <c r="D16" s="41"/>
      <c r="E16" s="42"/>
      <c r="F16" s="41"/>
      <c r="G16" s="41"/>
      <c r="H16" s="44"/>
      <c r="I16" s="44"/>
      <c r="J16" s="41"/>
      <c r="K16" s="41"/>
      <c r="L16" s="41"/>
      <c r="M16" s="41"/>
      <c r="N16" s="42"/>
      <c r="O16" s="41"/>
      <c r="P16" s="40"/>
      <c r="Q16" s="42"/>
      <c r="U16" s="42"/>
      <c r="V16" s="40"/>
    </row>
    <row r="17" spans="1:22" s="2" customFormat="1" x14ac:dyDescent="0.3">
      <c r="A17" s="41"/>
      <c r="B17" s="107"/>
      <c r="C17" s="41"/>
      <c r="D17" s="41"/>
      <c r="E17" s="42"/>
      <c r="F17" s="41"/>
      <c r="G17" s="41"/>
      <c r="H17" s="44"/>
      <c r="I17" s="44"/>
      <c r="J17" s="41"/>
      <c r="K17" s="41"/>
      <c r="L17" s="41"/>
      <c r="M17" s="41"/>
      <c r="N17" s="42"/>
      <c r="O17" s="41"/>
      <c r="P17" s="40"/>
      <c r="Q17" s="42"/>
      <c r="U17" s="42"/>
      <c r="V17" s="40"/>
    </row>
  </sheetData>
  <sheetProtection password="EB34" sheet="1" objects="1" scenarios="1" formatCells="0" formatColumns="0" formatRows="0"/>
  <mergeCells count="7">
    <mergeCell ref="A3:E3"/>
    <mergeCell ref="S2:U2"/>
    <mergeCell ref="N2:O2"/>
    <mergeCell ref="J4:K4"/>
    <mergeCell ref="M4:N4"/>
    <mergeCell ref="O4:P4"/>
    <mergeCell ref="K2:M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54"/>
  <sheetViews>
    <sheetView showGridLines="0" topLeftCell="K1" zoomScale="70" zoomScaleNormal="70" workbookViewId="0">
      <pane ySplit="8" topLeftCell="A49" activePane="bottomLeft" state="frozen"/>
      <selection pane="bottomLeft" activeCell="R39" sqref="R39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27.44140625" style="12" customWidth="1"/>
    <col min="8" max="8" width="38.44140625" style="3" bestFit="1" customWidth="1"/>
    <col min="9" max="9" width="33" style="3" customWidth="1"/>
    <col min="10" max="11" width="27.33203125" style="32" customWidth="1"/>
    <col min="12" max="12" width="21.44140625" style="3" customWidth="1"/>
    <col min="13" max="13" width="26.5546875" style="3" customWidth="1"/>
    <col min="14" max="14" width="28.109375" style="12" customWidth="1"/>
    <col min="15" max="15" width="39.33203125" style="3" customWidth="1"/>
    <col min="16" max="16" width="24.6640625" style="32" customWidth="1"/>
    <col min="17" max="17" width="24.44140625" style="12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2" customWidth="1"/>
    <col min="22" max="22" width="24" style="11" customWidth="1"/>
    <col min="23" max="23" width="21.8867187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E2" s="86"/>
      <c r="F2" s="294" t="s">
        <v>24</v>
      </c>
      <c r="G2" s="295"/>
      <c r="H2" s="98">
        <f>SUM(H9:H10000)</f>
        <v>2139100.0499999998</v>
      </c>
      <c r="I2" s="86"/>
      <c r="J2" s="39"/>
      <c r="N2" s="256" t="s">
        <v>137</v>
      </c>
      <c r="O2" s="258"/>
      <c r="P2" s="87">
        <f>SUM(P9:P10000)</f>
        <v>513023.62999999995</v>
      </c>
      <c r="R2" s="86"/>
      <c r="S2" s="256" t="s">
        <v>45</v>
      </c>
      <c r="T2" s="257"/>
      <c r="U2" s="258"/>
      <c r="V2" s="88">
        <f>SUM(V9:V10000)</f>
        <v>0</v>
      </c>
    </row>
    <row r="3" spans="1:24" x14ac:dyDescent="0.3">
      <c r="F3" s="38"/>
      <c r="G3" s="38"/>
      <c r="H3" s="38"/>
      <c r="I3" s="38"/>
      <c r="J3" s="39"/>
      <c r="K3" s="40"/>
      <c r="L3" s="41"/>
      <c r="M3" s="41"/>
      <c r="N3" s="38"/>
      <c r="O3" s="38"/>
      <c r="P3" s="39"/>
      <c r="Q3" s="42"/>
      <c r="R3" s="38"/>
      <c r="S3" s="38"/>
      <c r="T3" s="38"/>
      <c r="U3" s="38"/>
      <c r="V3" s="43"/>
    </row>
    <row r="4" spans="1:24" ht="39.9" customHeight="1" x14ac:dyDescent="0.3">
      <c r="F4" s="38"/>
      <c r="G4" s="38"/>
      <c r="H4" s="38"/>
      <c r="I4" s="38"/>
      <c r="J4" s="39"/>
      <c r="K4" s="40"/>
      <c r="L4" s="41"/>
      <c r="M4" s="41"/>
      <c r="N4" s="38"/>
      <c r="O4" s="38"/>
      <c r="P4" s="39"/>
      <c r="Q4" s="42"/>
      <c r="R4" s="38"/>
      <c r="S4" s="38"/>
      <c r="T4" s="38"/>
      <c r="U4" s="38"/>
      <c r="V4" s="43"/>
    </row>
    <row r="6" spans="1:24" ht="76.95" customHeight="1" x14ac:dyDescent="0.3">
      <c r="A6" s="23" t="s">
        <v>8</v>
      </c>
      <c r="B6" s="23" t="s">
        <v>47</v>
      </c>
      <c r="C6" s="23" t="s">
        <v>145</v>
      </c>
      <c r="D6" s="23" t="s">
        <v>10</v>
      </c>
      <c r="E6" s="23" t="s">
        <v>1</v>
      </c>
      <c r="F6" s="23" t="s">
        <v>2</v>
      </c>
      <c r="G6" s="30" t="s">
        <v>3</v>
      </c>
      <c r="H6" s="23" t="s">
        <v>4</v>
      </c>
      <c r="I6" s="23" t="s">
        <v>22</v>
      </c>
      <c r="J6" s="33" t="s">
        <v>46</v>
      </c>
      <c r="K6" s="33" t="s">
        <v>5</v>
      </c>
      <c r="L6" s="23" t="s">
        <v>106</v>
      </c>
      <c r="M6" s="23" t="s">
        <v>39</v>
      </c>
      <c r="N6" s="30" t="s">
        <v>37</v>
      </c>
      <c r="O6" s="23" t="s">
        <v>6</v>
      </c>
      <c r="P6" s="33" t="s">
        <v>23</v>
      </c>
      <c r="Q6" s="30" t="s">
        <v>9</v>
      </c>
      <c r="R6" s="28" t="s">
        <v>40</v>
      </c>
      <c r="S6" s="28" t="s">
        <v>103</v>
      </c>
      <c r="T6" s="28" t="s">
        <v>104</v>
      </c>
      <c r="U6" s="27" t="s">
        <v>41</v>
      </c>
      <c r="V6" s="31" t="s">
        <v>43</v>
      </c>
      <c r="W6" s="1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8" customFormat="1" ht="108" hidden="1" x14ac:dyDescent="0.3">
      <c r="A8" s="26" t="s">
        <v>36</v>
      </c>
      <c r="B8" s="26" t="s">
        <v>56</v>
      </c>
      <c r="C8" s="26"/>
      <c r="D8" s="26" t="s">
        <v>58</v>
      </c>
      <c r="E8" s="26" t="s">
        <v>57</v>
      </c>
      <c r="F8" s="77">
        <v>43839</v>
      </c>
      <c r="G8" s="25" t="s">
        <v>59</v>
      </c>
      <c r="H8" s="24">
        <v>20000</v>
      </c>
      <c r="I8" s="24">
        <v>0</v>
      </c>
      <c r="J8" s="76">
        <v>2353019514</v>
      </c>
      <c r="K8" s="34" t="s">
        <v>61</v>
      </c>
      <c r="L8" s="26"/>
      <c r="M8" s="26" t="s">
        <v>62</v>
      </c>
      <c r="N8" s="25">
        <v>43840</v>
      </c>
      <c r="O8" s="26" t="s">
        <v>63</v>
      </c>
      <c r="P8" s="34">
        <v>20000</v>
      </c>
      <c r="Q8" s="25">
        <v>43840</v>
      </c>
      <c r="R8" s="26"/>
      <c r="S8" s="72"/>
      <c r="T8" s="72"/>
      <c r="U8" s="25"/>
      <c r="V8" s="24"/>
      <c r="W8" s="13" t="s">
        <v>64</v>
      </c>
    </row>
    <row r="9" spans="1:24" s="106" customFormat="1" ht="108" x14ac:dyDescent="0.3">
      <c r="A9" s="117">
        <v>1</v>
      </c>
      <c r="B9" s="118" t="s">
        <v>56</v>
      </c>
      <c r="C9" s="118" t="s">
        <v>162</v>
      </c>
      <c r="D9" s="118" t="s">
        <v>147</v>
      </c>
      <c r="E9" s="118" t="s">
        <v>199</v>
      </c>
      <c r="F9" s="126">
        <v>45654</v>
      </c>
      <c r="G9" s="119" t="s">
        <v>163</v>
      </c>
      <c r="H9" s="120">
        <v>290000</v>
      </c>
      <c r="I9" s="121">
        <f>IF(X9 = 18, H9 + SUM(S9:S9) - SUM(T9:T9) - SUM(P9:P9) - V9,0)</f>
        <v>230439.77</v>
      </c>
      <c r="J9" s="122">
        <v>2310195709</v>
      </c>
      <c r="K9" s="123" t="s">
        <v>200</v>
      </c>
      <c r="L9" s="118" t="s">
        <v>146</v>
      </c>
      <c r="M9" s="118"/>
      <c r="N9" s="126">
        <v>45688</v>
      </c>
      <c r="O9" s="126" t="s">
        <v>183</v>
      </c>
      <c r="P9" s="120">
        <v>59560.23</v>
      </c>
      <c r="Q9" s="119">
        <v>45699</v>
      </c>
      <c r="R9" s="118"/>
      <c r="S9" s="120"/>
      <c r="T9" s="120"/>
      <c r="U9" s="120"/>
      <c r="V9" s="124"/>
      <c r="W9" s="125"/>
      <c r="X9" s="106">
        <v>18</v>
      </c>
    </row>
    <row r="10" spans="1:24" s="106" customFormat="1" ht="36" customHeight="1" x14ac:dyDescent="0.3">
      <c r="A10" s="276">
        <v>2</v>
      </c>
      <c r="B10" s="262" t="s">
        <v>56</v>
      </c>
      <c r="C10" s="262" t="s">
        <v>146</v>
      </c>
      <c r="D10" s="262" t="s">
        <v>147</v>
      </c>
      <c r="E10" s="262" t="s">
        <v>113</v>
      </c>
      <c r="F10" s="264">
        <v>45655</v>
      </c>
      <c r="G10" s="266" t="s">
        <v>165</v>
      </c>
      <c r="H10" s="268">
        <v>44000</v>
      </c>
      <c r="I10" s="270">
        <f>IF(X10 = 19, H10 + SUM(S10:S11) - SUM(T10:T11) - SUM(P10:P11) - V10,0)</f>
        <v>40294.520000000004</v>
      </c>
      <c r="J10" s="272">
        <v>2353246210</v>
      </c>
      <c r="K10" s="274" t="s">
        <v>150</v>
      </c>
      <c r="L10" s="262" t="s">
        <v>146</v>
      </c>
      <c r="M10" s="262"/>
      <c r="N10" s="189">
        <v>45674</v>
      </c>
      <c r="O10" s="264" t="s">
        <v>166</v>
      </c>
      <c r="P10" s="183">
        <v>1523.36</v>
      </c>
      <c r="Q10" s="184">
        <v>45688</v>
      </c>
      <c r="R10" s="185"/>
      <c r="S10" s="183"/>
      <c r="T10" s="183"/>
      <c r="U10" s="268"/>
      <c r="V10" s="278"/>
      <c r="W10" s="260"/>
      <c r="X10" s="106">
        <v>19</v>
      </c>
    </row>
    <row r="11" spans="1:24" s="2" customFormat="1" x14ac:dyDescent="0.3">
      <c r="A11" s="277"/>
      <c r="B11" s="263"/>
      <c r="C11" s="263"/>
      <c r="D11" s="263"/>
      <c r="E11" s="263"/>
      <c r="F11" s="265"/>
      <c r="G11" s="267"/>
      <c r="H11" s="269"/>
      <c r="I11" s="271"/>
      <c r="J11" s="273"/>
      <c r="K11" s="275"/>
      <c r="L11" s="263"/>
      <c r="M11" s="263"/>
      <c r="N11" s="190">
        <v>45707</v>
      </c>
      <c r="O11" s="265"/>
      <c r="P11" s="186">
        <v>2182.12</v>
      </c>
      <c r="Q11" s="187">
        <v>45716</v>
      </c>
      <c r="R11" s="188"/>
      <c r="S11" s="186"/>
      <c r="T11" s="186"/>
      <c r="U11" s="269"/>
      <c r="V11" s="279"/>
      <c r="W11" s="261"/>
      <c r="X11" s="2">
        <v>19</v>
      </c>
    </row>
    <row r="12" spans="1:24" s="106" customFormat="1" ht="37.5" customHeight="1" x14ac:dyDescent="0.3">
      <c r="A12" s="276">
        <v>3</v>
      </c>
      <c r="B12" s="262" t="s">
        <v>56</v>
      </c>
      <c r="C12" s="262" t="s">
        <v>146</v>
      </c>
      <c r="D12" s="262" t="s">
        <v>170</v>
      </c>
      <c r="E12" s="262" t="s">
        <v>171</v>
      </c>
      <c r="F12" s="264">
        <v>45654</v>
      </c>
      <c r="G12" s="266" t="s">
        <v>167</v>
      </c>
      <c r="H12" s="268">
        <v>370000</v>
      </c>
      <c r="I12" s="270">
        <f>IF(X12 = 20, H12 + SUM(S12:S15) - SUM(T12:T15) - SUM(P12:P15) - V12,0)</f>
        <v>256535.02999999997</v>
      </c>
      <c r="J12" s="272">
        <v>2308119595</v>
      </c>
      <c r="K12" s="274" t="s">
        <v>149</v>
      </c>
      <c r="L12" s="262" t="s">
        <v>146</v>
      </c>
      <c r="M12" s="262"/>
      <c r="N12" s="189">
        <v>45658</v>
      </c>
      <c r="O12" s="264" t="s">
        <v>168</v>
      </c>
      <c r="P12" s="183">
        <v>25009.94</v>
      </c>
      <c r="Q12" s="184">
        <v>45685</v>
      </c>
      <c r="R12" s="185"/>
      <c r="S12" s="183"/>
      <c r="T12" s="183"/>
      <c r="U12" s="268"/>
      <c r="V12" s="278"/>
      <c r="W12" s="260"/>
      <c r="X12" s="106">
        <v>20</v>
      </c>
    </row>
    <row r="13" spans="1:24" s="2" customFormat="1" x14ac:dyDescent="0.3">
      <c r="A13" s="289"/>
      <c r="B13" s="281"/>
      <c r="C13" s="281"/>
      <c r="D13" s="281"/>
      <c r="E13" s="281"/>
      <c r="F13" s="283"/>
      <c r="G13" s="284"/>
      <c r="H13" s="285"/>
      <c r="I13" s="286"/>
      <c r="J13" s="287"/>
      <c r="K13" s="288"/>
      <c r="L13" s="281"/>
      <c r="M13" s="281"/>
      <c r="N13" s="191">
        <v>45689</v>
      </c>
      <c r="O13" s="283"/>
      <c r="P13" s="192">
        <v>18751.080000000002</v>
      </c>
      <c r="Q13" s="193">
        <v>45692</v>
      </c>
      <c r="R13" s="194"/>
      <c r="S13" s="192"/>
      <c r="T13" s="192"/>
      <c r="U13" s="285"/>
      <c r="V13" s="280"/>
      <c r="W13" s="282"/>
      <c r="X13" s="2">
        <v>20</v>
      </c>
    </row>
    <row r="14" spans="1:24" s="2" customFormat="1" x14ac:dyDescent="0.3">
      <c r="A14" s="289"/>
      <c r="B14" s="281"/>
      <c r="C14" s="281"/>
      <c r="D14" s="281"/>
      <c r="E14" s="281"/>
      <c r="F14" s="283"/>
      <c r="G14" s="284"/>
      <c r="H14" s="285"/>
      <c r="I14" s="286"/>
      <c r="J14" s="287"/>
      <c r="K14" s="288"/>
      <c r="L14" s="281"/>
      <c r="M14" s="281"/>
      <c r="N14" s="191">
        <v>45688</v>
      </c>
      <c r="O14" s="283"/>
      <c r="P14" s="192">
        <v>40907.68</v>
      </c>
      <c r="Q14" s="193">
        <v>45705</v>
      </c>
      <c r="R14" s="194"/>
      <c r="S14" s="192"/>
      <c r="T14" s="192"/>
      <c r="U14" s="285"/>
      <c r="V14" s="280"/>
      <c r="W14" s="282"/>
      <c r="X14" s="2">
        <v>20</v>
      </c>
    </row>
    <row r="15" spans="1:24" s="2" customFormat="1" x14ac:dyDescent="0.3">
      <c r="A15" s="277"/>
      <c r="B15" s="263"/>
      <c r="C15" s="263"/>
      <c r="D15" s="263"/>
      <c r="E15" s="263"/>
      <c r="F15" s="265"/>
      <c r="G15" s="267"/>
      <c r="H15" s="269"/>
      <c r="I15" s="271"/>
      <c r="J15" s="273"/>
      <c r="K15" s="275"/>
      <c r="L15" s="263"/>
      <c r="M15" s="263"/>
      <c r="N15" s="190">
        <v>45689</v>
      </c>
      <c r="O15" s="265"/>
      <c r="P15" s="186">
        <v>28796.27</v>
      </c>
      <c r="Q15" s="187">
        <v>45705</v>
      </c>
      <c r="R15" s="188"/>
      <c r="S15" s="186"/>
      <c r="T15" s="186"/>
      <c r="U15" s="269"/>
      <c r="V15" s="279"/>
      <c r="W15" s="261"/>
      <c r="X15" s="2">
        <v>20</v>
      </c>
    </row>
    <row r="16" spans="1:24" s="106" customFormat="1" ht="72" x14ac:dyDescent="0.3">
      <c r="A16" s="117">
        <v>4</v>
      </c>
      <c r="B16" s="118" t="s">
        <v>56</v>
      </c>
      <c r="C16" s="118" t="s">
        <v>146</v>
      </c>
      <c r="D16" s="118" t="s">
        <v>147</v>
      </c>
      <c r="E16" s="118" t="s">
        <v>172</v>
      </c>
      <c r="F16" s="126">
        <v>45654</v>
      </c>
      <c r="G16" s="119" t="s">
        <v>148</v>
      </c>
      <c r="H16" s="120">
        <v>50565.84</v>
      </c>
      <c r="I16" s="121">
        <f>IF(X16 = 21, H16 + SUM(S16:S16) - SUM(T16:T16) - SUM(P16:P16) - V16,0)</f>
        <v>46523.49</v>
      </c>
      <c r="J16" s="122">
        <v>2308131994</v>
      </c>
      <c r="K16" s="123" t="s">
        <v>161</v>
      </c>
      <c r="L16" s="118" t="s">
        <v>146</v>
      </c>
      <c r="M16" s="118"/>
      <c r="N16" s="126">
        <v>45688</v>
      </c>
      <c r="O16" s="126" t="s">
        <v>169</v>
      </c>
      <c r="P16" s="120">
        <v>4042.35</v>
      </c>
      <c r="Q16" s="119">
        <v>45692</v>
      </c>
      <c r="R16" s="118"/>
      <c r="S16" s="120"/>
      <c r="T16" s="120"/>
      <c r="U16" s="120"/>
      <c r="V16" s="124"/>
      <c r="W16" s="125"/>
      <c r="X16" s="106">
        <v>21</v>
      </c>
    </row>
    <row r="17" spans="1:24" s="106" customFormat="1" ht="187.5" customHeight="1" x14ac:dyDescent="0.3">
      <c r="A17" s="290">
        <v>5</v>
      </c>
      <c r="B17" s="298" t="s">
        <v>56</v>
      </c>
      <c r="C17" s="298" t="s">
        <v>146</v>
      </c>
      <c r="D17" s="298" t="s">
        <v>147</v>
      </c>
      <c r="E17" s="298" t="s">
        <v>36</v>
      </c>
      <c r="F17" s="292">
        <v>45654</v>
      </c>
      <c r="G17" s="304" t="s">
        <v>185</v>
      </c>
      <c r="H17" s="296">
        <v>17500</v>
      </c>
      <c r="I17" s="306">
        <f>IF(X17 = 22, H17 + SUM(S17:S21) - SUM(T17:T21) - SUM(P17:P21) - V17,0)</f>
        <v>12500</v>
      </c>
      <c r="J17" s="308">
        <v>235301271520</v>
      </c>
      <c r="K17" s="310" t="s">
        <v>158</v>
      </c>
      <c r="L17" s="298" t="s">
        <v>146</v>
      </c>
      <c r="M17" s="298"/>
      <c r="N17" s="135">
        <v>45681</v>
      </c>
      <c r="O17" s="292" t="s">
        <v>183</v>
      </c>
      <c r="P17" s="136">
        <v>2500</v>
      </c>
      <c r="Q17" s="137">
        <v>45693</v>
      </c>
      <c r="R17" s="138"/>
      <c r="S17" s="136"/>
      <c r="T17" s="136"/>
      <c r="U17" s="296"/>
      <c r="V17" s="300"/>
      <c r="W17" s="302"/>
      <c r="X17" s="106">
        <v>22</v>
      </c>
    </row>
    <row r="18" spans="1:24" s="2" customFormat="1" x14ac:dyDescent="0.3">
      <c r="A18" s="291"/>
      <c r="B18" s="299"/>
      <c r="C18" s="299"/>
      <c r="D18" s="299"/>
      <c r="E18" s="299"/>
      <c r="F18" s="293"/>
      <c r="G18" s="305"/>
      <c r="H18" s="297"/>
      <c r="I18" s="307"/>
      <c r="J18" s="309"/>
      <c r="K18" s="311"/>
      <c r="L18" s="299"/>
      <c r="M18" s="299"/>
      <c r="N18" s="143">
        <v>45713</v>
      </c>
      <c r="O18" s="293"/>
      <c r="P18" s="144">
        <v>2500</v>
      </c>
      <c r="Q18" s="145">
        <v>45716</v>
      </c>
      <c r="R18" s="146"/>
      <c r="S18" s="144"/>
      <c r="T18" s="144"/>
      <c r="U18" s="297"/>
      <c r="V18" s="301"/>
      <c r="W18" s="303"/>
      <c r="X18" s="2">
        <v>22</v>
      </c>
    </row>
    <row r="19" spans="1:24" s="2" customFormat="1" x14ac:dyDescent="0.3">
      <c r="A19" s="291"/>
      <c r="B19" s="299"/>
      <c r="C19" s="299"/>
      <c r="D19" s="299"/>
      <c r="E19" s="299"/>
      <c r="F19" s="293"/>
      <c r="G19" s="305"/>
      <c r="H19" s="297"/>
      <c r="I19" s="307"/>
      <c r="J19" s="309"/>
      <c r="K19" s="311"/>
      <c r="L19" s="299"/>
      <c r="M19" s="299"/>
      <c r="N19" s="143"/>
      <c r="O19" s="293"/>
      <c r="P19" s="144"/>
      <c r="Q19" s="145"/>
      <c r="R19" s="146"/>
      <c r="S19" s="144"/>
      <c r="T19" s="144"/>
      <c r="U19" s="297"/>
      <c r="V19" s="301"/>
      <c r="W19" s="303"/>
      <c r="X19" s="2">
        <v>22</v>
      </c>
    </row>
    <row r="20" spans="1:24" s="2" customFormat="1" x14ac:dyDescent="0.3">
      <c r="A20" s="291"/>
      <c r="B20" s="299"/>
      <c r="C20" s="299"/>
      <c r="D20" s="299"/>
      <c r="E20" s="299"/>
      <c r="F20" s="293"/>
      <c r="G20" s="305"/>
      <c r="H20" s="297"/>
      <c r="I20" s="307"/>
      <c r="J20" s="309"/>
      <c r="K20" s="311"/>
      <c r="L20" s="299"/>
      <c r="M20" s="299"/>
      <c r="N20" s="143"/>
      <c r="O20" s="293"/>
      <c r="P20" s="144"/>
      <c r="Q20" s="145"/>
      <c r="R20" s="146"/>
      <c r="S20" s="144"/>
      <c r="T20" s="144"/>
      <c r="U20" s="297"/>
      <c r="V20" s="301"/>
      <c r="W20" s="303"/>
      <c r="X20" s="2">
        <v>22</v>
      </c>
    </row>
    <row r="21" spans="1:24" s="2" customFormat="1" x14ac:dyDescent="0.3">
      <c r="A21" s="291"/>
      <c r="B21" s="299"/>
      <c r="C21" s="299"/>
      <c r="D21" s="299"/>
      <c r="E21" s="299"/>
      <c r="F21" s="293"/>
      <c r="G21" s="305"/>
      <c r="H21" s="297"/>
      <c r="I21" s="307"/>
      <c r="J21" s="309"/>
      <c r="K21" s="311"/>
      <c r="L21" s="299"/>
      <c r="M21" s="299"/>
      <c r="N21" s="143"/>
      <c r="O21" s="293"/>
      <c r="P21" s="144"/>
      <c r="Q21" s="145"/>
      <c r="R21" s="146"/>
      <c r="S21" s="144"/>
      <c r="T21" s="144"/>
      <c r="U21" s="297"/>
      <c r="V21" s="301"/>
      <c r="W21" s="303"/>
      <c r="X21" s="2">
        <v>22</v>
      </c>
    </row>
    <row r="22" spans="1:24" s="106" customFormat="1" ht="187.5" customHeight="1" x14ac:dyDescent="0.3">
      <c r="A22" s="290">
        <v>6</v>
      </c>
      <c r="B22" s="298" t="s">
        <v>56</v>
      </c>
      <c r="C22" s="298" t="s">
        <v>146</v>
      </c>
      <c r="D22" s="298" t="s">
        <v>147</v>
      </c>
      <c r="E22" s="298" t="s">
        <v>111</v>
      </c>
      <c r="F22" s="292">
        <v>45654</v>
      </c>
      <c r="G22" s="304" t="s">
        <v>186</v>
      </c>
      <c r="H22" s="296">
        <v>17400</v>
      </c>
      <c r="I22" s="306">
        <f>IF(X22 = 23, H22 + SUM(S22:S26) - SUM(T22:T26) - SUM(P22:P26) - V22,0)</f>
        <v>14500</v>
      </c>
      <c r="J22" s="308">
        <v>231107998282</v>
      </c>
      <c r="K22" s="310" t="s">
        <v>187</v>
      </c>
      <c r="L22" s="298" t="s">
        <v>146</v>
      </c>
      <c r="M22" s="298"/>
      <c r="N22" s="135">
        <v>45688</v>
      </c>
      <c r="O22" s="292" t="s">
        <v>183</v>
      </c>
      <c r="P22" s="136">
        <v>1450</v>
      </c>
      <c r="Q22" s="137">
        <v>45693</v>
      </c>
      <c r="R22" s="138"/>
      <c r="S22" s="136"/>
      <c r="T22" s="136"/>
      <c r="U22" s="296"/>
      <c r="V22" s="300"/>
      <c r="W22" s="302"/>
      <c r="X22" s="106">
        <v>23</v>
      </c>
    </row>
    <row r="23" spans="1:24" s="2" customFormat="1" x14ac:dyDescent="0.3">
      <c r="A23" s="291"/>
      <c r="B23" s="299"/>
      <c r="C23" s="299"/>
      <c r="D23" s="299"/>
      <c r="E23" s="299"/>
      <c r="F23" s="293"/>
      <c r="G23" s="305"/>
      <c r="H23" s="297"/>
      <c r="I23" s="307"/>
      <c r="J23" s="309"/>
      <c r="K23" s="311"/>
      <c r="L23" s="299"/>
      <c r="M23" s="299"/>
      <c r="N23" s="143">
        <v>45716</v>
      </c>
      <c r="O23" s="293"/>
      <c r="P23" s="144">
        <v>1450</v>
      </c>
      <c r="Q23" s="145">
        <v>45716</v>
      </c>
      <c r="R23" s="146"/>
      <c r="S23" s="144"/>
      <c r="T23" s="144"/>
      <c r="U23" s="297"/>
      <c r="V23" s="301"/>
      <c r="W23" s="303"/>
      <c r="X23" s="2">
        <v>23</v>
      </c>
    </row>
    <row r="24" spans="1:24" s="2" customFormat="1" x14ac:dyDescent="0.3">
      <c r="A24" s="291"/>
      <c r="B24" s="299"/>
      <c r="C24" s="299"/>
      <c r="D24" s="299"/>
      <c r="E24" s="299"/>
      <c r="F24" s="293"/>
      <c r="G24" s="305"/>
      <c r="H24" s="297"/>
      <c r="I24" s="307"/>
      <c r="J24" s="309"/>
      <c r="K24" s="311"/>
      <c r="L24" s="299"/>
      <c r="M24" s="299"/>
      <c r="N24" s="143"/>
      <c r="O24" s="293"/>
      <c r="P24" s="144"/>
      <c r="Q24" s="145"/>
      <c r="R24" s="146"/>
      <c r="S24" s="144"/>
      <c r="T24" s="144"/>
      <c r="U24" s="297"/>
      <c r="V24" s="301"/>
      <c r="W24" s="303"/>
      <c r="X24" s="2">
        <v>23</v>
      </c>
    </row>
    <row r="25" spans="1:24" s="2" customFormat="1" x14ac:dyDescent="0.3">
      <c r="A25" s="291"/>
      <c r="B25" s="299"/>
      <c r="C25" s="299"/>
      <c r="D25" s="299"/>
      <c r="E25" s="299"/>
      <c r="F25" s="293"/>
      <c r="G25" s="305"/>
      <c r="H25" s="297"/>
      <c r="I25" s="307"/>
      <c r="J25" s="309"/>
      <c r="K25" s="311"/>
      <c r="L25" s="299"/>
      <c r="M25" s="299"/>
      <c r="N25" s="143"/>
      <c r="O25" s="293"/>
      <c r="P25" s="144"/>
      <c r="Q25" s="145"/>
      <c r="R25" s="146"/>
      <c r="S25" s="144"/>
      <c r="T25" s="144"/>
      <c r="U25" s="297"/>
      <c r="V25" s="301"/>
      <c r="W25" s="303"/>
      <c r="X25" s="2">
        <v>23</v>
      </c>
    </row>
    <row r="26" spans="1:24" s="2" customFormat="1" x14ac:dyDescent="0.3">
      <c r="A26" s="312"/>
      <c r="B26" s="315"/>
      <c r="C26" s="315"/>
      <c r="D26" s="315"/>
      <c r="E26" s="315"/>
      <c r="F26" s="313"/>
      <c r="G26" s="318"/>
      <c r="H26" s="314"/>
      <c r="I26" s="319"/>
      <c r="J26" s="320"/>
      <c r="K26" s="321"/>
      <c r="L26" s="315"/>
      <c r="M26" s="315"/>
      <c r="N26" s="139"/>
      <c r="O26" s="313"/>
      <c r="P26" s="140"/>
      <c r="Q26" s="141"/>
      <c r="R26" s="142"/>
      <c r="S26" s="140"/>
      <c r="T26" s="140"/>
      <c r="U26" s="314"/>
      <c r="V26" s="316"/>
      <c r="W26" s="317"/>
      <c r="X26" s="2">
        <v>23</v>
      </c>
    </row>
    <row r="27" spans="1:24" s="106" customFormat="1" ht="108" x14ac:dyDescent="0.3">
      <c r="A27" s="117">
        <v>7</v>
      </c>
      <c r="B27" s="118" t="s">
        <v>56</v>
      </c>
      <c r="C27" s="118" t="s">
        <v>146</v>
      </c>
      <c r="D27" s="118" t="s">
        <v>175</v>
      </c>
      <c r="E27" s="118" t="s">
        <v>201</v>
      </c>
      <c r="F27" s="126">
        <v>45654</v>
      </c>
      <c r="G27" s="119" t="s">
        <v>184</v>
      </c>
      <c r="H27" s="120">
        <v>9600</v>
      </c>
      <c r="I27" s="121">
        <f>IF(X27 = 24, H27 + SUM(S27:S27) - SUM(T27:T27) - SUM(P27:P27) - V27,0)</f>
        <v>9600</v>
      </c>
      <c r="J27" s="122">
        <v>2369000660</v>
      </c>
      <c r="K27" s="123" t="s">
        <v>157</v>
      </c>
      <c r="L27" s="118" t="s">
        <v>146</v>
      </c>
      <c r="M27" s="118"/>
      <c r="N27" s="126"/>
      <c r="O27" s="126" t="s">
        <v>183</v>
      </c>
      <c r="P27" s="120"/>
      <c r="Q27" s="119"/>
      <c r="R27" s="118"/>
      <c r="S27" s="120"/>
      <c r="T27" s="120"/>
      <c r="U27" s="120"/>
      <c r="V27" s="124"/>
      <c r="W27" s="125"/>
      <c r="X27" s="106">
        <v>24</v>
      </c>
    </row>
    <row r="28" spans="1:24" s="106" customFormat="1" ht="131.25" customHeight="1" x14ac:dyDescent="0.3">
      <c r="A28" s="338">
        <v>8</v>
      </c>
      <c r="B28" s="324" t="s">
        <v>56</v>
      </c>
      <c r="C28" s="324" t="s">
        <v>146</v>
      </c>
      <c r="D28" s="324" t="s">
        <v>176</v>
      </c>
      <c r="E28" s="324" t="s">
        <v>110</v>
      </c>
      <c r="F28" s="326">
        <v>45654</v>
      </c>
      <c r="G28" s="328" t="s">
        <v>188</v>
      </c>
      <c r="H28" s="330">
        <v>30000</v>
      </c>
      <c r="I28" s="332">
        <f>IF(X28 = 25, H28 + SUM(S28:S29) - SUM(T28:T29) - SUM(P28:P29) - V28,0)</f>
        <v>25000</v>
      </c>
      <c r="J28" s="334">
        <v>231107998282</v>
      </c>
      <c r="K28" s="336" t="s">
        <v>187</v>
      </c>
      <c r="L28" s="324" t="s">
        <v>146</v>
      </c>
      <c r="M28" s="324"/>
      <c r="N28" s="127">
        <v>45688</v>
      </c>
      <c r="O28" s="326" t="s">
        <v>183</v>
      </c>
      <c r="P28" s="128">
        <v>2500</v>
      </c>
      <c r="Q28" s="129">
        <v>45693</v>
      </c>
      <c r="R28" s="130"/>
      <c r="S28" s="128"/>
      <c r="T28" s="128"/>
      <c r="U28" s="330"/>
      <c r="V28" s="340"/>
      <c r="W28" s="322"/>
      <c r="X28" s="106">
        <v>25</v>
      </c>
    </row>
    <row r="29" spans="1:24" s="2" customFormat="1" x14ac:dyDescent="0.3">
      <c r="A29" s="339"/>
      <c r="B29" s="325"/>
      <c r="C29" s="325"/>
      <c r="D29" s="325"/>
      <c r="E29" s="325"/>
      <c r="F29" s="327"/>
      <c r="G29" s="329"/>
      <c r="H29" s="331"/>
      <c r="I29" s="333"/>
      <c r="J29" s="335"/>
      <c r="K29" s="337"/>
      <c r="L29" s="325"/>
      <c r="M29" s="325"/>
      <c r="N29" s="131">
        <v>45716</v>
      </c>
      <c r="O29" s="327"/>
      <c r="P29" s="132">
        <v>2500</v>
      </c>
      <c r="Q29" s="133">
        <v>45716</v>
      </c>
      <c r="R29" s="134"/>
      <c r="S29" s="132"/>
      <c r="T29" s="132"/>
      <c r="U29" s="331"/>
      <c r="V29" s="341"/>
      <c r="W29" s="323"/>
      <c r="X29" s="2">
        <v>25</v>
      </c>
    </row>
    <row r="30" spans="1:24" s="106" customFormat="1" ht="90" customHeight="1" x14ac:dyDescent="0.3">
      <c r="A30" s="276">
        <v>9</v>
      </c>
      <c r="B30" s="262" t="s">
        <v>56</v>
      </c>
      <c r="C30" s="262" t="s">
        <v>146</v>
      </c>
      <c r="D30" s="262" t="s">
        <v>147</v>
      </c>
      <c r="E30" s="262" t="s">
        <v>112</v>
      </c>
      <c r="F30" s="264">
        <v>45654</v>
      </c>
      <c r="G30" s="266" t="s">
        <v>189</v>
      </c>
      <c r="H30" s="268">
        <v>195031.2</v>
      </c>
      <c r="I30" s="270">
        <f>IF(X30 = 26, H30 + SUM(S30:S34) - SUM(T30:T34) - SUM(P30:P34) - V30,0)</f>
        <v>145292.80000000002</v>
      </c>
      <c r="J30" s="272">
        <v>2353020735</v>
      </c>
      <c r="K30" s="274" t="s">
        <v>156</v>
      </c>
      <c r="L30" s="262" t="s">
        <v>146</v>
      </c>
      <c r="M30" s="262"/>
      <c r="N30" s="189">
        <v>45688</v>
      </c>
      <c r="O30" s="264" t="s">
        <v>183</v>
      </c>
      <c r="P30" s="183">
        <v>5812.8</v>
      </c>
      <c r="Q30" s="184">
        <v>45706</v>
      </c>
      <c r="R30" s="185"/>
      <c r="S30" s="183"/>
      <c r="T30" s="183"/>
      <c r="U30" s="268"/>
      <c r="V30" s="278"/>
      <c r="W30" s="260"/>
      <c r="X30" s="106">
        <v>26</v>
      </c>
    </row>
    <row r="31" spans="1:24" s="2" customFormat="1" x14ac:dyDescent="0.3">
      <c r="A31" s="289"/>
      <c r="B31" s="281"/>
      <c r="C31" s="281"/>
      <c r="D31" s="281"/>
      <c r="E31" s="281"/>
      <c r="F31" s="283"/>
      <c r="G31" s="284"/>
      <c r="H31" s="285"/>
      <c r="I31" s="286"/>
      <c r="J31" s="287"/>
      <c r="K31" s="288"/>
      <c r="L31" s="281"/>
      <c r="M31" s="281"/>
      <c r="N31" s="191">
        <v>45688</v>
      </c>
      <c r="O31" s="283"/>
      <c r="P31" s="192">
        <v>1960</v>
      </c>
      <c r="Q31" s="193">
        <v>45706</v>
      </c>
      <c r="R31" s="194"/>
      <c r="S31" s="192"/>
      <c r="T31" s="192"/>
      <c r="U31" s="285"/>
      <c r="V31" s="280"/>
      <c r="W31" s="282"/>
      <c r="X31" s="2">
        <v>26</v>
      </c>
    </row>
    <row r="32" spans="1:24" s="2" customFormat="1" x14ac:dyDescent="0.3">
      <c r="A32" s="289"/>
      <c r="B32" s="281"/>
      <c r="C32" s="281"/>
      <c r="D32" s="281"/>
      <c r="E32" s="281"/>
      <c r="F32" s="283"/>
      <c r="G32" s="284"/>
      <c r="H32" s="285"/>
      <c r="I32" s="286"/>
      <c r="J32" s="287"/>
      <c r="K32" s="288"/>
      <c r="L32" s="281"/>
      <c r="M32" s="281"/>
      <c r="N32" s="191">
        <v>45688</v>
      </c>
      <c r="O32" s="283"/>
      <c r="P32" s="192">
        <v>10570</v>
      </c>
      <c r="Q32" s="193">
        <v>45706</v>
      </c>
      <c r="R32" s="194"/>
      <c r="S32" s="192"/>
      <c r="T32" s="192"/>
      <c r="U32" s="285"/>
      <c r="V32" s="280"/>
      <c r="W32" s="282"/>
      <c r="X32" s="2">
        <v>26</v>
      </c>
    </row>
    <row r="33" spans="1:24" s="2" customFormat="1" x14ac:dyDescent="0.3">
      <c r="A33" s="289"/>
      <c r="B33" s="281"/>
      <c r="C33" s="281"/>
      <c r="D33" s="281"/>
      <c r="E33" s="281"/>
      <c r="F33" s="283"/>
      <c r="G33" s="284"/>
      <c r="H33" s="285"/>
      <c r="I33" s="286"/>
      <c r="J33" s="287"/>
      <c r="K33" s="288"/>
      <c r="L33" s="281"/>
      <c r="M33" s="281"/>
      <c r="N33" s="191">
        <v>45688</v>
      </c>
      <c r="O33" s="283"/>
      <c r="P33" s="192">
        <v>17267.490000000002</v>
      </c>
      <c r="Q33" s="193">
        <v>45706</v>
      </c>
      <c r="R33" s="194"/>
      <c r="S33" s="192"/>
      <c r="T33" s="192"/>
      <c r="U33" s="285"/>
      <c r="V33" s="280"/>
      <c r="W33" s="282"/>
      <c r="X33" s="2">
        <v>26</v>
      </c>
    </row>
    <row r="34" spans="1:24" s="2" customFormat="1" x14ac:dyDescent="0.3">
      <c r="A34" s="277"/>
      <c r="B34" s="263"/>
      <c r="C34" s="263"/>
      <c r="D34" s="263"/>
      <c r="E34" s="263"/>
      <c r="F34" s="265"/>
      <c r="G34" s="267"/>
      <c r="H34" s="269"/>
      <c r="I34" s="271"/>
      <c r="J34" s="273"/>
      <c r="K34" s="275"/>
      <c r="L34" s="263"/>
      <c r="M34" s="263"/>
      <c r="N34" s="190">
        <v>45688</v>
      </c>
      <c r="O34" s="265"/>
      <c r="P34" s="186">
        <v>14128.11</v>
      </c>
      <c r="Q34" s="187">
        <v>45706</v>
      </c>
      <c r="R34" s="188"/>
      <c r="S34" s="186"/>
      <c r="T34" s="186"/>
      <c r="U34" s="269"/>
      <c r="V34" s="279"/>
      <c r="W34" s="261"/>
      <c r="X34" s="2">
        <v>26</v>
      </c>
    </row>
    <row r="35" spans="1:24" s="106" customFormat="1" ht="108" x14ac:dyDescent="0.3">
      <c r="A35" s="117">
        <v>10</v>
      </c>
      <c r="B35" s="118" t="s">
        <v>56</v>
      </c>
      <c r="C35" s="118" t="s">
        <v>146</v>
      </c>
      <c r="D35" s="118" t="s">
        <v>147</v>
      </c>
      <c r="E35" s="118" t="s">
        <v>113</v>
      </c>
      <c r="F35" s="126">
        <v>45654</v>
      </c>
      <c r="G35" s="119" t="s">
        <v>198</v>
      </c>
      <c r="H35" s="120">
        <v>488488</v>
      </c>
      <c r="I35" s="121">
        <f>IF(X35 = 27, H35 + SUM(S35:S35) - SUM(T35:T35) - SUM(P35:P35) - V35,0)</f>
        <v>364980</v>
      </c>
      <c r="J35" s="122">
        <v>2353020735</v>
      </c>
      <c r="K35" s="123" t="s">
        <v>156</v>
      </c>
      <c r="L35" s="118" t="s">
        <v>146</v>
      </c>
      <c r="M35" s="118"/>
      <c r="N35" s="126">
        <v>45688</v>
      </c>
      <c r="O35" s="126" t="s">
        <v>164</v>
      </c>
      <c r="P35" s="120">
        <v>123508</v>
      </c>
      <c r="Q35" s="119">
        <v>45706</v>
      </c>
      <c r="R35" s="118"/>
      <c r="S35" s="120"/>
      <c r="T35" s="120"/>
      <c r="U35" s="120"/>
      <c r="V35" s="124"/>
      <c r="W35" s="125"/>
      <c r="X35" s="106">
        <v>27</v>
      </c>
    </row>
    <row r="36" spans="1:24" s="106" customFormat="1" ht="162" customHeight="1" x14ac:dyDescent="0.3">
      <c r="A36" s="276">
        <v>11</v>
      </c>
      <c r="B36" s="262" t="s">
        <v>56</v>
      </c>
      <c r="C36" s="262" t="s">
        <v>146</v>
      </c>
      <c r="D36" s="262" t="s">
        <v>147</v>
      </c>
      <c r="E36" s="262" t="s">
        <v>202</v>
      </c>
      <c r="F36" s="264">
        <v>45677</v>
      </c>
      <c r="G36" s="266" t="s">
        <v>190</v>
      </c>
      <c r="H36" s="268">
        <v>246840</v>
      </c>
      <c r="I36" s="270">
        <f>IF(X36 = 28, H36 + SUM(S36:S38) - SUM(T36:T38) - SUM(P36:P38) - V36,0)</f>
        <v>232720</v>
      </c>
      <c r="J36" s="272">
        <v>235305769122</v>
      </c>
      <c r="K36" s="274" t="s">
        <v>159</v>
      </c>
      <c r="L36" s="262" t="s">
        <v>146</v>
      </c>
      <c r="M36" s="262"/>
      <c r="N36" s="189">
        <v>45688</v>
      </c>
      <c r="O36" s="264" t="s">
        <v>183</v>
      </c>
      <c r="P36" s="183">
        <v>8680</v>
      </c>
      <c r="Q36" s="184">
        <v>45702</v>
      </c>
      <c r="R36" s="185"/>
      <c r="S36" s="183"/>
      <c r="T36" s="183"/>
      <c r="U36" s="268"/>
      <c r="V36" s="278"/>
      <c r="W36" s="260"/>
      <c r="X36" s="106">
        <v>28</v>
      </c>
    </row>
    <row r="37" spans="1:24" s="2" customFormat="1" x14ac:dyDescent="0.3">
      <c r="A37" s="289"/>
      <c r="B37" s="281"/>
      <c r="C37" s="281"/>
      <c r="D37" s="281"/>
      <c r="E37" s="281"/>
      <c r="F37" s="283"/>
      <c r="G37" s="284"/>
      <c r="H37" s="285"/>
      <c r="I37" s="286"/>
      <c r="J37" s="287"/>
      <c r="K37" s="288"/>
      <c r="L37" s="281"/>
      <c r="M37" s="281"/>
      <c r="N37" s="191">
        <v>45688</v>
      </c>
      <c r="O37" s="283"/>
      <c r="P37" s="192">
        <v>2890</v>
      </c>
      <c r="Q37" s="193">
        <v>45702</v>
      </c>
      <c r="R37" s="194"/>
      <c r="S37" s="192"/>
      <c r="T37" s="192"/>
      <c r="U37" s="285"/>
      <c r="V37" s="280"/>
      <c r="W37" s="282"/>
      <c r="X37" s="2">
        <v>28</v>
      </c>
    </row>
    <row r="38" spans="1:24" s="2" customFormat="1" x14ac:dyDescent="0.3">
      <c r="A38" s="277"/>
      <c r="B38" s="263"/>
      <c r="C38" s="263"/>
      <c r="D38" s="263"/>
      <c r="E38" s="263"/>
      <c r="F38" s="265"/>
      <c r="G38" s="267"/>
      <c r="H38" s="269"/>
      <c r="I38" s="271"/>
      <c r="J38" s="273"/>
      <c r="K38" s="275"/>
      <c r="L38" s="263"/>
      <c r="M38" s="263"/>
      <c r="N38" s="190">
        <v>45688</v>
      </c>
      <c r="O38" s="265"/>
      <c r="P38" s="186">
        <v>2550</v>
      </c>
      <c r="Q38" s="187">
        <v>45702</v>
      </c>
      <c r="R38" s="188"/>
      <c r="S38" s="186"/>
      <c r="T38" s="186"/>
      <c r="U38" s="269"/>
      <c r="V38" s="279"/>
      <c r="W38" s="261"/>
      <c r="X38" s="2">
        <v>28</v>
      </c>
    </row>
    <row r="39" spans="1:24" s="106" customFormat="1" ht="131.25" customHeight="1" x14ac:dyDescent="0.3">
      <c r="A39" s="290">
        <v>12</v>
      </c>
      <c r="B39" s="298" t="s">
        <v>56</v>
      </c>
      <c r="C39" s="298" t="s">
        <v>146</v>
      </c>
      <c r="D39" s="298" t="s">
        <v>147</v>
      </c>
      <c r="E39" s="298" t="s">
        <v>203</v>
      </c>
      <c r="F39" s="292">
        <v>45654</v>
      </c>
      <c r="G39" s="304" t="s">
        <v>173</v>
      </c>
      <c r="H39" s="296">
        <v>27331.200000000001</v>
      </c>
      <c r="I39" s="306">
        <f>IF(X39 = 29, H39 + SUM(S39:S40) - SUM(T39:T40) - SUM(P39:P40) - V39,0)</f>
        <v>22776</v>
      </c>
      <c r="J39" s="308">
        <v>2310163739</v>
      </c>
      <c r="K39" s="310" t="s">
        <v>174</v>
      </c>
      <c r="L39" s="298" t="s">
        <v>146</v>
      </c>
      <c r="M39" s="298"/>
      <c r="N39" s="135">
        <v>45688</v>
      </c>
      <c r="O39" s="292" t="s">
        <v>183</v>
      </c>
      <c r="P39" s="136">
        <v>2277.6</v>
      </c>
      <c r="Q39" s="137">
        <v>45716</v>
      </c>
      <c r="R39" s="138"/>
      <c r="S39" s="136"/>
      <c r="T39" s="136"/>
      <c r="U39" s="296"/>
      <c r="V39" s="300"/>
      <c r="W39" s="302"/>
      <c r="X39" s="106">
        <v>29</v>
      </c>
    </row>
    <row r="40" spans="1:24" s="2" customFormat="1" x14ac:dyDescent="0.3">
      <c r="A40" s="312"/>
      <c r="B40" s="315"/>
      <c r="C40" s="315"/>
      <c r="D40" s="315"/>
      <c r="E40" s="315"/>
      <c r="F40" s="313"/>
      <c r="G40" s="318"/>
      <c r="H40" s="314"/>
      <c r="I40" s="319"/>
      <c r="J40" s="320"/>
      <c r="K40" s="321"/>
      <c r="L40" s="315"/>
      <c r="M40" s="315"/>
      <c r="N40" s="139">
        <v>45716</v>
      </c>
      <c r="O40" s="313"/>
      <c r="P40" s="140">
        <v>2277.6</v>
      </c>
      <c r="Q40" s="141">
        <v>45716</v>
      </c>
      <c r="R40" s="142"/>
      <c r="S40" s="140"/>
      <c r="T40" s="140"/>
      <c r="U40" s="314"/>
      <c r="V40" s="316"/>
      <c r="W40" s="317"/>
      <c r="X40" s="2">
        <v>29</v>
      </c>
    </row>
    <row r="41" spans="1:24" s="106" customFormat="1" ht="90" customHeight="1" x14ac:dyDescent="0.3">
      <c r="A41" s="276">
        <v>13</v>
      </c>
      <c r="B41" s="262" t="s">
        <v>56</v>
      </c>
      <c r="C41" s="262" t="s">
        <v>146</v>
      </c>
      <c r="D41" s="262" t="s">
        <v>147</v>
      </c>
      <c r="E41" s="262" t="s">
        <v>113</v>
      </c>
      <c r="F41" s="264">
        <v>45677</v>
      </c>
      <c r="G41" s="266" t="s">
        <v>204</v>
      </c>
      <c r="H41" s="268">
        <v>18000</v>
      </c>
      <c r="I41" s="270">
        <f>IF(X41 = 30, H41 + SUM(S41:S42) - SUM(T41:T42) - SUM(P41:P42) - V41,0)</f>
        <v>15000</v>
      </c>
      <c r="J41" s="272">
        <v>231107998282</v>
      </c>
      <c r="K41" s="274" t="s">
        <v>187</v>
      </c>
      <c r="L41" s="262" t="s">
        <v>146</v>
      </c>
      <c r="M41" s="262"/>
      <c r="N41" s="189">
        <v>45688</v>
      </c>
      <c r="O41" s="264" t="s">
        <v>183</v>
      </c>
      <c r="P41" s="183">
        <v>1500</v>
      </c>
      <c r="Q41" s="184">
        <v>45693</v>
      </c>
      <c r="R41" s="185"/>
      <c r="S41" s="183"/>
      <c r="T41" s="183"/>
      <c r="U41" s="268"/>
      <c r="V41" s="278"/>
      <c r="W41" s="260"/>
      <c r="X41" s="106">
        <v>30</v>
      </c>
    </row>
    <row r="42" spans="1:24" s="2" customFormat="1" x14ac:dyDescent="0.3">
      <c r="A42" s="277"/>
      <c r="B42" s="263"/>
      <c r="C42" s="263"/>
      <c r="D42" s="263"/>
      <c r="E42" s="263"/>
      <c r="F42" s="265"/>
      <c r="G42" s="267"/>
      <c r="H42" s="269"/>
      <c r="I42" s="271"/>
      <c r="J42" s="273"/>
      <c r="K42" s="275"/>
      <c r="L42" s="263"/>
      <c r="M42" s="263"/>
      <c r="N42" s="190">
        <v>45716</v>
      </c>
      <c r="O42" s="265"/>
      <c r="P42" s="186">
        <v>1500</v>
      </c>
      <c r="Q42" s="187">
        <v>45716</v>
      </c>
      <c r="R42" s="188"/>
      <c r="S42" s="186"/>
      <c r="T42" s="186"/>
      <c r="U42" s="269"/>
      <c r="V42" s="279"/>
      <c r="W42" s="261"/>
      <c r="X42" s="2">
        <v>30</v>
      </c>
    </row>
    <row r="43" spans="1:24" s="106" customFormat="1" ht="108" x14ac:dyDescent="0.3">
      <c r="A43" s="149">
        <v>14</v>
      </c>
      <c r="B43" s="150" t="s">
        <v>56</v>
      </c>
      <c r="C43" s="150" t="s">
        <v>146</v>
      </c>
      <c r="D43" s="150" t="s">
        <v>147</v>
      </c>
      <c r="E43" s="150" t="s">
        <v>115</v>
      </c>
      <c r="F43" s="163">
        <v>45677</v>
      </c>
      <c r="G43" s="153" t="s">
        <v>205</v>
      </c>
      <c r="H43" s="151">
        <v>95004</v>
      </c>
      <c r="I43" s="152">
        <f>IF(X43 = 31, H43 + SUM(S43:S43) - SUM(T43:T43) - SUM(P43:P43) - V43,0)</f>
        <v>85365</v>
      </c>
      <c r="J43" s="160">
        <v>2353020735</v>
      </c>
      <c r="K43" s="161" t="s">
        <v>156</v>
      </c>
      <c r="L43" s="150" t="s">
        <v>146</v>
      </c>
      <c r="M43" s="150"/>
      <c r="N43" s="163">
        <v>45677</v>
      </c>
      <c r="O43" s="163" t="s">
        <v>183</v>
      </c>
      <c r="P43" s="151">
        <v>9639</v>
      </c>
      <c r="Q43" s="153">
        <v>45706</v>
      </c>
      <c r="R43" s="150"/>
      <c r="S43" s="151"/>
      <c r="T43" s="151"/>
      <c r="U43" s="151"/>
      <c r="V43" s="162"/>
      <c r="W43" s="159"/>
      <c r="X43" s="106">
        <v>31</v>
      </c>
    </row>
    <row r="44" spans="1:24" s="106" customFormat="1" ht="90" customHeight="1" x14ac:dyDescent="0.3">
      <c r="A44" s="276">
        <v>15</v>
      </c>
      <c r="B44" s="262" t="s">
        <v>56</v>
      </c>
      <c r="C44" s="262" t="s">
        <v>146</v>
      </c>
      <c r="D44" s="262" t="s">
        <v>147</v>
      </c>
      <c r="E44" s="262" t="s">
        <v>116</v>
      </c>
      <c r="F44" s="264">
        <v>45677</v>
      </c>
      <c r="G44" s="266" t="s">
        <v>205</v>
      </c>
      <c r="H44" s="268">
        <v>48048</v>
      </c>
      <c r="I44" s="270">
        <f>IF(X44 = 32, H44 + SUM(S44:S45) - SUM(T44:T45) - SUM(P44:P45) - V44,0)</f>
        <v>36498</v>
      </c>
      <c r="J44" s="272">
        <v>2353020735</v>
      </c>
      <c r="K44" s="274" t="s">
        <v>156</v>
      </c>
      <c r="L44" s="262" t="s">
        <v>146</v>
      </c>
      <c r="M44" s="262"/>
      <c r="N44" s="189">
        <v>45688</v>
      </c>
      <c r="O44" s="264" t="s">
        <v>183</v>
      </c>
      <c r="P44" s="183">
        <v>9240</v>
      </c>
      <c r="Q44" s="184">
        <v>45706</v>
      </c>
      <c r="R44" s="185"/>
      <c r="S44" s="183"/>
      <c r="T44" s="183"/>
      <c r="U44" s="268"/>
      <c r="V44" s="278"/>
      <c r="W44" s="260"/>
      <c r="X44" s="106">
        <v>32</v>
      </c>
    </row>
    <row r="45" spans="1:24" s="2" customFormat="1" x14ac:dyDescent="0.3">
      <c r="A45" s="277"/>
      <c r="B45" s="263"/>
      <c r="C45" s="263"/>
      <c r="D45" s="263"/>
      <c r="E45" s="263"/>
      <c r="F45" s="265"/>
      <c r="G45" s="267"/>
      <c r="H45" s="269"/>
      <c r="I45" s="271"/>
      <c r="J45" s="273"/>
      <c r="K45" s="275"/>
      <c r="L45" s="263"/>
      <c r="M45" s="263"/>
      <c r="N45" s="190">
        <v>45688</v>
      </c>
      <c r="O45" s="265"/>
      <c r="P45" s="186">
        <v>2310</v>
      </c>
      <c r="Q45" s="187">
        <v>45706</v>
      </c>
      <c r="R45" s="188"/>
      <c r="S45" s="186"/>
      <c r="T45" s="186"/>
      <c r="U45" s="269"/>
      <c r="V45" s="279"/>
      <c r="W45" s="261"/>
      <c r="X45" s="2">
        <v>32</v>
      </c>
    </row>
    <row r="46" spans="1:24" s="106" customFormat="1" ht="144" customHeight="1" x14ac:dyDescent="0.3">
      <c r="A46" s="276">
        <v>16</v>
      </c>
      <c r="B46" s="262" t="s">
        <v>56</v>
      </c>
      <c r="C46" s="262" t="s">
        <v>146</v>
      </c>
      <c r="D46" s="262" t="s">
        <v>147</v>
      </c>
      <c r="E46" s="262" t="s">
        <v>206</v>
      </c>
      <c r="F46" s="264">
        <v>45686</v>
      </c>
      <c r="G46" s="266" t="s">
        <v>207</v>
      </c>
      <c r="H46" s="268">
        <v>5640</v>
      </c>
      <c r="I46" s="270">
        <f>IF(X46 = 33, H46 + SUM(S46:S47) - SUM(T46:T47) - SUM(P46:P47) - V46,0)</f>
        <v>0</v>
      </c>
      <c r="J46" s="272">
        <v>6663003127</v>
      </c>
      <c r="K46" s="274" t="s">
        <v>208</v>
      </c>
      <c r="L46" s="262" t="s">
        <v>146</v>
      </c>
      <c r="M46" s="262"/>
      <c r="N46" s="189"/>
      <c r="O46" s="264" t="s">
        <v>209</v>
      </c>
      <c r="P46" s="183">
        <v>1692</v>
      </c>
      <c r="Q46" s="184">
        <v>45693</v>
      </c>
      <c r="R46" s="185"/>
      <c r="S46" s="183"/>
      <c r="T46" s="183"/>
      <c r="U46" s="268"/>
      <c r="V46" s="278"/>
      <c r="W46" s="260"/>
      <c r="X46" s="106">
        <v>33</v>
      </c>
    </row>
    <row r="47" spans="1:24" s="2" customFormat="1" x14ac:dyDescent="0.3">
      <c r="A47" s="277"/>
      <c r="B47" s="263"/>
      <c r="C47" s="263"/>
      <c r="D47" s="263"/>
      <c r="E47" s="263"/>
      <c r="F47" s="265"/>
      <c r="G47" s="267"/>
      <c r="H47" s="269"/>
      <c r="I47" s="271"/>
      <c r="J47" s="273"/>
      <c r="K47" s="275"/>
      <c r="L47" s="263"/>
      <c r="M47" s="263"/>
      <c r="N47" s="190">
        <v>45686</v>
      </c>
      <c r="O47" s="265"/>
      <c r="P47" s="186">
        <v>3948</v>
      </c>
      <c r="Q47" s="187">
        <v>45699</v>
      </c>
      <c r="R47" s="188"/>
      <c r="S47" s="186"/>
      <c r="T47" s="186"/>
      <c r="U47" s="269"/>
      <c r="V47" s="279"/>
      <c r="W47" s="261"/>
      <c r="X47" s="2">
        <v>33</v>
      </c>
    </row>
    <row r="48" spans="1:24" s="106" customFormat="1" ht="108" x14ac:dyDescent="0.3">
      <c r="A48" s="149">
        <v>17</v>
      </c>
      <c r="B48" s="150" t="s">
        <v>56</v>
      </c>
      <c r="C48" s="150" t="s">
        <v>146</v>
      </c>
      <c r="D48" s="150" t="s">
        <v>147</v>
      </c>
      <c r="E48" s="150" t="s">
        <v>130</v>
      </c>
      <c r="F48" s="163">
        <v>45686</v>
      </c>
      <c r="G48" s="153" t="s">
        <v>191</v>
      </c>
      <c r="H48" s="151">
        <v>30850</v>
      </c>
      <c r="I48" s="152">
        <f>IF(X48 = 34, H48 + SUM(S48:S48) - SUM(T48:T48) - SUM(P48:P48) - V48,0)</f>
        <v>0</v>
      </c>
      <c r="J48" s="160">
        <v>235303483777</v>
      </c>
      <c r="K48" s="161" t="s">
        <v>210</v>
      </c>
      <c r="L48" s="150" t="s">
        <v>146</v>
      </c>
      <c r="M48" s="150"/>
      <c r="N48" s="163">
        <v>45688</v>
      </c>
      <c r="O48" s="163" t="s">
        <v>183</v>
      </c>
      <c r="P48" s="151">
        <v>30850</v>
      </c>
      <c r="Q48" s="153">
        <v>45694</v>
      </c>
      <c r="R48" s="150"/>
      <c r="S48" s="151"/>
      <c r="T48" s="151"/>
      <c r="U48" s="151"/>
      <c r="V48" s="162"/>
      <c r="W48" s="159"/>
      <c r="X48" s="106">
        <v>34</v>
      </c>
    </row>
    <row r="49" spans="1:24" s="106" customFormat="1" ht="108" x14ac:dyDescent="0.3">
      <c r="A49" s="149">
        <v>18</v>
      </c>
      <c r="B49" s="150" t="s">
        <v>56</v>
      </c>
      <c r="C49" s="150" t="s">
        <v>146</v>
      </c>
      <c r="D49" s="150" t="s">
        <v>147</v>
      </c>
      <c r="E49" s="150" t="s">
        <v>219</v>
      </c>
      <c r="F49" s="174">
        <v>45708</v>
      </c>
      <c r="G49" s="153" t="s">
        <v>220</v>
      </c>
      <c r="H49" s="151">
        <v>88051.81</v>
      </c>
      <c r="I49" s="152">
        <f>IF(X49 = 35, H49 + SUM(S49:S49) - SUM(T49:T49) - SUM(P49:P49) - V49,0)</f>
        <v>88051.81</v>
      </c>
      <c r="J49" s="160">
        <v>7715995942</v>
      </c>
      <c r="K49" s="161" t="s">
        <v>221</v>
      </c>
      <c r="L49" s="150" t="s">
        <v>146</v>
      </c>
      <c r="M49" s="150"/>
      <c r="N49" s="174"/>
      <c r="O49" s="174" t="s">
        <v>183</v>
      </c>
      <c r="P49" s="151"/>
      <c r="Q49" s="153"/>
      <c r="R49" s="150"/>
      <c r="S49" s="151"/>
      <c r="T49" s="151"/>
      <c r="U49" s="151"/>
      <c r="V49" s="162"/>
      <c r="W49" s="172"/>
      <c r="X49" s="106">
        <v>35</v>
      </c>
    </row>
    <row r="50" spans="1:24" s="106" customFormat="1" ht="108" x14ac:dyDescent="0.3">
      <c r="A50" s="149">
        <v>19</v>
      </c>
      <c r="B50" s="150" t="s">
        <v>56</v>
      </c>
      <c r="C50" s="150" t="s">
        <v>146</v>
      </c>
      <c r="D50" s="150" t="s">
        <v>147</v>
      </c>
      <c r="E50" s="150" t="s">
        <v>118</v>
      </c>
      <c r="F50" s="195">
        <v>45708</v>
      </c>
      <c r="G50" s="153" t="s">
        <v>229</v>
      </c>
      <c r="H50" s="151">
        <v>66750</v>
      </c>
      <c r="I50" s="152">
        <f>IF(X50 = 36, H50 + SUM(S50:S50) - SUM(T50:T50) - SUM(P50:P50) - V50,0)</f>
        <v>0</v>
      </c>
      <c r="J50" s="160">
        <v>235303483777</v>
      </c>
      <c r="K50" s="161" t="s">
        <v>210</v>
      </c>
      <c r="L50" s="150" t="s">
        <v>146</v>
      </c>
      <c r="M50" s="150"/>
      <c r="N50" s="195">
        <v>45713</v>
      </c>
      <c r="O50" s="195" t="s">
        <v>183</v>
      </c>
      <c r="P50" s="151">
        <v>66750</v>
      </c>
      <c r="Q50" s="153">
        <v>45715</v>
      </c>
      <c r="R50" s="150"/>
      <c r="S50" s="151"/>
      <c r="T50" s="151"/>
      <c r="U50" s="151"/>
      <c r="V50" s="162"/>
      <c r="W50" s="182"/>
      <c r="X50" s="106">
        <v>36</v>
      </c>
    </row>
    <row r="51" spans="1:24" x14ac:dyDescent="0.3">
      <c r="B51" s="107"/>
      <c r="X51" s="8">
        <v>37</v>
      </c>
    </row>
    <row r="52" spans="1:24" x14ac:dyDescent="0.3">
      <c r="B52" s="107"/>
    </row>
    <row r="53" spans="1:24" x14ac:dyDescent="0.3">
      <c r="B53" s="107"/>
    </row>
    <row r="54" spans="1:24" x14ac:dyDescent="0.3">
      <c r="B54" s="107"/>
      <c r="E54" s="45"/>
    </row>
  </sheetData>
  <sheetProtection password="EB34" sheet="1" objects="1" scenarios="1" formatCells="0" formatColumns="0" formatRows="0"/>
  <mergeCells count="190">
    <mergeCell ref="A28:A29"/>
    <mergeCell ref="O28:O29"/>
    <mergeCell ref="U28:U29"/>
    <mergeCell ref="B28:B29"/>
    <mergeCell ref="V28:V29"/>
    <mergeCell ref="C28:C29"/>
    <mergeCell ref="W39:W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A39:A40"/>
    <mergeCell ref="O39:O40"/>
    <mergeCell ref="U39:U40"/>
    <mergeCell ref="B39:B40"/>
    <mergeCell ref="V39:V40"/>
    <mergeCell ref="C39:C40"/>
    <mergeCell ref="W28:W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O22:O26"/>
    <mergeCell ref="U22:U26"/>
    <mergeCell ref="B22:B26"/>
    <mergeCell ref="V22:V26"/>
    <mergeCell ref="C22:C26"/>
    <mergeCell ref="W22:W26"/>
    <mergeCell ref="D22:D26"/>
    <mergeCell ref="E22:E26"/>
    <mergeCell ref="F22:F26"/>
    <mergeCell ref="G22:G26"/>
    <mergeCell ref="H22:H26"/>
    <mergeCell ref="I22:I26"/>
    <mergeCell ref="J22:J26"/>
    <mergeCell ref="K22:K26"/>
    <mergeCell ref="L22:L26"/>
    <mergeCell ref="M22:M26"/>
    <mergeCell ref="S2:U2"/>
    <mergeCell ref="F2:G2"/>
    <mergeCell ref="N2:O2"/>
    <mergeCell ref="U17:U21"/>
    <mergeCell ref="B17:B21"/>
    <mergeCell ref="A10:A11"/>
    <mergeCell ref="O10:O11"/>
    <mergeCell ref="U10:U11"/>
    <mergeCell ref="B10:B11"/>
    <mergeCell ref="A12:A15"/>
    <mergeCell ref="C17:C21"/>
    <mergeCell ref="D17:D21"/>
    <mergeCell ref="E17:E21"/>
    <mergeCell ref="F17:F21"/>
    <mergeCell ref="G17:G21"/>
    <mergeCell ref="H17:H21"/>
    <mergeCell ref="I17:I21"/>
    <mergeCell ref="J17:J21"/>
    <mergeCell ref="K17:K21"/>
    <mergeCell ref="L17:L21"/>
    <mergeCell ref="M17:M21"/>
    <mergeCell ref="A46:A47"/>
    <mergeCell ref="O46:O47"/>
    <mergeCell ref="U46:U47"/>
    <mergeCell ref="B46:B47"/>
    <mergeCell ref="V46:V47"/>
    <mergeCell ref="C46:C47"/>
    <mergeCell ref="V10:V11"/>
    <mergeCell ref="C10:C11"/>
    <mergeCell ref="W10:W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A17:A21"/>
    <mergeCell ref="O17:O21"/>
    <mergeCell ref="V17:V21"/>
    <mergeCell ref="W17:W21"/>
    <mergeCell ref="A22:A26"/>
    <mergeCell ref="W46:W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U36:U38"/>
    <mergeCell ref="V36:V38"/>
    <mergeCell ref="W36:W38"/>
    <mergeCell ref="D36:D38"/>
    <mergeCell ref="A36:A38"/>
    <mergeCell ref="B36:B38"/>
    <mergeCell ref="C36:C38"/>
    <mergeCell ref="E36:E38"/>
    <mergeCell ref="F36:F38"/>
    <mergeCell ref="G36:G38"/>
    <mergeCell ref="H36:H38"/>
    <mergeCell ref="I36:I38"/>
    <mergeCell ref="J36:J38"/>
    <mergeCell ref="K36:K38"/>
    <mergeCell ref="A44:A45"/>
    <mergeCell ref="O44:O45"/>
    <mergeCell ref="U44:U45"/>
    <mergeCell ref="B44:B45"/>
    <mergeCell ref="V44:V45"/>
    <mergeCell ref="C44:C45"/>
    <mergeCell ref="W12:W15"/>
    <mergeCell ref="D12:D15"/>
    <mergeCell ref="E12:E15"/>
    <mergeCell ref="F12:F15"/>
    <mergeCell ref="G12:G15"/>
    <mergeCell ref="H12:H15"/>
    <mergeCell ref="I12:I15"/>
    <mergeCell ref="J12:J15"/>
    <mergeCell ref="K12:K15"/>
    <mergeCell ref="L12:L15"/>
    <mergeCell ref="M12:M15"/>
    <mergeCell ref="O12:O15"/>
    <mergeCell ref="U12:U15"/>
    <mergeCell ref="B12:B15"/>
    <mergeCell ref="V12:V15"/>
    <mergeCell ref="C12:C15"/>
    <mergeCell ref="L36:L38"/>
    <mergeCell ref="M36:M38"/>
    <mergeCell ref="W44:W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A41:A42"/>
    <mergeCell ref="O41:O42"/>
    <mergeCell ref="U41:U42"/>
    <mergeCell ref="B41:B42"/>
    <mergeCell ref="V41:V42"/>
    <mergeCell ref="C41:C42"/>
    <mergeCell ref="V30:V34"/>
    <mergeCell ref="C30:C34"/>
    <mergeCell ref="W30:W34"/>
    <mergeCell ref="D30:D34"/>
    <mergeCell ref="E30:E34"/>
    <mergeCell ref="F30:F34"/>
    <mergeCell ref="G30:G34"/>
    <mergeCell ref="H30:H34"/>
    <mergeCell ref="I30:I34"/>
    <mergeCell ref="J30:J34"/>
    <mergeCell ref="K30:K34"/>
    <mergeCell ref="L30:L34"/>
    <mergeCell ref="M30:M34"/>
    <mergeCell ref="A30:A34"/>
    <mergeCell ref="O30:O34"/>
    <mergeCell ref="U30:U34"/>
    <mergeCell ref="B30:B34"/>
    <mergeCell ref="O36:O38"/>
    <mergeCell ref="W41:W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3"/>
  <sheetViews>
    <sheetView showGridLines="0" zoomScale="50" zoomScaleNormal="50" workbookViewId="0">
      <pane ySplit="8" topLeftCell="A9" activePane="bottomLeft" state="frozen"/>
      <selection pane="bottomLeft" activeCell="P9" sqref="P9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2" customWidth="1"/>
    <col min="7" max="7" width="27.44140625" style="3" customWidth="1"/>
    <col min="8" max="8" width="33" style="3" customWidth="1"/>
    <col min="9" max="10" width="27.33203125" style="11" customWidth="1"/>
    <col min="11" max="11" width="26.5546875" style="3" customWidth="1"/>
    <col min="12" max="12" width="38.44140625" style="12" customWidth="1"/>
    <col min="13" max="13" width="37.5546875" style="3" customWidth="1"/>
    <col min="14" max="14" width="24.6640625" style="11" customWidth="1"/>
    <col min="15" max="15" width="24.44140625" style="12" customWidth="1"/>
    <col min="16" max="16" width="24.33203125" style="12" customWidth="1"/>
    <col min="17" max="17" width="27.44140625" style="12" customWidth="1"/>
    <col min="18" max="18" width="27.109375" style="12" customWidth="1"/>
    <col min="19" max="19" width="23.44140625" style="12" customWidth="1"/>
    <col min="20" max="20" width="22.88671875" style="11" customWidth="1"/>
    <col min="21" max="21" width="21.88671875" style="8" customWidth="1"/>
    <col min="22" max="16384" width="9.109375" style="8" hidden="1"/>
  </cols>
  <sheetData>
    <row r="1" spans="1:22" ht="18.600000000000001" thickBot="1" x14ac:dyDescent="0.35"/>
    <row r="2" spans="1:22" ht="39.9" customHeight="1" thickBot="1" x14ac:dyDescent="0.35">
      <c r="B2" s="86"/>
      <c r="C2" s="86"/>
      <c r="D2" s="86"/>
      <c r="E2" s="294" t="s">
        <v>24</v>
      </c>
      <c r="F2" s="295"/>
      <c r="G2" s="98">
        <f>SUM(G9:G9999)</f>
        <v>2340353.5699999998</v>
      </c>
      <c r="L2" s="351" t="s">
        <v>137</v>
      </c>
      <c r="M2" s="352"/>
      <c r="N2" s="87">
        <f>SUM(N9:N9999)</f>
        <v>250889.21</v>
      </c>
      <c r="P2" s="86"/>
      <c r="Q2" s="256" t="s">
        <v>45</v>
      </c>
      <c r="R2" s="257"/>
      <c r="S2" s="258"/>
      <c r="T2" s="88">
        <f>SUM(T9:T9999)</f>
        <v>0</v>
      </c>
    </row>
    <row r="3" spans="1:22" x14ac:dyDescent="0.3">
      <c r="E3" s="38"/>
      <c r="F3" s="38"/>
      <c r="G3" s="38"/>
      <c r="H3" s="38"/>
      <c r="I3" s="43"/>
      <c r="J3" s="44"/>
      <c r="K3" s="41"/>
      <c r="L3" s="38"/>
      <c r="M3" s="38"/>
      <c r="N3" s="43"/>
      <c r="O3" s="42"/>
      <c r="P3" s="38"/>
      <c r="Q3" s="38"/>
      <c r="R3" s="38"/>
      <c r="S3" s="38"/>
      <c r="T3" s="43"/>
    </row>
    <row r="4" spans="1:22" ht="39.9" customHeight="1" x14ac:dyDescent="0.3">
      <c r="E4" s="38"/>
      <c r="F4" s="38"/>
      <c r="G4" s="38"/>
      <c r="H4" s="38"/>
      <c r="I4" s="43"/>
      <c r="J4" s="44"/>
      <c r="K4" s="41"/>
      <c r="L4" s="38"/>
      <c r="M4" s="38"/>
      <c r="N4" s="43"/>
      <c r="O4" s="42"/>
      <c r="P4" s="38"/>
      <c r="Q4" s="38"/>
      <c r="R4" s="38"/>
      <c r="S4" s="38"/>
      <c r="T4" s="43"/>
    </row>
    <row r="6" spans="1:22" ht="144" x14ac:dyDescent="0.3">
      <c r="A6" s="28" t="s">
        <v>8</v>
      </c>
      <c r="B6" s="28" t="s">
        <v>21</v>
      </c>
      <c r="C6" s="28" t="s">
        <v>10</v>
      </c>
      <c r="D6" s="28" t="s">
        <v>15</v>
      </c>
      <c r="E6" s="28" t="s">
        <v>0</v>
      </c>
      <c r="F6" s="27" t="s">
        <v>3</v>
      </c>
      <c r="G6" s="28" t="s">
        <v>38</v>
      </c>
      <c r="H6" s="28" t="s">
        <v>22</v>
      </c>
      <c r="I6" s="89" t="s">
        <v>46</v>
      </c>
      <c r="J6" s="89" t="s">
        <v>5</v>
      </c>
      <c r="K6" s="28" t="s">
        <v>39</v>
      </c>
      <c r="L6" s="27" t="s">
        <v>37</v>
      </c>
      <c r="M6" s="28" t="s">
        <v>6</v>
      </c>
      <c r="N6" s="89" t="s">
        <v>23</v>
      </c>
      <c r="O6" s="27" t="s">
        <v>9</v>
      </c>
      <c r="P6" s="27" t="s">
        <v>40</v>
      </c>
      <c r="Q6" s="27" t="s">
        <v>103</v>
      </c>
      <c r="R6" s="27" t="s">
        <v>104</v>
      </c>
      <c r="S6" s="27" t="s">
        <v>41</v>
      </c>
      <c r="T6" s="89" t="s">
        <v>43</v>
      </c>
      <c r="U6" s="17" t="s">
        <v>42</v>
      </c>
    </row>
    <row r="7" spans="1:22" ht="16.8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</row>
    <row r="8" spans="1:22" s="18" customFormat="1" ht="108" hidden="1" x14ac:dyDescent="0.3">
      <c r="A8" s="90" t="s">
        <v>36</v>
      </c>
      <c r="B8" s="90" t="s">
        <v>67</v>
      </c>
      <c r="C8" s="90" t="s">
        <v>66</v>
      </c>
      <c r="D8" s="90" t="s">
        <v>48</v>
      </c>
      <c r="E8" s="95">
        <v>43823</v>
      </c>
      <c r="F8" s="91" t="s">
        <v>65</v>
      </c>
      <c r="G8" s="92">
        <v>100000</v>
      </c>
      <c r="H8" s="92">
        <v>90000</v>
      </c>
      <c r="I8" s="96">
        <v>2308091759</v>
      </c>
      <c r="J8" s="90" t="s">
        <v>68</v>
      </c>
      <c r="K8" s="90" t="s">
        <v>69</v>
      </c>
      <c r="L8" s="91">
        <v>43801</v>
      </c>
      <c r="M8" s="90" t="s">
        <v>70</v>
      </c>
      <c r="N8" s="92">
        <v>10000</v>
      </c>
      <c r="O8" s="91">
        <v>43489</v>
      </c>
      <c r="P8" s="91"/>
      <c r="Q8" s="91"/>
      <c r="R8" s="91"/>
      <c r="S8" s="91"/>
      <c r="T8" s="92"/>
      <c r="U8" s="93" t="s">
        <v>64</v>
      </c>
    </row>
    <row r="9" spans="1:22" s="106" customFormat="1" ht="37.5" customHeight="1" x14ac:dyDescent="0.3">
      <c r="A9" s="362">
        <v>1</v>
      </c>
      <c r="B9" s="345"/>
      <c r="C9" s="345" t="s">
        <v>170</v>
      </c>
      <c r="D9" s="345" t="s">
        <v>152</v>
      </c>
      <c r="E9" s="365">
        <v>45654</v>
      </c>
      <c r="F9" s="359" t="s">
        <v>153</v>
      </c>
      <c r="G9" s="342">
        <v>1380000</v>
      </c>
      <c r="H9" s="353">
        <f>IF(V9 = 1, G9 + SUM(Q9:Q11) - SUM(R9:R11) - SUM(N9:N11) - T9,0)</f>
        <v>1129110.79</v>
      </c>
      <c r="I9" s="356">
        <v>2312054894</v>
      </c>
      <c r="J9" s="345" t="s">
        <v>154</v>
      </c>
      <c r="K9" s="345" t="s">
        <v>155</v>
      </c>
      <c r="L9" s="112">
        <v>45688</v>
      </c>
      <c r="M9" s="345" t="s">
        <v>151</v>
      </c>
      <c r="N9" s="108">
        <v>250889.21</v>
      </c>
      <c r="O9" s="112">
        <v>45706</v>
      </c>
      <c r="P9" s="109"/>
      <c r="Q9" s="108"/>
      <c r="R9" s="108"/>
      <c r="S9" s="359"/>
      <c r="T9" s="342"/>
      <c r="U9" s="348"/>
      <c r="V9" s="106">
        <v>1</v>
      </c>
    </row>
    <row r="10" spans="1:22" s="2" customFormat="1" x14ac:dyDescent="0.3">
      <c r="A10" s="363"/>
      <c r="B10" s="346"/>
      <c r="C10" s="346"/>
      <c r="D10" s="346"/>
      <c r="E10" s="366"/>
      <c r="F10" s="360"/>
      <c r="G10" s="343"/>
      <c r="H10" s="354"/>
      <c r="I10" s="357"/>
      <c r="J10" s="346"/>
      <c r="K10" s="346"/>
      <c r="L10" s="114"/>
      <c r="M10" s="346"/>
      <c r="N10" s="115"/>
      <c r="O10" s="114"/>
      <c r="P10" s="116"/>
      <c r="Q10" s="115"/>
      <c r="R10" s="115"/>
      <c r="S10" s="360"/>
      <c r="T10" s="343"/>
      <c r="U10" s="349"/>
      <c r="V10" s="2">
        <v>1</v>
      </c>
    </row>
    <row r="11" spans="1:22" s="2" customFormat="1" x14ac:dyDescent="0.3">
      <c r="A11" s="364"/>
      <c r="B11" s="347"/>
      <c r="C11" s="347"/>
      <c r="D11" s="347"/>
      <c r="E11" s="367"/>
      <c r="F11" s="361"/>
      <c r="G11" s="344"/>
      <c r="H11" s="355"/>
      <c r="I11" s="358"/>
      <c r="J11" s="347"/>
      <c r="K11" s="347"/>
      <c r="L11" s="113"/>
      <c r="M11" s="347"/>
      <c r="N11" s="110"/>
      <c r="O11" s="113"/>
      <c r="P11" s="111"/>
      <c r="Q11" s="110"/>
      <c r="R11" s="110"/>
      <c r="S11" s="361"/>
      <c r="T11" s="344"/>
      <c r="U11" s="350"/>
      <c r="V11" s="2">
        <v>1</v>
      </c>
    </row>
    <row r="12" spans="1:22" s="106" customFormat="1" ht="54" x14ac:dyDescent="0.3">
      <c r="A12" s="149">
        <v>2</v>
      </c>
      <c r="B12" s="150"/>
      <c r="C12" s="150" t="s">
        <v>147</v>
      </c>
      <c r="D12" s="150" t="s">
        <v>222</v>
      </c>
      <c r="E12" s="177">
        <v>45709</v>
      </c>
      <c r="F12" s="153" t="s">
        <v>223</v>
      </c>
      <c r="G12" s="151">
        <v>960353.57</v>
      </c>
      <c r="H12" s="152">
        <f>IF(V12 = 2, G12 + SUM(Q12:Q12) - SUM(R12:R12) - SUM(N12:N12) - T12,0)</f>
        <v>960353.57</v>
      </c>
      <c r="I12" s="176">
        <v>7715995942</v>
      </c>
      <c r="J12" s="150" t="s">
        <v>221</v>
      </c>
      <c r="K12" s="150" t="s">
        <v>224</v>
      </c>
      <c r="L12" s="177"/>
      <c r="M12" s="150" t="s">
        <v>225</v>
      </c>
      <c r="N12" s="151"/>
      <c r="O12" s="177"/>
      <c r="P12" s="153"/>
      <c r="Q12" s="151"/>
      <c r="R12" s="151"/>
      <c r="S12" s="153"/>
      <c r="T12" s="151"/>
      <c r="U12" s="173"/>
      <c r="V12" s="106">
        <v>2</v>
      </c>
    </row>
    <row r="13" spans="1:22" x14ac:dyDescent="0.3">
      <c r="V13" s="8">
        <v>3</v>
      </c>
    </row>
  </sheetData>
  <sheetProtection password="EB34" sheet="1" objects="1" scenarios="1" formatCells="0" formatColumns="0" formatRows="0"/>
  <mergeCells count="18">
    <mergeCell ref="A9:A11"/>
    <mergeCell ref="B9:B11"/>
    <mergeCell ref="D9:D11"/>
    <mergeCell ref="E9:E11"/>
    <mergeCell ref="F9:F11"/>
    <mergeCell ref="T9:T11"/>
    <mergeCell ref="C9:C11"/>
    <mergeCell ref="U9:U11"/>
    <mergeCell ref="Q2:S2"/>
    <mergeCell ref="E2:F2"/>
    <mergeCell ref="L2:M2"/>
    <mergeCell ref="G9:G11"/>
    <mergeCell ref="H9:H11"/>
    <mergeCell ref="I9:I11"/>
    <mergeCell ref="J9:J11"/>
    <mergeCell ref="K9:K11"/>
    <mergeCell ref="M9:M11"/>
    <mergeCell ref="S9:S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0"/>
  <sheetViews>
    <sheetView showGridLines="0" topLeftCell="P1" zoomScale="70" zoomScaleNormal="70" workbookViewId="0">
      <pane ySplit="8" topLeftCell="A9" activePane="bottomLeft" state="frozen"/>
      <selection pane="bottomLeft" activeCell="X9" sqref="X9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1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8" width="21.88671875" style="11" customWidth="1"/>
    <col min="19" max="19" width="23.5546875" style="3" customWidth="1"/>
    <col min="20" max="20" width="31.33203125" style="12" customWidth="1"/>
    <col min="21" max="21" width="27.6640625" style="12" customWidth="1"/>
    <col min="22" max="22" width="25.44140625" style="11" customWidth="1"/>
    <col min="23" max="23" width="25" style="12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2" customWidth="1"/>
    <col min="28" max="28" width="19.109375" style="11" customWidth="1"/>
    <col min="29" max="29" width="23.109375" style="3" customWidth="1"/>
    <col min="30" max="30" width="9.109375" style="8" hidden="1" customWidth="1"/>
    <col min="31" max="31" width="8.5546875" style="8" hidden="1" customWidth="1"/>
    <col min="32" max="38" width="0" style="8" hidden="1" customWidth="1"/>
    <col min="39" max="16384" width="9.109375" style="8" hidden="1"/>
  </cols>
  <sheetData>
    <row r="1" spans="1:33" ht="18.600000000000001" thickBot="1" x14ac:dyDescent="0.35"/>
    <row r="2" spans="1:33" ht="39.9" customHeight="1" thickBot="1" x14ac:dyDescent="0.35">
      <c r="E2" s="294" t="s">
        <v>139</v>
      </c>
      <c r="F2" s="295"/>
      <c r="G2" s="100">
        <f>SUM(G9:G9999)</f>
        <v>740880</v>
      </c>
      <c r="H2" s="15"/>
      <c r="O2" s="294" t="s">
        <v>24</v>
      </c>
      <c r="P2" s="295"/>
      <c r="Q2" s="98">
        <f>SUM(Q9:Q9999)</f>
        <v>674200.8</v>
      </c>
      <c r="T2" s="256" t="s">
        <v>137</v>
      </c>
      <c r="U2" s="258"/>
      <c r="V2" s="87">
        <f>SUM(V9:V9999)</f>
        <v>142178.4</v>
      </c>
      <c r="X2" s="86"/>
      <c r="Y2" s="256" t="s">
        <v>45</v>
      </c>
      <c r="Z2" s="257"/>
      <c r="AA2" s="258"/>
      <c r="AB2" s="88">
        <f>SUM(AB9:AB9999)</f>
        <v>0</v>
      </c>
    </row>
    <row r="3" spans="1:33" x14ac:dyDescent="0.3">
      <c r="F3" s="45"/>
      <c r="G3" s="43"/>
      <c r="H3" s="43"/>
      <c r="I3" s="46"/>
      <c r="J3" s="46"/>
      <c r="K3" s="41"/>
      <c r="L3" s="41"/>
      <c r="M3" s="41"/>
      <c r="N3" s="42"/>
      <c r="O3" s="41"/>
      <c r="P3" s="45"/>
      <c r="Q3" s="43"/>
      <c r="R3" s="44"/>
      <c r="S3" s="41"/>
      <c r="T3" s="38"/>
      <c r="U3" s="38"/>
      <c r="V3" s="43"/>
      <c r="W3" s="42"/>
      <c r="X3" s="38"/>
      <c r="Y3" s="38"/>
      <c r="Z3" s="38"/>
      <c r="AA3" s="38"/>
      <c r="AB3" s="43"/>
    </row>
    <row r="4" spans="1:33" ht="39.9" customHeight="1" x14ac:dyDescent="0.3">
      <c r="F4" s="45"/>
      <c r="G4" s="43"/>
      <c r="H4" s="43"/>
      <c r="I4" s="46"/>
      <c r="J4" s="46"/>
      <c r="K4" s="41"/>
      <c r="L4" s="41"/>
      <c r="M4" s="41"/>
      <c r="N4" s="42"/>
      <c r="O4" s="41"/>
      <c r="P4" s="45"/>
      <c r="Q4" s="43"/>
      <c r="R4" s="44"/>
      <c r="S4" s="41"/>
      <c r="T4" s="38"/>
      <c r="U4" s="38"/>
      <c r="V4" s="43"/>
      <c r="W4" s="42"/>
      <c r="X4" s="38"/>
      <c r="Y4" s="38"/>
      <c r="Z4" s="38"/>
      <c r="AA4" s="38"/>
      <c r="AB4" s="43"/>
    </row>
    <row r="6" spans="1:33" ht="126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3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18</v>
      </c>
      <c r="R6" s="31" t="s">
        <v>22</v>
      </c>
      <c r="S6" s="23" t="s">
        <v>19</v>
      </c>
      <c r="T6" s="30" t="s">
        <v>37</v>
      </c>
      <c r="U6" s="30" t="s">
        <v>20</v>
      </c>
      <c r="V6" s="31" t="s">
        <v>23</v>
      </c>
      <c r="W6" s="30" t="s">
        <v>9</v>
      </c>
      <c r="X6" s="28" t="s">
        <v>40</v>
      </c>
      <c r="Y6" s="28" t="s">
        <v>103</v>
      </c>
      <c r="Z6" s="28" t="s">
        <v>104</v>
      </c>
      <c r="AA6" s="27" t="s">
        <v>41</v>
      </c>
      <c r="AB6" s="31" t="s">
        <v>43</v>
      </c>
      <c r="AC6" s="23" t="s">
        <v>42</v>
      </c>
      <c r="AD6" s="16"/>
      <c r="AE6" s="16"/>
      <c r="AF6" s="16"/>
      <c r="AG6" s="16"/>
    </row>
    <row r="7" spans="1:33" ht="16.95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hidden="1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6" t="s">
        <v>79</v>
      </c>
      <c r="P8" s="15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5" t="s">
        <v>81</v>
      </c>
      <c r="V8" s="24">
        <v>8775.01</v>
      </c>
      <c r="W8" s="25">
        <v>43696</v>
      </c>
      <c r="X8" s="26"/>
      <c r="Y8" s="72"/>
      <c r="Z8" s="72"/>
      <c r="AA8" s="25"/>
      <c r="AB8" s="24"/>
      <c r="AC8" s="26" t="s">
        <v>64</v>
      </c>
    </row>
    <row r="9" spans="1:33" s="106" customFormat="1" ht="144" x14ac:dyDescent="0.35">
      <c r="A9" s="149">
        <v>1</v>
      </c>
      <c r="B9" s="150" t="s">
        <v>56</v>
      </c>
      <c r="C9" s="150" t="s">
        <v>195</v>
      </c>
      <c r="D9" s="150" t="s">
        <v>147</v>
      </c>
      <c r="E9" s="150" t="s">
        <v>197</v>
      </c>
      <c r="F9" s="150" t="s">
        <v>181</v>
      </c>
      <c r="G9" s="151">
        <v>740880</v>
      </c>
      <c r="H9" s="152">
        <f>IF(AD9 = 1, G9 - Q9,0)</f>
        <v>66679.199999999953</v>
      </c>
      <c r="I9" s="151">
        <v>2</v>
      </c>
      <c r="J9" s="151"/>
      <c r="K9" s="150" t="s">
        <v>162</v>
      </c>
      <c r="L9" s="150" t="s">
        <v>196</v>
      </c>
      <c r="M9" s="150" t="s">
        <v>180</v>
      </c>
      <c r="N9" s="154">
        <v>45283</v>
      </c>
      <c r="O9" s="155">
        <v>2304067057</v>
      </c>
      <c r="P9" s="157" t="s">
        <v>182</v>
      </c>
      <c r="Q9" s="151">
        <v>674200.8</v>
      </c>
      <c r="R9" s="152">
        <f>IF(AD9 = 1, Q9 + SUM(Y9:Y9) - SUM(Z9:Z9) - SUM(V9:V9) - AB9,0)</f>
        <v>532022.4</v>
      </c>
      <c r="S9" s="150"/>
      <c r="T9" s="154">
        <v>45691</v>
      </c>
      <c r="U9" s="153" t="s">
        <v>164</v>
      </c>
      <c r="V9" s="151">
        <v>142178.4</v>
      </c>
      <c r="W9" s="154">
        <v>45700</v>
      </c>
      <c r="X9" s="150"/>
      <c r="Y9" s="151"/>
      <c r="Z9" s="151"/>
      <c r="AA9" s="153"/>
      <c r="AB9" s="151"/>
      <c r="AC9" s="150"/>
      <c r="AD9" s="106">
        <v>1</v>
      </c>
    </row>
    <row r="10" spans="1:33" x14ac:dyDescent="0.3">
      <c r="AD10" s="8">
        <v>2</v>
      </c>
    </row>
  </sheetData>
  <sheetProtection password="EB34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18"/>
  <sheetViews>
    <sheetView showGridLines="0" topLeftCell="O1" zoomScale="70" zoomScaleNormal="70" workbookViewId="0">
      <pane ySplit="8" topLeftCell="A9" activePane="bottomLeft" state="frozen"/>
      <selection pane="bottomLeft" activeCell="V17" sqref="V9:V17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1" customWidth="1"/>
    <col min="8" max="8" width="22.33203125" style="8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7" width="27" style="11" customWidth="1"/>
    <col min="18" max="18" width="21.88671875" style="8" customWidth="1"/>
    <col min="19" max="19" width="23.5546875" style="8" customWidth="1"/>
    <col min="20" max="20" width="32.4414062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5.109375" style="8" customWidth="1"/>
    <col min="27" max="27" width="23.88671875" style="8" customWidth="1"/>
    <col min="28" max="28" width="20.33203125" style="8" customWidth="1"/>
    <col min="29" max="29" width="20" style="8" customWidth="1"/>
    <col min="30" max="38" width="0" style="8" hidden="1" customWidth="1"/>
    <col min="39" max="16384" width="9.109375" style="8" hidden="1"/>
  </cols>
  <sheetData>
    <row r="1" spans="1:33" ht="18.600000000000001" thickBot="1" x14ac:dyDescent="0.35">
      <c r="T1" s="16"/>
    </row>
    <row r="2" spans="1:33" ht="39.9" customHeight="1" thickBot="1" x14ac:dyDescent="0.35">
      <c r="E2" s="294" t="s">
        <v>139</v>
      </c>
      <c r="F2" s="295"/>
      <c r="G2" s="100">
        <f>SUM(G9:G10007)</f>
        <v>1599844.19</v>
      </c>
      <c r="H2" s="15"/>
      <c r="O2" s="294" t="s">
        <v>24</v>
      </c>
      <c r="P2" s="295"/>
      <c r="Q2" s="98">
        <f>SUM(Q9:Q10007)</f>
        <v>1599844.19</v>
      </c>
      <c r="T2" s="256" t="s">
        <v>137</v>
      </c>
      <c r="U2" s="258"/>
      <c r="V2" s="87">
        <f>SUM(V9:V10007)</f>
        <v>423081.36</v>
      </c>
      <c r="X2" s="86"/>
      <c r="Y2" s="256" t="s">
        <v>45</v>
      </c>
      <c r="Z2" s="257"/>
      <c r="AA2" s="258"/>
      <c r="AB2" s="88">
        <f>SUM(AB9:AB10007)</f>
        <v>0</v>
      </c>
    </row>
    <row r="4" spans="1:33" ht="39.9" customHeight="1" x14ac:dyDescent="0.3"/>
    <row r="6" spans="1:33" ht="108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0.45" customHeight="1" x14ac:dyDescent="0.3">
      <c r="A8" s="72" t="s">
        <v>36</v>
      </c>
      <c r="B8" s="72"/>
      <c r="C8" s="72" t="s">
        <v>73</v>
      </c>
      <c r="D8" s="72" t="s">
        <v>74</v>
      </c>
      <c r="E8" s="72" t="s">
        <v>71</v>
      </c>
      <c r="F8" s="72" t="s">
        <v>72</v>
      </c>
      <c r="G8" s="74">
        <v>15500.01</v>
      </c>
      <c r="H8" s="74">
        <f t="shared" ref="H8" si="0">G8-Q8</f>
        <v>6725</v>
      </c>
      <c r="I8" s="97">
        <v>6</v>
      </c>
      <c r="J8" s="97">
        <v>0</v>
      </c>
      <c r="K8" s="72" t="s">
        <v>75</v>
      </c>
      <c r="L8" s="72" t="s">
        <v>76</v>
      </c>
      <c r="M8" s="72" t="s">
        <v>77</v>
      </c>
      <c r="N8" s="73">
        <v>43655</v>
      </c>
      <c r="O8" s="72" t="s">
        <v>79</v>
      </c>
      <c r="P8" s="72" t="s">
        <v>78</v>
      </c>
      <c r="Q8" s="74">
        <v>8775.01</v>
      </c>
      <c r="R8" s="74">
        <f>Q8-V8</f>
        <v>0</v>
      </c>
      <c r="S8" s="72" t="s">
        <v>80</v>
      </c>
      <c r="T8" s="73">
        <v>43677</v>
      </c>
      <c r="U8" s="72" t="s">
        <v>81</v>
      </c>
      <c r="V8" s="74">
        <v>8775.01</v>
      </c>
      <c r="W8" s="73">
        <v>43696</v>
      </c>
      <c r="X8" s="72"/>
      <c r="Y8" s="72"/>
      <c r="Z8" s="72"/>
      <c r="AA8" s="72"/>
      <c r="AB8" s="74"/>
      <c r="AC8" s="75" t="s">
        <v>64</v>
      </c>
    </row>
    <row r="9" spans="1:33" s="106" customFormat="1" ht="144" customHeight="1" x14ac:dyDescent="0.3">
      <c r="A9" s="383">
        <v>1</v>
      </c>
      <c r="B9" s="371" t="s">
        <v>56</v>
      </c>
      <c r="C9" s="371" t="s">
        <v>192</v>
      </c>
      <c r="D9" s="371" t="s">
        <v>147</v>
      </c>
      <c r="E9" s="371" t="s">
        <v>193</v>
      </c>
      <c r="F9" s="371" t="s">
        <v>177</v>
      </c>
      <c r="G9" s="374">
        <v>1599844.19</v>
      </c>
      <c r="H9" s="377">
        <f>IF(AD9 = 1, G9 - Q9,0)</f>
        <v>0</v>
      </c>
      <c r="I9" s="374">
        <v>1</v>
      </c>
      <c r="J9" s="374"/>
      <c r="K9" s="371" t="s">
        <v>162</v>
      </c>
      <c r="L9" s="371" t="s">
        <v>194</v>
      </c>
      <c r="M9" s="371" t="s">
        <v>193</v>
      </c>
      <c r="N9" s="380">
        <v>45642</v>
      </c>
      <c r="O9" s="371" t="s">
        <v>178</v>
      </c>
      <c r="P9" s="371" t="s">
        <v>179</v>
      </c>
      <c r="Q9" s="374">
        <v>1599844.19</v>
      </c>
      <c r="R9" s="377">
        <f>IF(AD9 = 1, Q9 + SUM(Y9:Y17) - SUM(Z9:Z17) - SUM(V9:V17) - AB9,0)</f>
        <v>1176762.83</v>
      </c>
      <c r="S9" s="371"/>
      <c r="T9" s="200">
        <v>45681</v>
      </c>
      <c r="U9" s="371" t="s">
        <v>164</v>
      </c>
      <c r="V9" s="196">
        <v>28455</v>
      </c>
      <c r="W9" s="200">
        <v>45701</v>
      </c>
      <c r="X9" s="197"/>
      <c r="Y9" s="196"/>
      <c r="Z9" s="196"/>
      <c r="AA9" s="371"/>
      <c r="AB9" s="374"/>
      <c r="AC9" s="368"/>
      <c r="AD9" s="106">
        <v>1</v>
      </c>
    </row>
    <row r="10" spans="1:33" s="2" customFormat="1" x14ac:dyDescent="0.3">
      <c r="A10" s="384"/>
      <c r="B10" s="372"/>
      <c r="C10" s="372"/>
      <c r="D10" s="372"/>
      <c r="E10" s="372"/>
      <c r="F10" s="372"/>
      <c r="G10" s="375"/>
      <c r="H10" s="378"/>
      <c r="I10" s="375"/>
      <c r="J10" s="375"/>
      <c r="K10" s="372"/>
      <c r="L10" s="372"/>
      <c r="M10" s="372"/>
      <c r="N10" s="381"/>
      <c r="O10" s="372"/>
      <c r="P10" s="372"/>
      <c r="Q10" s="375"/>
      <c r="R10" s="378"/>
      <c r="S10" s="372"/>
      <c r="T10" s="202">
        <v>45695</v>
      </c>
      <c r="U10" s="372"/>
      <c r="V10" s="203">
        <v>39340</v>
      </c>
      <c r="W10" s="202">
        <v>45701</v>
      </c>
      <c r="X10" s="204"/>
      <c r="Y10" s="203"/>
      <c r="Z10" s="203"/>
      <c r="AA10" s="372"/>
      <c r="AB10" s="375"/>
      <c r="AC10" s="369"/>
      <c r="AD10" s="2">
        <v>1</v>
      </c>
    </row>
    <row r="11" spans="1:33" s="2" customFormat="1" x14ac:dyDescent="0.3">
      <c r="A11" s="384"/>
      <c r="B11" s="372"/>
      <c r="C11" s="372"/>
      <c r="D11" s="372"/>
      <c r="E11" s="372"/>
      <c r="F11" s="372"/>
      <c r="G11" s="375"/>
      <c r="H11" s="378"/>
      <c r="I11" s="375"/>
      <c r="J11" s="375"/>
      <c r="K11" s="372"/>
      <c r="L11" s="372"/>
      <c r="M11" s="372"/>
      <c r="N11" s="381"/>
      <c r="O11" s="372"/>
      <c r="P11" s="372"/>
      <c r="Q11" s="375"/>
      <c r="R11" s="378"/>
      <c r="S11" s="372"/>
      <c r="T11" s="202">
        <v>45695</v>
      </c>
      <c r="U11" s="372"/>
      <c r="V11" s="203">
        <v>122212.22</v>
      </c>
      <c r="W11" s="202">
        <v>45712</v>
      </c>
      <c r="X11" s="204"/>
      <c r="Y11" s="203"/>
      <c r="Z11" s="203"/>
      <c r="AA11" s="372"/>
      <c r="AB11" s="375"/>
      <c r="AC11" s="369"/>
      <c r="AD11" s="2">
        <v>1</v>
      </c>
    </row>
    <row r="12" spans="1:33" s="2" customFormat="1" x14ac:dyDescent="0.3">
      <c r="A12" s="384"/>
      <c r="B12" s="372"/>
      <c r="C12" s="372"/>
      <c r="D12" s="372"/>
      <c r="E12" s="372"/>
      <c r="F12" s="372"/>
      <c r="G12" s="375"/>
      <c r="H12" s="378"/>
      <c r="I12" s="375"/>
      <c r="J12" s="375"/>
      <c r="K12" s="372"/>
      <c r="L12" s="372"/>
      <c r="M12" s="372"/>
      <c r="N12" s="381"/>
      <c r="O12" s="372"/>
      <c r="P12" s="372"/>
      <c r="Q12" s="375"/>
      <c r="R12" s="378"/>
      <c r="S12" s="372"/>
      <c r="T12" s="202">
        <v>45315</v>
      </c>
      <c r="U12" s="372"/>
      <c r="V12" s="203">
        <v>88397.27</v>
      </c>
      <c r="W12" s="202">
        <v>45712</v>
      </c>
      <c r="X12" s="204"/>
      <c r="Y12" s="203"/>
      <c r="Z12" s="203"/>
      <c r="AA12" s="372"/>
      <c r="AB12" s="375"/>
      <c r="AC12" s="369"/>
      <c r="AD12" s="2">
        <v>1</v>
      </c>
    </row>
    <row r="13" spans="1:33" s="2" customFormat="1" x14ac:dyDescent="0.3">
      <c r="A13" s="384"/>
      <c r="B13" s="372"/>
      <c r="C13" s="372"/>
      <c r="D13" s="372"/>
      <c r="E13" s="372"/>
      <c r="F13" s="372"/>
      <c r="G13" s="375"/>
      <c r="H13" s="378"/>
      <c r="I13" s="375"/>
      <c r="J13" s="375"/>
      <c r="K13" s="372"/>
      <c r="L13" s="372"/>
      <c r="M13" s="372"/>
      <c r="N13" s="381"/>
      <c r="O13" s="372"/>
      <c r="P13" s="372"/>
      <c r="Q13" s="375"/>
      <c r="R13" s="378"/>
      <c r="S13" s="372"/>
      <c r="T13" s="202">
        <v>45695</v>
      </c>
      <c r="U13" s="372"/>
      <c r="V13" s="203">
        <v>7800.86</v>
      </c>
      <c r="W13" s="202">
        <v>45712</v>
      </c>
      <c r="X13" s="204"/>
      <c r="Y13" s="203"/>
      <c r="Z13" s="203"/>
      <c r="AA13" s="372"/>
      <c r="AB13" s="375"/>
      <c r="AC13" s="369"/>
      <c r="AD13" s="2">
        <v>1</v>
      </c>
    </row>
    <row r="14" spans="1:33" s="2" customFormat="1" x14ac:dyDescent="0.3">
      <c r="A14" s="384"/>
      <c r="B14" s="372"/>
      <c r="C14" s="372"/>
      <c r="D14" s="372"/>
      <c r="E14" s="372"/>
      <c r="F14" s="372"/>
      <c r="G14" s="375"/>
      <c r="H14" s="378"/>
      <c r="I14" s="375"/>
      <c r="J14" s="375"/>
      <c r="K14" s="372"/>
      <c r="L14" s="372"/>
      <c r="M14" s="372"/>
      <c r="N14" s="381"/>
      <c r="O14" s="372"/>
      <c r="P14" s="372"/>
      <c r="Q14" s="375"/>
      <c r="R14" s="378"/>
      <c r="S14" s="372"/>
      <c r="T14" s="202">
        <v>45681</v>
      </c>
      <c r="U14" s="372"/>
      <c r="V14" s="203">
        <v>5642.44</v>
      </c>
      <c r="W14" s="202">
        <v>45712</v>
      </c>
      <c r="X14" s="204"/>
      <c r="Y14" s="203"/>
      <c r="Z14" s="203"/>
      <c r="AA14" s="372"/>
      <c r="AB14" s="375"/>
      <c r="AC14" s="369"/>
      <c r="AD14" s="2">
        <v>1</v>
      </c>
    </row>
    <row r="15" spans="1:33" s="2" customFormat="1" x14ac:dyDescent="0.3">
      <c r="A15" s="384"/>
      <c r="B15" s="372"/>
      <c r="C15" s="372"/>
      <c r="D15" s="372"/>
      <c r="E15" s="372"/>
      <c r="F15" s="372"/>
      <c r="G15" s="375"/>
      <c r="H15" s="378"/>
      <c r="I15" s="375"/>
      <c r="J15" s="375"/>
      <c r="K15" s="372"/>
      <c r="L15" s="372"/>
      <c r="M15" s="372"/>
      <c r="N15" s="381"/>
      <c r="O15" s="372"/>
      <c r="P15" s="372"/>
      <c r="Q15" s="375"/>
      <c r="R15" s="378"/>
      <c r="S15" s="372"/>
      <c r="T15" s="202">
        <v>45708</v>
      </c>
      <c r="U15" s="372"/>
      <c r="V15" s="203">
        <v>6044.97</v>
      </c>
      <c r="W15" s="202">
        <v>45719</v>
      </c>
      <c r="X15" s="204"/>
      <c r="Y15" s="203"/>
      <c r="Z15" s="203"/>
      <c r="AA15" s="372"/>
      <c r="AB15" s="375"/>
      <c r="AC15" s="369"/>
      <c r="AD15" s="2">
        <v>1</v>
      </c>
    </row>
    <row r="16" spans="1:33" s="2" customFormat="1" x14ac:dyDescent="0.3">
      <c r="A16" s="384"/>
      <c r="B16" s="372"/>
      <c r="C16" s="372"/>
      <c r="D16" s="372"/>
      <c r="E16" s="372"/>
      <c r="F16" s="372"/>
      <c r="G16" s="375"/>
      <c r="H16" s="378"/>
      <c r="I16" s="375"/>
      <c r="J16" s="375"/>
      <c r="K16" s="372"/>
      <c r="L16" s="372"/>
      <c r="M16" s="372"/>
      <c r="N16" s="381"/>
      <c r="O16" s="372"/>
      <c r="P16" s="372"/>
      <c r="Q16" s="375"/>
      <c r="R16" s="378"/>
      <c r="S16" s="372"/>
      <c r="T16" s="202">
        <v>45708</v>
      </c>
      <c r="U16" s="372"/>
      <c r="V16" s="203">
        <v>30485</v>
      </c>
      <c r="W16" s="202">
        <v>45719</v>
      </c>
      <c r="X16" s="204"/>
      <c r="Y16" s="203"/>
      <c r="Z16" s="203"/>
      <c r="AA16" s="372"/>
      <c r="AB16" s="375"/>
      <c r="AC16" s="369"/>
      <c r="AD16" s="2">
        <v>1</v>
      </c>
    </row>
    <row r="17" spans="1:30" s="2" customFormat="1" x14ac:dyDescent="0.3">
      <c r="A17" s="385"/>
      <c r="B17" s="373"/>
      <c r="C17" s="373"/>
      <c r="D17" s="373"/>
      <c r="E17" s="373"/>
      <c r="F17" s="373"/>
      <c r="G17" s="376"/>
      <c r="H17" s="379"/>
      <c r="I17" s="376"/>
      <c r="J17" s="376"/>
      <c r="K17" s="373"/>
      <c r="L17" s="373"/>
      <c r="M17" s="373"/>
      <c r="N17" s="382"/>
      <c r="O17" s="373"/>
      <c r="P17" s="373"/>
      <c r="Q17" s="376"/>
      <c r="R17" s="379"/>
      <c r="S17" s="373"/>
      <c r="T17" s="202">
        <v>45708</v>
      </c>
      <c r="U17" s="373"/>
      <c r="V17" s="198">
        <v>94703.6</v>
      </c>
      <c r="W17" s="201">
        <v>45719</v>
      </c>
      <c r="X17" s="199"/>
      <c r="Y17" s="198"/>
      <c r="Z17" s="198"/>
      <c r="AA17" s="373"/>
      <c r="AB17" s="376"/>
      <c r="AC17" s="370"/>
      <c r="AD17" s="2">
        <v>1</v>
      </c>
    </row>
    <row r="18" spans="1:30" x14ac:dyDescent="0.3">
      <c r="A18" s="14"/>
      <c r="B18" s="14"/>
      <c r="C18" s="14"/>
      <c r="D18" s="14"/>
      <c r="E18" s="14"/>
      <c r="F18" s="14"/>
      <c r="G18" s="15"/>
      <c r="H18" s="16"/>
      <c r="I18" s="104"/>
      <c r="J18" s="104"/>
      <c r="K18" s="14"/>
      <c r="L18" s="14"/>
      <c r="M18" s="14"/>
      <c r="N18" s="29"/>
      <c r="O18" s="14"/>
      <c r="P18" s="14"/>
      <c r="Q18" s="15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8">
        <v>2</v>
      </c>
    </row>
  </sheetData>
  <sheetProtection password="EB34" sheet="1" objects="1" scenarios="1" formatCells="0" formatColumns="0" formatRows="0"/>
  <mergeCells count="27">
    <mergeCell ref="E2:F2"/>
    <mergeCell ref="O2:P2"/>
    <mergeCell ref="Y2:AA2"/>
    <mergeCell ref="T2:U2"/>
    <mergeCell ref="A9:A17"/>
    <mergeCell ref="U9:U17"/>
    <mergeCell ref="AA9:AA17"/>
    <mergeCell ref="B9:B17"/>
    <mergeCell ref="AB9:AB17"/>
    <mergeCell ref="C9:C17"/>
    <mergeCell ref="S9:S17"/>
    <mergeCell ref="AC9:AC17"/>
    <mergeCell ref="D9:D17"/>
    <mergeCell ref="E9:E17"/>
    <mergeCell ref="F9:F17"/>
    <mergeCell ref="G9:G17"/>
    <mergeCell ref="H9:H17"/>
    <mergeCell ref="I9:I17"/>
    <mergeCell ref="J9:J17"/>
    <mergeCell ref="K9:K17"/>
    <mergeCell ref="L9:L17"/>
    <mergeCell ref="M9:M17"/>
    <mergeCell ref="N9:N17"/>
    <mergeCell ref="O9:O17"/>
    <mergeCell ref="P9:P17"/>
    <mergeCell ref="Q9:Q17"/>
    <mergeCell ref="R9:R1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G17"/>
  <sheetViews>
    <sheetView showGridLines="0" zoomScale="50" zoomScaleNormal="50" workbookViewId="0">
      <pane ySplit="8" topLeftCell="A9" activePane="bottomLeft" state="frozen"/>
      <selection pane="bottomLeft" activeCell="C9" sqref="C9"/>
    </sheetView>
  </sheetViews>
  <sheetFormatPr defaultColWidth="0" defaultRowHeight="18" x14ac:dyDescent="0.3"/>
  <cols>
    <col min="1" max="1" width="9.109375" style="8" customWidth="1"/>
    <col min="2" max="2" width="47.109375" style="8" customWidth="1"/>
    <col min="3" max="3" width="33.33203125" style="8" customWidth="1"/>
    <col min="4" max="6" width="33.6640625" style="8" customWidth="1"/>
    <col min="7" max="8" width="22.33203125" style="8" customWidth="1"/>
    <col min="9" max="9" width="24.33203125" style="8" customWidth="1"/>
    <col min="10" max="10" width="28.44140625" style="8" customWidth="1"/>
    <col min="11" max="12" width="19.5546875" style="8" customWidth="1"/>
    <col min="13" max="13" width="25.6640625" style="8" customWidth="1"/>
    <col min="14" max="14" width="24.44140625" style="8" bestFit="1" customWidth="1"/>
    <col min="15" max="15" width="24.44140625" style="8" customWidth="1"/>
    <col min="16" max="16" width="31.5546875" style="8" customWidth="1"/>
    <col min="17" max="18" width="21.88671875" style="8" customWidth="1"/>
    <col min="19" max="19" width="23.5546875" style="8" customWidth="1"/>
    <col min="20" max="20" width="31.8867187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9.44140625" style="8" customWidth="1"/>
    <col min="27" max="27" width="26.33203125" style="8" customWidth="1"/>
    <col min="28" max="28" width="25.109375" style="8" customWidth="1"/>
    <col min="29" max="29" width="19.109375" style="8" customWidth="1"/>
    <col min="30" max="16384" width="9.109375" style="8" hidden="1"/>
  </cols>
  <sheetData>
    <row r="1" spans="1:33" ht="18.600000000000001" thickBot="1" x14ac:dyDescent="0.35"/>
    <row r="2" spans="1:33" ht="39.9" customHeight="1" thickBot="1" x14ac:dyDescent="0.35">
      <c r="E2" s="294" t="s">
        <v>139</v>
      </c>
      <c r="F2" s="295"/>
      <c r="G2" s="100">
        <f>SUM(G9:G9999)</f>
        <v>0</v>
      </c>
      <c r="H2" s="15"/>
      <c r="O2" s="294" t="s">
        <v>24</v>
      </c>
      <c r="P2" s="295"/>
      <c r="Q2" s="98">
        <f>SUM(Q9:Q9999)</f>
        <v>0</v>
      </c>
      <c r="T2" s="256" t="s">
        <v>137</v>
      </c>
      <c r="U2" s="258"/>
      <c r="V2" s="87">
        <f>SUM(V9:V9999)</f>
        <v>0</v>
      </c>
      <c r="X2" s="86"/>
      <c r="Y2" s="256" t="s">
        <v>45</v>
      </c>
      <c r="Z2" s="257"/>
      <c r="AA2" s="258"/>
      <c r="AB2" s="88">
        <f>SUM(AB9:AB9999)</f>
        <v>0</v>
      </c>
    </row>
    <row r="4" spans="1:33" ht="39.9" customHeight="1" x14ac:dyDescent="0.3">
      <c r="P4" s="386"/>
      <c r="Q4" s="386"/>
      <c r="R4" s="386"/>
      <c r="T4" s="102"/>
      <c r="U4" s="102"/>
    </row>
    <row r="6" spans="1:33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  <c r="AB7" s="94">
        <v>28</v>
      </c>
      <c r="AC7" s="94">
        <v>29</v>
      </c>
      <c r="AD7" s="16"/>
      <c r="AE7" s="16"/>
      <c r="AF7" s="16"/>
      <c r="AG7" s="16"/>
    </row>
    <row r="8" spans="1:33" s="2" customFormat="1" ht="162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5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6" t="s">
        <v>81</v>
      </c>
      <c r="V8" s="24">
        <v>8775.01</v>
      </c>
      <c r="W8" s="25">
        <v>43696</v>
      </c>
      <c r="X8" s="26"/>
      <c r="Y8" s="72"/>
      <c r="Z8" s="72"/>
      <c r="AA8" s="26"/>
      <c r="AB8" s="24"/>
      <c r="AC8" s="13" t="s">
        <v>64</v>
      </c>
    </row>
    <row r="9" spans="1:33" hidden="1" x14ac:dyDescent="0.3">
      <c r="M9" s="3"/>
      <c r="AD9" s="8">
        <v>2</v>
      </c>
    </row>
    <row r="10" spans="1:33" hidden="1" x14ac:dyDescent="0.3">
      <c r="M10" s="3"/>
    </row>
    <row r="11" spans="1:33" hidden="1" x14ac:dyDescent="0.3">
      <c r="M11" s="3"/>
    </row>
    <row r="12" spans="1:33" hidden="1" x14ac:dyDescent="0.3">
      <c r="M12" s="3"/>
    </row>
    <row r="13" spans="1:33" hidden="1" x14ac:dyDescent="0.3">
      <c r="M13" s="3"/>
    </row>
    <row r="14" spans="1:33" hidden="1" x14ac:dyDescent="0.3">
      <c r="M14" s="3"/>
    </row>
    <row r="15" spans="1:33" hidden="1" x14ac:dyDescent="0.3">
      <c r="M15" s="3"/>
    </row>
    <row r="16" spans="1:33" hidden="1" x14ac:dyDescent="0.3">
      <c r="M16" s="3"/>
    </row>
    <row r="17" spans="13:13" hidden="1" x14ac:dyDescent="0.3">
      <c r="M17" s="3"/>
    </row>
  </sheetData>
  <sheetProtection password="EB34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52" customWidth="1"/>
    <col min="2" max="2" width="17.44140625" style="50" customWidth="1"/>
    <col min="3" max="3" width="17.33203125" style="50" customWidth="1"/>
    <col min="4" max="4" width="38.88671875" style="50" customWidth="1"/>
    <col min="5" max="5" width="15.5546875" style="50" bestFit="1" customWidth="1"/>
    <col min="6" max="11" width="16.109375" style="50" customWidth="1"/>
    <col min="12" max="16384" width="9.109375" style="50"/>
  </cols>
  <sheetData>
    <row r="1" spans="1:11" x14ac:dyDescent="0.3">
      <c r="A1" s="65">
        <v>11</v>
      </c>
      <c r="B1" s="65">
        <v>3</v>
      </c>
      <c r="C1" s="65">
        <v>9</v>
      </c>
      <c r="D1" s="389" t="s">
        <v>50</v>
      </c>
      <c r="E1" s="48"/>
      <c r="F1" s="80" t="s">
        <v>108</v>
      </c>
      <c r="G1" s="84" t="s">
        <v>108</v>
      </c>
      <c r="H1" s="83" t="s">
        <v>108</v>
      </c>
      <c r="I1" s="82" t="s">
        <v>108</v>
      </c>
      <c r="J1" s="81" t="s">
        <v>108</v>
      </c>
      <c r="K1" s="85" t="s">
        <v>108</v>
      </c>
    </row>
    <row r="2" spans="1:11" x14ac:dyDescent="0.3">
      <c r="A2" s="66" t="s">
        <v>84</v>
      </c>
      <c r="B2" s="65" t="s">
        <v>85</v>
      </c>
      <c r="C2" s="65" t="s">
        <v>86</v>
      </c>
      <c r="D2" s="390"/>
      <c r="E2" s="48"/>
      <c r="F2" s="80">
        <v>37</v>
      </c>
      <c r="G2" s="84">
        <v>36</v>
      </c>
      <c r="H2" s="83">
        <v>2</v>
      </c>
      <c r="I2" s="82">
        <v>1</v>
      </c>
      <c r="J2" s="81">
        <v>1</v>
      </c>
      <c r="K2" s="85">
        <v>1</v>
      </c>
    </row>
    <row r="3" spans="1:11" x14ac:dyDescent="0.3">
      <c r="A3" s="51"/>
      <c r="B3" s="47"/>
      <c r="C3" s="47"/>
      <c r="D3" s="47"/>
      <c r="E3" s="48"/>
      <c r="F3" s="80" t="s">
        <v>109</v>
      </c>
      <c r="G3" s="84" t="s">
        <v>109</v>
      </c>
      <c r="H3" s="83" t="s">
        <v>109</v>
      </c>
      <c r="I3" s="82" t="s">
        <v>109</v>
      </c>
      <c r="J3" s="81" t="s">
        <v>109</v>
      </c>
      <c r="K3" s="85" t="s">
        <v>109</v>
      </c>
    </row>
    <row r="4" spans="1:11" x14ac:dyDescent="0.3">
      <c r="A4" s="61">
        <v>50</v>
      </c>
      <c r="B4" s="62">
        <v>19</v>
      </c>
      <c r="C4" s="62">
        <v>9</v>
      </c>
      <c r="D4" s="391" t="s">
        <v>102</v>
      </c>
      <c r="E4" s="48"/>
      <c r="F4" s="80">
        <v>38</v>
      </c>
      <c r="G4" s="84">
        <v>37</v>
      </c>
      <c r="H4" s="83">
        <v>3</v>
      </c>
      <c r="I4" s="82">
        <v>2</v>
      </c>
      <c r="J4" s="81">
        <v>2</v>
      </c>
      <c r="K4" s="85">
        <v>2</v>
      </c>
    </row>
    <row r="5" spans="1:11" x14ac:dyDescent="0.3">
      <c r="A5" s="61" t="s">
        <v>89</v>
      </c>
      <c r="B5" s="62" t="s">
        <v>88</v>
      </c>
      <c r="C5" s="62" t="s">
        <v>87</v>
      </c>
      <c r="D5" s="392"/>
      <c r="E5" s="48"/>
      <c r="F5" s="48"/>
      <c r="G5" s="48"/>
      <c r="H5" s="49"/>
      <c r="I5" s="49"/>
      <c r="J5" s="49"/>
    </row>
    <row r="6" spans="1:11" x14ac:dyDescent="0.3">
      <c r="A6" s="51"/>
      <c r="B6" s="47"/>
      <c r="C6" s="47"/>
      <c r="D6" s="47"/>
      <c r="E6" s="48"/>
      <c r="F6" s="48"/>
      <c r="G6" s="48"/>
      <c r="H6" s="49"/>
      <c r="I6" s="49"/>
      <c r="J6" s="49"/>
    </row>
    <row r="7" spans="1:11" x14ac:dyDescent="0.3">
      <c r="A7" s="63">
        <v>12</v>
      </c>
      <c r="B7" s="64">
        <v>2</v>
      </c>
      <c r="C7" s="64">
        <v>9</v>
      </c>
      <c r="D7" s="393" t="s">
        <v>52</v>
      </c>
      <c r="E7" s="48"/>
      <c r="F7" s="48"/>
      <c r="G7" s="48"/>
      <c r="H7" s="49"/>
      <c r="I7" s="49"/>
      <c r="J7" s="49"/>
    </row>
    <row r="8" spans="1:11" x14ac:dyDescent="0.3">
      <c r="A8" s="63" t="s">
        <v>90</v>
      </c>
      <c r="B8" s="64" t="s">
        <v>91</v>
      </c>
      <c r="C8" s="64" t="s">
        <v>92</v>
      </c>
      <c r="D8" s="394"/>
      <c r="E8" s="48"/>
      <c r="F8" s="48"/>
      <c r="G8" s="48"/>
      <c r="H8" s="49"/>
      <c r="I8" s="49"/>
      <c r="J8" s="49"/>
    </row>
    <row r="9" spans="1:11" x14ac:dyDescent="0.3">
      <c r="A9" s="51"/>
      <c r="B9" s="47"/>
      <c r="C9" s="47"/>
      <c r="D9" s="47"/>
      <c r="E9" s="47"/>
      <c r="F9" s="47"/>
      <c r="G9" s="47"/>
    </row>
    <row r="10" spans="1:11" x14ac:dyDescent="0.3">
      <c r="A10" s="59">
        <v>9</v>
      </c>
      <c r="B10" s="60">
        <v>1</v>
      </c>
      <c r="C10" s="60">
        <v>9</v>
      </c>
      <c r="D10" s="395" t="s">
        <v>31</v>
      </c>
      <c r="E10" s="47"/>
      <c r="F10" s="47"/>
      <c r="G10" s="47"/>
    </row>
    <row r="11" spans="1:11" x14ac:dyDescent="0.3">
      <c r="A11" s="59" t="s">
        <v>93</v>
      </c>
      <c r="B11" s="60" t="s">
        <v>94</v>
      </c>
      <c r="C11" s="60" t="s">
        <v>95</v>
      </c>
      <c r="D11" s="396"/>
      <c r="E11" s="47"/>
      <c r="F11" s="47"/>
      <c r="G11" s="47"/>
    </row>
    <row r="12" spans="1:11" x14ac:dyDescent="0.3">
      <c r="A12" s="51"/>
      <c r="B12" s="47"/>
      <c r="C12" s="47"/>
      <c r="D12" s="47"/>
      <c r="E12" s="47"/>
      <c r="F12" s="47"/>
      <c r="G12" s="47"/>
    </row>
    <row r="13" spans="1:11" x14ac:dyDescent="0.3">
      <c r="A13" s="57">
        <v>17</v>
      </c>
      <c r="B13" s="58">
        <v>1</v>
      </c>
      <c r="C13" s="58">
        <v>9</v>
      </c>
      <c r="D13" s="397" t="s">
        <v>49</v>
      </c>
      <c r="E13" s="47"/>
      <c r="F13" s="47"/>
      <c r="G13" s="47"/>
    </row>
    <row r="14" spans="1:11" x14ac:dyDescent="0.3">
      <c r="A14" s="57" t="s">
        <v>96</v>
      </c>
      <c r="B14" s="58" t="s">
        <v>97</v>
      </c>
      <c r="C14" s="58" t="s">
        <v>98</v>
      </c>
      <c r="D14" s="398"/>
      <c r="E14" s="47"/>
      <c r="F14" s="47"/>
      <c r="G14" s="47"/>
    </row>
    <row r="15" spans="1:11" x14ac:dyDescent="0.3">
      <c r="A15" s="51"/>
      <c r="B15" s="47"/>
      <c r="C15" s="47"/>
      <c r="D15" s="47"/>
      <c r="E15" s="47"/>
      <c r="F15" s="47"/>
      <c r="G15" s="47"/>
    </row>
    <row r="16" spans="1:11" x14ac:dyDescent="0.3">
      <c r="A16" s="55">
        <v>8</v>
      </c>
      <c r="B16" s="56">
        <v>0</v>
      </c>
      <c r="C16" s="56">
        <v>9</v>
      </c>
      <c r="D16" s="387" t="s">
        <v>83</v>
      </c>
      <c r="E16" s="47"/>
      <c r="F16" s="47"/>
      <c r="G16" s="47"/>
    </row>
    <row r="17" spans="1:4" x14ac:dyDescent="0.3">
      <c r="A17" s="55" t="s">
        <v>99</v>
      </c>
      <c r="B17" s="56" t="s">
        <v>100</v>
      </c>
      <c r="C17" s="56" t="s">
        <v>101</v>
      </c>
      <c r="D17" s="388"/>
    </row>
    <row r="18" spans="1:4" x14ac:dyDescent="0.3">
      <c r="A18" s="51"/>
    </row>
    <row r="19" spans="1:4" x14ac:dyDescent="0.3">
      <c r="A19" s="51"/>
    </row>
    <row r="20" spans="1:4" x14ac:dyDescent="0.3">
      <c r="A20" s="51"/>
    </row>
    <row r="21" spans="1:4" x14ac:dyDescent="0.3">
      <c r="A21" s="51"/>
    </row>
    <row r="22" spans="1:4" x14ac:dyDescent="0.3">
      <c r="A22" s="51"/>
    </row>
    <row r="23" spans="1:4" x14ac:dyDescent="0.3">
      <c r="A23" s="51"/>
    </row>
    <row r="24" spans="1:4" x14ac:dyDescent="0.3">
      <c r="A24" s="51"/>
    </row>
    <row r="25" spans="1:4" x14ac:dyDescent="0.3">
      <c r="A25" s="51"/>
    </row>
    <row r="26" spans="1:4" x14ac:dyDescent="0.3">
      <c r="A26" s="51"/>
    </row>
    <row r="27" spans="1:4" x14ac:dyDescent="0.3">
      <c r="A27" s="51"/>
    </row>
    <row r="28" spans="1:4" x14ac:dyDescent="0.3">
      <c r="A28" s="51"/>
    </row>
    <row r="29" spans="1:4" x14ac:dyDescent="0.3">
      <c r="A29" s="51"/>
    </row>
    <row r="30" spans="1:4" x14ac:dyDescent="0.3">
      <c r="A30" s="51"/>
    </row>
    <row r="31" spans="1:4" x14ac:dyDescent="0.3">
      <c r="A31" s="51"/>
    </row>
    <row r="32" spans="1:4" x14ac:dyDescent="0.3">
      <c r="A32" s="51"/>
    </row>
    <row r="33" spans="1:1" x14ac:dyDescent="0.3">
      <c r="A33" s="51"/>
    </row>
    <row r="34" spans="1:1" x14ac:dyDescent="0.3">
      <c r="A34" s="51"/>
    </row>
    <row r="35" spans="1:1" x14ac:dyDescent="0.3">
      <c r="A35" s="51"/>
    </row>
    <row r="36" spans="1:1" x14ac:dyDescent="0.3">
      <c r="A36" s="51"/>
    </row>
    <row r="37" spans="1:1" x14ac:dyDescent="0.3">
      <c r="A37" s="51"/>
    </row>
    <row r="38" spans="1:1" x14ac:dyDescent="0.3">
      <c r="A38" s="51"/>
    </row>
    <row r="39" spans="1:1" x14ac:dyDescent="0.3">
      <c r="A39" s="51"/>
    </row>
    <row r="40" spans="1:1" x14ac:dyDescent="0.3">
      <c r="A40" s="51"/>
    </row>
    <row r="41" spans="1:1" x14ac:dyDescent="0.3">
      <c r="A41" s="51"/>
    </row>
    <row r="42" spans="1:1" x14ac:dyDescent="0.3">
      <c r="A42" s="51"/>
    </row>
    <row r="43" spans="1:1" x14ac:dyDescent="0.3">
      <c r="A43" s="51"/>
    </row>
    <row r="44" spans="1:1" x14ac:dyDescent="0.3">
      <c r="A44" s="51"/>
    </row>
    <row r="45" spans="1:1" x14ac:dyDescent="0.3">
      <c r="A45" s="51"/>
    </row>
    <row r="81" spans="1:1" x14ac:dyDescent="0.3">
      <c r="A81" s="53"/>
    </row>
    <row r="82" spans="1:1" x14ac:dyDescent="0.3">
      <c r="A82" s="53"/>
    </row>
    <row r="83" spans="1:1" x14ac:dyDescent="0.3">
      <c r="A83" s="54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Владелец</cp:lastModifiedBy>
  <cp:lastPrinted>2019-09-24T06:31:40Z</cp:lastPrinted>
  <dcterms:created xsi:type="dcterms:W3CDTF">2017-01-25T04:28:39Z</dcterms:created>
  <dcterms:modified xsi:type="dcterms:W3CDTF">2025-03-06T13:26:17Z</dcterms:modified>
</cp:coreProperties>
</file>