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4"/>
  <c r="H93"/>
  <c r="H71"/>
  <c r="H30"/>
  <c r="H91"/>
  <c r="H103"/>
  <c r="J59"/>
  <c r="J56"/>
  <c r="J35"/>
  <c r="J30"/>
  <c r="I59"/>
  <c r="H59"/>
  <c r="J95"/>
  <c r="I30"/>
  <c r="I56"/>
  <c r="I95"/>
  <c r="I35"/>
  <c r="M20" i="6"/>
  <c r="N20"/>
  <c r="L20"/>
  <c r="H56" i="4"/>
  <c r="H95"/>
  <c r="H98"/>
  <c r="H88"/>
  <c r="H70"/>
  <c r="I87"/>
  <c r="I84" s="1"/>
  <c r="M16" i="6" s="1"/>
  <c r="M15" s="1"/>
  <c r="J87" i="4"/>
  <c r="J84" s="1"/>
  <c r="N16" i="6" s="1"/>
  <c r="N15" s="1"/>
  <c r="H81" i="4"/>
  <c r="J34"/>
  <c r="J55"/>
  <c r="I34"/>
  <c r="I55"/>
  <c r="J70"/>
  <c r="I70"/>
  <c r="L19" i="6"/>
  <c r="J54" i="4" l="1"/>
  <c r="J29" s="1"/>
  <c r="J27" s="1"/>
  <c r="I54"/>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H55" i="4"/>
  <c r="H29"/>
  <c r="H34"/>
  <c r="O14" i="6" l="1"/>
  <c r="H27" i="4"/>
  <c r="O7" i="6"/>
  <c r="M28"/>
  <c r="N28"/>
  <c r="M19"/>
  <c r="M18" s="1"/>
  <c r="N19"/>
  <c r="N18" s="1"/>
  <c r="M14" l="1"/>
  <c r="N38" l="1"/>
  <c r="M38"/>
  <c r="L38"/>
  <c r="M25" l="1"/>
  <c r="N25"/>
  <c r="L25"/>
  <c r="M22"/>
  <c r="N22"/>
  <c r="L22"/>
  <c r="I111" i="4"/>
  <c r="J111"/>
  <c r="H111"/>
  <c r="I107"/>
  <c r="J107"/>
  <c r="H107"/>
  <c r="I104"/>
  <c r="J104"/>
  <c r="H104"/>
  <c r="H84" s="1"/>
  <c r="L16" i="6" s="1"/>
  <c r="L15" s="1"/>
  <c r="I81" i="4"/>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<sst xmlns="http://schemas.openxmlformats.org/spreadsheetml/2006/main" count="428" uniqueCount="277">
  <si>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</si>
  <si>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</si>
  <si>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</si>
  <si>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</si>
  <si>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</si>
  <si>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</si>
  <si>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</si>
  <si>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</si>
  <si>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</si>
  <si>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</si>
  <si>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</si>
  <si>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</si>
  <si>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</si>
  <si>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</si>
  <si>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</si>
  <si>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</si>
  <si>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</si>
  <si>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</si>
  <si>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</si>
  <si>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</si>
  <si>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</si>
  <si>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</si>
  <si>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</si>
  <si>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</si>
  <si>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</si>
  <si>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</si>
  <si>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</si>
  <si>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</si>
  <si>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</si>
  <si>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</si>
  <si>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</si>
  <si>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</si>
  <si>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</si>
  <si>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</si>
  <si>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</si>
  <si>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</si>
  <si>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</si>
  <si>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</si>
  <si>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</si>
  <si>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</si>
  <si>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</si>
  <si>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</si>
  <si>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</si>
  <si>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</si>
  <si>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</si>
  <si>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</si>
  <si>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</si>
  <si>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</si>
  <si>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</si>
  <si>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</si>
  <si>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</si>
  <si>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</si>
  <si>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</si>
  <si>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</si>
  <si>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</si>
  <si>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</si>
  <si>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</si>
  <si>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</si>
  <si>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</si>
  <si>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</si>
  <si>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</si>
  <si>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</si>
  <si>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</si>
  <si>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</si>
  <si>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</si>
  <si>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</si>
  <si>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</si>
  <si>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</si>
  <si>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</si>
  <si>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</si>
  <si>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</si>
  <si>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</si>
  <si>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</si>
  <si>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</si>
  <si>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</si>
  <si>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</si>
  <si>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</si>
  <si>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</si>
  <si>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</si>
  <si>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</si>
  <si>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</si>
  <si>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</si>
  <si>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</si>
  <si>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</si>
  <si>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</si>
  <si>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</si>
  <si>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</si>
  <si>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</si>
  <si>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</si>
  <si>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</si>
  <si>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</si>
  <si>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</si>
  <si>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</si>
  <si>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</si>
  <si>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</si>
  <si>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</si>
  <si>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</si>
  <si>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</si>
  <si>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</si>
  <si>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</si>
  <si>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</si>
  <si>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</si>
  <si>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</si>
  <si>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</si>
  <si>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</si>
  <si>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</si>
  <si>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</si>
  <si>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</si>
  <si>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</si>
  <si>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</si>
  <si>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</si>
  <si>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</si>
  <si>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</si>
  <si>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</si>
  <si>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</si>
  <si>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</si>
  <si>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</si>
  <si>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</si>
  <si>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</si>
  <si>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</si>
  <si>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</si>
  <si>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</si>
  <si>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</si>
  <si>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</si>
  <si>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</si>
  <si>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</si>
  <si>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</si>
  <si>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</si>
  <si>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</si>
  <si>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</si>
  <si>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</si>
  <si>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</si>
  <si>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</si>
  <si>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</si>
  <si>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</si>
  <si>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</si>
  <si>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</si>
  <si>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</si>
  <si>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</si>
  <si>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</si>
  <si>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</si>
  <si>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</si>
  <si>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</si>
  <si>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</si>
  <si>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</si>
  <si>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</si>
  <si>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</si>
  <si>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</si>
  <si>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</si>
  <si>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</si>
  <si>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</si>
  <si>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</si>
  <si>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</si>
  <si>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</si>
  <si>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</si>
  <si>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</si>
  <si>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</si>
  <si>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</si>
  <si>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</si>
  <si>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</si>
  <si>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</si>
  <si>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</si>
  <si>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</si>
  <si>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</si>
  <si>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</si>
  <si>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</si>
  <si>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</si>
  <si>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</si>
  <si>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</si>
  <si>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</si>
  <si>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</si>
  <si>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</si>
  <si>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</si>
  <si>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</si>
  <si>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</si>
  <si>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</si>
  <si>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</si>
  <si>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</si>
  <si>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</si>
  <si>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</si>
  <si>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</si>
  <si>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</si>
  <si>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</si>
  <si>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</si>
  <si>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</si>
  <si>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</si>
  <si>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</si>
  <si>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</si>
  <si>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</si>
  <si>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</si>
  <si>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</si>
  <si>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</si>
  <si>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</si>
  <si>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</si>
  <si>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</si>
  <si>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</si>
  <si>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</si>
  <si>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</si>
  <si>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</si>
  <si>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</si>
  <si>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</si>
  <si>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</si>
  <si>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</si>
  <si>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</si>
  <si>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</si>
  <si>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</si>
  <si>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</si>
  <si>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</si>
  <si>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</si>
  <si>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</si>
  <si>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</si>
  <si>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</si>
  <si>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</si>
  <si>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</si>
  <si>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</si>
  <si>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</si>
  <si>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</si>
  <si>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</si>
  <si>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</si>
  <si>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</si>
  <si>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</si>
  <si>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</si>
  <si>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</si>
  <si>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</si>
  <si>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</si>
  <si>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</si>
  <si>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</si>
  <si>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</si>
  <si>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</si>
  <si>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</si>
  <si>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</si>
  <si>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</si>
  <si>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</si>
  <si>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</si>
  <si>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</si>
  <si>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</si>
  <si>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</si>
  <si>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</si>
  <si>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</si>
  <si>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</si>
  <si>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</si>
  <si>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</si>
  <si>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</si>
  <si>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</si>
  <si>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</si>
  <si>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</si>
  <si>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</si>
  <si>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Услуги связи</t>
  </si>
  <si>
    <t>Коммунальные услуги</t>
  </si>
  <si>
    <t>Субсидии на мероприятия по проведению оздоровительной компании детей -210051</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</si>
  <si>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</si>
  <si>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</si>
  <si>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</si>
  <si>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</si>
  <si>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</si>
  <si>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</si>
  <si>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</si>
  <si>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</si>
  <si>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</si>
  <si>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</si>
  <si>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</si>
  <si>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</si>
  <si>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</si>
  <si>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</si>
  <si>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</si>
  <si>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</si>
  <si>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</si>
  <si>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2026</t>
  </si>
  <si>
    <t>на 2025 год и плановый период 2026 и 2027 годов</t>
  </si>
  <si>
    <t>на 2025 г.
текущий  
финансовый год</t>
  </si>
  <si>
    <t>на 2026 г.
первый год планового периода</t>
  </si>
  <si>
    <t>на 2027 г.
второй год планового периода</t>
  </si>
  <si>
    <t>2027</t>
  </si>
  <si>
    <t xml:space="preserve">       «28» января 2025 г.</t>
  </si>
  <si>
    <r>
      <t xml:space="preserve">                                   от «28» января 2025 г.</t>
    </r>
    <r>
      <rPr>
        <vertAlign val="superscript"/>
        <sz val="12"/>
        <rFont val="Times New Roman"/>
        <family val="1"/>
        <charset val="204"/>
      </rPr>
      <t>1</t>
    </r>
  </si>
  <si>
    <t>28012025</t>
  </si>
  <si>
    <t>«28» января 2025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</si>
</sst>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22" zoomScaleSheetLayoutView="100" workbookViewId="0">
      <selection activeCell="H36" sqref="H36"/>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273</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268</v>
      </c>
      <c r="C11" s="258"/>
      <c r="D11" s="258"/>
      <c r="E11" s="258"/>
      <c r="F11" s="258"/>
      <c r="G11" s="258"/>
      <c r="H11" s="258"/>
      <c r="I11" s="258"/>
      <c r="J11" s="258"/>
      <c r="K11" s="68" t="s">
        <v>11</v>
      </c>
    </row>
    <row r="12" spans="2:11" ht="15.75" customHeight="1">
      <c r="B12" s="18"/>
      <c r="C12" s="18"/>
      <c r="D12" s="18"/>
      <c r="E12" s="260" t="s">
        <v>274</v>
      </c>
      <c r="F12" s="261"/>
      <c r="G12" s="261"/>
      <c r="H12" s="261"/>
      <c r="I12" s="69"/>
      <c r="J12" s="70" t="s">
        <v>12</v>
      </c>
      <c r="K12" s="145" t="s">
        <v>275</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1" t="s">
        <v>269</v>
      </c>
      <c r="I23" s="127" t="s">
        <v>270</v>
      </c>
      <c r="J23" s="221" t="s">
        <v>271</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646005.24</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21038216.189999998</v>
      </c>
      <c r="I27" s="166">
        <f>I29+I34+I38+I39+I45+I49</f>
        <v>19519806.299999997</v>
      </c>
      <c r="J27" s="166">
        <f>J29+J34+J38+J39+J45+J49</f>
        <v>19519806.299999997</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15801772.09</v>
      </c>
      <c r="I29" s="169">
        <f>I30+I31+I32+I33</f>
        <v>15101242.199999999</v>
      </c>
      <c r="J29" s="169">
        <f>J30+J31+J32+J33</f>
        <v>15101242.199999999</v>
      </c>
      <c r="K29" s="135"/>
    </row>
    <row r="30" spans="1:12" s="2" customFormat="1" ht="44.25" customHeight="1">
      <c r="A30" s="12"/>
      <c r="B30" s="281" t="s">
        <v>135</v>
      </c>
      <c r="C30" s="281"/>
      <c r="D30" s="281"/>
      <c r="E30" s="281"/>
      <c r="F30" s="84">
        <v>1210</v>
      </c>
      <c r="G30" s="85">
        <v>130</v>
      </c>
      <c r="H30" s="170">
        <f>15552564-173801+364801.3+58207.79</f>
        <v>15801772.09</v>
      </c>
      <c r="I30" s="170">
        <f>12204520+2224825+671897+0.2</f>
        <v>15101242.199999999</v>
      </c>
      <c r="J30" s="170">
        <f>12204520+2224825+671897.2</f>
        <v>15101242.199999999</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5236444.0999999996</v>
      </c>
      <c r="I34" s="171">
        <f>I35+I36+I37</f>
        <v>4418564.0999999996</v>
      </c>
      <c r="J34" s="171">
        <f>J35+J36+J37</f>
        <v>4418564.0999999996</v>
      </c>
      <c r="K34" s="134"/>
    </row>
    <row r="35" spans="1:12" s="6" customFormat="1" ht="29.25" customHeight="1">
      <c r="A35" s="13"/>
      <c r="B35" s="226" t="s">
        <v>136</v>
      </c>
      <c r="C35" s="226"/>
      <c r="D35" s="226"/>
      <c r="E35" s="226"/>
      <c r="F35" s="83">
        <v>1410</v>
      </c>
      <c r="G35" s="81">
        <v>150</v>
      </c>
      <c r="H35" s="164">
        <f>5128564.1-290000+107880+290000</f>
        <v>5236444.0999999996</v>
      </c>
      <c r="I35" s="164">
        <f>1230600+1874880+201875+248484.1+78120+602615+181990</f>
        <v>4418564.0999999996</v>
      </c>
      <c r="J35" s="164">
        <f>1230600+1874880+201875+248484.1+78120+602615+181990</f>
        <v>4418564.0999999996</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21684221.43</v>
      </c>
      <c r="I54" s="194">
        <f>I55+I64+I70+I74+I81+I84</f>
        <v>19519806.300000001</v>
      </c>
      <c r="J54" s="194">
        <f>J55+J64+J70+J74+J81+J84</f>
        <v>19519806.300000001</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18505103.809999999</v>
      </c>
      <c r="I55" s="179">
        <f>I56+I57+I58+I59+I60+I61+I62+I63</f>
        <v>18339331.300000001</v>
      </c>
      <c r="J55" s="179">
        <f>J56+J57+J58+J59+J60+J61+J62+J63</f>
        <v>18339331.300000001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2224825+9260000+602615+60000+190848+1440000</f>
        <v>13778288</v>
      </c>
      <c r="I56" s="172">
        <f>1440000+9260000+190848.1+60000+2224825+671897</f>
        <v>13847570.1</v>
      </c>
      <c r="J56" s="172">
        <f>1440000+9260000+190848+60000+2827440</f>
        <v>13778288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400000</v>
      </c>
      <c r="I57" s="172">
        <v>400000</v>
      </c>
      <c r="J57" s="172">
        <v>400000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4326815.81</f>
        <v>4326815.8099999996</v>
      </c>
      <c r="I59" s="172">
        <f>4091761.2</f>
        <v>4091761.2</v>
      </c>
      <c r="J59" s="172">
        <f>434880+2796520+57636.1+18120+853887.2</f>
        <v>4161043.3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H71+H73</f>
        <v>136207.79</v>
      </c>
      <c r="I70" s="179">
        <f>I71</f>
        <v>0</v>
      </c>
      <c r="J70" s="179">
        <f>J71</f>
        <v>0</v>
      </c>
      <c r="K70" s="138" t="s">
        <v>5</v>
      </c>
    </row>
    <row r="71" spans="1:16" s="4" customFormat="1" ht="33.75" customHeight="1">
      <c r="A71" s="15"/>
      <c r="B71" s="222" t="s">
        <v>9</v>
      </c>
      <c r="C71" s="222"/>
      <c r="D71" s="222"/>
      <c r="E71" s="222"/>
      <c r="F71" s="83">
        <v>2310</v>
      </c>
      <c r="G71" s="96">
        <v>851</v>
      </c>
      <c r="H71" s="184">
        <f>78000+58207.79</f>
        <v>136207.79</v>
      </c>
      <c r="I71" s="172">
        <v>0</v>
      </c>
      <c r="J71" s="172">
        <v>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3116.39</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v>3116.39</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3039793.44</v>
      </c>
      <c r="I84" s="188">
        <f t="shared" ref="I84:J84" si="3">I85+I86+I87+I104+I107+I111+I103</f>
        <v>1180475</v>
      </c>
      <c r="J84" s="188">
        <f t="shared" si="3"/>
        <v>1180475</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2639762.84</v>
      </c>
      <c r="I87" s="189">
        <f t="shared" ref="I87:J87" si="4">I88+I89+I90+I91+I92+I93+I94+I95+I96+I97+I98+I99+I100+I101</f>
        <v>1180475</v>
      </c>
      <c r="J87" s="189">
        <f t="shared" si="4"/>
        <v>1180475</v>
      </c>
      <c r="K87" s="134"/>
    </row>
    <row r="88" spans="1:11" s="6" customFormat="1" ht="15" customHeight="1">
      <c r="A88" s="13"/>
      <c r="B88" s="222" t="s">
        <v>247</v>
      </c>
      <c r="C88" s="222"/>
      <c r="D88" s="222"/>
      <c r="E88" s="223"/>
      <c r="F88" s="83"/>
      <c r="G88" s="99">
        <v>221</v>
      </c>
      <c r="H88" s="167">
        <f>3772+70000</f>
        <v>73772</v>
      </c>
      <c r="I88" s="219">
        <v>70000</v>
      </c>
      <c r="J88" s="219">
        <v>70000</v>
      </c>
      <c r="K88" s="134"/>
    </row>
    <row r="89" spans="1:11" s="6" customFormat="1">
      <c r="A89" s="13"/>
      <c r="B89" s="222" t="s">
        <v>263</v>
      </c>
      <c r="C89" s="222"/>
      <c r="D89" s="222"/>
      <c r="E89" s="222"/>
      <c r="F89" s="83"/>
      <c r="G89" s="99">
        <v>222</v>
      </c>
      <c r="H89" s="167">
        <v>0</v>
      </c>
      <c r="I89" s="219">
        <v>0</v>
      </c>
      <c r="J89" s="219">
        <v>0</v>
      </c>
      <c r="K89" s="134"/>
    </row>
    <row r="90" spans="1:11" s="6" customFormat="1">
      <c r="A90" s="13"/>
      <c r="B90" s="222" t="s">
        <v>248</v>
      </c>
      <c r="C90" s="222"/>
      <c r="D90" s="222"/>
      <c r="E90" s="222"/>
      <c r="F90" s="83"/>
      <c r="G90" s="99">
        <v>223</v>
      </c>
      <c r="H90" s="167">
        <v>16150</v>
      </c>
      <c r="I90" s="219">
        <v>0</v>
      </c>
      <c r="J90" s="219">
        <v>0</v>
      </c>
      <c r="K90" s="134"/>
    </row>
    <row r="91" spans="1:11" s="6" customFormat="1">
      <c r="A91" s="13"/>
      <c r="B91" s="222" t="s">
        <v>259</v>
      </c>
      <c r="C91" s="222"/>
      <c r="D91" s="222"/>
      <c r="E91" s="222"/>
      <c r="F91" s="83"/>
      <c r="G91" s="99">
        <v>225</v>
      </c>
      <c r="H91" s="167">
        <f>5038.16+38574.12</f>
        <v>43612.28</v>
      </c>
      <c r="I91" s="219">
        <v>0</v>
      </c>
      <c r="J91" s="219">
        <v>0</v>
      </c>
      <c r="K91" s="134"/>
    </row>
    <row r="92" spans="1:11" s="6" customFormat="1">
      <c r="A92" s="13"/>
      <c r="B92" s="222" t="s">
        <v>249</v>
      </c>
      <c r="C92" s="222"/>
      <c r="D92" s="222"/>
      <c r="E92" s="222"/>
      <c r="F92" s="83"/>
      <c r="G92" s="99">
        <v>225</v>
      </c>
      <c r="H92" s="167">
        <v>0</v>
      </c>
      <c r="I92" s="219">
        <v>0</v>
      </c>
      <c r="J92" s="219">
        <v>0</v>
      </c>
      <c r="K92" s="134"/>
    </row>
    <row r="93" spans="1:11" s="6" customFormat="1">
      <c r="A93" s="13"/>
      <c r="B93" s="222" t="s">
        <v>260</v>
      </c>
      <c r="C93" s="222"/>
      <c r="D93" s="222"/>
      <c r="E93" s="222"/>
      <c r="F93" s="83"/>
      <c r="G93" s="99">
        <v>226</v>
      </c>
      <c r="H93" s="167">
        <f>13600+290000+107880</f>
        <v>411480</v>
      </c>
      <c r="I93" s="219">
        <v>0</v>
      </c>
      <c r="J93" s="219">
        <v>0</v>
      </c>
      <c r="K93" s="134"/>
    </row>
    <row r="94" spans="1:11" s="6" customFormat="1">
      <c r="A94" s="13"/>
      <c r="B94" s="222" t="s">
        <v>262</v>
      </c>
      <c r="C94" s="222"/>
      <c r="D94" s="222"/>
      <c r="E94" s="222"/>
      <c r="F94" s="83"/>
      <c r="G94" s="99">
        <v>227</v>
      </c>
      <c r="H94" s="167">
        <v>2859.79</v>
      </c>
      <c r="I94" s="219">
        <v>0</v>
      </c>
      <c r="J94" s="219">
        <v>0</v>
      </c>
      <c r="K94" s="134"/>
    </row>
    <row r="95" spans="1:11" s="6" customFormat="1">
      <c r="A95" s="13"/>
      <c r="B95" s="222" t="s">
        <v>250</v>
      </c>
      <c r="C95" s="222"/>
      <c r="D95" s="222"/>
      <c r="E95" s="222"/>
      <c r="F95" s="83"/>
      <c r="G95" s="99">
        <v>342</v>
      </c>
      <c r="H95" s="167">
        <f>815+420323.3+180600+1099085.47</f>
        <v>1700823.77</v>
      </c>
      <c r="I95" s="219">
        <f>180600+650000</f>
        <v>830600</v>
      </c>
      <c r="J95" s="219">
        <f>180600+650000</f>
        <v>830600</v>
      </c>
      <c r="K95" s="134"/>
    </row>
    <row r="96" spans="1:11" s="6" customFormat="1">
      <c r="A96" s="13"/>
      <c r="B96" s="222" t="s">
        <v>249</v>
      </c>
      <c r="C96" s="222"/>
      <c r="D96" s="222"/>
      <c r="E96" s="222"/>
      <c r="F96" s="83"/>
      <c r="G96" s="99">
        <v>342</v>
      </c>
      <c r="H96" s="167">
        <v>203925</v>
      </c>
      <c r="I96" s="219">
        <v>201875</v>
      </c>
      <c r="J96" s="219">
        <v>201875</v>
      </c>
      <c r="K96" s="134"/>
    </row>
    <row r="97" spans="1:11" s="6" customFormat="1">
      <c r="A97" s="13"/>
      <c r="B97" s="222" t="s">
        <v>251</v>
      </c>
      <c r="C97" s="222"/>
      <c r="D97" s="222"/>
      <c r="E97" s="222"/>
      <c r="F97" s="83"/>
      <c r="G97" s="99">
        <v>343</v>
      </c>
      <c r="H97" s="167">
        <v>72000</v>
      </c>
      <c r="I97" s="219">
        <v>0</v>
      </c>
      <c r="J97" s="219">
        <v>0</v>
      </c>
      <c r="K97" s="134"/>
    </row>
    <row r="98" spans="1:11" s="6" customFormat="1">
      <c r="A98" s="13"/>
      <c r="B98" s="222" t="s">
        <v>252</v>
      </c>
      <c r="C98" s="222"/>
      <c r="D98" s="222"/>
      <c r="E98" s="222"/>
      <c r="F98" s="83"/>
      <c r="G98" s="99">
        <v>310</v>
      </c>
      <c r="H98" s="167">
        <f>78000+4290</f>
        <v>82290</v>
      </c>
      <c r="I98" s="219">
        <v>78000</v>
      </c>
      <c r="J98" s="219">
        <v>78000</v>
      </c>
      <c r="K98" s="134"/>
    </row>
    <row r="99" spans="1:11" s="6" customFormat="1">
      <c r="A99" s="13"/>
      <c r="B99" s="222" t="s">
        <v>253</v>
      </c>
      <c r="C99" s="222"/>
      <c r="D99" s="222"/>
      <c r="E99" s="222"/>
      <c r="F99" s="83"/>
      <c r="G99" s="99">
        <v>346</v>
      </c>
      <c r="H99" s="167">
        <v>32850</v>
      </c>
      <c r="I99" s="219">
        <v>0</v>
      </c>
      <c r="J99" s="219">
        <v>0</v>
      </c>
      <c r="K99" s="134"/>
    </row>
    <row r="100" spans="1:11" s="6" customFormat="1">
      <c r="A100" s="13"/>
      <c r="B100" s="222" t="s">
        <v>249</v>
      </c>
      <c r="C100" s="222"/>
      <c r="D100" s="222"/>
      <c r="E100" s="222"/>
      <c r="F100" s="83"/>
      <c r="G100" s="99">
        <v>346</v>
      </c>
      <c r="H100" s="167">
        <v>0</v>
      </c>
      <c r="I100" s="219">
        <v>0</v>
      </c>
      <c r="J100" s="219">
        <v>0</v>
      </c>
      <c r="K100" s="134"/>
    </row>
    <row r="101" spans="1:11" s="6" customFormat="1">
      <c r="A101" s="13"/>
      <c r="B101" s="222" t="s">
        <v>261</v>
      </c>
      <c r="C101" s="222"/>
      <c r="D101" s="222"/>
      <c r="E101" s="222"/>
      <c r="F101" s="83"/>
      <c r="G101" s="99">
        <v>349</v>
      </c>
      <c r="H101" s="167">
        <v>0</v>
      </c>
      <c r="I101" s="219">
        <v>0</v>
      </c>
      <c r="J101" s="219">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f>300030.6-157651+257651</f>
        <v>400030.6</v>
      </c>
      <c r="I103" s="218">
        <v>0</v>
      </c>
      <c r="J103" s="218">
        <v>0</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4"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264</v>
      </c>
      <c r="M4" s="220" t="s">
        <v>265</v>
      </c>
      <c r="N4" s="220" t="s">
        <v>266</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3039793.44</v>
      </c>
      <c r="M6" s="197">
        <f>M7+M8+M9+M14</f>
        <v>1180475</v>
      </c>
      <c r="N6" s="197">
        <f>N7+N8+N9+N14</f>
        <v>1180475</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254</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254</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254</v>
      </c>
    </row>
    <row r="11" spans="1:56" s="51" customFormat="1" ht="15.75">
      <c r="B11" s="50"/>
      <c r="C11" s="296" t="s">
        <v>208</v>
      </c>
      <c r="D11" s="297"/>
      <c r="E11" s="297"/>
      <c r="F11" s="297"/>
      <c r="G11" s="297"/>
      <c r="H11" s="207"/>
      <c r="I11" s="204"/>
      <c r="J11" s="204"/>
      <c r="K11" s="204"/>
      <c r="L11" s="199"/>
      <c r="M11" s="199"/>
      <c r="N11" s="199"/>
      <c r="O11" s="214" t="s">
        <v>254</v>
      </c>
    </row>
    <row r="12" spans="1:56" s="51" customFormat="1" ht="15.75">
      <c r="B12" s="50"/>
      <c r="C12" s="296" t="s">
        <v>129</v>
      </c>
      <c r="D12" s="297"/>
      <c r="E12" s="297"/>
      <c r="F12" s="297"/>
      <c r="G12" s="297"/>
      <c r="H12" s="207"/>
      <c r="I12" s="204"/>
      <c r="J12" s="204"/>
      <c r="K12" s="204"/>
      <c r="L12" s="199"/>
      <c r="M12" s="199"/>
      <c r="N12" s="199"/>
      <c r="O12" s="214" t="s">
        <v>254</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254</v>
      </c>
    </row>
    <row r="14" spans="1:56" s="19" customFormat="1" ht="35.25" customHeight="1">
      <c r="A14" s="51"/>
      <c r="B14" s="50" t="s">
        <v>84</v>
      </c>
      <c r="C14" s="294" t="s">
        <v>151</v>
      </c>
      <c r="D14" s="295"/>
      <c r="E14" s="295"/>
      <c r="F14" s="295"/>
      <c r="G14" s="295"/>
      <c r="H14" s="207" t="s">
        <v>83</v>
      </c>
      <c r="I14" s="54" t="s">
        <v>5</v>
      </c>
      <c r="J14" s="54" t="s">
        <v>5</v>
      </c>
      <c r="K14" s="54" t="s">
        <v>5</v>
      </c>
      <c r="L14" s="200">
        <f>SUM(L15+L18+L28)</f>
        <v>3039793.44</v>
      </c>
      <c r="M14" s="200">
        <f>M15+M18+M28</f>
        <v>1180475</v>
      </c>
      <c r="N14" s="200">
        <f>N15+N18+N28</f>
        <v>1180475</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2835868.44</v>
      </c>
      <c r="M15" s="198">
        <f>M16</f>
        <v>978600</v>
      </c>
      <c r="N15" s="198">
        <f>N16</f>
        <v>978600</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'Раздел 1'!H84-'Раздел 2'!L20</f>
        <v>2835868.44</v>
      </c>
      <c r="M16" s="201">
        <f>'Раздел 1'!I84-'Раздел 2'!M20</f>
        <v>978600</v>
      </c>
      <c r="N16" s="201">
        <f>'Раздел 1'!J84-'Раздел 2'!N20</f>
        <v>978600</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203925</v>
      </c>
      <c r="M18" s="198">
        <f>M19+M21</f>
        <v>201875</v>
      </c>
      <c r="N18" s="198">
        <f>N19+N21</f>
        <v>201875</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203925</v>
      </c>
      <c r="M19" s="198">
        <f>SUM(M20:M20)</f>
        <v>201875</v>
      </c>
      <c r="N19" s="198">
        <f>SUM(N20:N20)</f>
        <v>201875</v>
      </c>
      <c r="O19" s="213"/>
    </row>
    <row r="20" spans="1:15" s="19" customFormat="1" ht="36.75" customHeight="1">
      <c r="A20" s="46"/>
      <c r="B20" s="47" t="s">
        <v>232</v>
      </c>
      <c r="C20" s="296" t="s">
        <v>234</v>
      </c>
      <c r="D20" s="297"/>
      <c r="E20" s="297"/>
      <c r="F20" s="297"/>
      <c r="G20" s="297"/>
      <c r="H20" s="208" t="s">
        <v>233</v>
      </c>
      <c r="I20" s="54" t="s">
        <v>5</v>
      </c>
      <c r="J20" s="205" t="s">
        <v>235</v>
      </c>
      <c r="K20" s="54" t="s">
        <v>5</v>
      </c>
      <c r="L20" s="201">
        <f>'Раздел 1'!H92+'Раздел 1'!H96+'Раздел 1'!H100</f>
        <v>203925</v>
      </c>
      <c r="M20" s="201">
        <f>'Раздел 1'!I92+'Раздел 1'!I96+'Раздел 1'!I100</f>
        <v>201875</v>
      </c>
      <c r="N20" s="201">
        <f>'Раздел 1'!J92+'Раздел 1'!J96+'Раздел 1'!J100</f>
        <v>201875</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3039793.44</v>
      </c>
      <c r="M33" s="201">
        <f>M36</f>
        <v>1180475</v>
      </c>
      <c r="N33" s="201">
        <f>N37</f>
        <v>1180475</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255</v>
      </c>
      <c r="D35" s="286"/>
      <c r="E35" s="286"/>
      <c r="F35" s="286"/>
      <c r="G35" s="286"/>
      <c r="H35" s="208" t="s">
        <v>214</v>
      </c>
      <c r="I35" s="148"/>
      <c r="J35" s="54"/>
      <c r="K35" s="54"/>
      <c r="L35" s="201">
        <f>L14-L38</f>
        <v>3039793.44</v>
      </c>
      <c r="M35" s="201"/>
      <c r="N35" s="201"/>
      <c r="O35" s="213">
        <f t="shared" si="1"/>
        <v>0</v>
      </c>
    </row>
    <row r="36" spans="1:35" s="19" customFormat="1" ht="15.75">
      <c r="A36" s="46"/>
      <c r="B36" s="47" t="s">
        <v>221</v>
      </c>
      <c r="C36" s="285" t="s">
        <v>267</v>
      </c>
      <c r="D36" s="286"/>
      <c r="E36" s="286"/>
      <c r="F36" s="286"/>
      <c r="G36" s="286"/>
      <c r="H36" s="208" t="s">
        <v>215</v>
      </c>
      <c r="I36" s="148"/>
      <c r="J36" s="54"/>
      <c r="K36" s="54"/>
      <c r="L36" s="201"/>
      <c r="M36" s="201">
        <f>M14-M40</f>
        <v>1180475</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1180475</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255</v>
      </c>
      <c r="D40" s="286"/>
      <c r="E40" s="286"/>
      <c r="F40" s="286"/>
      <c r="G40" s="286"/>
      <c r="H40" s="208" t="s">
        <v>217</v>
      </c>
      <c r="I40" s="148"/>
      <c r="J40" s="54"/>
      <c r="K40" s="54"/>
      <c r="L40" s="201">
        <v>0</v>
      </c>
      <c r="M40" s="201"/>
      <c r="N40" s="201"/>
      <c r="O40" s="213">
        <f t="shared" si="1"/>
        <v>0</v>
      </c>
    </row>
    <row r="41" spans="1:35" s="19" customFormat="1" ht="15.75">
      <c r="A41" s="46"/>
      <c r="B41" s="47" t="s">
        <v>224</v>
      </c>
      <c r="C41" s="285" t="s">
        <v>267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256</v>
      </c>
      <c r="J49" s="291"/>
      <c r="K49" s="155"/>
      <c r="L49" s="284" t="s">
        <v>257</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258</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2025-02-06T11:59:39Z</dcterms:modified>
</cp:coreProperties>
</file>