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23256" windowHeight="12456"/>
  </bookViews>
  <sheets>
    <sheet name="Осн орг меню 1 смена 12-18" sheetId="10" r:id="rId1"/>
    <sheet name="Основ орг меню 2 смена 12-18" sheetId="11" r:id="rId2"/>
    <sheet name="Таблица повторов 1 смена" sheetId="12" r:id="rId3"/>
    <sheet name="Таблица повторов 2 смена" sheetId="13" r:id="rId4"/>
  </sheets>
  <definedNames>
    <definedName name="_xlnm.Print_Area" localSheetId="0">'Осн орг меню 1 смена 12-18'!$A$1:$U$291</definedName>
  </definedNames>
  <calcPr calcId="145621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3" i="11" l="1"/>
  <c r="B173" i="10"/>
  <c r="F224" i="11" l="1"/>
  <c r="E224" i="11"/>
  <c r="D224" i="11"/>
  <c r="C224" i="11"/>
  <c r="C123" i="11"/>
  <c r="F93" i="11"/>
  <c r="E93" i="11"/>
  <c r="D93" i="11"/>
  <c r="C93" i="11"/>
  <c r="D92" i="11"/>
  <c r="F11" i="11"/>
  <c r="E11" i="11"/>
  <c r="D11" i="11"/>
  <c r="C11" i="11"/>
  <c r="D54" i="10"/>
  <c r="C146" i="10"/>
  <c r="D105" i="10"/>
  <c r="B155" i="11" l="1"/>
  <c r="F153" i="11"/>
  <c r="E153" i="11"/>
  <c r="E155" i="11" s="1"/>
  <c r="D153" i="11"/>
  <c r="C153" i="11"/>
  <c r="F152" i="11"/>
  <c r="F155" i="11" s="1"/>
  <c r="E152" i="11"/>
  <c r="D152" i="11"/>
  <c r="D155" i="11" s="1"/>
  <c r="C152" i="11"/>
  <c r="C155" i="11" s="1"/>
  <c r="E41" i="11"/>
  <c r="B41" i="11"/>
  <c r="F39" i="11"/>
  <c r="F41" i="11" s="1"/>
  <c r="D39" i="11"/>
  <c r="D41" i="11" s="1"/>
  <c r="C39" i="11"/>
  <c r="C41" i="11" s="1"/>
  <c r="B214" i="11"/>
  <c r="F213" i="11"/>
  <c r="E213" i="11"/>
  <c r="D213" i="11"/>
  <c r="C213" i="11"/>
  <c r="F212" i="11"/>
  <c r="F214" i="11" s="1"/>
  <c r="E212" i="11"/>
  <c r="D212" i="11"/>
  <c r="D214" i="11" s="1"/>
  <c r="C212" i="11"/>
  <c r="C214" i="11" s="1"/>
  <c r="F62" i="11"/>
  <c r="E62" i="11"/>
  <c r="D62" i="11"/>
  <c r="C62" i="11"/>
  <c r="F61" i="11"/>
  <c r="E61" i="11"/>
  <c r="D61" i="11"/>
  <c r="C61" i="11"/>
  <c r="F174" i="11"/>
  <c r="E174" i="11"/>
  <c r="D174" i="11"/>
  <c r="C174" i="11"/>
  <c r="F173" i="11"/>
  <c r="E173" i="11"/>
  <c r="D173" i="11"/>
  <c r="C173" i="11"/>
  <c r="F132" i="11"/>
  <c r="E132" i="11"/>
  <c r="D132" i="11"/>
  <c r="C132" i="11"/>
  <c r="F131" i="11"/>
  <c r="E131" i="11"/>
  <c r="D131" i="11"/>
  <c r="C131" i="11"/>
  <c r="F101" i="11"/>
  <c r="E101" i="11"/>
  <c r="D101" i="11"/>
  <c r="C101" i="11"/>
  <c r="F100" i="11"/>
  <c r="E100" i="11"/>
  <c r="D100" i="11"/>
  <c r="C100" i="11"/>
  <c r="B83" i="11"/>
  <c r="F82" i="11"/>
  <c r="E82" i="11"/>
  <c r="D82" i="11"/>
  <c r="C82" i="11"/>
  <c r="F81" i="11"/>
  <c r="F83" i="11" s="1"/>
  <c r="E81" i="11"/>
  <c r="E83" i="11" s="1"/>
  <c r="D81" i="11"/>
  <c r="D83" i="11" s="1"/>
  <c r="C81" i="11"/>
  <c r="F19" i="11"/>
  <c r="F18" i="11"/>
  <c r="E19" i="11"/>
  <c r="E18" i="11"/>
  <c r="D19" i="11"/>
  <c r="D18" i="11"/>
  <c r="C19" i="11"/>
  <c r="C18" i="11"/>
  <c r="T227" i="11"/>
  <c r="T228" i="11" s="1"/>
  <c r="S227" i="11"/>
  <c r="S228" i="11" s="1"/>
  <c r="R227" i="11"/>
  <c r="R228" i="11" s="1"/>
  <c r="Q227" i="11"/>
  <c r="Q228" i="11" s="1"/>
  <c r="P227" i="11"/>
  <c r="P228" i="11" s="1"/>
  <c r="O227" i="11"/>
  <c r="O228" i="11" s="1"/>
  <c r="N227" i="11"/>
  <c r="N228" i="11" s="1"/>
  <c r="M227" i="11"/>
  <c r="M228" i="11" s="1"/>
  <c r="L227" i="11"/>
  <c r="L228" i="11" s="1"/>
  <c r="K227" i="11"/>
  <c r="K228" i="11" s="1"/>
  <c r="J227" i="11"/>
  <c r="J228" i="11" s="1"/>
  <c r="I227" i="11"/>
  <c r="I228" i="11" s="1"/>
  <c r="H227" i="11"/>
  <c r="H228" i="11" s="1"/>
  <c r="G227" i="11"/>
  <c r="G228" i="11" s="1"/>
  <c r="B227" i="11"/>
  <c r="F227" i="11"/>
  <c r="F228" i="11" s="1"/>
  <c r="E227" i="11"/>
  <c r="E228" i="11" s="1"/>
  <c r="D227" i="11"/>
  <c r="D228" i="11" s="1"/>
  <c r="C227" i="11"/>
  <c r="C228" i="11" s="1"/>
  <c r="T115" i="11"/>
  <c r="T116" i="11" s="1"/>
  <c r="S115" i="11"/>
  <c r="S116" i="11" s="1"/>
  <c r="R115" i="11"/>
  <c r="R116" i="11" s="1"/>
  <c r="Q115" i="11"/>
  <c r="Q116" i="11" s="1"/>
  <c r="P115" i="11"/>
  <c r="P116" i="11" s="1"/>
  <c r="O115" i="11"/>
  <c r="O116" i="11" s="1"/>
  <c r="N115" i="11"/>
  <c r="N116" i="11" s="1"/>
  <c r="M115" i="11"/>
  <c r="M116" i="11" s="1"/>
  <c r="L115" i="11"/>
  <c r="L116" i="11" s="1"/>
  <c r="K115" i="11"/>
  <c r="K116" i="11" s="1"/>
  <c r="J115" i="11"/>
  <c r="J116" i="11" s="1"/>
  <c r="I115" i="11"/>
  <c r="I116" i="11" s="1"/>
  <c r="H115" i="11"/>
  <c r="H116" i="11" s="1"/>
  <c r="G115" i="11"/>
  <c r="G116" i="11" s="1"/>
  <c r="F115" i="11"/>
  <c r="F116" i="11" s="1"/>
  <c r="E115" i="11"/>
  <c r="E116" i="11" s="1"/>
  <c r="D115" i="11"/>
  <c r="D116" i="11" s="1"/>
  <c r="C115" i="11"/>
  <c r="C116" i="11" s="1"/>
  <c r="B115" i="11"/>
  <c r="F53" i="11"/>
  <c r="E53" i="11"/>
  <c r="D53" i="11"/>
  <c r="C53" i="11"/>
  <c r="E18" i="10"/>
  <c r="C83" i="11" l="1"/>
  <c r="E214" i="11"/>
  <c r="F204" i="11"/>
  <c r="E204" i="11"/>
  <c r="D204" i="11"/>
  <c r="C204" i="11"/>
  <c r="F208" i="11" l="1"/>
  <c r="E208" i="11"/>
  <c r="D208" i="11"/>
  <c r="C208" i="11"/>
  <c r="F96" i="11"/>
  <c r="E96" i="11"/>
  <c r="D96" i="11"/>
  <c r="C96" i="11"/>
  <c r="D56" i="11"/>
  <c r="C56" i="11"/>
  <c r="F15" i="11"/>
  <c r="E15" i="11"/>
  <c r="D15" i="11"/>
  <c r="C15" i="11"/>
  <c r="F202" i="10"/>
  <c r="E202" i="10"/>
  <c r="D202" i="10"/>
  <c r="C202" i="10"/>
  <c r="T214" i="11"/>
  <c r="S214" i="11"/>
  <c r="R214" i="11"/>
  <c r="Q214" i="11"/>
  <c r="P214" i="11"/>
  <c r="O214" i="11"/>
  <c r="N214" i="11"/>
  <c r="M214" i="11"/>
  <c r="L214" i="11"/>
  <c r="K214" i="11"/>
  <c r="J214" i="11"/>
  <c r="I214" i="11"/>
  <c r="H214" i="11"/>
  <c r="G214" i="11"/>
  <c r="T208" i="11"/>
  <c r="S208" i="11"/>
  <c r="R208" i="11"/>
  <c r="Q208" i="11"/>
  <c r="P208" i="11"/>
  <c r="O208" i="11"/>
  <c r="N208" i="11"/>
  <c r="M208" i="11"/>
  <c r="L208" i="11"/>
  <c r="K208" i="11"/>
  <c r="J208" i="11"/>
  <c r="I208" i="11"/>
  <c r="H208" i="11"/>
  <c r="G208" i="11"/>
  <c r="B208" i="11"/>
  <c r="T192" i="11"/>
  <c r="S192" i="11"/>
  <c r="R192" i="11"/>
  <c r="Q192" i="11"/>
  <c r="P192" i="11"/>
  <c r="O192" i="11"/>
  <c r="N192" i="11"/>
  <c r="M192" i="11"/>
  <c r="L192" i="11"/>
  <c r="K192" i="11"/>
  <c r="J192" i="11"/>
  <c r="I192" i="11"/>
  <c r="H192" i="11"/>
  <c r="G192" i="11"/>
  <c r="F192" i="11"/>
  <c r="E192" i="11"/>
  <c r="D192" i="11"/>
  <c r="C192" i="11"/>
  <c r="B192" i="11"/>
  <c r="T188" i="11"/>
  <c r="S188" i="11"/>
  <c r="R188" i="11"/>
  <c r="Q188" i="11"/>
  <c r="P188" i="11"/>
  <c r="O188" i="11"/>
  <c r="N188" i="11"/>
  <c r="M188" i="11"/>
  <c r="L188" i="11"/>
  <c r="K188" i="11"/>
  <c r="J188" i="11"/>
  <c r="I188" i="11"/>
  <c r="H188" i="11"/>
  <c r="G188" i="11"/>
  <c r="B188" i="11"/>
  <c r="F188" i="11"/>
  <c r="E188" i="11"/>
  <c r="D188" i="11"/>
  <c r="C188" i="11"/>
  <c r="T175" i="11"/>
  <c r="S175" i="11"/>
  <c r="R175" i="11"/>
  <c r="Q175" i="11"/>
  <c r="P175" i="11"/>
  <c r="O175" i="11"/>
  <c r="N175" i="11"/>
  <c r="M175" i="11"/>
  <c r="L175" i="11"/>
  <c r="K175" i="11"/>
  <c r="J175" i="11"/>
  <c r="I175" i="11"/>
  <c r="H175" i="11"/>
  <c r="G175" i="11"/>
  <c r="F175" i="11"/>
  <c r="E175" i="11"/>
  <c r="D175" i="11"/>
  <c r="C175" i="11"/>
  <c r="B175" i="11"/>
  <c r="T169" i="11"/>
  <c r="S169" i="11"/>
  <c r="R169" i="11"/>
  <c r="Q169" i="11"/>
  <c r="P169" i="11"/>
  <c r="O169" i="11"/>
  <c r="N169" i="11"/>
  <c r="M169" i="11"/>
  <c r="L169" i="11"/>
  <c r="K169" i="11"/>
  <c r="J169" i="11"/>
  <c r="I169" i="11"/>
  <c r="H169" i="11"/>
  <c r="G169" i="11"/>
  <c r="F169" i="11"/>
  <c r="E169" i="11"/>
  <c r="D169" i="11"/>
  <c r="C169" i="11"/>
  <c r="B169" i="11"/>
  <c r="T155" i="11"/>
  <c r="S155" i="11"/>
  <c r="R155" i="11"/>
  <c r="Q155" i="11"/>
  <c r="P155" i="11"/>
  <c r="O155" i="11"/>
  <c r="N155" i="11"/>
  <c r="M155" i="11"/>
  <c r="L155" i="11"/>
  <c r="K155" i="11"/>
  <c r="J155" i="11"/>
  <c r="I155" i="11"/>
  <c r="H155" i="11"/>
  <c r="G155" i="11"/>
  <c r="T148" i="11"/>
  <c r="S148" i="11"/>
  <c r="R148" i="11"/>
  <c r="Q148" i="11"/>
  <c r="P148" i="11"/>
  <c r="O148" i="11"/>
  <c r="N148" i="11"/>
  <c r="M148" i="11"/>
  <c r="L148" i="11"/>
  <c r="K148" i="11"/>
  <c r="J148" i="11"/>
  <c r="I148" i="11"/>
  <c r="H148" i="11"/>
  <c r="G148" i="11"/>
  <c r="B148" i="11"/>
  <c r="F148" i="11"/>
  <c r="E148" i="11"/>
  <c r="D148" i="11"/>
  <c r="C148" i="11"/>
  <c r="T133" i="11"/>
  <c r="S133" i="11"/>
  <c r="R133" i="11"/>
  <c r="Q133" i="11"/>
  <c r="P133" i="11"/>
  <c r="O133" i="11"/>
  <c r="N133" i="11"/>
  <c r="M133" i="11"/>
  <c r="L133" i="11"/>
  <c r="K133" i="11"/>
  <c r="J133" i="11"/>
  <c r="I133" i="11"/>
  <c r="H133" i="11"/>
  <c r="G133" i="11"/>
  <c r="F133" i="11"/>
  <c r="E133" i="11"/>
  <c r="D133" i="11"/>
  <c r="C133" i="11"/>
  <c r="B133" i="11"/>
  <c r="T127" i="11"/>
  <c r="S127" i="11"/>
  <c r="R127" i="11"/>
  <c r="Q127" i="11"/>
  <c r="P127" i="11"/>
  <c r="O127" i="11"/>
  <c r="N127" i="11"/>
  <c r="M127" i="11"/>
  <c r="L127" i="11"/>
  <c r="K127" i="11"/>
  <c r="J127" i="11"/>
  <c r="I127" i="11"/>
  <c r="H127" i="11"/>
  <c r="G127" i="11"/>
  <c r="F127" i="11"/>
  <c r="E127" i="11"/>
  <c r="D127" i="11"/>
  <c r="C127" i="11"/>
  <c r="B127" i="11"/>
  <c r="T102" i="11"/>
  <c r="S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B102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B96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B77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B64" i="11"/>
  <c r="F60" i="11"/>
  <c r="F64" i="11" s="1"/>
  <c r="E60" i="11"/>
  <c r="E64" i="11" s="1"/>
  <c r="D60" i="11"/>
  <c r="D64" i="11" s="1"/>
  <c r="C60" i="11"/>
  <c r="C64" i="11" s="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B56" i="11"/>
  <c r="F56" i="11"/>
  <c r="E56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B15" i="11"/>
  <c r="T260" i="10"/>
  <c r="S260" i="10"/>
  <c r="R260" i="10"/>
  <c r="Q260" i="10"/>
  <c r="P260" i="10"/>
  <c r="O260" i="10"/>
  <c r="N260" i="10"/>
  <c r="M260" i="10"/>
  <c r="L260" i="10"/>
  <c r="K260" i="10"/>
  <c r="J260" i="10"/>
  <c r="I260" i="10"/>
  <c r="H260" i="10"/>
  <c r="G260" i="10"/>
  <c r="B260" i="10"/>
  <c r="F257" i="10"/>
  <c r="F260" i="10" s="1"/>
  <c r="E257" i="10"/>
  <c r="E260" i="10" s="1"/>
  <c r="D257" i="10"/>
  <c r="D260" i="10" s="1"/>
  <c r="C257" i="10"/>
  <c r="C260" i="10" s="1"/>
  <c r="T251" i="10"/>
  <c r="S251" i="10"/>
  <c r="R251" i="10"/>
  <c r="Q251" i="10"/>
  <c r="P251" i="10"/>
  <c r="O251" i="10"/>
  <c r="N251" i="10"/>
  <c r="M251" i="10"/>
  <c r="L251" i="10"/>
  <c r="K251" i="10"/>
  <c r="J251" i="10"/>
  <c r="I251" i="10"/>
  <c r="H251" i="10"/>
  <c r="G251" i="10"/>
  <c r="F251" i="10"/>
  <c r="E251" i="10"/>
  <c r="D251" i="10"/>
  <c r="C251" i="10"/>
  <c r="B251" i="10"/>
  <c r="T239" i="10"/>
  <c r="S239" i="10"/>
  <c r="R239" i="10"/>
  <c r="Q239" i="10"/>
  <c r="P239" i="10"/>
  <c r="O239" i="10"/>
  <c r="N239" i="10"/>
  <c r="M239" i="10"/>
  <c r="L239" i="10"/>
  <c r="K239" i="10"/>
  <c r="J239" i="10"/>
  <c r="I239" i="10"/>
  <c r="H239" i="10"/>
  <c r="G239" i="10"/>
  <c r="B239" i="10"/>
  <c r="F235" i="10"/>
  <c r="F239" i="10" s="1"/>
  <c r="E235" i="10"/>
  <c r="E239" i="10" s="1"/>
  <c r="D235" i="10"/>
  <c r="D239" i="10" s="1"/>
  <c r="C235" i="10"/>
  <c r="C239" i="10" s="1"/>
  <c r="T229" i="10"/>
  <c r="S229" i="10"/>
  <c r="R229" i="10"/>
  <c r="Q229" i="10"/>
  <c r="P229" i="10"/>
  <c r="O229" i="10"/>
  <c r="N229" i="10"/>
  <c r="M229" i="10"/>
  <c r="L229" i="10"/>
  <c r="K229" i="10"/>
  <c r="J229" i="10"/>
  <c r="I229" i="10"/>
  <c r="H229" i="10"/>
  <c r="G229" i="10"/>
  <c r="F229" i="10"/>
  <c r="E229" i="10"/>
  <c r="D229" i="10"/>
  <c r="C229" i="10"/>
  <c r="B229" i="10"/>
  <c r="T215" i="10"/>
  <c r="S215" i="10"/>
  <c r="R215" i="10"/>
  <c r="Q215" i="10"/>
  <c r="P215" i="10"/>
  <c r="P216" i="10" s="1"/>
  <c r="O215" i="10"/>
  <c r="N215" i="10"/>
  <c r="M215" i="10"/>
  <c r="L215" i="10"/>
  <c r="K215" i="10"/>
  <c r="J215" i="10"/>
  <c r="I215" i="10"/>
  <c r="H215" i="10"/>
  <c r="G215" i="10"/>
  <c r="B215" i="10"/>
  <c r="F215" i="10"/>
  <c r="E215" i="10"/>
  <c r="E216" i="10" s="1"/>
  <c r="D215" i="10"/>
  <c r="C215" i="10"/>
  <c r="T207" i="10"/>
  <c r="S207" i="10"/>
  <c r="R207" i="10"/>
  <c r="Q207" i="10"/>
  <c r="P207" i="10"/>
  <c r="O207" i="10"/>
  <c r="N207" i="10"/>
  <c r="M207" i="10"/>
  <c r="L207" i="10"/>
  <c r="K207" i="10"/>
  <c r="J207" i="10"/>
  <c r="I207" i="10"/>
  <c r="H207" i="10"/>
  <c r="G207" i="10"/>
  <c r="B207" i="10"/>
  <c r="F204" i="10"/>
  <c r="F207" i="10" s="1"/>
  <c r="E204" i="10"/>
  <c r="E207" i="10" s="1"/>
  <c r="D204" i="10"/>
  <c r="C204" i="10"/>
  <c r="T195" i="10"/>
  <c r="S195" i="10"/>
  <c r="R195" i="10"/>
  <c r="R196" i="10" s="1"/>
  <c r="Q195" i="10"/>
  <c r="Q196" i="10" s="1"/>
  <c r="P195" i="10"/>
  <c r="O195" i="10"/>
  <c r="N195" i="10"/>
  <c r="M195" i="10"/>
  <c r="L195" i="10"/>
  <c r="K195" i="10"/>
  <c r="J195" i="10"/>
  <c r="I195" i="10"/>
  <c r="H195" i="10"/>
  <c r="G195" i="10"/>
  <c r="F195" i="10"/>
  <c r="F196" i="10" s="1"/>
  <c r="E195" i="10"/>
  <c r="E196" i="10" s="1"/>
  <c r="D195" i="10"/>
  <c r="C195" i="10"/>
  <c r="B195" i="10"/>
  <c r="T186" i="10"/>
  <c r="S186" i="10"/>
  <c r="R186" i="10"/>
  <c r="Q186" i="10"/>
  <c r="P186" i="10"/>
  <c r="O186" i="10"/>
  <c r="N186" i="10"/>
  <c r="M186" i="10"/>
  <c r="L186" i="10"/>
  <c r="K186" i="10"/>
  <c r="J186" i="10"/>
  <c r="I186" i="10"/>
  <c r="H186" i="10"/>
  <c r="G186" i="10"/>
  <c r="B186" i="10"/>
  <c r="F183" i="10"/>
  <c r="F186" i="10" s="1"/>
  <c r="E183" i="10"/>
  <c r="E186" i="10" s="1"/>
  <c r="D183" i="10"/>
  <c r="D186" i="10" s="1"/>
  <c r="C183" i="10"/>
  <c r="C186" i="10" s="1"/>
  <c r="T173" i="10"/>
  <c r="S173" i="10"/>
  <c r="R173" i="10"/>
  <c r="Q173" i="10"/>
  <c r="P173" i="10"/>
  <c r="O173" i="10"/>
  <c r="N173" i="10"/>
  <c r="M173" i="10"/>
  <c r="L173" i="10"/>
  <c r="K173" i="10"/>
  <c r="J173" i="10"/>
  <c r="I173" i="10"/>
  <c r="H173" i="10"/>
  <c r="G173" i="10"/>
  <c r="F173" i="10"/>
  <c r="E173" i="10"/>
  <c r="D173" i="10"/>
  <c r="C173" i="10"/>
  <c r="T164" i="10"/>
  <c r="S164" i="10"/>
  <c r="R164" i="10"/>
  <c r="Q164" i="10"/>
  <c r="P164" i="10"/>
  <c r="O164" i="10"/>
  <c r="N164" i="10"/>
  <c r="M164" i="10"/>
  <c r="L164" i="10"/>
  <c r="K164" i="10"/>
  <c r="J164" i="10"/>
  <c r="I164" i="10"/>
  <c r="H164" i="10"/>
  <c r="G164" i="10"/>
  <c r="F164" i="10"/>
  <c r="E164" i="10"/>
  <c r="D164" i="10"/>
  <c r="C164" i="10"/>
  <c r="B164" i="10"/>
  <c r="T150" i="10"/>
  <c r="S150" i="10"/>
  <c r="R150" i="10"/>
  <c r="Q150" i="10"/>
  <c r="P150" i="10"/>
  <c r="O150" i="10"/>
  <c r="N150" i="10"/>
  <c r="M150" i="10"/>
  <c r="L150" i="10"/>
  <c r="K150" i="10"/>
  <c r="J150" i="10"/>
  <c r="I150" i="10"/>
  <c r="H150" i="10"/>
  <c r="G150" i="10"/>
  <c r="F150" i="10"/>
  <c r="E150" i="10"/>
  <c r="D150" i="10"/>
  <c r="C150" i="10"/>
  <c r="B150" i="10"/>
  <c r="T142" i="10"/>
  <c r="S142" i="10"/>
  <c r="R142" i="10"/>
  <c r="Q142" i="10"/>
  <c r="P142" i="10"/>
  <c r="O142" i="10"/>
  <c r="N142" i="10"/>
  <c r="M142" i="10"/>
  <c r="L142" i="10"/>
  <c r="K142" i="10"/>
  <c r="J142" i="10"/>
  <c r="I142" i="10"/>
  <c r="H142" i="10"/>
  <c r="G142" i="10"/>
  <c r="B142" i="10"/>
  <c r="F138" i="10"/>
  <c r="F142" i="10" s="1"/>
  <c r="E138" i="10"/>
  <c r="E142" i="10" s="1"/>
  <c r="D138" i="10"/>
  <c r="D142" i="10" s="1"/>
  <c r="C138" i="10"/>
  <c r="C142" i="10" s="1"/>
  <c r="T130" i="10"/>
  <c r="S130" i="10"/>
  <c r="R130" i="10"/>
  <c r="Q130" i="10"/>
  <c r="P130" i="10"/>
  <c r="O130" i="10"/>
  <c r="N130" i="10"/>
  <c r="M130" i="10"/>
  <c r="L130" i="10"/>
  <c r="K130" i="10"/>
  <c r="J130" i="10"/>
  <c r="I130" i="10"/>
  <c r="H130" i="10"/>
  <c r="G130" i="10"/>
  <c r="F130" i="10"/>
  <c r="E130" i="10"/>
  <c r="D130" i="10"/>
  <c r="C130" i="10"/>
  <c r="B130" i="10"/>
  <c r="T122" i="10"/>
  <c r="S122" i="10"/>
  <c r="R122" i="10"/>
  <c r="Q122" i="10"/>
  <c r="P122" i="10"/>
  <c r="O122" i="10"/>
  <c r="N122" i="10"/>
  <c r="M122" i="10"/>
  <c r="L122" i="10"/>
  <c r="K122" i="10"/>
  <c r="J122" i="10"/>
  <c r="I122" i="10"/>
  <c r="H122" i="10"/>
  <c r="G122" i="10"/>
  <c r="F122" i="10"/>
  <c r="E122" i="10"/>
  <c r="D122" i="10"/>
  <c r="C122" i="10"/>
  <c r="B122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B109" i="10"/>
  <c r="F106" i="10"/>
  <c r="F109" i="10" s="1"/>
  <c r="E106" i="10"/>
  <c r="E109" i="10" s="1"/>
  <c r="D106" i="10"/>
  <c r="D109" i="10" s="1"/>
  <c r="C106" i="10"/>
  <c r="C109" i="10" s="1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B101" i="10"/>
  <c r="F95" i="10"/>
  <c r="F101" i="10" s="1"/>
  <c r="E95" i="10"/>
  <c r="E101" i="10" s="1"/>
  <c r="D95" i="10"/>
  <c r="D101" i="10" s="1"/>
  <c r="C95" i="10"/>
  <c r="C101" i="10" s="1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B88" i="10"/>
  <c r="T80" i="10"/>
  <c r="S80" i="10"/>
  <c r="R80" i="10"/>
  <c r="Q80" i="10"/>
  <c r="P80" i="10"/>
  <c r="O80" i="10"/>
  <c r="N80" i="10"/>
  <c r="M80" i="10"/>
  <c r="L80" i="10"/>
  <c r="K80" i="10"/>
  <c r="J80" i="10"/>
  <c r="I80" i="10"/>
  <c r="H80" i="10"/>
  <c r="G80" i="10"/>
  <c r="B80" i="10"/>
  <c r="F76" i="10"/>
  <c r="F80" i="10" s="1"/>
  <c r="E76" i="10"/>
  <c r="E80" i="10" s="1"/>
  <c r="D76" i="10"/>
  <c r="D80" i="10" s="1"/>
  <c r="C76" i="10"/>
  <c r="C80" i="10" s="1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B67" i="10"/>
  <c r="F64" i="10"/>
  <c r="F67" i="10" s="1"/>
  <c r="E64" i="10"/>
  <c r="E67" i="10" s="1"/>
  <c r="D64" i="10"/>
  <c r="D67" i="10" s="1"/>
  <c r="C64" i="10"/>
  <c r="C67" i="10" s="1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B58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B35" i="10"/>
  <c r="F32" i="10"/>
  <c r="F35" i="10" s="1"/>
  <c r="E32" i="10"/>
  <c r="E35" i="10" s="1"/>
  <c r="D32" i="10"/>
  <c r="D35" i="10" s="1"/>
  <c r="C32" i="10"/>
  <c r="C35" i="10" s="1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B22" i="10"/>
  <c r="F18" i="10"/>
  <c r="F22" i="10" s="1"/>
  <c r="E22" i="10"/>
  <c r="D18" i="10"/>
  <c r="D22" i="10" s="1"/>
  <c r="C18" i="10"/>
  <c r="C22" i="10" s="1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H240" i="10" l="1"/>
  <c r="C196" i="10"/>
  <c r="R174" i="10"/>
  <c r="P196" i="10"/>
  <c r="M240" i="10"/>
  <c r="K261" i="10"/>
  <c r="D68" i="10"/>
  <c r="F174" i="10"/>
  <c r="D238" i="11"/>
  <c r="D239" i="11" s="1"/>
  <c r="H215" i="11"/>
  <c r="G174" i="10"/>
  <c r="D216" i="10"/>
  <c r="N240" i="10"/>
  <c r="C207" i="10"/>
  <c r="D207" i="10"/>
  <c r="T240" i="10"/>
  <c r="I240" i="10"/>
  <c r="T215" i="11"/>
  <c r="K215" i="11"/>
  <c r="N193" i="11"/>
  <c r="L215" i="11"/>
  <c r="E215" i="11"/>
  <c r="Q215" i="11"/>
  <c r="O193" i="11"/>
  <c r="M215" i="11"/>
  <c r="F215" i="11"/>
  <c r="R215" i="11"/>
  <c r="N215" i="11"/>
  <c r="G215" i="11"/>
  <c r="S215" i="11"/>
  <c r="N22" i="11"/>
  <c r="I156" i="11"/>
  <c r="E193" i="11"/>
  <c r="Q193" i="11"/>
  <c r="C215" i="11"/>
  <c r="O215" i="11"/>
  <c r="F193" i="11"/>
  <c r="D215" i="11"/>
  <c r="P215" i="11"/>
  <c r="I215" i="11"/>
  <c r="J215" i="11"/>
  <c r="G193" i="11"/>
  <c r="S193" i="11"/>
  <c r="H193" i="11"/>
  <c r="T193" i="11"/>
  <c r="I193" i="11"/>
  <c r="K193" i="11"/>
  <c r="G176" i="11"/>
  <c r="S176" i="11"/>
  <c r="M176" i="11"/>
  <c r="D156" i="11"/>
  <c r="J240" i="10"/>
  <c r="Q174" i="10"/>
  <c r="O196" i="10"/>
  <c r="K240" i="10"/>
  <c r="D196" i="10"/>
  <c r="L240" i="10"/>
  <c r="S174" i="10"/>
  <c r="C240" i="10"/>
  <c r="S261" i="10"/>
  <c r="D240" i="10"/>
  <c r="O240" i="10"/>
  <c r="H196" i="10"/>
  <c r="E240" i="10"/>
  <c r="P240" i="10"/>
  <c r="F240" i="10"/>
  <c r="Q240" i="10"/>
  <c r="R240" i="10"/>
  <c r="G240" i="10"/>
  <c r="S240" i="10"/>
  <c r="K216" i="10"/>
  <c r="L216" i="10"/>
  <c r="M216" i="10"/>
  <c r="C216" i="10"/>
  <c r="N216" i="10"/>
  <c r="O216" i="10"/>
  <c r="R216" i="10"/>
  <c r="G216" i="10"/>
  <c r="F216" i="10"/>
  <c r="Q216" i="10"/>
  <c r="T196" i="10"/>
  <c r="S216" i="10"/>
  <c r="H216" i="10"/>
  <c r="T216" i="10"/>
  <c r="I216" i="10"/>
  <c r="J216" i="10"/>
  <c r="R193" i="11"/>
  <c r="L193" i="11"/>
  <c r="N134" i="11"/>
  <c r="Q156" i="11"/>
  <c r="C176" i="11"/>
  <c r="O176" i="11"/>
  <c r="M193" i="11"/>
  <c r="L22" i="11"/>
  <c r="D176" i="11"/>
  <c r="P176" i="11"/>
  <c r="M22" i="11"/>
  <c r="E176" i="11"/>
  <c r="Q176" i="11"/>
  <c r="J193" i="11"/>
  <c r="C193" i="11"/>
  <c r="F176" i="11"/>
  <c r="R176" i="11"/>
  <c r="D193" i="11"/>
  <c r="P193" i="11"/>
  <c r="C22" i="11"/>
  <c r="O22" i="11"/>
  <c r="N176" i="11"/>
  <c r="J156" i="11"/>
  <c r="H176" i="11"/>
  <c r="T176" i="11"/>
  <c r="K156" i="11"/>
  <c r="I176" i="11"/>
  <c r="J176" i="11"/>
  <c r="O134" i="11"/>
  <c r="M156" i="11"/>
  <c r="K176" i="11"/>
  <c r="L176" i="11"/>
  <c r="L156" i="11"/>
  <c r="C156" i="11"/>
  <c r="N156" i="11"/>
  <c r="F156" i="11"/>
  <c r="P156" i="11"/>
  <c r="E156" i="11"/>
  <c r="R156" i="11"/>
  <c r="G156" i="11"/>
  <c r="S156" i="11"/>
  <c r="J134" i="11"/>
  <c r="O156" i="11"/>
  <c r="H156" i="11"/>
  <c r="T156" i="11"/>
  <c r="K134" i="11"/>
  <c r="L134" i="11"/>
  <c r="M134" i="11"/>
  <c r="C134" i="11"/>
  <c r="D134" i="11"/>
  <c r="P134" i="11"/>
  <c r="E134" i="11"/>
  <c r="Q134" i="11"/>
  <c r="F134" i="11"/>
  <c r="R134" i="11"/>
  <c r="G134" i="11"/>
  <c r="S134" i="11"/>
  <c r="H134" i="11"/>
  <c r="T134" i="11"/>
  <c r="I134" i="11"/>
  <c r="K22" i="11"/>
  <c r="M84" i="11"/>
  <c r="O65" i="11"/>
  <c r="K103" i="11"/>
  <c r="N84" i="11"/>
  <c r="D22" i="11"/>
  <c r="P22" i="11"/>
  <c r="L103" i="11"/>
  <c r="N103" i="11"/>
  <c r="O103" i="11"/>
  <c r="E103" i="11"/>
  <c r="Q103" i="11"/>
  <c r="F65" i="11"/>
  <c r="Q65" i="11"/>
  <c r="C84" i="11"/>
  <c r="O84" i="11"/>
  <c r="M103" i="11"/>
  <c r="R65" i="11"/>
  <c r="D84" i="11"/>
  <c r="P84" i="11"/>
  <c r="C103" i="11"/>
  <c r="F84" i="11"/>
  <c r="R84" i="11"/>
  <c r="D103" i="11"/>
  <c r="P103" i="11"/>
  <c r="F103" i="11"/>
  <c r="R103" i="11"/>
  <c r="G103" i="11"/>
  <c r="S103" i="11"/>
  <c r="H103" i="11"/>
  <c r="T103" i="11"/>
  <c r="I103" i="11"/>
  <c r="J103" i="11"/>
  <c r="G65" i="11"/>
  <c r="S65" i="11"/>
  <c r="E84" i="11"/>
  <c r="Q84" i="11"/>
  <c r="G22" i="11"/>
  <c r="S22" i="11"/>
  <c r="I65" i="11"/>
  <c r="G84" i="11"/>
  <c r="S84" i="11"/>
  <c r="H84" i="11"/>
  <c r="T84" i="11"/>
  <c r="I22" i="11"/>
  <c r="I84" i="11"/>
  <c r="J84" i="11"/>
  <c r="K84" i="11"/>
  <c r="L84" i="11"/>
  <c r="G42" i="11"/>
  <c r="S42" i="11"/>
  <c r="H65" i="11"/>
  <c r="T65" i="11"/>
  <c r="L42" i="11"/>
  <c r="J65" i="11"/>
  <c r="K65" i="11"/>
  <c r="J22" i="11"/>
  <c r="L65" i="11"/>
  <c r="C42" i="11"/>
  <c r="O42" i="11"/>
  <c r="M65" i="11"/>
  <c r="D42" i="11"/>
  <c r="P42" i="11"/>
  <c r="C65" i="11"/>
  <c r="N65" i="11"/>
  <c r="D65" i="11"/>
  <c r="F42" i="11"/>
  <c r="R42" i="11"/>
  <c r="E65" i="11"/>
  <c r="P65" i="11"/>
  <c r="E42" i="11"/>
  <c r="Q42" i="11"/>
  <c r="H42" i="11"/>
  <c r="T42" i="11"/>
  <c r="F22" i="11"/>
  <c r="I42" i="11"/>
  <c r="R22" i="11"/>
  <c r="J42" i="11"/>
  <c r="K42" i="11"/>
  <c r="M42" i="11"/>
  <c r="N42" i="11"/>
  <c r="E22" i="11"/>
  <c r="Q22" i="11"/>
  <c r="H22" i="11"/>
  <c r="T22" i="11"/>
  <c r="E238" i="11"/>
  <c r="E239" i="11" s="1"/>
  <c r="O110" i="10"/>
  <c r="K151" i="10"/>
  <c r="I174" i="10"/>
  <c r="G196" i="10"/>
  <c r="S196" i="10"/>
  <c r="I196" i="10"/>
  <c r="J196" i="10"/>
  <c r="C151" i="10"/>
  <c r="O151" i="10"/>
  <c r="M174" i="10"/>
  <c r="K196" i="10"/>
  <c r="D151" i="10"/>
  <c r="P151" i="10"/>
  <c r="C174" i="10"/>
  <c r="N174" i="10"/>
  <c r="L196" i="10"/>
  <c r="E151" i="10"/>
  <c r="O174" i="10"/>
  <c r="M196" i="10"/>
  <c r="N196" i="10"/>
  <c r="H110" i="10"/>
  <c r="T110" i="10"/>
  <c r="D174" i="10"/>
  <c r="E174" i="10"/>
  <c r="P174" i="10"/>
  <c r="J151" i="10"/>
  <c r="H174" i="10"/>
  <c r="T174" i="10"/>
  <c r="L151" i="10"/>
  <c r="J174" i="10"/>
  <c r="G89" i="10"/>
  <c r="M151" i="10"/>
  <c r="K174" i="10"/>
  <c r="N151" i="10"/>
  <c r="L174" i="10"/>
  <c r="S89" i="10"/>
  <c r="E23" i="10"/>
  <c r="I110" i="10"/>
  <c r="Q151" i="10"/>
  <c r="F151" i="10"/>
  <c r="R151" i="10"/>
  <c r="G151" i="10"/>
  <c r="S151" i="10"/>
  <c r="H151" i="10"/>
  <c r="T151" i="10"/>
  <c r="O89" i="10"/>
  <c r="I151" i="10"/>
  <c r="P261" i="10"/>
  <c r="J110" i="10"/>
  <c r="K110" i="10"/>
  <c r="L110" i="10"/>
  <c r="M110" i="10"/>
  <c r="C110" i="10"/>
  <c r="N110" i="10"/>
  <c r="G131" i="10"/>
  <c r="D110" i="10"/>
  <c r="F89" i="10"/>
  <c r="R89" i="10"/>
  <c r="E110" i="10"/>
  <c r="P110" i="10"/>
  <c r="F110" i="10"/>
  <c r="Q110" i="10"/>
  <c r="R110" i="10"/>
  <c r="G110" i="10"/>
  <c r="S110" i="10"/>
  <c r="H89" i="10"/>
  <c r="T89" i="10"/>
  <c r="I89" i="10"/>
  <c r="J89" i="10"/>
  <c r="M261" i="10"/>
  <c r="K89" i="10"/>
  <c r="N131" i="10"/>
  <c r="C261" i="10"/>
  <c r="L89" i="10"/>
  <c r="O68" i="10"/>
  <c r="M89" i="10"/>
  <c r="N89" i="10"/>
  <c r="C89" i="10"/>
  <c r="D89" i="10"/>
  <c r="P89" i="10"/>
  <c r="E89" i="10"/>
  <c r="Q89" i="10"/>
  <c r="E68" i="10"/>
  <c r="P68" i="10"/>
  <c r="F68" i="10"/>
  <c r="Q68" i="10"/>
  <c r="R68" i="10"/>
  <c r="G68" i="10"/>
  <c r="S68" i="10"/>
  <c r="H68" i="10"/>
  <c r="T68" i="10"/>
  <c r="I68" i="10"/>
  <c r="L45" i="10"/>
  <c r="J68" i="10"/>
  <c r="D23" i="10"/>
  <c r="K68" i="10"/>
  <c r="P23" i="10"/>
  <c r="N45" i="10"/>
  <c r="L68" i="10"/>
  <c r="O45" i="10"/>
  <c r="M68" i="10"/>
  <c r="C68" i="10"/>
  <c r="N68" i="10"/>
  <c r="O23" i="10"/>
  <c r="M45" i="10"/>
  <c r="C45" i="10"/>
  <c r="D45" i="10"/>
  <c r="P45" i="10"/>
  <c r="E45" i="10"/>
  <c r="Q45" i="10"/>
  <c r="F45" i="10"/>
  <c r="R45" i="10"/>
  <c r="G45" i="10"/>
  <c r="S45" i="10"/>
  <c r="H45" i="10"/>
  <c r="T45" i="10"/>
  <c r="I45" i="10"/>
  <c r="J45" i="10"/>
  <c r="G261" i="10"/>
  <c r="K45" i="10"/>
  <c r="F23" i="10"/>
  <c r="Q23" i="10"/>
  <c r="R23" i="10"/>
  <c r="C131" i="10"/>
  <c r="O131" i="10"/>
  <c r="G23" i="10"/>
  <c r="S23" i="10"/>
  <c r="N261" i="10"/>
  <c r="H23" i="10"/>
  <c r="T23" i="10"/>
  <c r="L131" i="10"/>
  <c r="O261" i="10"/>
  <c r="I23" i="10"/>
  <c r="J23" i="10"/>
  <c r="K23" i="10"/>
  <c r="L23" i="10"/>
  <c r="M23" i="10"/>
  <c r="C23" i="10"/>
  <c r="N23" i="10"/>
  <c r="I261" i="10"/>
  <c r="D131" i="10"/>
  <c r="P131" i="10"/>
  <c r="E131" i="10"/>
  <c r="Q131" i="10"/>
  <c r="F131" i="10"/>
  <c r="R131" i="10"/>
  <c r="S131" i="10"/>
  <c r="I131" i="10"/>
  <c r="E261" i="10"/>
  <c r="K131" i="10"/>
  <c r="H261" i="10"/>
  <c r="T261" i="10"/>
  <c r="J261" i="10"/>
  <c r="H131" i="10"/>
  <c r="T131" i="10"/>
  <c r="D261" i="10"/>
  <c r="J131" i="10"/>
  <c r="L261" i="10"/>
  <c r="F261" i="10"/>
  <c r="D271" i="10"/>
  <c r="D272" i="10" s="1"/>
  <c r="Q261" i="10"/>
  <c r="M131" i="10"/>
  <c r="C271" i="10"/>
  <c r="C272" i="10" s="1"/>
  <c r="R261" i="10"/>
  <c r="D233" i="11" l="1"/>
  <c r="D234" i="11" s="1"/>
  <c r="F233" i="11"/>
  <c r="F234" i="11" s="1"/>
  <c r="E233" i="11"/>
  <c r="E234" i="11" s="1"/>
  <c r="C233" i="11"/>
  <c r="C234" i="11" s="1"/>
  <c r="C266" i="10"/>
  <c r="C267" i="10" s="1"/>
  <c r="E266" i="10"/>
  <c r="E267" i="10" s="1"/>
  <c r="F266" i="10"/>
  <c r="F267" i="10" s="1"/>
  <c r="D266" i="10"/>
  <c r="D267" i="10" s="1"/>
</calcChain>
</file>

<file path=xl/sharedStrings.xml><?xml version="1.0" encoding="utf-8"?>
<sst xmlns="http://schemas.openxmlformats.org/spreadsheetml/2006/main" count="1536" uniqueCount="233">
  <si>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</si>
  <si>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</si>
  <si>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</si>
  <si>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</si>
  <si>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</si>
  <si>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</si>
  <si>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</si>
  <si>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</si>
  <si>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</si>
  <si>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</si>
  <si>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</si>
  <si>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</si>
  <si>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</si>
  <si>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</si>
  <si>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</si>
  <si>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</si>
  <si>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</si>
  <si>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</si>
  <si>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</si>
  <si>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</si>
  <si>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</si>
  <si>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</si>
  <si>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</si>
  <si>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</si>
  <si>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</si>
  <si>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</si>
  <si>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 xml:space="preserve">БУТЕРБРОДЫ С МАСЛОМ И СЫРОМ </t>
  </si>
  <si>
    <t>1</t>
  </si>
  <si>
    <t>КАША ЖИДКАЯ МОЛОЧНАЯ ИЗ ГРЕЧНЕВОЙ КРУПЫ</t>
  </si>
  <si>
    <t>183</t>
  </si>
  <si>
    <t>КОФЕЙНЫЙ НАПИТОК НА МОЛОКЕ</t>
  </si>
  <si>
    <t>379</t>
  </si>
  <si>
    <t>2017</t>
  </si>
  <si>
    <t>ФРУКТЫ СВЕЖИЕ ПО СЕЗОНУ  /ЯБЛОКО/</t>
  </si>
  <si>
    <t>338</t>
  </si>
  <si>
    <t>ХЛЕБ РЖАНОЙ</t>
  </si>
  <si>
    <t>Итого за прием пищи:</t>
  </si>
  <si>
    <t>Обед</t>
  </si>
  <si>
    <t>УХА РОСТОВСКАЯ</t>
  </si>
  <si>
    <t>106</t>
  </si>
  <si>
    <t>ПЛОВ ИЗ ПТИЦЫ</t>
  </si>
  <si>
    <t>311</t>
  </si>
  <si>
    <t>СОК ФРУКТОВЫЙ/ ЯБЛОЧНЫЙ/</t>
  </si>
  <si>
    <t>389</t>
  </si>
  <si>
    <t>ХЛЕБ ПШЕНИЧНЫЙ</t>
  </si>
  <si>
    <t>Полдник</t>
  </si>
  <si>
    <t>ЛАПШЕВНИК С ТВОРОГОМ И МОЛОКОМ СГУЩЕННЫМ 150/20</t>
  </si>
  <si>
    <t>212</t>
  </si>
  <si>
    <t>ЧАЙ С САХАРОМ</t>
  </si>
  <si>
    <t>376</t>
  </si>
  <si>
    <t>Всего за день:</t>
  </si>
  <si>
    <t>2 день</t>
  </si>
  <si>
    <t>САЛАТ ИЗ БЕЛОКОЧАННОЙ КАПУСТЫ С МОРКОВЬЮ</t>
  </si>
  <si>
    <t>45</t>
  </si>
  <si>
    <t>КАРТОФЕЛЬ ТУШЕНЫЙ С ОВОЩАМИ</t>
  </si>
  <si>
    <t>133</t>
  </si>
  <si>
    <t>КОТЛЕТА  РАДУЖНАЯ</t>
  </si>
  <si>
    <t>СОК ФРУКТОВЫЙ /ЯБЛОЧНЫЙ/</t>
  </si>
  <si>
    <t>ФРУКТЫ СВЕЖИЕ ПО СЕЗОНУ// ЯБЛОКО/</t>
  </si>
  <si>
    <t>СУП КАРТОФЕЛЬНЫЙ С БОБОВЫМИ / ГРЕНКИ 250/20</t>
  </si>
  <si>
    <t>102</t>
  </si>
  <si>
    <t>КАША ПШЕНИЧНАЯ РАССЫПЧАТАЯ</t>
  </si>
  <si>
    <t>181</t>
  </si>
  <si>
    <t>РЫБА ЗАПЕЧЕННАЯ С ОВОЩАМИ ПОД СЫРНЫМ СОУСОМ</t>
  </si>
  <si>
    <t xml:space="preserve">ЧАЙ С МОЛОКОМ </t>
  </si>
  <si>
    <t>378</t>
  </si>
  <si>
    <t>БУЛОЧКА ДОМАШНЯЯ ПП</t>
  </si>
  <si>
    <t>2</t>
  </si>
  <si>
    <t>3 день</t>
  </si>
  <si>
    <t xml:space="preserve">ИКРА СВЕКОЛЬНАЯ </t>
  </si>
  <si>
    <t>54</t>
  </si>
  <si>
    <t>КАПУСТА ТУШЕНАЯ</t>
  </si>
  <si>
    <t>139</t>
  </si>
  <si>
    <t>БИТОЧКИ ОСОБЫЕ /ИЗ ГОВЯЖЬЕГО СЕРДЦА/</t>
  </si>
  <si>
    <t xml:space="preserve">НАПИТОК ИЗ ПЛОДОВ ШИПОВНИКА </t>
  </si>
  <si>
    <t>388</t>
  </si>
  <si>
    <t>МОРКОВЬ (ПОРЦИЯМИ)</t>
  </si>
  <si>
    <t xml:space="preserve">БОРЩ С КАПУСТОЙ И КАРТОФЕЛЕМ </t>
  </si>
  <si>
    <t>82</t>
  </si>
  <si>
    <t>ПЮРЕ КАРТОФЕЛЬНОЕ</t>
  </si>
  <si>
    <t>335</t>
  </si>
  <si>
    <t>КОТЛЕТЫ ПЕРМСКИЕ</t>
  </si>
  <si>
    <t>ЗАПЕКАНКА КАРТОФЕЛЬНАЯ  С МЯСОМ И  СУБПРОДУКТАМИ/ СЕРДЦЕ ГОВЯЖЬЕ/</t>
  </si>
  <si>
    <t xml:space="preserve">КОМПОТ ИЗ СВЕЖИХ ПЛОДОВ </t>
  </si>
  <si>
    <t>342.1</t>
  </si>
  <si>
    <t>3</t>
  </si>
  <si>
    <t>4 день</t>
  </si>
  <si>
    <t>МАСЛО (ПОРЦИЯМИ)</t>
  </si>
  <si>
    <t>14</t>
  </si>
  <si>
    <t>ОМЛЕТ НАТУРАЛЬНЫЙ</t>
  </si>
  <si>
    <t>210</t>
  </si>
  <si>
    <t>КАКАО НА МОЛОКЕ</t>
  </si>
  <si>
    <t>382</t>
  </si>
  <si>
    <t>ИКРА КАБАЧКОВАЯ КОНСЕРВИРОВАННАЯ</t>
  </si>
  <si>
    <t>СУП СЫРНЫЙ С  СУХАРИКАМИ 250/20</t>
  </si>
  <si>
    <t>МЯСО, ТУШЕННОЕ С КАПУСТОЙ</t>
  </si>
  <si>
    <t xml:space="preserve">УЗВАР ИЗ СУХОФРУКТОВ И   ПЛОДОВ ШИПОВНИКА </t>
  </si>
  <si>
    <t>ТТК</t>
  </si>
  <si>
    <t>4</t>
  </si>
  <si>
    <t>5 день</t>
  </si>
  <si>
    <t>ОВОЩИ НАТУРАЛЬНЫЕ ПО СЕЗОНУ/ОГУРЦЫ/</t>
  </si>
  <si>
    <t>71</t>
  </si>
  <si>
    <t>312</t>
  </si>
  <si>
    <t>КОТЛЕТЫ ДРУЖБА С МАСЛОМ 120/5</t>
  </si>
  <si>
    <t>234</t>
  </si>
  <si>
    <t>ЧАЙ С ЛИМОНОМ</t>
  </si>
  <si>
    <t>СУП  С КРУПОЙ</t>
  </si>
  <si>
    <t>115</t>
  </si>
  <si>
    <t>222</t>
  </si>
  <si>
    <t>КАША ОВСЯНАЯ "ГЕРКУЛЕС" ВЯЗКАЯ</t>
  </si>
  <si>
    <t>184</t>
  </si>
  <si>
    <t>СОК ФРУКТОВЫЙ ЯБЛОЧНЫЙ</t>
  </si>
  <si>
    <t>5</t>
  </si>
  <si>
    <t>7 день</t>
  </si>
  <si>
    <t>БУЛОЧКА ВЕСНУШКА</t>
  </si>
  <si>
    <t>429</t>
  </si>
  <si>
    <t>КАША МАННАЯ ЖИДКАЯ</t>
  </si>
  <si>
    <t>189</t>
  </si>
  <si>
    <t>САЛАТ ИЗ СВЕЖИХ ПОМИДОРОВ И ОГУРЦОВ</t>
  </si>
  <si>
    <t>24</t>
  </si>
  <si>
    <t>ЩИ ИЗ СВЕЖЕЙ КАПУСТЫ С КАРТОФЕЛЕМ</t>
  </si>
  <si>
    <t>88</t>
  </si>
  <si>
    <t xml:space="preserve">ПАСТА С КУРИЦЕЙ </t>
  </si>
  <si>
    <t>КОМПОТ ИЗ СМЕСИ СУХОФРУКТОВ</t>
  </si>
  <si>
    <t>349</t>
  </si>
  <si>
    <t>ПТИЦА  ТУШЕНАЯ В СОУСЕ С ОВОЩАМИ</t>
  </si>
  <si>
    <t>292</t>
  </si>
  <si>
    <t>377</t>
  </si>
  <si>
    <t>6</t>
  </si>
  <si>
    <t>8 день</t>
  </si>
  <si>
    <t>ЗАПЕКАНКА ИЗ ТВОРОГА С МОЛОКОМ СГУЩЕННОЙ  170/30</t>
  </si>
  <si>
    <t>223</t>
  </si>
  <si>
    <t>САЛАТ ИЗ БЕЛОКОЧАННОЙ КАПУСТЫ С ЗЕЛЕНЫМ ГОРОШКОМ</t>
  </si>
  <si>
    <t>35</t>
  </si>
  <si>
    <t>СУП С МАКАРОННЫМИ ИЗДЕЛИЯМИ И КАРТОФЕЛЕМ</t>
  </si>
  <si>
    <t>112</t>
  </si>
  <si>
    <t>КАША РИСОВАЯ РАССЫПЧАТАЯ</t>
  </si>
  <si>
    <t>ТЕФТЕЛИ БЕЛИП 90/30</t>
  </si>
  <si>
    <t>СОК ФРУКТОВЫЙ /ВИНОГРАДНЫЙ/</t>
  </si>
  <si>
    <t>ЯЙЦА ВАРЕНЫЕ</t>
  </si>
  <si>
    <t>209</t>
  </si>
  <si>
    <t>СЫР (ПОРЦИЯМИ)</t>
  </si>
  <si>
    <t>15</t>
  </si>
  <si>
    <t>7</t>
  </si>
  <si>
    <t>9 день</t>
  </si>
  <si>
    <t>САЛАТ ВИТАМИННЫЙ (2-ОЙ ВАРИАНТ)</t>
  </si>
  <si>
    <t>42</t>
  </si>
  <si>
    <t>КОТЛЕТЫ  КУРИНЫЕ "КАЗАЧОК"</t>
  </si>
  <si>
    <t>ОВОЩИ НАТУРАЛЬНЫЕ ПО СЕЗОНУ/ ТОМАТЫ/</t>
  </si>
  <si>
    <t xml:space="preserve">БОРЩ ПО-КУБАНСКИ </t>
  </si>
  <si>
    <t>ГРЕЧКА ПО-КУПЕЧЕСКИ С МЯСОМ</t>
  </si>
  <si>
    <t>203.</t>
  </si>
  <si>
    <t>РЫБА, ЗАПЕЧЕННАЯ С КАРТОФЕЛЕМ ПО-РУССКИ</t>
  </si>
  <si>
    <t>235</t>
  </si>
  <si>
    <t>8</t>
  </si>
  <si>
    <t>10 день</t>
  </si>
  <si>
    <t>ПЛОВ С МЯСОМ</t>
  </si>
  <si>
    <t>265</t>
  </si>
  <si>
    <t>НАПИТОК ИЗ ЦИКОРИЯ С МОЛОКОМ</t>
  </si>
  <si>
    <t>СУП С КЛЕЦКАМИ</t>
  </si>
  <si>
    <t>118.2</t>
  </si>
  <si>
    <t xml:space="preserve">ОМЛЕТ ПАРОВОЙ С МЯСОМ </t>
  </si>
  <si>
    <t>224</t>
  </si>
  <si>
    <t xml:space="preserve">ЧАЙ ФРУКТОВЫЙ С ЛИМОНОМ И ЯБЛОКОМ </t>
  </si>
  <si>
    <t>9</t>
  </si>
  <si>
    <t>11 день</t>
  </si>
  <si>
    <t>САЛАТ ИЗ  СВЕЖЕЙ  КАПУСТЫ СО СВЕЖИМИ ОГУРЦАМИ</t>
  </si>
  <si>
    <t>МАКАРОННЫЕ ИЗДЕЛИЯ ОТВАРНЫЕ</t>
  </si>
  <si>
    <t>309</t>
  </si>
  <si>
    <t>КОТЛЕТЫ РЫБНЫЕ</t>
  </si>
  <si>
    <t>СЕРДЦЕ ГОВЯЖЬЕ ПО-СТРОГАНОВСКИ</t>
  </si>
  <si>
    <t>БУЛОЧКА ДОМАШНЯЯ</t>
  </si>
  <si>
    <t>КАША ПШЕННАЯ ЖИДКАЯ</t>
  </si>
  <si>
    <t>ПП</t>
  </si>
  <si>
    <t xml:space="preserve">СУП-ЛАПША </t>
  </si>
  <si>
    <t>113</t>
  </si>
  <si>
    <t>КАРТОФЕЛЬ И ОВОЩИ, ТУШЕННЫЕ В СОУСЕ С СЕРДЦЕМ ГОВЯЖЬИМ</t>
  </si>
  <si>
    <t>БУТЕРБРОД С СЫРОМ</t>
  </si>
  <si>
    <t>РАГУ ИЗ  ЦЫПЛЕНКА-БРОЙЛЕРА</t>
  </si>
  <si>
    <t>289</t>
  </si>
  <si>
    <t>ШНИЦЕЛЬ РЫБНЫЙ НАТУРАЛЬНЫЙ</t>
  </si>
  <si>
    <t>СУП МОЛОЧНЫЙ С КЛЕЦКАМИ</t>
  </si>
  <si>
    <t>СУП КАРТОФЕЛЬНЫЙ С БОБОВЫМИ / ГРЕНКИ 200/20</t>
  </si>
  <si>
    <t>СУП СЫРНЫЙ С  СУХАРИКАМИ 200/20</t>
  </si>
  <si>
    <t>ЗАПЕКАНКА ИЗ ТВОРОГА С МОЛОКОМ СГУЩЕННОЙ  130/20</t>
  </si>
  <si>
    <t>Итого за весь период</t>
  </si>
  <si>
    <t>Среднее значение за период</t>
  </si>
  <si>
    <t xml:space="preserve">Соотношение  белков, жиров, углеводов в меню за период </t>
  </si>
  <si>
    <t>ЛАПШЕВНИК С ТВОРОГОМ И МОЛОКОМ СГУЩЕННЫМ 170/30</t>
  </si>
  <si>
    <t>СОК ФРУКТОВЫЙ/ ВИНОГРАДНЫЙ/</t>
  </si>
  <si>
    <t>СОК ФРУКТОВЫЙ /ЯБЛОЧНЫЙ</t>
  </si>
  <si>
    <t>СУММАРНЫЕ ОБЪЕМЫ БЛЮД ПО ПРИЕМАМ ПИЩИ (В ГРАММАХ)</t>
  </si>
  <si>
    <t>ИТОГО ПО ПРИМЕРНОМУ МЕНЮ</t>
  </si>
  <si>
    <t>Таблица повторов блюд</t>
  </si>
  <si>
    <t>Наименование блюд и кулинарных изделий</t>
  </si>
  <si>
    <t>Дни недели</t>
  </si>
  <si>
    <t>№ ДНЯ</t>
  </si>
  <si>
    <t>х</t>
  </si>
  <si>
    <t>УТВЕРЖДАЮ
Директор ООО "Вита Лайн"
______С.А.Бочаров
"____"______________ 2025 г.</t>
  </si>
  <si>
    <t>6 день</t>
  </si>
  <si>
    <t>12 день</t>
  </si>
  <si>
    <t xml:space="preserve">КОНДИТЕРСКИЕ ИЗДЕЛИЯ ПЕЧЕНЬЕ САХАРНОЕ </t>
  </si>
  <si>
    <t>КОНДИТЕРСКИЕ ИЗДЕЛИЯ / ВАФЛИ/</t>
  </si>
  <si>
    <t>ОВОЩНАЯ НАРЕЗКА / СВЕЖИЕ ОГУРЦЫ И ТОМАТЫ/</t>
  </si>
  <si>
    <t>ТЕФТЕЛИ БЕЛИП 100/20</t>
  </si>
  <si>
    <t>КОНДИТЕРСКИЕ ИЗДЕЛИЯ /печенье сахарное /</t>
  </si>
  <si>
    <t>ФРУКТЫ СВЕЖИЕ ПО СЕЗОНУ  /АПЕЛЬСИН/</t>
  </si>
  <si>
    <t>ОЛАДЬИ С МОЛОКОМ СГУЩЕННЫМ 180/20</t>
  </si>
  <si>
    <t>ПРИМЕЧАНИЕ:</t>
  </si>
  <si>
    <t>ДОПУСКАЕТСЯ::</t>
  </si>
  <si>
    <t>1.Приготовление блюд из других крупы с соблюдением норм закладки и энергетической ценности</t>
  </si>
  <si>
    <t>2.Выдача других фруктов в соответствии с сезоном и соблюдением норм выдачи и энергетической ценности</t>
  </si>
  <si>
    <t>3.Выдача  иных соков натуральных с соблюдением ном выдачи и энергетической ценности</t>
  </si>
  <si>
    <t>4.Выдача иных овощей (свежих и соленых) в соответствии с сезоном и соблюдением энергетической ценности</t>
  </si>
  <si>
    <t>5.Выдача других кондитерских изделий ( не кремовых) с соблюдением норм выдачи и энергетической ценности</t>
  </si>
  <si>
    <t>6.Приготовление блюд из других видов рыбы с соблюдением норм закладки и энергетической ценности</t>
  </si>
  <si>
    <t>БУЛОЧКА СДОБНАЯ  ПП</t>
  </si>
  <si>
    <t>КОНДИТЕРСКИЕ ИЗДЕЛИЯ ВАФЛИ</t>
  </si>
  <si>
    <t>МЯСО, ТУШЕНОЕ С КАПУСТОЙ</t>
  </si>
  <si>
    <t>ОВОЩНАЯ НАРЕЗКА/ СВЕЖИЕ ОГУРЦЫ И ТОМАТЫ 30/30/</t>
  </si>
  <si>
    <t>КОНДИТЕРСКИЕ ИЗДЕЛИЯ/ ПЕЧЕНЬЕ САХАРНОЕ-</t>
  </si>
  <si>
    <t>КОТЛЕТЫ ДРУЖБА  С МАСЛОМ 90/5</t>
  </si>
  <si>
    <t>ФРУКТЫ СВЕЖИЕ ПО СЕЗОНУ  /ГРУША/</t>
  </si>
  <si>
    <t>СОК ФРУКТОВЫЙ /ВИШНЕВЫЙ/</t>
  </si>
  <si>
    <t>ОЛАДЬИ С МОЛОКОМ СГУЩЕННЫМ 120/30</t>
  </si>
  <si>
    <r>
      <t>Возрастная категория</t>
    </r>
    <r>
      <rPr>
        <sz val="12"/>
        <rFont val="Times New Roman"/>
        <family val="1"/>
        <charset val="204"/>
      </rPr>
      <t>: 12-18 лет</t>
    </r>
  </si>
  <si>
    <t>СОГЛАСОВАНО
______________________                                                                                                                                                      
_________/___________________/
"____"______________ 2025 г.</t>
  </si>
  <si>
    <t xml:space="preserve">ОСНОВНОЕ/ОРГАНИЗОВАННОЕ/ МЕНЮ ПРИГОТАВЛИВАЕМЫХ БЛЮД                                                                                        ДЛЯ ВОЗРАСТНОЙ КАТЕГОРИИ ДЕТЕЙ 12-18 ЛЕТ </t>
  </si>
  <si>
    <t>СЫР (ПОРЦИЯМИ)/ГОЛЛАНДСКИЙ И ДР/</t>
  </si>
  <si>
    <t>ЗАПЕКАНКА ИЗ РИСА С КУРИЦЕЙ</t>
  </si>
  <si>
    <t xml:space="preserve">КАША РИСОВАЯ МОЛОЧНАЯ ВЯЗКАЯ </t>
  </si>
  <si>
    <t>МАКАРОНЫ ЗАПЕЧЕННЫЕ С СЫРОМ</t>
  </si>
  <si>
    <t>ЗАПЕКАНКА ИЗ РИСА И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</si>
</sst>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color rgb="FF000000"/>
      <name val="Tahoma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2" xfId="0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top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39" fontId="2" fillId="2" borderId="1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19" xfId="0" applyFont="1" applyFill="1" applyBorder="1"/>
    <xf numFmtId="0" fontId="5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18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4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top" wrapText="1"/>
    </xf>
    <xf numFmtId="4" fontId="1" fillId="2" borderId="11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wrapText="1"/>
    </xf>
    <xf numFmtId="4" fontId="10" fillId="2" borderId="11" xfId="0" applyNumberFormat="1" applyFont="1" applyFill="1" applyBorder="1" applyAlignment="1">
      <alignment horizontal="center" vertical="center" wrapText="1"/>
    </xf>
    <xf numFmtId="39" fontId="10" fillId="2" borderId="11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top" wrapText="1"/>
    </xf>
    <xf numFmtId="0" fontId="7" fillId="2" borderId="10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4" fontId="1" fillId="2" borderId="18" xfId="0" applyNumberFormat="1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7" fillId="2" borderId="17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2" fillId="2" borderId="10" xfId="0" applyFont="1" applyFill="1" applyBorder="1" applyAlignment="1">
      <alignment horizontal="left" vertical="top" wrapText="1"/>
    </xf>
    <xf numFmtId="0" fontId="7" fillId="2" borderId="0" xfId="0" applyFont="1" applyFill="1"/>
    <xf numFmtId="0" fontId="1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0" fontId="7" fillId="2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82"/>
  <sheetViews>
    <sheetView tabSelected="1" topLeftCell="A151" zoomScaleNormal="100" workbookViewId="0">
      <selection activeCell="F175" sqref="F175"/>
    </sheetView>
  </sheetViews>
  <sheetFormatPr defaultColWidth="9.140625" defaultRowHeight="12" x14ac:dyDescent="0.25"/>
  <cols>
    <col min="1" max="1" width="59.140625" style="2" customWidth="1"/>
    <col min="2" max="2" width="8.7109375" style="2" customWidth="1"/>
    <col min="3" max="3" width="11.42578125" style="15" customWidth="1"/>
    <col min="4" max="4" width="14.42578125" style="15" customWidth="1"/>
    <col min="5" max="5" width="12.85546875" style="15" customWidth="1"/>
    <col min="6" max="6" width="14.7109375" style="15" customWidth="1"/>
    <col min="7" max="16" width="8.7109375" style="15" hidden="1" customWidth="1"/>
    <col min="17" max="17" width="11.85546875" style="15" hidden="1" customWidth="1"/>
    <col min="18" max="20" width="8.7109375" style="15" hidden="1" customWidth="1"/>
    <col min="21" max="21" width="9.42578125" style="2" customWidth="1"/>
    <col min="22" max="16384" width="9.140625" style="2"/>
  </cols>
  <sheetData>
    <row r="1" spans="1:29" ht="82.5" customHeight="1" x14ac:dyDescent="0.25">
      <c r="A1" s="57" t="s">
        <v>198</v>
      </c>
      <c r="B1" s="57"/>
      <c r="C1" s="57"/>
      <c r="D1" s="62" t="s">
        <v>226</v>
      </c>
      <c r="E1" s="63"/>
      <c r="F1" s="63"/>
      <c r="G1" s="57" t="s">
        <v>198</v>
      </c>
      <c r="H1" s="57" t="s">
        <v>198</v>
      </c>
      <c r="I1" s="57" t="s">
        <v>198</v>
      </c>
      <c r="J1" s="57" t="s">
        <v>198</v>
      </c>
      <c r="K1" s="57" t="s">
        <v>198</v>
      </c>
      <c r="L1" s="57" t="s">
        <v>198</v>
      </c>
      <c r="M1" s="57" t="s">
        <v>198</v>
      </c>
      <c r="N1" s="57" t="s">
        <v>198</v>
      </c>
      <c r="O1" s="57" t="s">
        <v>198</v>
      </c>
      <c r="P1" s="57" t="s">
        <v>198</v>
      </c>
      <c r="Q1" s="57" t="s">
        <v>198</v>
      </c>
      <c r="R1" s="57" t="s">
        <v>198</v>
      </c>
      <c r="S1" s="57" t="s">
        <v>198</v>
      </c>
      <c r="T1" s="57" t="s">
        <v>198</v>
      </c>
      <c r="U1" s="46"/>
      <c r="AA1" s="62"/>
      <c r="AB1" s="63"/>
      <c r="AC1" s="63"/>
    </row>
    <row r="2" spans="1:29" ht="49.95" customHeight="1" x14ac:dyDescent="0.25">
      <c r="A2" s="81" t="s">
        <v>227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9" ht="13.2" customHeight="1" x14ac:dyDescent="0.25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29" ht="28.35" customHeight="1" x14ac:dyDescent="0.25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1:29" ht="13.35" customHeight="1" x14ac:dyDescent="0.25">
      <c r="A5" s="74" t="s">
        <v>1</v>
      </c>
      <c r="B5" s="74" t="s">
        <v>2</v>
      </c>
      <c r="C5" s="76" t="s">
        <v>3</v>
      </c>
      <c r="D5" s="77"/>
      <c r="E5" s="78"/>
      <c r="F5" s="79" t="s">
        <v>4</v>
      </c>
      <c r="G5" s="76" t="s">
        <v>5</v>
      </c>
      <c r="H5" s="77"/>
      <c r="I5" s="77"/>
      <c r="J5" s="77"/>
      <c r="K5" s="77"/>
      <c r="L5" s="78"/>
      <c r="M5" s="76" t="s">
        <v>6</v>
      </c>
      <c r="N5" s="77"/>
      <c r="O5" s="77"/>
      <c r="P5" s="77"/>
      <c r="Q5" s="77"/>
      <c r="R5" s="77"/>
      <c r="S5" s="77"/>
      <c r="T5" s="78"/>
      <c r="U5" s="74" t="s">
        <v>7</v>
      </c>
    </row>
    <row r="6" spans="1:29" ht="26.7" customHeight="1" x14ac:dyDescent="0.25">
      <c r="A6" s="75"/>
      <c r="B6" s="75"/>
      <c r="C6" s="47" t="s">
        <v>8</v>
      </c>
      <c r="D6" s="47" t="s">
        <v>9</v>
      </c>
      <c r="E6" s="47" t="s">
        <v>10</v>
      </c>
      <c r="F6" s="80"/>
      <c r="G6" s="47" t="s">
        <v>11</v>
      </c>
      <c r="H6" s="47" t="s">
        <v>12</v>
      </c>
      <c r="I6" s="47" t="s">
        <v>13</v>
      </c>
      <c r="J6" s="47" t="s">
        <v>14</v>
      </c>
      <c r="K6" s="47" t="s">
        <v>15</v>
      </c>
      <c r="L6" s="47" t="s">
        <v>16</v>
      </c>
      <c r="M6" s="47" t="s">
        <v>17</v>
      </c>
      <c r="N6" s="47" t="s">
        <v>18</v>
      </c>
      <c r="O6" s="47" t="s">
        <v>19</v>
      </c>
      <c r="P6" s="47" t="s">
        <v>20</v>
      </c>
      <c r="Q6" s="47" t="s">
        <v>21</v>
      </c>
      <c r="R6" s="47" t="s">
        <v>22</v>
      </c>
      <c r="S6" s="47" t="s">
        <v>23</v>
      </c>
      <c r="T6" s="47" t="s">
        <v>24</v>
      </c>
      <c r="U6" s="75"/>
    </row>
    <row r="7" spans="1:29" ht="14.7" customHeight="1" x14ac:dyDescent="0.25">
      <c r="A7" s="3" t="s">
        <v>25</v>
      </c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3"/>
    </row>
    <row r="8" spans="1:29" ht="12.15" customHeight="1" x14ac:dyDescent="0.25">
      <c r="A8" s="5" t="s">
        <v>26</v>
      </c>
      <c r="B8" s="6">
        <v>75</v>
      </c>
      <c r="C8" s="7">
        <v>8.2200000000000006</v>
      </c>
      <c r="D8" s="7">
        <v>11.45</v>
      </c>
      <c r="E8" s="7">
        <v>15.13</v>
      </c>
      <c r="F8" s="7">
        <v>169.42</v>
      </c>
      <c r="G8" s="7">
        <v>0.06</v>
      </c>
      <c r="H8" s="7">
        <v>0.1</v>
      </c>
      <c r="I8" s="7">
        <v>0.14000000000000001</v>
      </c>
      <c r="J8" s="7">
        <v>0.91</v>
      </c>
      <c r="K8" s="7">
        <v>0.15</v>
      </c>
      <c r="L8" s="7">
        <v>0.1</v>
      </c>
      <c r="M8" s="7">
        <v>269.89999999999998</v>
      </c>
      <c r="N8" s="7">
        <v>19.7</v>
      </c>
      <c r="O8" s="7">
        <v>167.1</v>
      </c>
      <c r="P8" s="7">
        <v>0.9</v>
      </c>
      <c r="Q8" s="7">
        <v>71</v>
      </c>
      <c r="R8" s="7">
        <v>0</v>
      </c>
      <c r="S8" s="7">
        <v>0.01</v>
      </c>
      <c r="T8" s="7">
        <v>0.01</v>
      </c>
      <c r="U8" s="6" t="s">
        <v>27</v>
      </c>
    </row>
    <row r="9" spans="1:29" ht="12.15" customHeight="1" x14ac:dyDescent="0.25">
      <c r="A9" s="5" t="s">
        <v>28</v>
      </c>
      <c r="B9" s="6">
        <v>200</v>
      </c>
      <c r="C9" s="7">
        <v>5.45</v>
      </c>
      <c r="D9" s="7">
        <v>7.13</v>
      </c>
      <c r="E9" s="7">
        <v>30.38</v>
      </c>
      <c r="F9" s="7">
        <v>224.18</v>
      </c>
      <c r="G9" s="7">
        <v>0.16</v>
      </c>
      <c r="H9" s="7">
        <v>0.69</v>
      </c>
      <c r="I9" s="7">
        <v>0.06</v>
      </c>
      <c r="J9" s="7">
        <v>2.74</v>
      </c>
      <c r="K9" s="7">
        <v>0.14000000000000001</v>
      </c>
      <c r="L9" s="7">
        <v>0.21</v>
      </c>
      <c r="M9" s="7">
        <v>145</v>
      </c>
      <c r="N9" s="7">
        <v>83.77</v>
      </c>
      <c r="O9" s="7">
        <v>199.6</v>
      </c>
      <c r="P9" s="7">
        <v>2.52</v>
      </c>
      <c r="Q9" s="7">
        <v>341</v>
      </c>
      <c r="R9" s="7">
        <v>13.25</v>
      </c>
      <c r="S9" s="7">
        <v>0.01</v>
      </c>
      <c r="T9" s="7">
        <v>0</v>
      </c>
      <c r="U9" s="6" t="s">
        <v>29</v>
      </c>
    </row>
    <row r="10" spans="1:29" ht="12.15" customHeight="1" x14ac:dyDescent="0.25">
      <c r="A10" s="5" t="s">
        <v>30</v>
      </c>
      <c r="B10" s="6">
        <v>180</v>
      </c>
      <c r="C10" s="7">
        <v>4.57</v>
      </c>
      <c r="D10" s="7">
        <v>3.64</v>
      </c>
      <c r="E10" s="7">
        <v>16.55</v>
      </c>
      <c r="F10" s="7">
        <v>118.22</v>
      </c>
      <c r="G10" s="7">
        <v>0.05</v>
      </c>
      <c r="H10" s="7">
        <v>0.78</v>
      </c>
      <c r="I10" s="7">
        <v>0.02</v>
      </c>
      <c r="J10" s="7">
        <v>0</v>
      </c>
      <c r="K10" s="7">
        <v>0</v>
      </c>
      <c r="L10" s="7">
        <v>0.16</v>
      </c>
      <c r="M10" s="7">
        <v>157.29</v>
      </c>
      <c r="N10" s="7">
        <v>21.8</v>
      </c>
      <c r="O10" s="7">
        <v>119.12</v>
      </c>
      <c r="P10" s="7">
        <v>0.34</v>
      </c>
      <c r="Q10" s="7">
        <v>235.19</v>
      </c>
      <c r="R10" s="7">
        <v>13.5</v>
      </c>
      <c r="S10" s="7">
        <v>0</v>
      </c>
      <c r="T10" s="7">
        <v>0</v>
      </c>
      <c r="U10" s="6" t="s">
        <v>31</v>
      </c>
    </row>
    <row r="11" spans="1:29" ht="12.15" customHeight="1" x14ac:dyDescent="0.25">
      <c r="A11" s="16" t="s">
        <v>33</v>
      </c>
      <c r="B11" s="17">
        <v>100</v>
      </c>
      <c r="C11" s="18">
        <v>0.4</v>
      </c>
      <c r="D11" s="18">
        <v>0.4</v>
      </c>
      <c r="E11" s="18">
        <v>9.8000000000000007</v>
      </c>
      <c r="F11" s="18">
        <v>47</v>
      </c>
      <c r="G11" s="19">
        <v>0.03</v>
      </c>
      <c r="H11" s="19">
        <v>10</v>
      </c>
      <c r="I11" s="19">
        <v>0.01</v>
      </c>
      <c r="J11" s="19">
        <v>0.63</v>
      </c>
      <c r="K11" s="19">
        <v>0</v>
      </c>
      <c r="L11" s="19">
        <v>0.02</v>
      </c>
      <c r="M11" s="19">
        <v>16</v>
      </c>
      <c r="N11" s="19">
        <v>8</v>
      </c>
      <c r="O11" s="19">
        <v>11</v>
      </c>
      <c r="P11" s="19">
        <v>2.2000000000000002</v>
      </c>
      <c r="Q11" s="19">
        <v>278</v>
      </c>
      <c r="R11" s="19">
        <v>2</v>
      </c>
      <c r="S11" s="19">
        <v>0.01</v>
      </c>
      <c r="T11" s="19">
        <v>0</v>
      </c>
      <c r="U11" s="17" t="s">
        <v>34</v>
      </c>
    </row>
    <row r="12" spans="1:29" ht="12.15" customHeight="1" x14ac:dyDescent="0.25">
      <c r="A12" s="5" t="s">
        <v>35</v>
      </c>
      <c r="B12" s="6">
        <v>30</v>
      </c>
      <c r="C12" s="7">
        <v>1.68</v>
      </c>
      <c r="D12" s="7">
        <v>0.33</v>
      </c>
      <c r="E12" s="7">
        <v>14.82</v>
      </c>
      <c r="F12" s="7">
        <v>68.97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6">
        <v>2</v>
      </c>
    </row>
    <row r="13" spans="1:29" ht="21.6" customHeight="1" x14ac:dyDescent="0.25">
      <c r="A13" s="8" t="s">
        <v>36</v>
      </c>
      <c r="B13" s="9">
        <f>SUM(B8:B12)</f>
        <v>585</v>
      </c>
      <c r="C13" s="10">
        <f t="shared" ref="C13:T13" si="0">SUM(C8:C12)</f>
        <v>20.32</v>
      </c>
      <c r="D13" s="10">
        <f t="shared" si="0"/>
        <v>22.949999999999996</v>
      </c>
      <c r="E13" s="10">
        <f t="shared" si="0"/>
        <v>86.68</v>
      </c>
      <c r="F13" s="10">
        <f t="shared" si="0"/>
        <v>627.79000000000008</v>
      </c>
      <c r="G13" s="10">
        <f t="shared" si="0"/>
        <v>0.30000000000000004</v>
      </c>
      <c r="H13" s="10">
        <f t="shared" si="0"/>
        <v>11.57</v>
      </c>
      <c r="I13" s="10">
        <f t="shared" si="0"/>
        <v>0.23</v>
      </c>
      <c r="J13" s="10">
        <f t="shared" si="0"/>
        <v>4.28</v>
      </c>
      <c r="K13" s="10">
        <f t="shared" si="0"/>
        <v>0.29000000000000004</v>
      </c>
      <c r="L13" s="10">
        <f t="shared" si="0"/>
        <v>0.49</v>
      </c>
      <c r="M13" s="10">
        <f t="shared" si="0"/>
        <v>588.18999999999994</v>
      </c>
      <c r="N13" s="10">
        <f t="shared" si="0"/>
        <v>133.26999999999998</v>
      </c>
      <c r="O13" s="10">
        <f t="shared" si="0"/>
        <v>496.82</v>
      </c>
      <c r="P13" s="10">
        <f t="shared" si="0"/>
        <v>5.96</v>
      </c>
      <c r="Q13" s="10">
        <f t="shared" si="0"/>
        <v>925.19</v>
      </c>
      <c r="R13" s="10">
        <f t="shared" si="0"/>
        <v>28.75</v>
      </c>
      <c r="S13" s="10">
        <f t="shared" si="0"/>
        <v>0.03</v>
      </c>
      <c r="T13" s="10">
        <f t="shared" si="0"/>
        <v>0.01</v>
      </c>
      <c r="U13" s="11"/>
    </row>
    <row r="14" spans="1:29" ht="14.7" customHeight="1" x14ac:dyDescent="0.25">
      <c r="A14" s="3" t="s">
        <v>37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3"/>
    </row>
    <row r="15" spans="1:29" ht="12.15" customHeight="1" x14ac:dyDescent="0.25">
      <c r="A15" s="5" t="s">
        <v>203</v>
      </c>
      <c r="B15" s="6">
        <v>100</v>
      </c>
      <c r="C15" s="7">
        <v>0.92</v>
      </c>
      <c r="D15" s="7">
        <v>0.15</v>
      </c>
      <c r="E15" s="7">
        <v>3.06</v>
      </c>
      <c r="F15" s="7">
        <v>18.43</v>
      </c>
      <c r="G15" s="7">
        <v>0.03</v>
      </c>
      <c r="H15" s="7">
        <v>7</v>
      </c>
      <c r="I15" s="7">
        <v>7.0000000000000007E-2</v>
      </c>
      <c r="J15" s="7">
        <v>0.25</v>
      </c>
      <c r="K15" s="7">
        <v>0</v>
      </c>
      <c r="L15" s="7">
        <v>0.03</v>
      </c>
      <c r="M15" s="7">
        <v>16.649999999999999</v>
      </c>
      <c r="N15" s="7">
        <v>15.3</v>
      </c>
      <c r="O15" s="7">
        <v>30.6</v>
      </c>
      <c r="P15" s="7">
        <v>0.9</v>
      </c>
      <c r="Q15" s="7">
        <v>215.5</v>
      </c>
      <c r="R15" s="7">
        <v>2.5</v>
      </c>
      <c r="S15" s="7">
        <v>0.01</v>
      </c>
      <c r="T15" s="7">
        <v>0</v>
      </c>
      <c r="U15" s="6">
        <v>9</v>
      </c>
    </row>
    <row r="16" spans="1:29" ht="12.15" customHeight="1" x14ac:dyDescent="0.25">
      <c r="A16" s="5" t="s">
        <v>38</v>
      </c>
      <c r="B16" s="6">
        <v>250</v>
      </c>
      <c r="C16" s="7">
        <v>7.32</v>
      </c>
      <c r="D16" s="7">
        <v>5.99</v>
      </c>
      <c r="E16" s="7">
        <v>10.15</v>
      </c>
      <c r="F16" s="7">
        <v>129.04</v>
      </c>
      <c r="G16" s="7">
        <v>0.12</v>
      </c>
      <c r="H16" s="7">
        <v>8.4499999999999993</v>
      </c>
      <c r="I16" s="7">
        <v>0.25</v>
      </c>
      <c r="J16" s="7">
        <v>1.51</v>
      </c>
      <c r="K16" s="7">
        <v>0.04</v>
      </c>
      <c r="L16" s="7">
        <v>0.11</v>
      </c>
      <c r="M16" s="7">
        <v>49.09</v>
      </c>
      <c r="N16" s="7">
        <v>53.65</v>
      </c>
      <c r="O16" s="7">
        <v>179.58</v>
      </c>
      <c r="P16" s="7">
        <v>1.37</v>
      </c>
      <c r="Q16" s="7">
        <v>725.99</v>
      </c>
      <c r="R16" s="7">
        <v>94.58</v>
      </c>
      <c r="S16" s="7">
        <v>0.41</v>
      </c>
      <c r="T16" s="7">
        <v>0.01</v>
      </c>
      <c r="U16" s="6" t="s">
        <v>39</v>
      </c>
    </row>
    <row r="17" spans="1:21" ht="12.15" customHeight="1" x14ac:dyDescent="0.25">
      <c r="A17" s="5" t="s">
        <v>40</v>
      </c>
      <c r="B17" s="6">
        <v>280</v>
      </c>
      <c r="C17" s="7">
        <v>12.15</v>
      </c>
      <c r="D17" s="7">
        <v>22.09</v>
      </c>
      <c r="E17" s="7">
        <v>29.24</v>
      </c>
      <c r="F17" s="7">
        <v>357</v>
      </c>
      <c r="G17" s="7">
        <v>7.0000000000000007E-2</v>
      </c>
      <c r="H17" s="7">
        <v>1.37</v>
      </c>
      <c r="I17" s="7">
        <v>0.22</v>
      </c>
      <c r="J17" s="7">
        <v>2.4900000000000002</v>
      </c>
      <c r="K17" s="7">
        <v>0</v>
      </c>
      <c r="L17" s="7">
        <v>0.11</v>
      </c>
      <c r="M17" s="7">
        <v>19.3</v>
      </c>
      <c r="N17" s="7">
        <v>32.22</v>
      </c>
      <c r="O17" s="7">
        <v>165.11</v>
      </c>
      <c r="P17" s="7">
        <v>1.55</v>
      </c>
      <c r="Q17" s="7">
        <v>224.12</v>
      </c>
      <c r="R17" s="7">
        <v>5.69</v>
      </c>
      <c r="S17" s="7">
        <v>0.11</v>
      </c>
      <c r="T17" s="7">
        <v>0.02</v>
      </c>
      <c r="U17" s="6" t="s">
        <v>41</v>
      </c>
    </row>
    <row r="18" spans="1:21" ht="12.15" customHeight="1" x14ac:dyDescent="0.25">
      <c r="A18" s="5" t="s">
        <v>189</v>
      </c>
      <c r="B18" s="6">
        <v>180</v>
      </c>
      <c r="C18" s="7">
        <f>0.97*180/200</f>
        <v>0.873</v>
      </c>
      <c r="D18" s="7">
        <f>0.19*180/200</f>
        <v>0.17100000000000001</v>
      </c>
      <c r="E18" s="7">
        <f>19.59*180/200</f>
        <v>17.631</v>
      </c>
      <c r="F18" s="7">
        <f>83.42*180/200</f>
        <v>75.078000000000003</v>
      </c>
      <c r="G18" s="7">
        <v>0.02</v>
      </c>
      <c r="H18" s="7">
        <v>1.6</v>
      </c>
      <c r="I18" s="7">
        <v>0</v>
      </c>
      <c r="J18" s="7">
        <v>0</v>
      </c>
      <c r="K18" s="7">
        <v>0</v>
      </c>
      <c r="L18" s="7">
        <v>0.02</v>
      </c>
      <c r="M18" s="7">
        <v>12.6</v>
      </c>
      <c r="N18" s="7">
        <v>7.2</v>
      </c>
      <c r="O18" s="7">
        <v>12.6</v>
      </c>
      <c r="P18" s="7">
        <v>2.52</v>
      </c>
      <c r="Q18" s="7">
        <v>240</v>
      </c>
      <c r="R18" s="7">
        <v>2</v>
      </c>
      <c r="S18" s="7">
        <v>0</v>
      </c>
      <c r="T18" s="7">
        <v>0</v>
      </c>
      <c r="U18" s="6" t="s">
        <v>43</v>
      </c>
    </row>
    <row r="19" spans="1:21" ht="12.15" customHeight="1" x14ac:dyDescent="0.25">
      <c r="A19" s="5" t="s">
        <v>44</v>
      </c>
      <c r="B19" s="6">
        <v>70</v>
      </c>
      <c r="C19" s="7">
        <v>5.34</v>
      </c>
      <c r="D19" s="7">
        <v>0.43</v>
      </c>
      <c r="E19" s="7">
        <v>35.130000000000003</v>
      </c>
      <c r="F19" s="7">
        <v>165.77</v>
      </c>
      <c r="G19" s="7">
        <v>0.11</v>
      </c>
      <c r="H19" s="7">
        <v>0</v>
      </c>
      <c r="I19" s="7">
        <v>0</v>
      </c>
      <c r="J19" s="7">
        <v>1.37</v>
      </c>
      <c r="K19" s="7">
        <v>0</v>
      </c>
      <c r="L19" s="7">
        <v>0.04</v>
      </c>
      <c r="M19" s="7">
        <v>16.100000000000001</v>
      </c>
      <c r="N19" s="7">
        <v>23.1</v>
      </c>
      <c r="O19" s="7">
        <v>58.8</v>
      </c>
      <c r="P19" s="7">
        <v>1.4</v>
      </c>
      <c r="Q19" s="7">
        <v>90.3</v>
      </c>
      <c r="R19" s="7">
        <v>0</v>
      </c>
      <c r="S19" s="7">
        <v>0.01</v>
      </c>
      <c r="T19" s="7">
        <v>0</v>
      </c>
      <c r="U19" s="6">
        <v>1</v>
      </c>
    </row>
    <row r="20" spans="1:21" ht="12.15" customHeight="1" x14ac:dyDescent="0.25">
      <c r="A20" s="5" t="s">
        <v>35</v>
      </c>
      <c r="B20" s="6">
        <v>40</v>
      </c>
      <c r="C20" s="7">
        <v>2.65</v>
      </c>
      <c r="D20" s="7">
        <v>0.35</v>
      </c>
      <c r="E20" s="7">
        <v>16.96</v>
      </c>
      <c r="F20" s="7">
        <v>81.58</v>
      </c>
      <c r="G20" s="7">
        <v>7.0000000000000007E-2</v>
      </c>
      <c r="H20" s="7">
        <v>0</v>
      </c>
      <c r="I20" s="7">
        <v>0</v>
      </c>
      <c r="J20" s="7">
        <v>0.88</v>
      </c>
      <c r="K20" s="7">
        <v>0</v>
      </c>
      <c r="L20" s="7">
        <v>0.03</v>
      </c>
      <c r="M20" s="7">
        <v>7.2</v>
      </c>
      <c r="N20" s="7">
        <v>7.6</v>
      </c>
      <c r="O20" s="7">
        <v>34.799999999999997</v>
      </c>
      <c r="P20" s="7">
        <v>1.6</v>
      </c>
      <c r="Q20" s="7">
        <v>54.4</v>
      </c>
      <c r="R20" s="7">
        <v>2.2400000000000002</v>
      </c>
      <c r="S20" s="7">
        <v>0</v>
      </c>
      <c r="T20" s="7">
        <v>0</v>
      </c>
      <c r="U20" s="6">
        <v>2</v>
      </c>
    </row>
    <row r="21" spans="1:21" ht="12.15" customHeight="1" x14ac:dyDescent="0.25">
      <c r="A21" s="5" t="s">
        <v>201</v>
      </c>
      <c r="B21" s="6">
        <v>55</v>
      </c>
      <c r="C21" s="7">
        <v>2.25</v>
      </c>
      <c r="D21" s="7">
        <v>2.94</v>
      </c>
      <c r="E21" s="7">
        <v>22.32</v>
      </c>
      <c r="F21" s="7">
        <v>125.1</v>
      </c>
      <c r="G21" s="7">
        <v>0.02</v>
      </c>
      <c r="H21" s="7">
        <v>0</v>
      </c>
      <c r="I21" s="7">
        <v>0</v>
      </c>
      <c r="J21" s="7">
        <v>0</v>
      </c>
      <c r="K21" s="7">
        <v>0</v>
      </c>
      <c r="L21" s="7">
        <v>0.02</v>
      </c>
      <c r="M21" s="7">
        <v>8.6999999999999993</v>
      </c>
      <c r="N21" s="7">
        <v>6</v>
      </c>
      <c r="O21" s="7">
        <v>27</v>
      </c>
      <c r="P21" s="7">
        <v>0.63</v>
      </c>
      <c r="Q21" s="7">
        <v>33</v>
      </c>
      <c r="R21" s="7">
        <v>0</v>
      </c>
      <c r="S21" s="7">
        <v>0</v>
      </c>
      <c r="T21" s="7">
        <v>0</v>
      </c>
      <c r="U21" s="6">
        <v>31</v>
      </c>
    </row>
    <row r="22" spans="1:21" ht="21.6" customHeight="1" x14ac:dyDescent="0.25">
      <c r="A22" s="8" t="s">
        <v>36</v>
      </c>
      <c r="B22" s="9">
        <f>SUM(B15:B21)</f>
        <v>975</v>
      </c>
      <c r="C22" s="10">
        <f t="shared" ref="C22:T22" si="1">SUM(C15:C21)</f>
        <v>31.503</v>
      </c>
      <c r="D22" s="10">
        <f t="shared" si="1"/>
        <v>32.121000000000002</v>
      </c>
      <c r="E22" s="10">
        <f t="shared" si="1"/>
        <v>134.49100000000001</v>
      </c>
      <c r="F22" s="10">
        <f t="shared" si="1"/>
        <v>951.99800000000005</v>
      </c>
      <c r="G22" s="10">
        <f t="shared" si="1"/>
        <v>0.44</v>
      </c>
      <c r="H22" s="10">
        <f t="shared" si="1"/>
        <v>18.420000000000002</v>
      </c>
      <c r="I22" s="10">
        <f t="shared" si="1"/>
        <v>0.54</v>
      </c>
      <c r="J22" s="10">
        <f t="shared" si="1"/>
        <v>6.5</v>
      </c>
      <c r="K22" s="10">
        <f t="shared" si="1"/>
        <v>0.04</v>
      </c>
      <c r="L22" s="10">
        <f t="shared" si="1"/>
        <v>0.36</v>
      </c>
      <c r="M22" s="10">
        <f t="shared" si="1"/>
        <v>129.64000000000001</v>
      </c>
      <c r="N22" s="10">
        <f t="shared" si="1"/>
        <v>145.07</v>
      </c>
      <c r="O22" s="10">
        <f t="shared" si="1"/>
        <v>508.49000000000007</v>
      </c>
      <c r="P22" s="10">
        <f t="shared" si="1"/>
        <v>9.9700000000000006</v>
      </c>
      <c r="Q22" s="10">
        <f t="shared" si="1"/>
        <v>1583.3100000000002</v>
      </c>
      <c r="R22" s="10">
        <f t="shared" si="1"/>
        <v>107.00999999999999</v>
      </c>
      <c r="S22" s="10">
        <f t="shared" si="1"/>
        <v>0.54</v>
      </c>
      <c r="T22" s="10">
        <f t="shared" si="1"/>
        <v>0.03</v>
      </c>
      <c r="U22" s="11"/>
    </row>
    <row r="23" spans="1:21" ht="21.6" customHeight="1" x14ac:dyDescent="0.25">
      <c r="A23" s="8" t="s">
        <v>50</v>
      </c>
      <c r="B23" s="8"/>
      <c r="C23" s="12">
        <f>C22+C13</f>
        <v>51.823</v>
      </c>
      <c r="D23" s="12">
        <f t="shared" ref="D23:T23" si="2">D22+D13</f>
        <v>55.070999999999998</v>
      </c>
      <c r="E23" s="12">
        <f t="shared" si="2"/>
        <v>221.17100000000002</v>
      </c>
      <c r="F23" s="12">
        <f t="shared" si="2"/>
        <v>1579.788</v>
      </c>
      <c r="G23" s="12">
        <f t="shared" si="2"/>
        <v>0.74</v>
      </c>
      <c r="H23" s="12">
        <f t="shared" si="2"/>
        <v>29.990000000000002</v>
      </c>
      <c r="I23" s="12">
        <f t="shared" si="2"/>
        <v>0.77</v>
      </c>
      <c r="J23" s="12">
        <f t="shared" si="2"/>
        <v>10.780000000000001</v>
      </c>
      <c r="K23" s="12">
        <f t="shared" si="2"/>
        <v>0.33</v>
      </c>
      <c r="L23" s="12">
        <f t="shared" si="2"/>
        <v>0.85</v>
      </c>
      <c r="M23" s="12">
        <f t="shared" si="2"/>
        <v>717.82999999999993</v>
      </c>
      <c r="N23" s="12">
        <f t="shared" si="2"/>
        <v>278.33999999999997</v>
      </c>
      <c r="O23" s="12">
        <f t="shared" si="2"/>
        <v>1005.3100000000001</v>
      </c>
      <c r="P23" s="12">
        <f t="shared" si="2"/>
        <v>15.93</v>
      </c>
      <c r="Q23" s="12">
        <f t="shared" si="2"/>
        <v>2508.5</v>
      </c>
      <c r="R23" s="12">
        <f t="shared" si="2"/>
        <v>135.76</v>
      </c>
      <c r="S23" s="12">
        <f t="shared" si="2"/>
        <v>0.57000000000000006</v>
      </c>
      <c r="T23" s="12">
        <f t="shared" si="2"/>
        <v>0.04</v>
      </c>
      <c r="U23" s="11"/>
    </row>
    <row r="24" spans="1:21" ht="14.1" customHeight="1" x14ac:dyDescent="0.25">
      <c r="A24" s="13" t="s">
        <v>27</v>
      </c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3"/>
    </row>
    <row r="25" spans="1:21" ht="28.35" customHeight="1" x14ac:dyDescent="0.25">
      <c r="A25" s="72" t="s">
        <v>51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</row>
    <row r="26" spans="1:21" ht="13.35" customHeight="1" x14ac:dyDescent="0.25">
      <c r="A26" s="74" t="s">
        <v>1</v>
      </c>
      <c r="B26" s="74" t="s">
        <v>2</v>
      </c>
      <c r="C26" s="76" t="s">
        <v>3</v>
      </c>
      <c r="D26" s="77"/>
      <c r="E26" s="78"/>
      <c r="F26" s="79" t="s">
        <v>4</v>
      </c>
      <c r="G26" s="76" t="s">
        <v>5</v>
      </c>
      <c r="H26" s="77"/>
      <c r="I26" s="77"/>
      <c r="J26" s="77"/>
      <c r="K26" s="77"/>
      <c r="L26" s="78"/>
      <c r="M26" s="76" t="s">
        <v>6</v>
      </c>
      <c r="N26" s="77"/>
      <c r="O26" s="77"/>
      <c r="P26" s="77"/>
      <c r="Q26" s="77"/>
      <c r="R26" s="77"/>
      <c r="S26" s="77"/>
      <c r="T26" s="78"/>
      <c r="U26" s="74" t="s">
        <v>7</v>
      </c>
    </row>
    <row r="27" spans="1:21" ht="26.7" customHeight="1" x14ac:dyDescent="0.25">
      <c r="A27" s="75"/>
      <c r="B27" s="75"/>
      <c r="C27" s="47" t="s">
        <v>8</v>
      </c>
      <c r="D27" s="47" t="s">
        <v>9</v>
      </c>
      <c r="E27" s="47" t="s">
        <v>10</v>
      </c>
      <c r="F27" s="80"/>
      <c r="G27" s="47" t="s">
        <v>11</v>
      </c>
      <c r="H27" s="47" t="s">
        <v>12</v>
      </c>
      <c r="I27" s="47" t="s">
        <v>13</v>
      </c>
      <c r="J27" s="47" t="s">
        <v>14</v>
      </c>
      <c r="K27" s="47" t="s">
        <v>15</v>
      </c>
      <c r="L27" s="47" t="s">
        <v>16</v>
      </c>
      <c r="M27" s="47" t="s">
        <v>17</v>
      </c>
      <c r="N27" s="47" t="s">
        <v>18</v>
      </c>
      <c r="O27" s="47" t="s">
        <v>19</v>
      </c>
      <c r="P27" s="47" t="s">
        <v>20</v>
      </c>
      <c r="Q27" s="47" t="s">
        <v>21</v>
      </c>
      <c r="R27" s="47" t="s">
        <v>22</v>
      </c>
      <c r="S27" s="47" t="s">
        <v>23</v>
      </c>
      <c r="T27" s="47" t="s">
        <v>24</v>
      </c>
      <c r="U27" s="75"/>
    </row>
    <row r="28" spans="1:21" ht="14.7" customHeight="1" x14ac:dyDescent="0.25">
      <c r="A28" s="3" t="s">
        <v>25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3"/>
    </row>
    <row r="29" spans="1:21" ht="12.15" customHeight="1" x14ac:dyDescent="0.25">
      <c r="A29" s="5" t="s">
        <v>52</v>
      </c>
      <c r="B29" s="6">
        <v>100</v>
      </c>
      <c r="C29" s="7">
        <v>1.51</v>
      </c>
      <c r="D29" s="7">
        <v>5.08</v>
      </c>
      <c r="E29" s="7">
        <v>9.27</v>
      </c>
      <c r="F29" s="7">
        <v>89.8</v>
      </c>
      <c r="G29" s="7">
        <v>0.02</v>
      </c>
      <c r="H29" s="7">
        <v>14.68</v>
      </c>
      <c r="I29" s="7">
        <v>0.25</v>
      </c>
      <c r="J29" s="7">
        <v>2.21</v>
      </c>
      <c r="K29" s="7">
        <v>0</v>
      </c>
      <c r="L29" s="7">
        <v>0.03</v>
      </c>
      <c r="M29" s="7">
        <v>39.630000000000003</v>
      </c>
      <c r="N29" s="7">
        <v>15.23</v>
      </c>
      <c r="O29" s="7">
        <v>27.59</v>
      </c>
      <c r="P29" s="7">
        <v>0.81</v>
      </c>
      <c r="Q29" s="7">
        <v>165.96</v>
      </c>
      <c r="R29" s="7">
        <v>2.86</v>
      </c>
      <c r="S29" s="7">
        <v>0.01</v>
      </c>
      <c r="T29" s="7">
        <v>0</v>
      </c>
      <c r="U29" s="6" t="s">
        <v>53</v>
      </c>
    </row>
    <row r="30" spans="1:21" ht="12.15" customHeight="1" x14ac:dyDescent="0.25">
      <c r="A30" s="5" t="s">
        <v>54</v>
      </c>
      <c r="B30" s="6">
        <v>180</v>
      </c>
      <c r="C30" s="7">
        <v>4.0199999999999996</v>
      </c>
      <c r="D30" s="7">
        <v>6.68</v>
      </c>
      <c r="E30" s="7">
        <v>28.28</v>
      </c>
      <c r="F30" s="7">
        <v>190.48</v>
      </c>
      <c r="G30" s="7">
        <v>0.16</v>
      </c>
      <c r="H30" s="7">
        <v>13.77</v>
      </c>
      <c r="I30" s="7">
        <v>0.38</v>
      </c>
      <c r="J30" s="7">
        <v>1.42</v>
      </c>
      <c r="K30" s="7">
        <v>0</v>
      </c>
      <c r="L30" s="7">
        <v>0.12</v>
      </c>
      <c r="M30" s="7">
        <v>49.72</v>
      </c>
      <c r="N30" s="7">
        <v>43.35</v>
      </c>
      <c r="O30" s="7">
        <v>113.37</v>
      </c>
      <c r="P30" s="7">
        <v>1.86</v>
      </c>
      <c r="Q30" s="7">
        <v>975.34</v>
      </c>
      <c r="R30" s="7">
        <v>11.03</v>
      </c>
      <c r="S30" s="7">
        <v>0.06</v>
      </c>
      <c r="T30" s="7">
        <v>0</v>
      </c>
      <c r="U30" s="6" t="s">
        <v>55</v>
      </c>
    </row>
    <row r="31" spans="1:21" ht="12.15" customHeight="1" x14ac:dyDescent="0.25">
      <c r="A31" s="5" t="s">
        <v>56</v>
      </c>
      <c r="B31" s="6">
        <v>100</v>
      </c>
      <c r="C31" s="7">
        <v>9.7799999999999994</v>
      </c>
      <c r="D31" s="7">
        <v>10.66</v>
      </c>
      <c r="E31" s="7">
        <v>10.45</v>
      </c>
      <c r="F31" s="7">
        <v>204.43</v>
      </c>
      <c r="G31" s="7">
        <v>0.28999999999999998</v>
      </c>
      <c r="H31" s="7">
        <v>0.55000000000000004</v>
      </c>
      <c r="I31" s="7">
        <v>0.25</v>
      </c>
      <c r="J31" s="7">
        <v>1.08</v>
      </c>
      <c r="K31" s="7">
        <v>7.0000000000000007E-2</v>
      </c>
      <c r="L31" s="7">
        <v>0.12</v>
      </c>
      <c r="M31" s="7">
        <v>35.130000000000003</v>
      </c>
      <c r="N31" s="7">
        <v>30.37</v>
      </c>
      <c r="O31" s="7">
        <v>154.61000000000001</v>
      </c>
      <c r="P31" s="7">
        <v>2</v>
      </c>
      <c r="Q31" s="7">
        <v>303.55</v>
      </c>
      <c r="R31" s="7">
        <v>7.58</v>
      </c>
      <c r="S31" s="7">
        <v>0.06</v>
      </c>
      <c r="T31" s="7">
        <v>0</v>
      </c>
      <c r="U31" s="6">
        <v>18</v>
      </c>
    </row>
    <row r="32" spans="1:21" ht="12.15" customHeight="1" x14ac:dyDescent="0.25">
      <c r="A32" s="5" t="s">
        <v>57</v>
      </c>
      <c r="B32" s="6">
        <v>180</v>
      </c>
      <c r="C32" s="7">
        <f>0.97*180/200</f>
        <v>0.873</v>
      </c>
      <c r="D32" s="7">
        <f>0.19*180/200</f>
        <v>0.17100000000000001</v>
      </c>
      <c r="E32" s="7">
        <f>19.59*180/200</f>
        <v>17.631</v>
      </c>
      <c r="F32" s="7">
        <f>83.42*180/200</f>
        <v>75.078000000000003</v>
      </c>
      <c r="G32" s="7">
        <v>0.02</v>
      </c>
      <c r="H32" s="7">
        <v>1.6</v>
      </c>
      <c r="I32" s="7">
        <v>0</v>
      </c>
      <c r="J32" s="7">
        <v>0</v>
      </c>
      <c r="K32" s="7">
        <v>0</v>
      </c>
      <c r="L32" s="7">
        <v>0.02</v>
      </c>
      <c r="M32" s="7">
        <v>12.6</v>
      </c>
      <c r="N32" s="7">
        <v>7.2</v>
      </c>
      <c r="O32" s="7">
        <v>12.6</v>
      </c>
      <c r="P32" s="7">
        <v>2.52</v>
      </c>
      <c r="Q32" s="7">
        <v>240</v>
      </c>
      <c r="R32" s="7">
        <v>2</v>
      </c>
      <c r="S32" s="7">
        <v>0</v>
      </c>
      <c r="T32" s="7">
        <v>0</v>
      </c>
      <c r="U32" s="6" t="s">
        <v>43</v>
      </c>
    </row>
    <row r="33" spans="1:21" ht="12.15" customHeight="1" x14ac:dyDescent="0.25">
      <c r="A33" s="16" t="s">
        <v>44</v>
      </c>
      <c r="B33" s="17">
        <v>20</v>
      </c>
      <c r="C33" s="18">
        <v>1.53</v>
      </c>
      <c r="D33" s="18">
        <v>0.12</v>
      </c>
      <c r="E33" s="18">
        <v>10.039999999999999</v>
      </c>
      <c r="F33" s="18">
        <v>47.36</v>
      </c>
      <c r="G33" s="18">
        <v>0.03</v>
      </c>
      <c r="H33" s="18">
        <v>0</v>
      </c>
      <c r="I33" s="18">
        <v>0</v>
      </c>
      <c r="J33" s="18">
        <v>0.39</v>
      </c>
      <c r="K33" s="18">
        <v>0</v>
      </c>
      <c r="L33" s="18">
        <v>0.01</v>
      </c>
      <c r="M33" s="18">
        <v>4.5999999999999996</v>
      </c>
      <c r="N33" s="18">
        <v>6.6</v>
      </c>
      <c r="O33" s="18">
        <v>16.8</v>
      </c>
      <c r="P33" s="18">
        <v>0.4</v>
      </c>
      <c r="Q33" s="18">
        <v>25.8</v>
      </c>
      <c r="R33" s="18">
        <v>0</v>
      </c>
      <c r="S33" s="18">
        <v>0</v>
      </c>
      <c r="T33" s="18">
        <v>0</v>
      </c>
      <c r="U33" s="17">
        <v>1</v>
      </c>
    </row>
    <row r="34" spans="1:21" ht="12.15" customHeight="1" x14ac:dyDescent="0.25">
      <c r="A34" s="5" t="s">
        <v>35</v>
      </c>
      <c r="B34" s="6">
        <v>20</v>
      </c>
      <c r="C34" s="7">
        <v>1.32</v>
      </c>
      <c r="D34" s="7">
        <v>0.18</v>
      </c>
      <c r="E34" s="7">
        <v>8.48</v>
      </c>
      <c r="F34" s="7">
        <v>40.79</v>
      </c>
      <c r="G34" s="7">
        <v>0.06</v>
      </c>
      <c r="H34" s="7">
        <v>0</v>
      </c>
      <c r="I34" s="7">
        <v>0</v>
      </c>
      <c r="J34" s="7">
        <v>0.78</v>
      </c>
      <c r="K34" s="7">
        <v>0</v>
      </c>
      <c r="L34" s="7">
        <v>0.02</v>
      </c>
      <c r="M34" s="7">
        <v>9.1999999999999993</v>
      </c>
      <c r="N34" s="7">
        <v>13.2</v>
      </c>
      <c r="O34" s="7">
        <v>33.6</v>
      </c>
      <c r="P34" s="7">
        <v>0.8</v>
      </c>
      <c r="Q34" s="7">
        <v>51.6</v>
      </c>
      <c r="R34" s="7">
        <v>0</v>
      </c>
      <c r="S34" s="7">
        <v>0.01</v>
      </c>
      <c r="T34" s="7">
        <v>0</v>
      </c>
      <c r="U34" s="6">
        <v>1</v>
      </c>
    </row>
    <row r="35" spans="1:21" ht="21.6" customHeight="1" x14ac:dyDescent="0.25">
      <c r="A35" s="8" t="s">
        <v>36</v>
      </c>
      <c r="B35" s="9">
        <f>SUM(B29:B34)</f>
        <v>600</v>
      </c>
      <c r="C35" s="10">
        <f t="shared" ref="C35:T35" si="3">SUM(C29:C34)</f>
        <v>19.033000000000001</v>
      </c>
      <c r="D35" s="10">
        <f t="shared" si="3"/>
        <v>22.891000000000002</v>
      </c>
      <c r="E35" s="10">
        <f t="shared" si="3"/>
        <v>84.150999999999996</v>
      </c>
      <c r="F35" s="10">
        <f t="shared" si="3"/>
        <v>647.93799999999999</v>
      </c>
      <c r="G35" s="10">
        <f t="shared" si="3"/>
        <v>0.58000000000000007</v>
      </c>
      <c r="H35" s="10">
        <f t="shared" si="3"/>
        <v>30.6</v>
      </c>
      <c r="I35" s="10">
        <f t="shared" si="3"/>
        <v>0.88</v>
      </c>
      <c r="J35" s="10">
        <f t="shared" si="3"/>
        <v>5.88</v>
      </c>
      <c r="K35" s="10">
        <f t="shared" si="3"/>
        <v>7.0000000000000007E-2</v>
      </c>
      <c r="L35" s="10">
        <f t="shared" si="3"/>
        <v>0.32000000000000006</v>
      </c>
      <c r="M35" s="10">
        <f t="shared" si="3"/>
        <v>150.87999999999997</v>
      </c>
      <c r="N35" s="10">
        <f t="shared" si="3"/>
        <v>115.95</v>
      </c>
      <c r="O35" s="10">
        <f t="shared" si="3"/>
        <v>358.57000000000011</v>
      </c>
      <c r="P35" s="10">
        <f t="shared" si="3"/>
        <v>8.39</v>
      </c>
      <c r="Q35" s="10">
        <f t="shared" si="3"/>
        <v>1762.2499999999998</v>
      </c>
      <c r="R35" s="10">
        <f t="shared" si="3"/>
        <v>23.47</v>
      </c>
      <c r="S35" s="10">
        <f t="shared" si="3"/>
        <v>0.14000000000000001</v>
      </c>
      <c r="T35" s="10">
        <f t="shared" si="3"/>
        <v>0</v>
      </c>
      <c r="U35" s="11"/>
    </row>
    <row r="36" spans="1:21" ht="14.7" customHeight="1" x14ac:dyDescent="0.25">
      <c r="A36" s="3" t="s">
        <v>37</v>
      </c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3"/>
    </row>
    <row r="37" spans="1:21" ht="12.15" customHeight="1" x14ac:dyDescent="0.25">
      <c r="A37" s="16" t="s">
        <v>206</v>
      </c>
      <c r="B37" s="17">
        <v>100</v>
      </c>
      <c r="C37" s="18">
        <v>0.9</v>
      </c>
      <c r="D37" s="18">
        <v>0.2</v>
      </c>
      <c r="E37" s="18">
        <v>8</v>
      </c>
      <c r="F37" s="18">
        <v>47</v>
      </c>
      <c r="G37" s="7">
        <v>0.03</v>
      </c>
      <c r="H37" s="7">
        <v>11</v>
      </c>
      <c r="I37" s="7">
        <v>0.01</v>
      </c>
      <c r="J37" s="7">
        <v>0.69</v>
      </c>
      <c r="K37" s="7">
        <v>0</v>
      </c>
      <c r="L37" s="7">
        <v>0.02</v>
      </c>
      <c r="M37" s="7">
        <v>17.600000000000001</v>
      </c>
      <c r="N37" s="7">
        <v>8.8000000000000007</v>
      </c>
      <c r="O37" s="7">
        <v>12.1</v>
      </c>
      <c r="P37" s="7">
        <v>2.42</v>
      </c>
      <c r="Q37" s="7">
        <v>305.8</v>
      </c>
      <c r="R37" s="7">
        <v>2.2000000000000002</v>
      </c>
      <c r="S37" s="7">
        <v>0.01</v>
      </c>
      <c r="T37" s="7">
        <v>0</v>
      </c>
      <c r="U37" s="6" t="s">
        <v>34</v>
      </c>
    </row>
    <row r="38" spans="1:21" ht="12.15" customHeight="1" x14ac:dyDescent="0.25">
      <c r="A38" s="5" t="s">
        <v>59</v>
      </c>
      <c r="B38" s="6">
        <v>270</v>
      </c>
      <c r="C38" s="7">
        <v>5.19</v>
      </c>
      <c r="D38" s="7">
        <v>4.72</v>
      </c>
      <c r="E38" s="7">
        <v>18.57</v>
      </c>
      <c r="F38" s="7">
        <v>142.53</v>
      </c>
      <c r="G38" s="7">
        <v>0.17</v>
      </c>
      <c r="H38" s="7">
        <v>6.5</v>
      </c>
      <c r="I38" s="7">
        <v>0.24</v>
      </c>
      <c r="J38" s="7">
        <v>3.14</v>
      </c>
      <c r="K38" s="7">
        <v>0.04</v>
      </c>
      <c r="L38" s="7">
        <v>0.06</v>
      </c>
      <c r="M38" s="7">
        <v>49.7</v>
      </c>
      <c r="N38" s="7">
        <v>35.08</v>
      </c>
      <c r="O38" s="7">
        <v>80.540000000000006</v>
      </c>
      <c r="P38" s="7">
        <v>1.99</v>
      </c>
      <c r="Q38" s="7">
        <v>480.47</v>
      </c>
      <c r="R38" s="7">
        <v>4.17</v>
      </c>
      <c r="S38" s="7">
        <v>0.03</v>
      </c>
      <c r="T38" s="7">
        <v>0</v>
      </c>
      <c r="U38" s="6" t="s">
        <v>60</v>
      </c>
    </row>
    <row r="39" spans="1:21" ht="12.15" customHeight="1" x14ac:dyDescent="0.25">
      <c r="A39" s="5" t="s">
        <v>61</v>
      </c>
      <c r="B39" s="6">
        <v>180</v>
      </c>
      <c r="C39" s="7">
        <v>6.89</v>
      </c>
      <c r="D39" s="7">
        <v>6.5</v>
      </c>
      <c r="E39" s="7">
        <v>36.06</v>
      </c>
      <c r="F39" s="7">
        <v>273.83</v>
      </c>
      <c r="G39" s="7">
        <v>0.16</v>
      </c>
      <c r="H39" s="7">
        <v>0</v>
      </c>
      <c r="I39" s="7">
        <v>0.04</v>
      </c>
      <c r="J39" s="7">
        <v>1.39</v>
      </c>
      <c r="K39" s="7">
        <v>0</v>
      </c>
      <c r="L39" s="7">
        <v>0</v>
      </c>
      <c r="M39" s="7">
        <v>33.19</v>
      </c>
      <c r="N39" s="7">
        <v>41.5</v>
      </c>
      <c r="O39" s="7">
        <v>178.4</v>
      </c>
      <c r="P39" s="7">
        <v>2.76</v>
      </c>
      <c r="Q39" s="7">
        <v>0</v>
      </c>
      <c r="R39" s="7">
        <v>0</v>
      </c>
      <c r="S39" s="7">
        <v>0</v>
      </c>
      <c r="T39" s="7">
        <v>0</v>
      </c>
      <c r="U39" s="6" t="s">
        <v>62</v>
      </c>
    </row>
    <row r="40" spans="1:21" ht="12.15" customHeight="1" x14ac:dyDescent="0.25">
      <c r="A40" s="5" t="s">
        <v>63</v>
      </c>
      <c r="B40" s="6">
        <v>100</v>
      </c>
      <c r="C40" s="7">
        <v>8.19</v>
      </c>
      <c r="D40" s="7">
        <v>17.260000000000002</v>
      </c>
      <c r="E40" s="7">
        <v>1.63</v>
      </c>
      <c r="F40" s="7">
        <v>168</v>
      </c>
      <c r="G40" s="7">
        <v>0.13</v>
      </c>
      <c r="H40" s="7">
        <v>1.66</v>
      </c>
      <c r="I40" s="7">
        <v>0.27</v>
      </c>
      <c r="J40" s="7">
        <v>2.0499999999999998</v>
      </c>
      <c r="K40" s="7">
        <v>7.0000000000000007E-2</v>
      </c>
      <c r="L40" s="7">
        <v>0.16</v>
      </c>
      <c r="M40" s="7">
        <v>129.12</v>
      </c>
      <c r="N40" s="7">
        <v>32.119999999999997</v>
      </c>
      <c r="O40" s="7">
        <v>212.71</v>
      </c>
      <c r="P40" s="7">
        <v>0.81</v>
      </c>
      <c r="Q40" s="7">
        <v>327.9</v>
      </c>
      <c r="R40" s="7">
        <v>41.06</v>
      </c>
      <c r="S40" s="7">
        <v>0.32</v>
      </c>
      <c r="T40" s="7">
        <v>0.03</v>
      </c>
      <c r="U40" s="17">
        <v>10</v>
      </c>
    </row>
    <row r="41" spans="1:21" ht="11.4" customHeight="1" x14ac:dyDescent="0.25">
      <c r="A41" s="5" t="s">
        <v>64</v>
      </c>
      <c r="B41" s="6">
        <v>200</v>
      </c>
      <c r="C41" s="7">
        <v>3</v>
      </c>
      <c r="D41" s="7">
        <v>2.4300000000000002</v>
      </c>
      <c r="E41" s="7">
        <v>14.75</v>
      </c>
      <c r="F41" s="7">
        <v>93.49</v>
      </c>
      <c r="G41" s="7">
        <v>0.03</v>
      </c>
      <c r="H41" s="7">
        <v>0.56000000000000005</v>
      </c>
      <c r="I41" s="7">
        <v>0.02</v>
      </c>
      <c r="J41" s="7">
        <v>0</v>
      </c>
      <c r="K41" s="7">
        <v>0</v>
      </c>
      <c r="L41" s="7">
        <v>0.12</v>
      </c>
      <c r="M41" s="7">
        <v>112.88</v>
      </c>
      <c r="N41" s="7">
        <v>16.55</v>
      </c>
      <c r="O41" s="7">
        <v>79.42</v>
      </c>
      <c r="P41" s="7">
        <v>0.82</v>
      </c>
      <c r="Q41" s="7">
        <v>171.56</v>
      </c>
      <c r="R41" s="7">
        <v>9</v>
      </c>
      <c r="S41" s="7">
        <v>0</v>
      </c>
      <c r="T41" s="7">
        <v>0</v>
      </c>
      <c r="U41" s="6" t="s">
        <v>65</v>
      </c>
    </row>
    <row r="42" spans="1:21" ht="12.15" customHeight="1" x14ac:dyDescent="0.25">
      <c r="A42" s="5" t="s">
        <v>44</v>
      </c>
      <c r="B42" s="6">
        <v>60</v>
      </c>
      <c r="C42" s="7">
        <v>4.58</v>
      </c>
      <c r="D42" s="7">
        <v>0.37</v>
      </c>
      <c r="E42" s="7">
        <v>30.11</v>
      </c>
      <c r="F42" s="7">
        <v>142.09</v>
      </c>
      <c r="G42" s="7">
        <v>0.1</v>
      </c>
      <c r="H42" s="7">
        <v>0</v>
      </c>
      <c r="I42" s="7">
        <v>0</v>
      </c>
      <c r="J42" s="7">
        <v>1.18</v>
      </c>
      <c r="K42" s="7">
        <v>0</v>
      </c>
      <c r="L42" s="7">
        <v>0.03</v>
      </c>
      <c r="M42" s="7">
        <v>13.8</v>
      </c>
      <c r="N42" s="7">
        <v>19.8</v>
      </c>
      <c r="O42" s="7">
        <v>50.4</v>
      </c>
      <c r="P42" s="7">
        <v>1.2</v>
      </c>
      <c r="Q42" s="7">
        <v>77.400000000000006</v>
      </c>
      <c r="R42" s="7">
        <v>0</v>
      </c>
      <c r="S42" s="7">
        <v>0.01</v>
      </c>
      <c r="T42" s="7">
        <v>0</v>
      </c>
      <c r="U42" s="6">
        <v>1</v>
      </c>
    </row>
    <row r="43" spans="1:21" ht="12.15" customHeight="1" x14ac:dyDescent="0.25">
      <c r="A43" s="5" t="s">
        <v>35</v>
      </c>
      <c r="B43" s="6">
        <v>40</v>
      </c>
      <c r="C43" s="7">
        <v>2.65</v>
      </c>
      <c r="D43" s="7">
        <v>0.35</v>
      </c>
      <c r="E43" s="7">
        <v>16.96</v>
      </c>
      <c r="F43" s="7">
        <v>81.58</v>
      </c>
      <c r="G43" s="7">
        <v>7.0000000000000007E-2</v>
      </c>
      <c r="H43" s="7">
        <v>0</v>
      </c>
      <c r="I43" s="7">
        <v>0</v>
      </c>
      <c r="J43" s="7">
        <v>0.88</v>
      </c>
      <c r="K43" s="7">
        <v>0</v>
      </c>
      <c r="L43" s="7">
        <v>0.03</v>
      </c>
      <c r="M43" s="7">
        <v>7.2</v>
      </c>
      <c r="N43" s="7">
        <v>7.6</v>
      </c>
      <c r="O43" s="7">
        <v>34.799999999999997</v>
      </c>
      <c r="P43" s="7">
        <v>1.6</v>
      </c>
      <c r="Q43" s="7">
        <v>54.4</v>
      </c>
      <c r="R43" s="7">
        <v>2.2400000000000002</v>
      </c>
      <c r="S43" s="7">
        <v>0</v>
      </c>
      <c r="T43" s="7">
        <v>0</v>
      </c>
      <c r="U43" s="6">
        <v>2</v>
      </c>
    </row>
    <row r="44" spans="1:21" ht="21.6" customHeight="1" x14ac:dyDescent="0.25">
      <c r="A44" s="8" t="s">
        <v>36</v>
      </c>
      <c r="B44" s="9">
        <f>SUM(B37:B43)</f>
        <v>950</v>
      </c>
      <c r="C44" s="10">
        <f t="shared" ref="C44:T44" si="4">SUM(C37:C43)</f>
        <v>31.4</v>
      </c>
      <c r="D44" s="10">
        <f t="shared" si="4"/>
        <v>31.830000000000002</v>
      </c>
      <c r="E44" s="10">
        <f t="shared" si="4"/>
        <v>126.08000000000001</v>
      </c>
      <c r="F44" s="10">
        <f t="shared" si="4"/>
        <v>948.5200000000001</v>
      </c>
      <c r="G44" s="10">
        <f t="shared" si="4"/>
        <v>0.69</v>
      </c>
      <c r="H44" s="10">
        <f t="shared" si="4"/>
        <v>19.72</v>
      </c>
      <c r="I44" s="10">
        <f t="shared" si="4"/>
        <v>0.58000000000000007</v>
      </c>
      <c r="J44" s="10">
        <f t="shared" si="4"/>
        <v>9.33</v>
      </c>
      <c r="K44" s="10">
        <f t="shared" si="4"/>
        <v>0.11000000000000001</v>
      </c>
      <c r="L44" s="10">
        <f t="shared" si="4"/>
        <v>0.42000000000000004</v>
      </c>
      <c r="M44" s="10">
        <f t="shared" si="4"/>
        <v>363.49</v>
      </c>
      <c r="N44" s="10">
        <f t="shared" si="4"/>
        <v>161.45000000000002</v>
      </c>
      <c r="O44" s="10">
        <f t="shared" si="4"/>
        <v>648.36999999999989</v>
      </c>
      <c r="P44" s="10">
        <f t="shared" si="4"/>
        <v>11.6</v>
      </c>
      <c r="Q44" s="10">
        <f t="shared" si="4"/>
        <v>1417.5300000000002</v>
      </c>
      <c r="R44" s="10">
        <f t="shared" si="4"/>
        <v>58.67</v>
      </c>
      <c r="S44" s="10">
        <f t="shared" si="4"/>
        <v>0.37</v>
      </c>
      <c r="T44" s="10">
        <f t="shared" si="4"/>
        <v>0.03</v>
      </c>
      <c r="U44" s="11"/>
    </row>
    <row r="45" spans="1:21" ht="21.6" customHeight="1" x14ac:dyDescent="0.25">
      <c r="A45" s="8" t="s">
        <v>50</v>
      </c>
      <c r="B45" s="8"/>
      <c r="C45" s="12">
        <f>C44+C35</f>
        <v>50.433</v>
      </c>
      <c r="D45" s="12">
        <f t="shared" ref="D45:T45" si="5">D44+D35</f>
        <v>54.721000000000004</v>
      </c>
      <c r="E45" s="12">
        <f t="shared" si="5"/>
        <v>210.23099999999999</v>
      </c>
      <c r="F45" s="12">
        <f t="shared" si="5"/>
        <v>1596.4580000000001</v>
      </c>
      <c r="G45" s="12">
        <f t="shared" si="5"/>
        <v>1.27</v>
      </c>
      <c r="H45" s="12">
        <f t="shared" si="5"/>
        <v>50.32</v>
      </c>
      <c r="I45" s="12">
        <f t="shared" si="5"/>
        <v>1.46</v>
      </c>
      <c r="J45" s="12">
        <f t="shared" si="5"/>
        <v>15.21</v>
      </c>
      <c r="K45" s="12">
        <f t="shared" si="5"/>
        <v>0.18000000000000002</v>
      </c>
      <c r="L45" s="12">
        <f t="shared" si="5"/>
        <v>0.7400000000000001</v>
      </c>
      <c r="M45" s="12">
        <f t="shared" si="5"/>
        <v>514.37</v>
      </c>
      <c r="N45" s="12">
        <f t="shared" si="5"/>
        <v>277.40000000000003</v>
      </c>
      <c r="O45" s="12">
        <f t="shared" si="5"/>
        <v>1006.94</v>
      </c>
      <c r="P45" s="12">
        <f t="shared" si="5"/>
        <v>19.990000000000002</v>
      </c>
      <c r="Q45" s="12">
        <f t="shared" si="5"/>
        <v>3179.7799999999997</v>
      </c>
      <c r="R45" s="12">
        <f t="shared" si="5"/>
        <v>82.14</v>
      </c>
      <c r="S45" s="12">
        <f t="shared" si="5"/>
        <v>0.51</v>
      </c>
      <c r="T45" s="12">
        <f t="shared" si="5"/>
        <v>0.03</v>
      </c>
      <c r="U45" s="11"/>
    </row>
    <row r="46" spans="1:21" ht="1.2" customHeight="1" x14ac:dyDescent="0.25"/>
    <row r="47" spans="1:21" ht="14.1" customHeight="1" x14ac:dyDescent="0.25">
      <c r="A47" s="13" t="s">
        <v>67</v>
      </c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3"/>
    </row>
    <row r="48" spans="1:21" ht="28.35" customHeight="1" x14ac:dyDescent="0.25">
      <c r="A48" s="72" t="s">
        <v>68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</row>
    <row r="49" spans="1:21" ht="13.35" customHeight="1" x14ac:dyDescent="0.25">
      <c r="A49" s="74" t="s">
        <v>1</v>
      </c>
      <c r="B49" s="74" t="s">
        <v>2</v>
      </c>
      <c r="C49" s="76" t="s">
        <v>3</v>
      </c>
      <c r="D49" s="77"/>
      <c r="E49" s="78"/>
      <c r="F49" s="79" t="s">
        <v>4</v>
      </c>
      <c r="G49" s="76" t="s">
        <v>5</v>
      </c>
      <c r="H49" s="77"/>
      <c r="I49" s="77"/>
      <c r="J49" s="77"/>
      <c r="K49" s="77"/>
      <c r="L49" s="78"/>
      <c r="M49" s="76" t="s">
        <v>6</v>
      </c>
      <c r="N49" s="77"/>
      <c r="O49" s="77"/>
      <c r="P49" s="77"/>
      <c r="Q49" s="77"/>
      <c r="R49" s="77"/>
      <c r="S49" s="77"/>
      <c r="T49" s="78"/>
      <c r="U49" s="74" t="s">
        <v>7</v>
      </c>
    </row>
    <row r="50" spans="1:21" ht="26.7" customHeight="1" x14ac:dyDescent="0.25">
      <c r="A50" s="75"/>
      <c r="B50" s="75"/>
      <c r="C50" s="47" t="s">
        <v>8</v>
      </c>
      <c r="D50" s="47" t="s">
        <v>9</v>
      </c>
      <c r="E50" s="47" t="s">
        <v>10</v>
      </c>
      <c r="F50" s="80"/>
      <c r="G50" s="47" t="s">
        <v>11</v>
      </c>
      <c r="H50" s="47" t="s">
        <v>12</v>
      </c>
      <c r="I50" s="47" t="s">
        <v>13</v>
      </c>
      <c r="J50" s="47" t="s">
        <v>14</v>
      </c>
      <c r="K50" s="47" t="s">
        <v>15</v>
      </c>
      <c r="L50" s="47" t="s">
        <v>16</v>
      </c>
      <c r="M50" s="47" t="s">
        <v>17</v>
      </c>
      <c r="N50" s="47" t="s">
        <v>18</v>
      </c>
      <c r="O50" s="47" t="s">
        <v>19</v>
      </c>
      <c r="P50" s="47" t="s">
        <v>20</v>
      </c>
      <c r="Q50" s="47" t="s">
        <v>21</v>
      </c>
      <c r="R50" s="47" t="s">
        <v>22</v>
      </c>
      <c r="S50" s="47" t="s">
        <v>23</v>
      </c>
      <c r="T50" s="47" t="s">
        <v>24</v>
      </c>
      <c r="U50" s="75"/>
    </row>
    <row r="51" spans="1:21" ht="14.7" customHeight="1" x14ac:dyDescent="0.25">
      <c r="A51" s="3" t="s">
        <v>25</v>
      </c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3"/>
    </row>
    <row r="52" spans="1:21" ht="12.15" customHeight="1" x14ac:dyDescent="0.25">
      <c r="A52" s="5" t="s">
        <v>69</v>
      </c>
      <c r="B52" s="6">
        <v>100</v>
      </c>
      <c r="C52" s="7">
        <v>2.52</v>
      </c>
      <c r="D52" s="7">
        <v>5.73</v>
      </c>
      <c r="E52" s="7">
        <v>13.71</v>
      </c>
      <c r="F52" s="7">
        <v>118.16</v>
      </c>
      <c r="G52" s="7">
        <v>0.05</v>
      </c>
      <c r="H52" s="7">
        <v>8.27</v>
      </c>
      <c r="I52" s="7">
        <v>0.08</v>
      </c>
      <c r="J52" s="7">
        <v>2.83</v>
      </c>
      <c r="K52" s="7">
        <v>0</v>
      </c>
      <c r="L52" s="7">
        <v>7.0000000000000007E-2</v>
      </c>
      <c r="M52" s="7">
        <v>34.950000000000003</v>
      </c>
      <c r="N52" s="7">
        <v>28.64</v>
      </c>
      <c r="O52" s="7">
        <v>54.22</v>
      </c>
      <c r="P52" s="7">
        <v>1.64</v>
      </c>
      <c r="Q52" s="7">
        <v>470.31</v>
      </c>
      <c r="R52" s="7">
        <v>8.14</v>
      </c>
      <c r="S52" s="7">
        <v>0.02</v>
      </c>
      <c r="T52" s="7">
        <v>0</v>
      </c>
      <c r="U52" s="6" t="s">
        <v>70</v>
      </c>
    </row>
    <row r="53" spans="1:21" ht="12.15" customHeight="1" x14ac:dyDescent="0.25">
      <c r="A53" s="5" t="s">
        <v>71</v>
      </c>
      <c r="B53" s="6">
        <v>180</v>
      </c>
      <c r="C53" s="7">
        <v>4.43</v>
      </c>
      <c r="D53" s="7">
        <v>7.22</v>
      </c>
      <c r="E53" s="7">
        <v>13.34</v>
      </c>
      <c r="F53" s="7">
        <v>131.05000000000001</v>
      </c>
      <c r="G53" s="7">
        <v>7.0000000000000007E-2</v>
      </c>
      <c r="H53" s="7">
        <v>39.26</v>
      </c>
      <c r="I53" s="7">
        <v>0.13</v>
      </c>
      <c r="J53" s="7">
        <v>3.3</v>
      </c>
      <c r="K53" s="7">
        <v>0</v>
      </c>
      <c r="L53" s="7">
        <v>0.09</v>
      </c>
      <c r="M53" s="7">
        <v>97.13</v>
      </c>
      <c r="N53" s="7">
        <v>37.590000000000003</v>
      </c>
      <c r="O53" s="7">
        <v>71.37</v>
      </c>
      <c r="P53" s="7">
        <v>2.19</v>
      </c>
      <c r="Q53" s="7">
        <v>498.16</v>
      </c>
      <c r="R53" s="7">
        <v>7.6</v>
      </c>
      <c r="S53" s="7">
        <v>0.02</v>
      </c>
      <c r="T53" s="7">
        <v>0</v>
      </c>
      <c r="U53" s="6" t="s">
        <v>72</v>
      </c>
    </row>
    <row r="54" spans="1:21" ht="12.15" customHeight="1" x14ac:dyDescent="0.25">
      <c r="A54" s="5" t="s">
        <v>73</v>
      </c>
      <c r="B54" s="6">
        <v>100</v>
      </c>
      <c r="C54" s="7">
        <v>9.7799999999999994</v>
      </c>
      <c r="D54" s="7">
        <f>6.89+0.08</f>
        <v>6.97</v>
      </c>
      <c r="E54" s="7">
        <v>9.81</v>
      </c>
      <c r="F54" s="7">
        <v>173.4</v>
      </c>
      <c r="G54" s="7">
        <v>0.31</v>
      </c>
      <c r="H54" s="7">
        <v>2.29</v>
      </c>
      <c r="I54" s="7">
        <v>0.03</v>
      </c>
      <c r="J54" s="7">
        <v>1.58</v>
      </c>
      <c r="K54" s="7">
        <v>0.03</v>
      </c>
      <c r="L54" s="7">
        <v>0.69</v>
      </c>
      <c r="M54" s="7">
        <v>34.200000000000003</v>
      </c>
      <c r="N54" s="7">
        <v>34.26</v>
      </c>
      <c r="O54" s="7">
        <v>247.21</v>
      </c>
      <c r="P54" s="7">
        <v>5.44</v>
      </c>
      <c r="Q54" s="7">
        <v>354.65</v>
      </c>
      <c r="R54" s="7">
        <v>9.5</v>
      </c>
      <c r="S54" s="7">
        <v>0.05</v>
      </c>
      <c r="T54" s="7">
        <v>0.02</v>
      </c>
      <c r="U54" s="6">
        <v>19</v>
      </c>
    </row>
    <row r="55" spans="1:21" ht="12.15" customHeight="1" x14ac:dyDescent="0.25">
      <c r="A55" s="5" t="s">
        <v>74</v>
      </c>
      <c r="B55" s="6">
        <v>200</v>
      </c>
      <c r="C55" s="7">
        <v>0.66</v>
      </c>
      <c r="D55" s="7">
        <v>0.27</v>
      </c>
      <c r="E55" s="7">
        <v>19.05</v>
      </c>
      <c r="F55" s="7">
        <v>93.8</v>
      </c>
      <c r="G55" s="7">
        <v>0.01</v>
      </c>
      <c r="H55" s="7">
        <v>88</v>
      </c>
      <c r="I55" s="7">
        <v>0.16</v>
      </c>
      <c r="J55" s="7">
        <v>0</v>
      </c>
      <c r="K55" s="7">
        <v>0</v>
      </c>
      <c r="L55" s="7">
        <v>0.05</v>
      </c>
      <c r="M55" s="7">
        <v>19.079999999999998</v>
      </c>
      <c r="N55" s="7">
        <v>4.8600000000000003</v>
      </c>
      <c r="O55" s="7">
        <v>3.06</v>
      </c>
      <c r="P55" s="7">
        <v>0.54</v>
      </c>
      <c r="Q55" s="7">
        <v>10.9</v>
      </c>
      <c r="R55" s="7">
        <v>0</v>
      </c>
      <c r="S55" s="7">
        <v>0</v>
      </c>
      <c r="T55" s="7">
        <v>0</v>
      </c>
      <c r="U55" s="6" t="s">
        <v>75</v>
      </c>
    </row>
    <row r="56" spans="1:21" ht="12.15" customHeight="1" x14ac:dyDescent="0.25">
      <c r="A56" s="16" t="s">
        <v>44</v>
      </c>
      <c r="B56" s="17">
        <v>20</v>
      </c>
      <c r="C56" s="18">
        <v>1.53</v>
      </c>
      <c r="D56" s="18">
        <v>0.12</v>
      </c>
      <c r="E56" s="18">
        <v>10.039999999999999</v>
      </c>
      <c r="F56" s="18">
        <v>47.36</v>
      </c>
      <c r="G56" s="18">
        <v>0.03</v>
      </c>
      <c r="H56" s="18">
        <v>0</v>
      </c>
      <c r="I56" s="18">
        <v>0</v>
      </c>
      <c r="J56" s="18">
        <v>0.39</v>
      </c>
      <c r="K56" s="18">
        <v>0</v>
      </c>
      <c r="L56" s="18">
        <v>0.01</v>
      </c>
      <c r="M56" s="18">
        <v>4.5999999999999996</v>
      </c>
      <c r="N56" s="18">
        <v>6.6</v>
      </c>
      <c r="O56" s="18">
        <v>16.8</v>
      </c>
      <c r="P56" s="18">
        <v>0.4</v>
      </c>
      <c r="Q56" s="18">
        <v>25.8</v>
      </c>
      <c r="R56" s="18">
        <v>0</v>
      </c>
      <c r="S56" s="18">
        <v>0</v>
      </c>
      <c r="T56" s="18">
        <v>0</v>
      </c>
      <c r="U56" s="17">
        <v>1</v>
      </c>
    </row>
    <row r="57" spans="1:21" ht="12.15" customHeight="1" x14ac:dyDescent="0.25">
      <c r="A57" s="5" t="s">
        <v>35</v>
      </c>
      <c r="B57" s="6">
        <v>20</v>
      </c>
      <c r="C57" s="7">
        <v>1.32</v>
      </c>
      <c r="D57" s="7">
        <v>0.18</v>
      </c>
      <c r="E57" s="7">
        <v>8.48</v>
      </c>
      <c r="F57" s="7">
        <v>40.79</v>
      </c>
      <c r="G57" s="7">
        <v>0.06</v>
      </c>
      <c r="H57" s="7">
        <v>0</v>
      </c>
      <c r="I57" s="7">
        <v>0</v>
      </c>
      <c r="J57" s="7">
        <v>0.78</v>
      </c>
      <c r="K57" s="7">
        <v>0</v>
      </c>
      <c r="L57" s="7">
        <v>0.02</v>
      </c>
      <c r="M57" s="7">
        <v>9.1999999999999993</v>
      </c>
      <c r="N57" s="7">
        <v>13.2</v>
      </c>
      <c r="O57" s="7">
        <v>33.6</v>
      </c>
      <c r="P57" s="7">
        <v>0.8</v>
      </c>
      <c r="Q57" s="7">
        <v>51.6</v>
      </c>
      <c r="R57" s="7">
        <v>0</v>
      </c>
      <c r="S57" s="7">
        <v>0.01</v>
      </c>
      <c r="T57" s="7">
        <v>0</v>
      </c>
      <c r="U57" s="6">
        <v>1</v>
      </c>
    </row>
    <row r="58" spans="1:21" ht="21.6" customHeight="1" x14ac:dyDescent="0.25">
      <c r="A58" s="8" t="s">
        <v>36</v>
      </c>
      <c r="B58" s="9">
        <f>SUM(B52:B57)</f>
        <v>620</v>
      </c>
      <c r="C58" s="10">
        <f t="shared" ref="C58:T58" si="6">SUM(C52:C57)</f>
        <v>20.239999999999998</v>
      </c>
      <c r="D58" s="10">
        <f t="shared" si="6"/>
        <v>20.49</v>
      </c>
      <c r="E58" s="10">
        <f t="shared" si="6"/>
        <v>74.429999999999993</v>
      </c>
      <c r="F58" s="10">
        <f t="shared" si="6"/>
        <v>604.55999999999995</v>
      </c>
      <c r="G58" s="10">
        <f t="shared" si="6"/>
        <v>0.53</v>
      </c>
      <c r="H58" s="10">
        <f t="shared" si="6"/>
        <v>137.82</v>
      </c>
      <c r="I58" s="10">
        <f t="shared" si="6"/>
        <v>0.4</v>
      </c>
      <c r="J58" s="10">
        <f t="shared" si="6"/>
        <v>8.879999999999999</v>
      </c>
      <c r="K58" s="10">
        <f t="shared" si="6"/>
        <v>0.03</v>
      </c>
      <c r="L58" s="10">
        <f t="shared" si="6"/>
        <v>0.93</v>
      </c>
      <c r="M58" s="10">
        <f t="shared" si="6"/>
        <v>199.15999999999994</v>
      </c>
      <c r="N58" s="10">
        <f t="shared" si="6"/>
        <v>125.15</v>
      </c>
      <c r="O58" s="10">
        <f t="shared" si="6"/>
        <v>426.26000000000005</v>
      </c>
      <c r="P58" s="10">
        <f t="shared" si="6"/>
        <v>11.01</v>
      </c>
      <c r="Q58" s="10">
        <f t="shared" si="6"/>
        <v>1411.4199999999998</v>
      </c>
      <c r="R58" s="10">
        <f t="shared" si="6"/>
        <v>25.240000000000002</v>
      </c>
      <c r="S58" s="10">
        <f t="shared" si="6"/>
        <v>9.9999999999999992E-2</v>
      </c>
      <c r="T58" s="10">
        <f t="shared" si="6"/>
        <v>0.02</v>
      </c>
      <c r="U58" s="11"/>
    </row>
    <row r="59" spans="1:21" ht="14.7" customHeight="1" x14ac:dyDescent="0.25">
      <c r="A59" s="3" t="s">
        <v>37</v>
      </c>
      <c r="B59" s="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3"/>
    </row>
    <row r="60" spans="1:21" ht="12.15" customHeight="1" x14ac:dyDescent="0.25">
      <c r="A60" s="5" t="s">
        <v>76</v>
      </c>
      <c r="B60" s="6">
        <v>100</v>
      </c>
      <c r="C60" s="7">
        <v>1.3</v>
      </c>
      <c r="D60" s="7">
        <v>0.1</v>
      </c>
      <c r="E60" s="7">
        <v>6.9</v>
      </c>
      <c r="F60" s="7">
        <v>35</v>
      </c>
      <c r="G60" s="7">
        <v>0.06</v>
      </c>
      <c r="H60" s="7">
        <v>5</v>
      </c>
      <c r="I60" s="7">
        <v>2.4900000000000002</v>
      </c>
      <c r="J60" s="7">
        <v>0.63</v>
      </c>
      <c r="K60" s="7">
        <v>0</v>
      </c>
      <c r="L60" s="7">
        <v>7.0000000000000007E-2</v>
      </c>
      <c r="M60" s="7">
        <v>51</v>
      </c>
      <c r="N60" s="7">
        <v>38</v>
      </c>
      <c r="O60" s="7">
        <v>55</v>
      </c>
      <c r="P60" s="7">
        <v>1</v>
      </c>
      <c r="Q60" s="7">
        <v>200</v>
      </c>
      <c r="R60" s="7">
        <v>5</v>
      </c>
      <c r="S60" s="7">
        <v>0.06</v>
      </c>
      <c r="T60" s="7">
        <v>0</v>
      </c>
      <c r="U60" s="6">
        <v>11</v>
      </c>
    </row>
    <row r="61" spans="1:21" ht="12.15" customHeight="1" x14ac:dyDescent="0.25">
      <c r="A61" s="5" t="s">
        <v>77</v>
      </c>
      <c r="B61" s="6">
        <v>250</v>
      </c>
      <c r="C61" s="7">
        <v>1.83</v>
      </c>
      <c r="D61" s="7">
        <v>4.3499999999999996</v>
      </c>
      <c r="E61" s="7">
        <v>12.36</v>
      </c>
      <c r="F61" s="7">
        <v>98.82</v>
      </c>
      <c r="G61" s="7">
        <v>0.04</v>
      </c>
      <c r="H61" s="7">
        <v>8.34</v>
      </c>
      <c r="I61" s="7">
        <v>0.23</v>
      </c>
      <c r="J61" s="7">
        <v>1.33</v>
      </c>
      <c r="K61" s="7">
        <v>0.04</v>
      </c>
      <c r="L61" s="7">
        <v>0.05</v>
      </c>
      <c r="M61" s="7">
        <v>47.26</v>
      </c>
      <c r="N61" s="7">
        <v>24.17</v>
      </c>
      <c r="O61" s="7">
        <v>46.7</v>
      </c>
      <c r="P61" s="7">
        <v>1.21</v>
      </c>
      <c r="Q61" s="7">
        <v>349.9</v>
      </c>
      <c r="R61" s="7">
        <v>5.68</v>
      </c>
      <c r="S61" s="7">
        <v>0.02</v>
      </c>
      <c r="T61" s="7">
        <v>0</v>
      </c>
      <c r="U61" s="6" t="s">
        <v>78</v>
      </c>
    </row>
    <row r="62" spans="1:21" ht="12.15" customHeight="1" x14ac:dyDescent="0.25">
      <c r="A62" s="5" t="s">
        <v>79</v>
      </c>
      <c r="B62" s="6">
        <v>180</v>
      </c>
      <c r="C62" s="7">
        <v>3.78</v>
      </c>
      <c r="D62" s="7">
        <v>5.41</v>
      </c>
      <c r="E62" s="7">
        <v>24.6</v>
      </c>
      <c r="F62" s="7">
        <v>168.01</v>
      </c>
      <c r="G62" s="7">
        <v>0.15</v>
      </c>
      <c r="H62" s="7">
        <v>12.42</v>
      </c>
      <c r="I62" s="7">
        <v>0.04</v>
      </c>
      <c r="J62" s="7">
        <v>0.28000000000000003</v>
      </c>
      <c r="K62" s="7">
        <v>0.09</v>
      </c>
      <c r="L62" s="7">
        <v>0.12</v>
      </c>
      <c r="M62" s="7">
        <v>47.1</v>
      </c>
      <c r="N62" s="7">
        <v>35.130000000000003</v>
      </c>
      <c r="O62" s="7">
        <v>101.77</v>
      </c>
      <c r="P62" s="7">
        <v>1.45</v>
      </c>
      <c r="Q62" s="7">
        <v>913.04</v>
      </c>
      <c r="R62" s="7">
        <v>10.15</v>
      </c>
      <c r="S62" s="7">
        <v>0.04</v>
      </c>
      <c r="T62" s="7">
        <v>0</v>
      </c>
      <c r="U62" s="6" t="s">
        <v>80</v>
      </c>
    </row>
    <row r="63" spans="1:21" ht="12.15" customHeight="1" x14ac:dyDescent="0.25">
      <c r="A63" s="5" t="s">
        <v>81</v>
      </c>
      <c r="B63" s="6">
        <v>100</v>
      </c>
      <c r="C63" s="7">
        <v>11.83</v>
      </c>
      <c r="D63" s="7">
        <v>16.920000000000002</v>
      </c>
      <c r="E63" s="7">
        <v>25.51</v>
      </c>
      <c r="F63" s="7">
        <v>300</v>
      </c>
      <c r="G63" s="7">
        <v>0.28999999999999998</v>
      </c>
      <c r="H63" s="7">
        <v>0.14000000000000001</v>
      </c>
      <c r="I63" s="7">
        <v>0.05</v>
      </c>
      <c r="J63" s="7">
        <v>1.57</v>
      </c>
      <c r="K63" s="7">
        <v>0.28999999999999998</v>
      </c>
      <c r="L63" s="7">
        <v>0.15</v>
      </c>
      <c r="M63" s="7">
        <v>46.36</v>
      </c>
      <c r="N63" s="7">
        <v>25.15</v>
      </c>
      <c r="O63" s="7">
        <v>152.46</v>
      </c>
      <c r="P63" s="7">
        <v>1.69</v>
      </c>
      <c r="Q63" s="7">
        <v>294.63</v>
      </c>
      <c r="R63" s="7">
        <v>9.39</v>
      </c>
      <c r="S63" s="7">
        <v>0.05</v>
      </c>
      <c r="T63" s="7">
        <v>0</v>
      </c>
      <c r="U63" s="6">
        <v>26</v>
      </c>
    </row>
    <row r="64" spans="1:21" ht="12.15" customHeight="1" x14ac:dyDescent="0.25">
      <c r="A64" s="5" t="s">
        <v>158</v>
      </c>
      <c r="B64" s="6">
        <v>200</v>
      </c>
      <c r="C64" s="7">
        <f>4.24*200/180</f>
        <v>4.7111111111111112</v>
      </c>
      <c r="D64" s="7">
        <f>3.66*200/180</f>
        <v>4.0666666666666664</v>
      </c>
      <c r="E64" s="7">
        <f>15.73*200/180</f>
        <v>17.477777777777778</v>
      </c>
      <c r="F64" s="7">
        <f>113.85*200/180</f>
        <v>126.5</v>
      </c>
      <c r="G64" s="7">
        <v>0.04</v>
      </c>
      <c r="H64" s="7">
        <v>0.78</v>
      </c>
      <c r="I64" s="7">
        <v>0.02</v>
      </c>
      <c r="J64" s="7">
        <v>0</v>
      </c>
      <c r="K64" s="7">
        <v>0</v>
      </c>
      <c r="L64" s="7">
        <v>0.16</v>
      </c>
      <c r="M64" s="7">
        <v>154.86000000000001</v>
      </c>
      <c r="N64" s="7">
        <v>17.18</v>
      </c>
      <c r="O64" s="7">
        <v>108</v>
      </c>
      <c r="P64" s="7">
        <v>0.12</v>
      </c>
      <c r="Q64" s="7">
        <v>219.4</v>
      </c>
      <c r="R64" s="7">
        <v>13.5</v>
      </c>
      <c r="S64" s="7">
        <v>0</v>
      </c>
      <c r="T64" s="7">
        <v>0</v>
      </c>
      <c r="U64" s="6">
        <v>27</v>
      </c>
    </row>
    <row r="65" spans="1:21" ht="12.15" customHeight="1" x14ac:dyDescent="0.25">
      <c r="A65" s="5" t="s">
        <v>44</v>
      </c>
      <c r="B65" s="6">
        <v>60</v>
      </c>
      <c r="C65" s="7">
        <v>4.58</v>
      </c>
      <c r="D65" s="7">
        <v>0.37</v>
      </c>
      <c r="E65" s="7">
        <v>30.11</v>
      </c>
      <c r="F65" s="7">
        <v>142.09</v>
      </c>
      <c r="G65" s="7">
        <v>0.1</v>
      </c>
      <c r="H65" s="7">
        <v>0</v>
      </c>
      <c r="I65" s="7">
        <v>0</v>
      </c>
      <c r="J65" s="7">
        <v>1.18</v>
      </c>
      <c r="K65" s="7">
        <v>0</v>
      </c>
      <c r="L65" s="7">
        <v>0.03</v>
      </c>
      <c r="M65" s="7">
        <v>13.8</v>
      </c>
      <c r="N65" s="7">
        <v>19.8</v>
      </c>
      <c r="O65" s="7">
        <v>50.4</v>
      </c>
      <c r="P65" s="7">
        <v>1.2</v>
      </c>
      <c r="Q65" s="7">
        <v>77.400000000000006</v>
      </c>
      <c r="R65" s="7">
        <v>0</v>
      </c>
      <c r="S65" s="7">
        <v>0.01</v>
      </c>
      <c r="T65" s="7">
        <v>0</v>
      </c>
      <c r="U65" s="6">
        <v>1</v>
      </c>
    </row>
    <row r="66" spans="1:21" ht="12.15" customHeight="1" x14ac:dyDescent="0.25">
      <c r="A66" s="5" t="s">
        <v>35</v>
      </c>
      <c r="B66" s="6">
        <v>40</v>
      </c>
      <c r="C66" s="7">
        <v>2.65</v>
      </c>
      <c r="D66" s="7">
        <v>0.35</v>
      </c>
      <c r="E66" s="7">
        <v>16.96</v>
      </c>
      <c r="F66" s="7">
        <v>81.58</v>
      </c>
      <c r="G66" s="7">
        <v>7.0000000000000007E-2</v>
      </c>
      <c r="H66" s="7">
        <v>0</v>
      </c>
      <c r="I66" s="7">
        <v>0</v>
      </c>
      <c r="J66" s="7">
        <v>0.88</v>
      </c>
      <c r="K66" s="7">
        <v>0</v>
      </c>
      <c r="L66" s="7">
        <v>0.03</v>
      </c>
      <c r="M66" s="7">
        <v>7.2</v>
      </c>
      <c r="N66" s="7">
        <v>7.6</v>
      </c>
      <c r="O66" s="7">
        <v>34.799999999999997</v>
      </c>
      <c r="P66" s="7">
        <v>1.6</v>
      </c>
      <c r="Q66" s="7">
        <v>54.4</v>
      </c>
      <c r="R66" s="7">
        <v>2.2400000000000002</v>
      </c>
      <c r="S66" s="7">
        <v>0</v>
      </c>
      <c r="T66" s="7">
        <v>0</v>
      </c>
      <c r="U66" s="6">
        <v>2</v>
      </c>
    </row>
    <row r="67" spans="1:21" ht="21.6" customHeight="1" x14ac:dyDescent="0.25">
      <c r="A67" s="8" t="s">
        <v>36</v>
      </c>
      <c r="B67" s="9">
        <f>SUM(B60:B66)</f>
        <v>930</v>
      </c>
      <c r="C67" s="10">
        <f t="shared" ref="C67:T67" si="7">SUM(C60:C66)</f>
        <v>30.681111111111115</v>
      </c>
      <c r="D67" s="10">
        <f t="shared" si="7"/>
        <v>31.56666666666667</v>
      </c>
      <c r="E67" s="10">
        <f t="shared" si="7"/>
        <v>133.91777777777779</v>
      </c>
      <c r="F67" s="10">
        <f t="shared" si="7"/>
        <v>952</v>
      </c>
      <c r="G67" s="10">
        <f t="shared" si="7"/>
        <v>0.75</v>
      </c>
      <c r="H67" s="10">
        <f t="shared" si="7"/>
        <v>26.68</v>
      </c>
      <c r="I67" s="10">
        <f t="shared" si="7"/>
        <v>2.83</v>
      </c>
      <c r="J67" s="10">
        <f t="shared" si="7"/>
        <v>5.87</v>
      </c>
      <c r="K67" s="10">
        <f t="shared" si="7"/>
        <v>0.42</v>
      </c>
      <c r="L67" s="10">
        <f t="shared" si="7"/>
        <v>0.6100000000000001</v>
      </c>
      <c r="M67" s="10">
        <f t="shared" si="7"/>
        <v>367.58</v>
      </c>
      <c r="N67" s="10">
        <f t="shared" si="7"/>
        <v>167.03000000000003</v>
      </c>
      <c r="O67" s="10">
        <f t="shared" si="7"/>
        <v>549.13</v>
      </c>
      <c r="P67" s="10">
        <f t="shared" si="7"/>
        <v>8.27</v>
      </c>
      <c r="Q67" s="10">
        <f t="shared" si="7"/>
        <v>2108.7700000000004</v>
      </c>
      <c r="R67" s="10">
        <f t="shared" si="7"/>
        <v>45.96</v>
      </c>
      <c r="S67" s="10">
        <f t="shared" si="7"/>
        <v>0.18</v>
      </c>
      <c r="T67" s="10">
        <f t="shared" si="7"/>
        <v>0</v>
      </c>
      <c r="U67" s="11"/>
    </row>
    <row r="68" spans="1:21" ht="21.6" customHeight="1" x14ac:dyDescent="0.25">
      <c r="A68" s="8" t="s">
        <v>50</v>
      </c>
      <c r="B68" s="8"/>
      <c r="C68" s="12">
        <f>C67+C58</f>
        <v>50.921111111111117</v>
      </c>
      <c r="D68" s="12">
        <f t="shared" ref="D68:T68" si="8">D67+D58</f>
        <v>52.056666666666672</v>
      </c>
      <c r="E68" s="12">
        <f t="shared" si="8"/>
        <v>208.34777777777776</v>
      </c>
      <c r="F68" s="12">
        <f t="shared" si="8"/>
        <v>1556.56</v>
      </c>
      <c r="G68" s="12">
        <f t="shared" si="8"/>
        <v>1.28</v>
      </c>
      <c r="H68" s="12">
        <f t="shared" si="8"/>
        <v>164.5</v>
      </c>
      <c r="I68" s="12">
        <f t="shared" si="8"/>
        <v>3.23</v>
      </c>
      <c r="J68" s="12">
        <f t="shared" si="8"/>
        <v>14.75</v>
      </c>
      <c r="K68" s="12">
        <f t="shared" si="8"/>
        <v>0.44999999999999996</v>
      </c>
      <c r="L68" s="12">
        <f t="shared" si="8"/>
        <v>1.54</v>
      </c>
      <c r="M68" s="12">
        <f t="shared" si="8"/>
        <v>566.7399999999999</v>
      </c>
      <c r="N68" s="12">
        <f t="shared" si="8"/>
        <v>292.18000000000006</v>
      </c>
      <c r="O68" s="12">
        <f t="shared" si="8"/>
        <v>975.3900000000001</v>
      </c>
      <c r="P68" s="12">
        <f t="shared" si="8"/>
        <v>19.28</v>
      </c>
      <c r="Q68" s="12">
        <f t="shared" si="8"/>
        <v>3520.1900000000005</v>
      </c>
      <c r="R68" s="12">
        <f t="shared" si="8"/>
        <v>71.2</v>
      </c>
      <c r="S68" s="12">
        <f t="shared" si="8"/>
        <v>0.27999999999999997</v>
      </c>
      <c r="T68" s="12">
        <f t="shared" si="8"/>
        <v>0.02</v>
      </c>
      <c r="U68" s="11"/>
    </row>
    <row r="69" spans="1:21" ht="14.1" customHeight="1" x14ac:dyDescent="0.25">
      <c r="A69" s="13" t="s">
        <v>85</v>
      </c>
      <c r="B69" s="13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3"/>
    </row>
    <row r="70" spans="1:21" ht="28.35" customHeight="1" x14ac:dyDescent="0.25">
      <c r="A70" s="72" t="s">
        <v>86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</row>
    <row r="71" spans="1:21" ht="13.35" customHeight="1" x14ac:dyDescent="0.25">
      <c r="A71" s="74" t="s">
        <v>1</v>
      </c>
      <c r="B71" s="74" t="s">
        <v>2</v>
      </c>
      <c r="C71" s="76" t="s">
        <v>3</v>
      </c>
      <c r="D71" s="77"/>
      <c r="E71" s="78"/>
      <c r="F71" s="79" t="s">
        <v>4</v>
      </c>
      <c r="G71" s="76" t="s">
        <v>5</v>
      </c>
      <c r="H71" s="77"/>
      <c r="I71" s="77"/>
      <c r="J71" s="77"/>
      <c r="K71" s="77"/>
      <c r="L71" s="78"/>
      <c r="M71" s="76" t="s">
        <v>6</v>
      </c>
      <c r="N71" s="77"/>
      <c r="O71" s="77"/>
      <c r="P71" s="77"/>
      <c r="Q71" s="77"/>
      <c r="R71" s="77"/>
      <c r="S71" s="77"/>
      <c r="T71" s="78"/>
      <c r="U71" s="74" t="s">
        <v>7</v>
      </c>
    </row>
    <row r="72" spans="1:21" ht="26.7" customHeight="1" x14ac:dyDescent="0.25">
      <c r="A72" s="75"/>
      <c r="B72" s="75"/>
      <c r="C72" s="47" t="s">
        <v>8</v>
      </c>
      <c r="D72" s="47" t="s">
        <v>9</v>
      </c>
      <c r="E72" s="47" t="s">
        <v>10</v>
      </c>
      <c r="F72" s="80"/>
      <c r="G72" s="47" t="s">
        <v>11</v>
      </c>
      <c r="H72" s="47" t="s">
        <v>12</v>
      </c>
      <c r="I72" s="47" t="s">
        <v>13</v>
      </c>
      <c r="J72" s="47" t="s">
        <v>14</v>
      </c>
      <c r="K72" s="47" t="s">
        <v>15</v>
      </c>
      <c r="L72" s="47" t="s">
        <v>16</v>
      </c>
      <c r="M72" s="47" t="s">
        <v>17</v>
      </c>
      <c r="N72" s="47" t="s">
        <v>18</v>
      </c>
      <c r="O72" s="47" t="s">
        <v>19</v>
      </c>
      <c r="P72" s="47" t="s">
        <v>20</v>
      </c>
      <c r="Q72" s="47" t="s">
        <v>21</v>
      </c>
      <c r="R72" s="47" t="s">
        <v>22</v>
      </c>
      <c r="S72" s="47" t="s">
        <v>23</v>
      </c>
      <c r="T72" s="47" t="s">
        <v>24</v>
      </c>
      <c r="U72" s="75"/>
    </row>
    <row r="73" spans="1:21" ht="14.7" customHeight="1" x14ac:dyDescent="0.25">
      <c r="A73" s="3" t="s">
        <v>25</v>
      </c>
      <c r="B73" s="3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3"/>
    </row>
    <row r="74" spans="1:21" ht="12.15" customHeight="1" x14ac:dyDescent="0.25">
      <c r="A74" s="16" t="s">
        <v>87</v>
      </c>
      <c r="B74" s="17">
        <v>10</v>
      </c>
      <c r="C74" s="18">
        <v>0.05</v>
      </c>
      <c r="D74" s="18">
        <v>5.25</v>
      </c>
      <c r="E74" s="18">
        <v>0.08</v>
      </c>
      <c r="F74" s="18">
        <v>74.8</v>
      </c>
      <c r="G74" s="18">
        <v>0</v>
      </c>
      <c r="H74" s="18">
        <v>0</v>
      </c>
      <c r="I74" s="18">
        <v>7.0000000000000007E-2</v>
      </c>
      <c r="J74" s="18">
        <v>0.22</v>
      </c>
      <c r="K74" s="18">
        <v>0.15</v>
      </c>
      <c r="L74" s="18">
        <v>0.01</v>
      </c>
      <c r="M74" s="18">
        <v>1.2</v>
      </c>
      <c r="N74" s="18">
        <v>0</v>
      </c>
      <c r="O74" s="18">
        <v>1.9</v>
      </c>
      <c r="P74" s="18">
        <v>0.02</v>
      </c>
      <c r="Q74" s="18">
        <v>1.5</v>
      </c>
      <c r="R74" s="18">
        <v>0</v>
      </c>
      <c r="S74" s="18">
        <v>0</v>
      </c>
      <c r="T74" s="18">
        <v>0</v>
      </c>
      <c r="U74" s="17" t="s">
        <v>88</v>
      </c>
    </row>
    <row r="75" spans="1:21" ht="12.15" customHeight="1" x14ac:dyDescent="0.25">
      <c r="A75" s="5" t="s">
        <v>89</v>
      </c>
      <c r="B75" s="6">
        <v>200</v>
      </c>
      <c r="C75" s="7">
        <v>11.11</v>
      </c>
      <c r="D75" s="7">
        <v>10.95</v>
      </c>
      <c r="E75" s="7">
        <v>20.91</v>
      </c>
      <c r="F75" s="7">
        <v>258.91000000000003</v>
      </c>
      <c r="G75" s="7">
        <v>7.0000000000000007E-2</v>
      </c>
      <c r="H75" s="7">
        <v>0.27</v>
      </c>
      <c r="I75" s="7">
        <v>0.35</v>
      </c>
      <c r="J75" s="7">
        <v>2.4300000000000002</v>
      </c>
      <c r="K75" s="7">
        <v>2.5099999999999998</v>
      </c>
      <c r="L75" s="7">
        <v>0.45</v>
      </c>
      <c r="M75" s="7">
        <v>110.65</v>
      </c>
      <c r="N75" s="7">
        <v>17.14</v>
      </c>
      <c r="O75" s="7">
        <v>217.3</v>
      </c>
      <c r="P75" s="7">
        <v>2.41</v>
      </c>
      <c r="Q75" s="7">
        <v>221.08</v>
      </c>
      <c r="R75" s="7">
        <v>25.05</v>
      </c>
      <c r="S75" s="7">
        <v>0.05</v>
      </c>
      <c r="T75" s="7">
        <v>0.03</v>
      </c>
      <c r="U75" s="6" t="s">
        <v>90</v>
      </c>
    </row>
    <row r="76" spans="1:21" ht="12.15" customHeight="1" x14ac:dyDescent="0.25">
      <c r="A76" s="5" t="s">
        <v>91</v>
      </c>
      <c r="B76" s="6">
        <v>180</v>
      </c>
      <c r="C76" s="7">
        <f>5.94*180/200</f>
        <v>5.3460000000000001</v>
      </c>
      <c r="D76" s="7">
        <f>4.89*180/200</f>
        <v>4.4009999999999998</v>
      </c>
      <c r="E76" s="7">
        <f>19.42*180/200</f>
        <v>17.478000000000002</v>
      </c>
      <c r="F76" s="7">
        <f>147.31*180/200</f>
        <v>132.57900000000001</v>
      </c>
      <c r="G76" s="7">
        <v>0.05</v>
      </c>
      <c r="H76" s="7">
        <v>0.92</v>
      </c>
      <c r="I76" s="7">
        <v>0.03</v>
      </c>
      <c r="J76" s="7">
        <v>0</v>
      </c>
      <c r="K76" s="7">
        <v>0</v>
      </c>
      <c r="L76" s="7">
        <v>0.19</v>
      </c>
      <c r="M76" s="7">
        <v>187.51</v>
      </c>
      <c r="N76" s="7">
        <v>35.51</v>
      </c>
      <c r="O76" s="7">
        <v>151.6</v>
      </c>
      <c r="P76" s="7">
        <v>0.93</v>
      </c>
      <c r="Q76" s="7">
        <v>320.38</v>
      </c>
      <c r="R76" s="7">
        <v>16</v>
      </c>
      <c r="S76" s="7">
        <v>0</v>
      </c>
      <c r="T76" s="7">
        <v>0</v>
      </c>
      <c r="U76" s="6">
        <v>24</v>
      </c>
    </row>
    <row r="77" spans="1:21" ht="12.15" customHeight="1" x14ac:dyDescent="0.25">
      <c r="A77" s="16" t="s">
        <v>44</v>
      </c>
      <c r="B77" s="17">
        <v>30</v>
      </c>
      <c r="C77" s="18">
        <v>2.29</v>
      </c>
      <c r="D77" s="18">
        <v>0.19</v>
      </c>
      <c r="E77" s="18">
        <v>15.05</v>
      </c>
      <c r="F77" s="18">
        <v>71.05</v>
      </c>
      <c r="G77" s="18">
        <v>0.05</v>
      </c>
      <c r="H77" s="18">
        <v>0</v>
      </c>
      <c r="I77" s="18">
        <v>0</v>
      </c>
      <c r="J77" s="18">
        <v>0.59</v>
      </c>
      <c r="K77" s="18">
        <v>0</v>
      </c>
      <c r="L77" s="18">
        <v>0.02</v>
      </c>
      <c r="M77" s="18">
        <v>6.9</v>
      </c>
      <c r="N77" s="18">
        <v>9.9</v>
      </c>
      <c r="O77" s="18">
        <v>25.2</v>
      </c>
      <c r="P77" s="18">
        <v>0.6</v>
      </c>
      <c r="Q77" s="18">
        <v>38.700000000000003</v>
      </c>
      <c r="R77" s="18">
        <v>0</v>
      </c>
      <c r="S77" s="18">
        <v>0</v>
      </c>
      <c r="T77" s="18">
        <v>0</v>
      </c>
      <c r="U77" s="17">
        <v>1</v>
      </c>
    </row>
    <row r="78" spans="1:21" ht="12.15" customHeight="1" x14ac:dyDescent="0.25">
      <c r="A78" s="5" t="s">
        <v>35</v>
      </c>
      <c r="B78" s="6">
        <v>30</v>
      </c>
      <c r="C78" s="7">
        <v>1.99</v>
      </c>
      <c r="D78" s="7">
        <v>0.26</v>
      </c>
      <c r="E78" s="7">
        <v>12.72</v>
      </c>
      <c r="F78" s="7">
        <v>61.19</v>
      </c>
      <c r="G78" s="7">
        <v>0.05</v>
      </c>
      <c r="H78" s="7">
        <v>0</v>
      </c>
      <c r="I78" s="7">
        <v>0</v>
      </c>
      <c r="J78" s="7">
        <v>0.66</v>
      </c>
      <c r="K78" s="7">
        <v>0</v>
      </c>
      <c r="L78" s="7">
        <v>0.02</v>
      </c>
      <c r="M78" s="7">
        <v>5.4</v>
      </c>
      <c r="N78" s="7">
        <v>5.7</v>
      </c>
      <c r="O78" s="7">
        <v>26.1</v>
      </c>
      <c r="P78" s="7">
        <v>1.2</v>
      </c>
      <c r="Q78" s="7">
        <v>40.799999999999997</v>
      </c>
      <c r="R78" s="7">
        <v>1.68</v>
      </c>
      <c r="S78" s="7">
        <v>0</v>
      </c>
      <c r="T78" s="7">
        <v>0</v>
      </c>
      <c r="U78" s="6">
        <v>2</v>
      </c>
    </row>
    <row r="79" spans="1:21" ht="12.15" customHeight="1" x14ac:dyDescent="0.25">
      <c r="A79" s="5" t="s">
        <v>58</v>
      </c>
      <c r="B79" s="6">
        <v>100</v>
      </c>
      <c r="C79" s="7">
        <v>0.44</v>
      </c>
      <c r="D79" s="7">
        <v>0.44</v>
      </c>
      <c r="E79" s="7">
        <v>10.78</v>
      </c>
      <c r="F79" s="7">
        <v>51.7</v>
      </c>
      <c r="G79" s="7">
        <v>0.03</v>
      </c>
      <c r="H79" s="7">
        <v>11</v>
      </c>
      <c r="I79" s="7">
        <v>0.01</v>
      </c>
      <c r="J79" s="7">
        <v>0.69</v>
      </c>
      <c r="K79" s="7">
        <v>0</v>
      </c>
      <c r="L79" s="7">
        <v>0.02</v>
      </c>
      <c r="M79" s="7">
        <v>17.600000000000001</v>
      </c>
      <c r="N79" s="7">
        <v>8.8000000000000007</v>
      </c>
      <c r="O79" s="7">
        <v>12.1</v>
      </c>
      <c r="P79" s="7">
        <v>2.42</v>
      </c>
      <c r="Q79" s="7">
        <v>305.8</v>
      </c>
      <c r="R79" s="7">
        <v>2.2000000000000002</v>
      </c>
      <c r="S79" s="7">
        <v>0.01</v>
      </c>
      <c r="T79" s="7">
        <v>0</v>
      </c>
      <c r="U79" s="6" t="s">
        <v>34</v>
      </c>
    </row>
    <row r="80" spans="1:21" ht="12.15" customHeight="1" x14ac:dyDescent="0.25">
      <c r="A80" s="8" t="s">
        <v>36</v>
      </c>
      <c r="B80" s="9">
        <f>SUM(B74:B79)</f>
        <v>550</v>
      </c>
      <c r="C80" s="10">
        <f t="shared" ref="C80:T80" si="9">SUM(C74:C79)</f>
        <v>21.225999999999999</v>
      </c>
      <c r="D80" s="10">
        <f t="shared" si="9"/>
        <v>21.491000000000003</v>
      </c>
      <c r="E80" s="10">
        <f t="shared" si="9"/>
        <v>77.018000000000001</v>
      </c>
      <c r="F80" s="10">
        <f t="shared" si="9"/>
        <v>650.22900000000004</v>
      </c>
      <c r="G80" s="10">
        <f t="shared" si="9"/>
        <v>0.25</v>
      </c>
      <c r="H80" s="10">
        <f t="shared" si="9"/>
        <v>12.19</v>
      </c>
      <c r="I80" s="10">
        <f t="shared" si="9"/>
        <v>0.45999999999999996</v>
      </c>
      <c r="J80" s="10">
        <f t="shared" si="9"/>
        <v>4.59</v>
      </c>
      <c r="K80" s="10">
        <f t="shared" si="9"/>
        <v>2.6599999999999997</v>
      </c>
      <c r="L80" s="10">
        <f t="shared" si="9"/>
        <v>0.71000000000000008</v>
      </c>
      <c r="M80" s="10">
        <f t="shared" si="9"/>
        <v>329.26</v>
      </c>
      <c r="N80" s="10">
        <f t="shared" si="9"/>
        <v>77.05</v>
      </c>
      <c r="O80" s="10">
        <f t="shared" si="9"/>
        <v>434.20000000000005</v>
      </c>
      <c r="P80" s="10">
        <f t="shared" si="9"/>
        <v>7.58</v>
      </c>
      <c r="Q80" s="10">
        <f t="shared" si="9"/>
        <v>928.26</v>
      </c>
      <c r="R80" s="10">
        <f t="shared" si="9"/>
        <v>44.93</v>
      </c>
      <c r="S80" s="10">
        <f t="shared" si="9"/>
        <v>6.0000000000000005E-2</v>
      </c>
      <c r="T80" s="10">
        <f t="shared" si="9"/>
        <v>0.03</v>
      </c>
      <c r="U80" s="11"/>
    </row>
    <row r="81" spans="1:21" ht="14.7" customHeight="1" x14ac:dyDescent="0.25">
      <c r="A81" s="3" t="s">
        <v>37</v>
      </c>
      <c r="B81" s="3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3"/>
    </row>
    <row r="82" spans="1:21" ht="12.15" customHeight="1" x14ac:dyDescent="0.25">
      <c r="A82" s="5" t="s">
        <v>93</v>
      </c>
      <c r="B82" s="6">
        <v>100</v>
      </c>
      <c r="C82" s="7">
        <v>1.9</v>
      </c>
      <c r="D82" s="7">
        <v>8.9</v>
      </c>
      <c r="E82" s="7">
        <v>7.7</v>
      </c>
      <c r="F82" s="7">
        <v>119</v>
      </c>
      <c r="G82" s="7">
        <v>0.02</v>
      </c>
      <c r="H82" s="7">
        <v>7</v>
      </c>
      <c r="I82" s="7">
        <v>0.19</v>
      </c>
      <c r="J82" s="7">
        <v>0</v>
      </c>
      <c r="K82" s="7">
        <v>0</v>
      </c>
      <c r="L82" s="7">
        <v>0.05</v>
      </c>
      <c r="M82" s="7">
        <v>41</v>
      </c>
      <c r="N82" s="7">
        <v>15</v>
      </c>
      <c r="O82" s="7">
        <v>37</v>
      </c>
      <c r="P82" s="7">
        <v>0.7</v>
      </c>
      <c r="Q82" s="7">
        <v>315</v>
      </c>
      <c r="R82" s="7">
        <v>0</v>
      </c>
      <c r="S82" s="7">
        <v>0</v>
      </c>
      <c r="T82" s="7">
        <v>0</v>
      </c>
      <c r="U82" s="6">
        <v>12</v>
      </c>
    </row>
    <row r="83" spans="1:21" ht="12.15" customHeight="1" x14ac:dyDescent="0.25">
      <c r="A83" s="5" t="s">
        <v>94</v>
      </c>
      <c r="B83" s="6">
        <v>270</v>
      </c>
      <c r="C83" s="7">
        <v>6.69</v>
      </c>
      <c r="D83" s="7">
        <v>8.25</v>
      </c>
      <c r="E83" s="7">
        <v>22.95</v>
      </c>
      <c r="F83" s="7">
        <v>182.12</v>
      </c>
      <c r="G83" s="7">
        <v>0.06</v>
      </c>
      <c r="H83" s="7">
        <v>4.84</v>
      </c>
      <c r="I83" s="7">
        <v>0.35</v>
      </c>
      <c r="J83" s="7">
        <v>1.29</v>
      </c>
      <c r="K83" s="7">
        <v>0.04</v>
      </c>
      <c r="L83" s="7">
        <v>0.04</v>
      </c>
      <c r="M83" s="7">
        <v>23.7</v>
      </c>
      <c r="N83" s="7">
        <v>19.41</v>
      </c>
      <c r="O83" s="7">
        <v>41.42</v>
      </c>
      <c r="P83" s="7">
        <v>0.71</v>
      </c>
      <c r="Q83" s="7">
        <v>340.62</v>
      </c>
      <c r="R83" s="7">
        <v>3.72</v>
      </c>
      <c r="S83" s="7">
        <v>0.03</v>
      </c>
      <c r="T83" s="7">
        <v>0</v>
      </c>
      <c r="U83" s="6">
        <v>23</v>
      </c>
    </row>
    <row r="84" spans="1:21" ht="12.15" customHeight="1" x14ac:dyDescent="0.25">
      <c r="A84" s="5" t="s">
        <v>218</v>
      </c>
      <c r="B84" s="6">
        <v>280</v>
      </c>
      <c r="C84" s="7">
        <v>14.51</v>
      </c>
      <c r="D84" s="7">
        <v>14.12</v>
      </c>
      <c r="E84" s="7">
        <v>36.39</v>
      </c>
      <c r="F84" s="7">
        <v>334.25</v>
      </c>
      <c r="G84" s="7">
        <v>0.46</v>
      </c>
      <c r="H84" s="7">
        <v>29.55</v>
      </c>
      <c r="I84" s="7">
        <v>0.11</v>
      </c>
      <c r="J84" s="7">
        <v>4.18</v>
      </c>
      <c r="K84" s="7">
        <v>0.06</v>
      </c>
      <c r="L84" s="7">
        <v>0.19</v>
      </c>
      <c r="M84" s="7">
        <v>93.71</v>
      </c>
      <c r="N84" s="7">
        <v>53.9</v>
      </c>
      <c r="O84" s="7">
        <v>223.45</v>
      </c>
      <c r="P84" s="7">
        <v>3.51</v>
      </c>
      <c r="Q84" s="7">
        <v>745.78</v>
      </c>
      <c r="R84" s="7">
        <v>14.12</v>
      </c>
      <c r="S84" s="7">
        <v>0.1</v>
      </c>
      <c r="T84" s="7">
        <v>0</v>
      </c>
      <c r="U84" s="6">
        <v>28</v>
      </c>
    </row>
    <row r="85" spans="1:21" ht="12.15" customHeight="1" x14ac:dyDescent="0.25">
      <c r="A85" s="5" t="s">
        <v>96</v>
      </c>
      <c r="B85" s="6">
        <v>200</v>
      </c>
      <c r="C85" s="7">
        <v>0.37</v>
      </c>
      <c r="D85" s="7">
        <v>0.15</v>
      </c>
      <c r="E85" s="7">
        <v>14.88</v>
      </c>
      <c r="F85" s="7">
        <v>69.28</v>
      </c>
      <c r="G85" s="7">
        <v>0.01</v>
      </c>
      <c r="H85" s="7">
        <v>48.84</v>
      </c>
      <c r="I85" s="7">
        <v>0.09</v>
      </c>
      <c r="J85" s="7">
        <v>0</v>
      </c>
      <c r="K85" s="7">
        <v>0</v>
      </c>
      <c r="L85" s="7">
        <v>0.03</v>
      </c>
      <c r="M85" s="7">
        <v>14.27</v>
      </c>
      <c r="N85" s="7">
        <v>3.5</v>
      </c>
      <c r="O85" s="7">
        <v>1.7</v>
      </c>
      <c r="P85" s="7">
        <v>0.3</v>
      </c>
      <c r="Q85" s="7">
        <v>6.45</v>
      </c>
      <c r="R85" s="7">
        <v>0</v>
      </c>
      <c r="S85" s="7">
        <v>0</v>
      </c>
      <c r="T85" s="7">
        <v>0</v>
      </c>
      <c r="U85" s="6">
        <v>13</v>
      </c>
    </row>
    <row r="86" spans="1:21" ht="12.15" customHeight="1" x14ac:dyDescent="0.25">
      <c r="A86" s="5" t="s">
        <v>44</v>
      </c>
      <c r="B86" s="6">
        <v>70</v>
      </c>
      <c r="C86" s="7">
        <v>5.34</v>
      </c>
      <c r="D86" s="7">
        <v>0.43</v>
      </c>
      <c r="E86" s="7">
        <v>35.130000000000003</v>
      </c>
      <c r="F86" s="7">
        <v>165.77</v>
      </c>
      <c r="G86" s="7">
        <v>0.11</v>
      </c>
      <c r="H86" s="7">
        <v>0</v>
      </c>
      <c r="I86" s="7">
        <v>0</v>
      </c>
      <c r="J86" s="7">
        <v>1.37</v>
      </c>
      <c r="K86" s="7">
        <v>0</v>
      </c>
      <c r="L86" s="7">
        <v>0.04</v>
      </c>
      <c r="M86" s="7">
        <v>16.100000000000001</v>
      </c>
      <c r="N86" s="7">
        <v>23.1</v>
      </c>
      <c r="O86" s="7">
        <v>58.8</v>
      </c>
      <c r="P86" s="7">
        <v>1.4</v>
      </c>
      <c r="Q86" s="7">
        <v>90.3</v>
      </c>
      <c r="R86" s="7">
        <v>0</v>
      </c>
      <c r="S86" s="7">
        <v>0.01</v>
      </c>
      <c r="T86" s="7">
        <v>0</v>
      </c>
      <c r="U86" s="6">
        <v>1</v>
      </c>
    </row>
    <row r="87" spans="1:21" ht="12.15" customHeight="1" x14ac:dyDescent="0.25">
      <c r="A87" s="5" t="s">
        <v>35</v>
      </c>
      <c r="B87" s="6">
        <v>40</v>
      </c>
      <c r="C87" s="7">
        <v>2.65</v>
      </c>
      <c r="D87" s="7">
        <v>0.35</v>
      </c>
      <c r="E87" s="7">
        <v>16.96</v>
      </c>
      <c r="F87" s="7">
        <v>81.58</v>
      </c>
      <c r="G87" s="7">
        <v>7.0000000000000007E-2</v>
      </c>
      <c r="H87" s="7">
        <v>0</v>
      </c>
      <c r="I87" s="7">
        <v>0</v>
      </c>
      <c r="J87" s="7">
        <v>0.88</v>
      </c>
      <c r="K87" s="7">
        <v>0</v>
      </c>
      <c r="L87" s="7">
        <v>0.03</v>
      </c>
      <c r="M87" s="7">
        <v>7.2</v>
      </c>
      <c r="N87" s="7">
        <v>7.6</v>
      </c>
      <c r="O87" s="7">
        <v>34.799999999999997</v>
      </c>
      <c r="P87" s="7">
        <v>1.6</v>
      </c>
      <c r="Q87" s="7">
        <v>54.4</v>
      </c>
      <c r="R87" s="7">
        <v>2.2400000000000002</v>
      </c>
      <c r="S87" s="7">
        <v>0</v>
      </c>
      <c r="T87" s="7">
        <v>0</v>
      </c>
      <c r="U87" s="6">
        <v>2</v>
      </c>
    </row>
    <row r="88" spans="1:21" ht="21.6" customHeight="1" x14ac:dyDescent="0.25">
      <c r="A88" s="8" t="s">
        <v>36</v>
      </c>
      <c r="B88" s="9">
        <f>SUM(B82:B87)</f>
        <v>960</v>
      </c>
      <c r="C88" s="10">
        <f t="shared" ref="C88:T88" si="10">SUM(C82:C87)</f>
        <v>31.46</v>
      </c>
      <c r="D88" s="10">
        <f t="shared" si="10"/>
        <v>32.199999999999996</v>
      </c>
      <c r="E88" s="10">
        <f t="shared" si="10"/>
        <v>134.01</v>
      </c>
      <c r="F88" s="10">
        <f t="shared" si="10"/>
        <v>952</v>
      </c>
      <c r="G88" s="10">
        <f t="shared" si="10"/>
        <v>0.73</v>
      </c>
      <c r="H88" s="10">
        <f t="shared" si="10"/>
        <v>90.23</v>
      </c>
      <c r="I88" s="10">
        <f t="shared" si="10"/>
        <v>0.74</v>
      </c>
      <c r="J88" s="10">
        <f t="shared" si="10"/>
        <v>7.72</v>
      </c>
      <c r="K88" s="10">
        <f t="shared" si="10"/>
        <v>0.1</v>
      </c>
      <c r="L88" s="10">
        <f t="shared" si="10"/>
        <v>0.38</v>
      </c>
      <c r="M88" s="10">
        <f t="shared" si="10"/>
        <v>195.98</v>
      </c>
      <c r="N88" s="10">
        <f t="shared" si="10"/>
        <v>122.50999999999999</v>
      </c>
      <c r="O88" s="10">
        <f t="shared" si="10"/>
        <v>397.17</v>
      </c>
      <c r="P88" s="10">
        <f t="shared" si="10"/>
        <v>8.2199999999999989</v>
      </c>
      <c r="Q88" s="10">
        <f t="shared" si="10"/>
        <v>1552.5500000000002</v>
      </c>
      <c r="R88" s="10">
        <f t="shared" si="10"/>
        <v>20.079999999999998</v>
      </c>
      <c r="S88" s="10">
        <f t="shared" si="10"/>
        <v>0.14000000000000001</v>
      </c>
      <c r="T88" s="10">
        <f t="shared" si="10"/>
        <v>0</v>
      </c>
      <c r="U88" s="11"/>
    </row>
    <row r="89" spans="1:21" ht="21.6" customHeight="1" x14ac:dyDescent="0.25">
      <c r="A89" s="8" t="s">
        <v>50</v>
      </c>
      <c r="B89" s="8"/>
      <c r="C89" s="12">
        <f>C88+C80</f>
        <v>52.686</v>
      </c>
      <c r="D89" s="12">
        <f t="shared" ref="D89:T89" si="11">D88+D80</f>
        <v>53.691000000000003</v>
      </c>
      <c r="E89" s="12">
        <f t="shared" si="11"/>
        <v>211.02799999999999</v>
      </c>
      <c r="F89" s="12">
        <f t="shared" si="11"/>
        <v>1602.229</v>
      </c>
      <c r="G89" s="12">
        <f t="shared" si="11"/>
        <v>0.98</v>
      </c>
      <c r="H89" s="12">
        <f t="shared" si="11"/>
        <v>102.42</v>
      </c>
      <c r="I89" s="12">
        <f t="shared" si="11"/>
        <v>1.2</v>
      </c>
      <c r="J89" s="12">
        <f t="shared" si="11"/>
        <v>12.309999999999999</v>
      </c>
      <c r="K89" s="12">
        <f t="shared" si="11"/>
        <v>2.76</v>
      </c>
      <c r="L89" s="12">
        <f t="shared" si="11"/>
        <v>1.0900000000000001</v>
      </c>
      <c r="M89" s="12">
        <f t="shared" si="11"/>
        <v>525.24</v>
      </c>
      <c r="N89" s="12">
        <f t="shared" si="11"/>
        <v>199.56</v>
      </c>
      <c r="O89" s="12">
        <f t="shared" si="11"/>
        <v>831.37000000000012</v>
      </c>
      <c r="P89" s="12">
        <f t="shared" si="11"/>
        <v>15.799999999999999</v>
      </c>
      <c r="Q89" s="12">
        <f t="shared" si="11"/>
        <v>2480.8100000000004</v>
      </c>
      <c r="R89" s="12">
        <f t="shared" si="11"/>
        <v>65.009999999999991</v>
      </c>
      <c r="S89" s="12">
        <f t="shared" si="11"/>
        <v>0.2</v>
      </c>
      <c r="T89" s="12">
        <f t="shared" si="11"/>
        <v>0.03</v>
      </c>
      <c r="U89" s="11"/>
    </row>
    <row r="90" spans="1:21" ht="14.1" customHeight="1" x14ac:dyDescent="0.25">
      <c r="A90" s="13" t="s">
        <v>98</v>
      </c>
      <c r="B90" s="13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3"/>
    </row>
    <row r="91" spans="1:21" ht="28.35" customHeight="1" x14ac:dyDescent="0.25">
      <c r="A91" s="72" t="s">
        <v>99</v>
      </c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</row>
    <row r="92" spans="1:21" ht="13.35" customHeight="1" x14ac:dyDescent="0.25">
      <c r="A92" s="74" t="s">
        <v>1</v>
      </c>
      <c r="B92" s="74" t="s">
        <v>2</v>
      </c>
      <c r="C92" s="76" t="s">
        <v>3</v>
      </c>
      <c r="D92" s="77"/>
      <c r="E92" s="78"/>
      <c r="F92" s="79" t="s">
        <v>4</v>
      </c>
      <c r="G92" s="76" t="s">
        <v>5</v>
      </c>
      <c r="H92" s="77"/>
      <c r="I92" s="77"/>
      <c r="J92" s="77"/>
      <c r="K92" s="77"/>
      <c r="L92" s="78"/>
      <c r="M92" s="76" t="s">
        <v>6</v>
      </c>
      <c r="N92" s="77"/>
      <c r="O92" s="77"/>
      <c r="P92" s="77"/>
      <c r="Q92" s="77"/>
      <c r="R92" s="77"/>
      <c r="S92" s="77"/>
      <c r="T92" s="78"/>
      <c r="U92" s="74" t="s">
        <v>7</v>
      </c>
    </row>
    <row r="93" spans="1:21" ht="26.7" customHeight="1" x14ac:dyDescent="0.25">
      <c r="A93" s="75"/>
      <c r="B93" s="75"/>
      <c r="C93" s="47" t="s">
        <v>8</v>
      </c>
      <c r="D93" s="47" t="s">
        <v>9</v>
      </c>
      <c r="E93" s="47" t="s">
        <v>10</v>
      </c>
      <c r="F93" s="80"/>
      <c r="G93" s="47" t="s">
        <v>11</v>
      </c>
      <c r="H93" s="47" t="s">
        <v>12</v>
      </c>
      <c r="I93" s="47" t="s">
        <v>13</v>
      </c>
      <c r="J93" s="47" t="s">
        <v>14</v>
      </c>
      <c r="K93" s="47" t="s">
        <v>15</v>
      </c>
      <c r="L93" s="47" t="s">
        <v>16</v>
      </c>
      <c r="M93" s="47" t="s">
        <v>17</v>
      </c>
      <c r="N93" s="47" t="s">
        <v>18</v>
      </c>
      <c r="O93" s="47" t="s">
        <v>19</v>
      </c>
      <c r="P93" s="47" t="s">
        <v>20</v>
      </c>
      <c r="Q93" s="47" t="s">
        <v>21</v>
      </c>
      <c r="R93" s="47" t="s">
        <v>22</v>
      </c>
      <c r="S93" s="47" t="s">
        <v>23</v>
      </c>
      <c r="T93" s="47" t="s">
        <v>24</v>
      </c>
      <c r="U93" s="75"/>
    </row>
    <row r="94" spans="1:21" ht="14.7" customHeight="1" x14ac:dyDescent="0.25">
      <c r="A94" s="3" t="s">
        <v>25</v>
      </c>
      <c r="B94" s="3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3"/>
    </row>
    <row r="95" spans="1:21" ht="12.15" customHeight="1" x14ac:dyDescent="0.25">
      <c r="A95" s="5" t="s">
        <v>100</v>
      </c>
      <c r="B95" s="6">
        <v>100</v>
      </c>
      <c r="C95" s="7">
        <f>0.48*100/60</f>
        <v>0.8</v>
      </c>
      <c r="D95" s="7">
        <f>0.06*100/60</f>
        <v>0.1</v>
      </c>
      <c r="E95" s="7">
        <f>1.51*100/60</f>
        <v>2.5166666666666666</v>
      </c>
      <c r="F95" s="7">
        <f>8.4*100/60</f>
        <v>14</v>
      </c>
      <c r="G95" s="7">
        <v>0.02</v>
      </c>
      <c r="H95" s="7">
        <v>6</v>
      </c>
      <c r="I95" s="7">
        <v>0.01</v>
      </c>
      <c r="J95" s="7">
        <v>0.06</v>
      </c>
      <c r="K95" s="7">
        <v>0</v>
      </c>
      <c r="L95" s="7">
        <v>0.02</v>
      </c>
      <c r="M95" s="7">
        <v>13.8</v>
      </c>
      <c r="N95" s="7">
        <v>8.4</v>
      </c>
      <c r="O95" s="7">
        <v>25.2</v>
      </c>
      <c r="P95" s="7">
        <v>0.6</v>
      </c>
      <c r="Q95" s="7">
        <v>84.6</v>
      </c>
      <c r="R95" s="7">
        <v>1.8</v>
      </c>
      <c r="S95" s="7">
        <v>0.01</v>
      </c>
      <c r="T95" s="7">
        <v>0</v>
      </c>
      <c r="U95" s="6" t="s">
        <v>101</v>
      </c>
    </row>
    <row r="96" spans="1:21" ht="12.15" customHeight="1" x14ac:dyDescent="0.25">
      <c r="A96" s="5" t="s">
        <v>79</v>
      </c>
      <c r="B96" s="6">
        <v>180</v>
      </c>
      <c r="C96" s="7">
        <v>3.83</v>
      </c>
      <c r="D96" s="7">
        <v>5.87</v>
      </c>
      <c r="E96" s="7">
        <v>25.76</v>
      </c>
      <c r="F96" s="7">
        <v>177.34</v>
      </c>
      <c r="G96" s="7">
        <v>0.15</v>
      </c>
      <c r="H96" s="7">
        <v>12.48</v>
      </c>
      <c r="I96" s="7">
        <v>0.04</v>
      </c>
      <c r="J96" s="7">
        <v>0.3</v>
      </c>
      <c r="K96" s="7">
        <v>0.1</v>
      </c>
      <c r="L96" s="7">
        <v>0.13</v>
      </c>
      <c r="M96" s="7">
        <v>55.57</v>
      </c>
      <c r="N96" s="7">
        <v>36.53</v>
      </c>
      <c r="O96" s="7">
        <v>103.65</v>
      </c>
      <c r="P96" s="7">
        <v>1.48</v>
      </c>
      <c r="Q96" s="7">
        <v>918.83</v>
      </c>
      <c r="R96" s="7">
        <v>10.3</v>
      </c>
      <c r="S96" s="7">
        <v>0.04</v>
      </c>
      <c r="T96" s="7">
        <v>0</v>
      </c>
      <c r="U96" s="6" t="s">
        <v>102</v>
      </c>
    </row>
    <row r="97" spans="1:21" ht="12.15" customHeight="1" x14ac:dyDescent="0.25">
      <c r="A97" s="5" t="s">
        <v>103</v>
      </c>
      <c r="B97" s="6">
        <v>125</v>
      </c>
      <c r="C97" s="7">
        <v>13.1</v>
      </c>
      <c r="D97" s="7">
        <v>16.670000000000002</v>
      </c>
      <c r="E97" s="7">
        <v>16.260000000000002</v>
      </c>
      <c r="F97" s="7">
        <v>299.8</v>
      </c>
      <c r="G97" s="7">
        <v>0.16</v>
      </c>
      <c r="H97" s="7">
        <v>1.55</v>
      </c>
      <c r="I97" s="7">
        <v>0.08</v>
      </c>
      <c r="J97" s="7">
        <v>1.67</v>
      </c>
      <c r="K97" s="7">
        <v>0.21</v>
      </c>
      <c r="L97" s="7">
        <v>0.21</v>
      </c>
      <c r="M97" s="7">
        <v>76.77</v>
      </c>
      <c r="N97" s="7">
        <v>74.47</v>
      </c>
      <c r="O97" s="7">
        <v>358.55</v>
      </c>
      <c r="P97" s="7">
        <v>3.09</v>
      </c>
      <c r="Q97" s="7">
        <v>587.91</v>
      </c>
      <c r="R97" s="7">
        <v>138.06</v>
      </c>
      <c r="S97" s="7">
        <v>0.62</v>
      </c>
      <c r="T97" s="7">
        <v>0.02</v>
      </c>
      <c r="U97" s="6">
        <v>20</v>
      </c>
    </row>
    <row r="98" spans="1:21" ht="12.15" customHeight="1" x14ac:dyDescent="0.25">
      <c r="A98" s="5" t="s">
        <v>105</v>
      </c>
      <c r="B98" s="6">
        <v>180</v>
      </c>
      <c r="C98" s="7">
        <v>0.25</v>
      </c>
      <c r="D98" s="7">
        <v>0.01</v>
      </c>
      <c r="E98" s="7">
        <v>9.33</v>
      </c>
      <c r="F98" s="7">
        <v>39.549999999999997</v>
      </c>
      <c r="G98" s="7">
        <v>0</v>
      </c>
      <c r="H98" s="7">
        <v>1.1599999999999999</v>
      </c>
      <c r="I98" s="7">
        <v>0</v>
      </c>
      <c r="J98" s="7">
        <v>0</v>
      </c>
      <c r="K98" s="7">
        <v>0</v>
      </c>
      <c r="L98" s="7">
        <v>0.01</v>
      </c>
      <c r="M98" s="7">
        <v>14.55</v>
      </c>
      <c r="N98" s="7">
        <v>6.36</v>
      </c>
      <c r="O98" s="7">
        <v>8.81</v>
      </c>
      <c r="P98" s="7">
        <v>0.8</v>
      </c>
      <c r="Q98" s="7">
        <v>37.03</v>
      </c>
      <c r="R98" s="7">
        <v>0</v>
      </c>
      <c r="S98" s="7">
        <v>0</v>
      </c>
      <c r="T98" s="7">
        <v>0</v>
      </c>
      <c r="U98" s="6" t="s">
        <v>49</v>
      </c>
    </row>
    <row r="99" spans="1:21" ht="12.15" customHeight="1" x14ac:dyDescent="0.25">
      <c r="A99" s="16" t="s">
        <v>44</v>
      </c>
      <c r="B99" s="17">
        <v>20</v>
      </c>
      <c r="C99" s="18">
        <v>1.53</v>
      </c>
      <c r="D99" s="18">
        <v>0.12</v>
      </c>
      <c r="E99" s="18">
        <v>10.039999999999999</v>
      </c>
      <c r="F99" s="18">
        <v>47.36</v>
      </c>
      <c r="G99" s="18">
        <v>0.03</v>
      </c>
      <c r="H99" s="18">
        <v>0</v>
      </c>
      <c r="I99" s="18">
        <v>0</v>
      </c>
      <c r="J99" s="18">
        <v>0.39</v>
      </c>
      <c r="K99" s="18">
        <v>0</v>
      </c>
      <c r="L99" s="18">
        <v>0.01</v>
      </c>
      <c r="M99" s="18">
        <v>4.5999999999999996</v>
      </c>
      <c r="N99" s="18">
        <v>6.6</v>
      </c>
      <c r="O99" s="18">
        <v>16.8</v>
      </c>
      <c r="P99" s="18">
        <v>0.4</v>
      </c>
      <c r="Q99" s="18">
        <v>25.8</v>
      </c>
      <c r="R99" s="18">
        <v>0</v>
      </c>
      <c r="S99" s="18">
        <v>0</v>
      </c>
      <c r="T99" s="18">
        <v>0</v>
      </c>
      <c r="U99" s="17">
        <v>1</v>
      </c>
    </row>
    <row r="100" spans="1:21" ht="12.15" customHeight="1" x14ac:dyDescent="0.25">
      <c r="A100" s="5" t="s">
        <v>35</v>
      </c>
      <c r="B100" s="6">
        <v>20</v>
      </c>
      <c r="C100" s="7">
        <v>1.32</v>
      </c>
      <c r="D100" s="7">
        <v>0.18</v>
      </c>
      <c r="E100" s="7">
        <v>8.48</v>
      </c>
      <c r="F100" s="7">
        <v>40.79</v>
      </c>
      <c r="G100" s="7">
        <v>0.06</v>
      </c>
      <c r="H100" s="7">
        <v>0</v>
      </c>
      <c r="I100" s="7">
        <v>0</v>
      </c>
      <c r="J100" s="7">
        <v>0.78</v>
      </c>
      <c r="K100" s="7">
        <v>0</v>
      </c>
      <c r="L100" s="7">
        <v>0.02</v>
      </c>
      <c r="M100" s="7">
        <v>9.1999999999999993</v>
      </c>
      <c r="N100" s="7">
        <v>13.2</v>
      </c>
      <c r="O100" s="7">
        <v>33.6</v>
      </c>
      <c r="P100" s="7">
        <v>0.8</v>
      </c>
      <c r="Q100" s="7">
        <v>51.6</v>
      </c>
      <c r="R100" s="7">
        <v>0</v>
      </c>
      <c r="S100" s="7">
        <v>0.01</v>
      </c>
      <c r="T100" s="7">
        <v>0</v>
      </c>
      <c r="U100" s="6">
        <v>1</v>
      </c>
    </row>
    <row r="101" spans="1:21" ht="21.6" customHeight="1" x14ac:dyDescent="0.25">
      <c r="A101" s="8" t="s">
        <v>36</v>
      </c>
      <c r="B101" s="9">
        <f>SUM(B95:B100)</f>
        <v>625</v>
      </c>
      <c r="C101" s="10">
        <f t="shared" ref="C101:T101" si="12">SUM(C95:C100)</f>
        <v>20.830000000000002</v>
      </c>
      <c r="D101" s="10">
        <f t="shared" si="12"/>
        <v>22.950000000000003</v>
      </c>
      <c r="E101" s="10">
        <f t="shared" si="12"/>
        <v>72.38666666666667</v>
      </c>
      <c r="F101" s="10">
        <f t="shared" si="12"/>
        <v>618.83999999999992</v>
      </c>
      <c r="G101" s="10">
        <f t="shared" si="12"/>
        <v>0.42</v>
      </c>
      <c r="H101" s="10">
        <f t="shared" si="12"/>
        <v>21.19</v>
      </c>
      <c r="I101" s="10">
        <f t="shared" si="12"/>
        <v>0.13</v>
      </c>
      <c r="J101" s="10">
        <f t="shared" si="12"/>
        <v>3.2</v>
      </c>
      <c r="K101" s="10">
        <f t="shared" si="12"/>
        <v>0.31</v>
      </c>
      <c r="L101" s="10">
        <f t="shared" si="12"/>
        <v>0.4</v>
      </c>
      <c r="M101" s="10">
        <f t="shared" si="12"/>
        <v>174.48999999999998</v>
      </c>
      <c r="N101" s="10">
        <f t="shared" si="12"/>
        <v>145.56</v>
      </c>
      <c r="O101" s="10">
        <f t="shared" si="12"/>
        <v>546.61</v>
      </c>
      <c r="P101" s="10">
        <f t="shared" si="12"/>
        <v>7.17</v>
      </c>
      <c r="Q101" s="10">
        <f t="shared" si="12"/>
        <v>1705.77</v>
      </c>
      <c r="R101" s="10">
        <f t="shared" si="12"/>
        <v>150.16</v>
      </c>
      <c r="S101" s="10">
        <f t="shared" si="12"/>
        <v>0.68</v>
      </c>
      <c r="T101" s="10">
        <f t="shared" si="12"/>
        <v>0.02</v>
      </c>
      <c r="U101" s="11"/>
    </row>
    <row r="102" spans="1:21" ht="14.7" customHeight="1" x14ac:dyDescent="0.25">
      <c r="A102" s="3" t="s">
        <v>37</v>
      </c>
      <c r="B102" s="3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3"/>
    </row>
    <row r="103" spans="1:21" ht="12.15" customHeight="1" x14ac:dyDescent="0.25">
      <c r="A103" s="16" t="s">
        <v>206</v>
      </c>
      <c r="B103" s="17">
        <v>100</v>
      </c>
      <c r="C103" s="18">
        <v>0.9</v>
      </c>
      <c r="D103" s="18">
        <v>0.2</v>
      </c>
      <c r="E103" s="18">
        <v>8</v>
      </c>
      <c r="F103" s="18">
        <v>47</v>
      </c>
      <c r="G103" s="17" t="s">
        <v>34</v>
      </c>
      <c r="H103" s="17" t="s">
        <v>32</v>
      </c>
      <c r="I103" s="7">
        <v>0.01</v>
      </c>
      <c r="J103" s="7">
        <v>0.69</v>
      </c>
      <c r="K103" s="7">
        <v>0</v>
      </c>
      <c r="L103" s="7">
        <v>0.02</v>
      </c>
      <c r="M103" s="7">
        <v>17.600000000000001</v>
      </c>
      <c r="N103" s="7">
        <v>8.8000000000000007</v>
      </c>
      <c r="O103" s="7">
        <v>12.1</v>
      </c>
      <c r="P103" s="7">
        <v>2.42</v>
      </c>
      <c r="Q103" s="7">
        <v>305.8</v>
      </c>
      <c r="R103" s="7">
        <v>2.2000000000000002</v>
      </c>
      <c r="S103" s="7">
        <v>0.01</v>
      </c>
      <c r="T103" s="7">
        <v>0</v>
      </c>
      <c r="U103" s="6" t="s">
        <v>34</v>
      </c>
    </row>
    <row r="104" spans="1:21" ht="12.15" customHeight="1" x14ac:dyDescent="0.25">
      <c r="A104" s="5" t="s">
        <v>106</v>
      </c>
      <c r="B104" s="6">
        <v>250</v>
      </c>
      <c r="C104" s="7">
        <v>3.48</v>
      </c>
      <c r="D104" s="7">
        <v>4.93</v>
      </c>
      <c r="E104" s="7">
        <v>23.05</v>
      </c>
      <c r="F104" s="7">
        <v>132.94</v>
      </c>
      <c r="G104" s="7">
        <v>0.12</v>
      </c>
      <c r="H104" s="7">
        <v>4.5999999999999996</v>
      </c>
      <c r="I104" s="7">
        <v>0.21</v>
      </c>
      <c r="J104" s="7">
        <v>1.76</v>
      </c>
      <c r="K104" s="7">
        <v>0.04</v>
      </c>
      <c r="L104" s="7">
        <v>0.05</v>
      </c>
      <c r="M104" s="7">
        <v>33.74</v>
      </c>
      <c r="N104" s="7">
        <v>32.619999999999997</v>
      </c>
      <c r="O104" s="7">
        <v>79.989999999999995</v>
      </c>
      <c r="P104" s="7">
        <v>1.23</v>
      </c>
      <c r="Q104" s="7">
        <v>365.01</v>
      </c>
      <c r="R104" s="7">
        <v>4.2</v>
      </c>
      <c r="S104" s="7">
        <v>0.03</v>
      </c>
      <c r="T104" s="7">
        <v>0</v>
      </c>
      <c r="U104" s="6" t="s">
        <v>107</v>
      </c>
    </row>
    <row r="105" spans="1:21" ht="12.15" customHeight="1" x14ac:dyDescent="0.25">
      <c r="A105" s="5" t="s">
        <v>229</v>
      </c>
      <c r="B105" s="6">
        <v>280</v>
      </c>
      <c r="C105" s="7">
        <v>13.37</v>
      </c>
      <c r="D105" s="7">
        <f>19.47+0.68</f>
        <v>20.149999999999999</v>
      </c>
      <c r="E105" s="7">
        <v>32.380000000000003</v>
      </c>
      <c r="F105" s="7">
        <v>403.37</v>
      </c>
      <c r="G105" s="7">
        <v>0.1</v>
      </c>
      <c r="H105" s="7">
        <v>0.39</v>
      </c>
      <c r="I105" s="7">
        <v>0.12</v>
      </c>
      <c r="J105" s="7">
        <v>0.35</v>
      </c>
      <c r="K105" s="7">
        <v>0.27</v>
      </c>
      <c r="L105" s="7">
        <v>0.4</v>
      </c>
      <c r="M105" s="7">
        <v>293.63</v>
      </c>
      <c r="N105" s="7">
        <v>48.99</v>
      </c>
      <c r="O105" s="7">
        <v>355.37</v>
      </c>
      <c r="P105" s="7">
        <v>1.74</v>
      </c>
      <c r="Q105" s="7">
        <v>452.8</v>
      </c>
      <c r="R105" s="7">
        <v>4.28</v>
      </c>
      <c r="S105" s="7">
        <v>0.05</v>
      </c>
      <c r="T105" s="7">
        <v>0.04</v>
      </c>
      <c r="U105" s="6" t="s">
        <v>108</v>
      </c>
    </row>
    <row r="106" spans="1:21" ht="12.15" customHeight="1" x14ac:dyDescent="0.25">
      <c r="A106" s="5" t="s">
        <v>30</v>
      </c>
      <c r="B106" s="6">
        <v>200</v>
      </c>
      <c r="C106" s="7">
        <f>4.57*200/180</f>
        <v>5.0777777777777775</v>
      </c>
      <c r="D106" s="7">
        <f>3.64*200/180</f>
        <v>4.0444444444444443</v>
      </c>
      <c r="E106" s="7">
        <f>16.55*200/180</f>
        <v>18.388888888888889</v>
      </c>
      <c r="F106" s="7">
        <f>118.22*200/180</f>
        <v>131.35555555555555</v>
      </c>
      <c r="G106" s="7">
        <v>0.05</v>
      </c>
      <c r="H106" s="7">
        <v>0.78</v>
      </c>
      <c r="I106" s="7">
        <v>0.02</v>
      </c>
      <c r="J106" s="7">
        <v>0</v>
      </c>
      <c r="K106" s="7">
        <v>0</v>
      </c>
      <c r="L106" s="7">
        <v>0.16</v>
      </c>
      <c r="M106" s="7">
        <v>157.29</v>
      </c>
      <c r="N106" s="7">
        <v>21.8</v>
      </c>
      <c r="O106" s="7">
        <v>119.12</v>
      </c>
      <c r="P106" s="7">
        <v>0.34</v>
      </c>
      <c r="Q106" s="7">
        <v>235.19</v>
      </c>
      <c r="R106" s="7">
        <v>13.5</v>
      </c>
      <c r="S106" s="7">
        <v>0</v>
      </c>
      <c r="T106" s="7">
        <v>0</v>
      </c>
      <c r="U106" s="6" t="s">
        <v>31</v>
      </c>
    </row>
    <row r="107" spans="1:21" ht="12.15" customHeight="1" x14ac:dyDescent="0.25">
      <c r="A107" s="5" t="s">
        <v>44</v>
      </c>
      <c r="B107" s="6">
        <v>50</v>
      </c>
      <c r="C107" s="7">
        <v>3.82</v>
      </c>
      <c r="D107" s="7">
        <v>0.31</v>
      </c>
      <c r="E107" s="7">
        <v>25.09</v>
      </c>
      <c r="F107" s="7">
        <v>118.41</v>
      </c>
      <c r="G107" s="7">
        <v>0.08</v>
      </c>
      <c r="H107" s="7">
        <v>0</v>
      </c>
      <c r="I107" s="7">
        <v>0</v>
      </c>
      <c r="J107" s="7">
        <v>0.98</v>
      </c>
      <c r="K107" s="7">
        <v>0</v>
      </c>
      <c r="L107" s="7">
        <v>0.03</v>
      </c>
      <c r="M107" s="7">
        <v>11.5</v>
      </c>
      <c r="N107" s="7">
        <v>16.5</v>
      </c>
      <c r="O107" s="7">
        <v>42</v>
      </c>
      <c r="P107" s="7">
        <v>1</v>
      </c>
      <c r="Q107" s="7">
        <v>64.5</v>
      </c>
      <c r="R107" s="7">
        <v>0</v>
      </c>
      <c r="S107" s="7">
        <v>0.01</v>
      </c>
      <c r="T107" s="7">
        <v>0</v>
      </c>
      <c r="U107" s="6">
        <v>1</v>
      </c>
    </row>
    <row r="108" spans="1:21" ht="12.15" customHeight="1" x14ac:dyDescent="0.25">
      <c r="A108" s="5" t="s">
        <v>35</v>
      </c>
      <c r="B108" s="6">
        <v>40</v>
      </c>
      <c r="C108" s="7">
        <v>2.65</v>
      </c>
      <c r="D108" s="7">
        <v>0.35</v>
      </c>
      <c r="E108" s="7">
        <v>16.96</v>
      </c>
      <c r="F108" s="7">
        <v>81.58</v>
      </c>
      <c r="G108" s="7">
        <v>7.0000000000000007E-2</v>
      </c>
      <c r="H108" s="7">
        <v>0</v>
      </c>
      <c r="I108" s="7">
        <v>0</v>
      </c>
      <c r="J108" s="7">
        <v>0.88</v>
      </c>
      <c r="K108" s="7">
        <v>0</v>
      </c>
      <c r="L108" s="7">
        <v>0.03</v>
      </c>
      <c r="M108" s="7">
        <v>7.2</v>
      </c>
      <c r="N108" s="7">
        <v>7.6</v>
      </c>
      <c r="O108" s="7">
        <v>34.799999999999997</v>
      </c>
      <c r="P108" s="7">
        <v>1.6</v>
      </c>
      <c r="Q108" s="7">
        <v>54.4</v>
      </c>
      <c r="R108" s="7">
        <v>2.2400000000000002</v>
      </c>
      <c r="S108" s="7">
        <v>0</v>
      </c>
      <c r="T108" s="7">
        <v>0</v>
      </c>
      <c r="U108" s="6">
        <v>2</v>
      </c>
    </row>
    <row r="109" spans="1:21" ht="21.6" customHeight="1" x14ac:dyDescent="0.25">
      <c r="A109" s="8" t="s">
        <v>36</v>
      </c>
      <c r="B109" s="9">
        <f>SUM(B103:B108)</f>
        <v>920</v>
      </c>
      <c r="C109" s="10">
        <f t="shared" ref="C109:T109" si="13">SUM(C103:C108)</f>
        <v>29.297777777777775</v>
      </c>
      <c r="D109" s="10">
        <f t="shared" si="13"/>
        <v>29.984444444444442</v>
      </c>
      <c r="E109" s="10">
        <f t="shared" si="13"/>
        <v>123.8688888888889</v>
      </c>
      <c r="F109" s="10">
        <f t="shared" si="13"/>
        <v>914.65555555555557</v>
      </c>
      <c r="G109" s="10">
        <f t="shared" si="13"/>
        <v>0.42000000000000004</v>
      </c>
      <c r="H109" s="10">
        <f t="shared" si="13"/>
        <v>5.77</v>
      </c>
      <c r="I109" s="10">
        <f t="shared" si="13"/>
        <v>0.36</v>
      </c>
      <c r="J109" s="10">
        <f t="shared" si="13"/>
        <v>4.66</v>
      </c>
      <c r="K109" s="10">
        <f t="shared" si="13"/>
        <v>0.31</v>
      </c>
      <c r="L109" s="10">
        <f t="shared" si="13"/>
        <v>0.69000000000000006</v>
      </c>
      <c r="M109" s="10">
        <f t="shared" si="13"/>
        <v>520.96</v>
      </c>
      <c r="N109" s="10">
        <f t="shared" si="13"/>
        <v>136.30999999999997</v>
      </c>
      <c r="O109" s="10">
        <f t="shared" si="13"/>
        <v>643.37999999999988</v>
      </c>
      <c r="P109" s="10">
        <f t="shared" si="13"/>
        <v>8.33</v>
      </c>
      <c r="Q109" s="10">
        <f t="shared" si="13"/>
        <v>1477.7</v>
      </c>
      <c r="R109" s="10">
        <f t="shared" si="13"/>
        <v>26.42</v>
      </c>
      <c r="S109" s="10">
        <f t="shared" si="13"/>
        <v>9.9999999999999992E-2</v>
      </c>
      <c r="T109" s="10">
        <f t="shared" si="13"/>
        <v>0.04</v>
      </c>
      <c r="U109" s="11"/>
    </row>
    <row r="110" spans="1:21" ht="21.6" customHeight="1" x14ac:dyDescent="0.25">
      <c r="A110" s="8" t="s">
        <v>50</v>
      </c>
      <c r="B110" s="8"/>
      <c r="C110" s="12">
        <f>C109+C101</f>
        <v>50.12777777777778</v>
      </c>
      <c r="D110" s="12">
        <f t="shared" ref="D110:T110" si="14">D109+D101</f>
        <v>52.934444444444445</v>
      </c>
      <c r="E110" s="12">
        <f t="shared" si="14"/>
        <v>196.25555555555559</v>
      </c>
      <c r="F110" s="12">
        <f t="shared" si="14"/>
        <v>1533.4955555555555</v>
      </c>
      <c r="G110" s="12">
        <f t="shared" si="14"/>
        <v>0.84000000000000008</v>
      </c>
      <c r="H110" s="12">
        <f t="shared" si="14"/>
        <v>26.96</v>
      </c>
      <c r="I110" s="12">
        <f t="shared" si="14"/>
        <v>0.49</v>
      </c>
      <c r="J110" s="12">
        <f t="shared" si="14"/>
        <v>7.86</v>
      </c>
      <c r="K110" s="12">
        <f t="shared" si="14"/>
        <v>0.62</v>
      </c>
      <c r="L110" s="12">
        <f t="shared" si="14"/>
        <v>1.0900000000000001</v>
      </c>
      <c r="M110" s="12">
        <f t="shared" si="14"/>
        <v>695.45</v>
      </c>
      <c r="N110" s="12">
        <f t="shared" si="14"/>
        <v>281.87</v>
      </c>
      <c r="O110" s="12">
        <f t="shared" si="14"/>
        <v>1189.9899999999998</v>
      </c>
      <c r="P110" s="12">
        <f t="shared" si="14"/>
        <v>15.5</v>
      </c>
      <c r="Q110" s="12">
        <f t="shared" si="14"/>
        <v>3183.4700000000003</v>
      </c>
      <c r="R110" s="12">
        <f t="shared" si="14"/>
        <v>176.57999999999998</v>
      </c>
      <c r="S110" s="12">
        <f t="shared" si="14"/>
        <v>0.78</v>
      </c>
      <c r="T110" s="12">
        <f t="shared" si="14"/>
        <v>0.06</v>
      </c>
      <c r="U110" s="11"/>
    </row>
    <row r="111" spans="1:21" ht="14.1" customHeight="1" x14ac:dyDescent="0.25">
      <c r="A111" s="13" t="s">
        <v>112</v>
      </c>
      <c r="B111" s="13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3"/>
    </row>
    <row r="112" spans="1:21" ht="28.35" customHeight="1" x14ac:dyDescent="0.25">
      <c r="A112" s="72" t="s">
        <v>199</v>
      </c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</row>
    <row r="113" spans="1:21" ht="13.35" customHeight="1" x14ac:dyDescent="0.25">
      <c r="A113" s="74" t="s">
        <v>1</v>
      </c>
      <c r="B113" s="74" t="s">
        <v>2</v>
      </c>
      <c r="C113" s="76" t="s">
        <v>3</v>
      </c>
      <c r="D113" s="77"/>
      <c r="E113" s="78"/>
      <c r="F113" s="79" t="s">
        <v>4</v>
      </c>
      <c r="G113" s="76" t="s">
        <v>5</v>
      </c>
      <c r="H113" s="77"/>
      <c r="I113" s="77"/>
      <c r="J113" s="77"/>
      <c r="K113" s="77"/>
      <c r="L113" s="78"/>
      <c r="M113" s="76" t="s">
        <v>6</v>
      </c>
      <c r="N113" s="77"/>
      <c r="O113" s="77"/>
      <c r="P113" s="77"/>
      <c r="Q113" s="77"/>
      <c r="R113" s="77"/>
      <c r="S113" s="77"/>
      <c r="T113" s="78"/>
      <c r="U113" s="74" t="s">
        <v>7</v>
      </c>
    </row>
    <row r="114" spans="1:21" ht="26.7" customHeight="1" x14ac:dyDescent="0.25">
      <c r="A114" s="75"/>
      <c r="B114" s="75"/>
      <c r="C114" s="47" t="s">
        <v>8</v>
      </c>
      <c r="D114" s="47" t="s">
        <v>9</v>
      </c>
      <c r="E114" s="47" t="s">
        <v>10</v>
      </c>
      <c r="F114" s="80"/>
      <c r="G114" s="47" t="s">
        <v>11</v>
      </c>
      <c r="H114" s="47" t="s">
        <v>12</v>
      </c>
      <c r="I114" s="47" t="s">
        <v>13</v>
      </c>
      <c r="J114" s="47" t="s">
        <v>14</v>
      </c>
      <c r="K114" s="47" t="s">
        <v>15</v>
      </c>
      <c r="L114" s="47" t="s">
        <v>16</v>
      </c>
      <c r="M114" s="47" t="s">
        <v>17</v>
      </c>
      <c r="N114" s="47" t="s">
        <v>18</v>
      </c>
      <c r="O114" s="47" t="s">
        <v>19</v>
      </c>
      <c r="P114" s="47" t="s">
        <v>20</v>
      </c>
      <c r="Q114" s="47" t="s">
        <v>21</v>
      </c>
      <c r="R114" s="47" t="s">
        <v>22</v>
      </c>
      <c r="S114" s="47" t="s">
        <v>23</v>
      </c>
      <c r="T114" s="47" t="s">
        <v>24</v>
      </c>
      <c r="U114" s="75"/>
    </row>
    <row r="115" spans="1:21" ht="14.7" customHeight="1" x14ac:dyDescent="0.25">
      <c r="A115" s="48" t="s">
        <v>25</v>
      </c>
      <c r="B115" s="48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8"/>
    </row>
    <row r="116" spans="1:21" ht="12.15" customHeight="1" x14ac:dyDescent="0.25">
      <c r="A116" s="16" t="s">
        <v>177</v>
      </c>
      <c r="B116" s="17">
        <v>40</v>
      </c>
      <c r="C116" s="18">
        <v>5.13</v>
      </c>
      <c r="D116" s="18">
        <v>9.92</v>
      </c>
      <c r="E116" s="18">
        <v>8.44</v>
      </c>
      <c r="F116" s="18">
        <v>149.34</v>
      </c>
      <c r="G116" s="18">
        <v>0.02</v>
      </c>
      <c r="H116" s="18">
        <v>0</v>
      </c>
      <c r="I116" s="18">
        <v>0.09</v>
      </c>
      <c r="J116" s="18">
        <v>0.46</v>
      </c>
      <c r="K116" s="18">
        <v>0</v>
      </c>
      <c r="L116" s="18">
        <v>0</v>
      </c>
      <c r="M116" s="18">
        <v>153.9</v>
      </c>
      <c r="N116" s="18">
        <v>7.98</v>
      </c>
      <c r="O116" s="18">
        <v>98.04</v>
      </c>
      <c r="P116" s="18">
        <v>0.34</v>
      </c>
      <c r="Q116" s="18">
        <v>0</v>
      </c>
      <c r="R116" s="18">
        <v>0</v>
      </c>
      <c r="S116" s="18">
        <v>0</v>
      </c>
      <c r="T116" s="18">
        <v>0</v>
      </c>
      <c r="U116" s="17" t="s">
        <v>85</v>
      </c>
    </row>
    <row r="117" spans="1:21" ht="12.15" customHeight="1" x14ac:dyDescent="0.25">
      <c r="A117" s="16" t="s">
        <v>178</v>
      </c>
      <c r="B117" s="17">
        <v>220</v>
      </c>
      <c r="C117" s="18">
        <v>7.48</v>
      </c>
      <c r="D117" s="18">
        <v>6.95</v>
      </c>
      <c r="E117" s="18">
        <v>11.02</v>
      </c>
      <c r="F117" s="18">
        <v>176.81</v>
      </c>
      <c r="G117" s="18">
        <v>0.15</v>
      </c>
      <c r="H117" s="18">
        <v>9.99</v>
      </c>
      <c r="I117" s="18">
        <v>0.47</v>
      </c>
      <c r="J117" s="18">
        <v>1.44</v>
      </c>
      <c r="K117" s="18">
        <v>0</v>
      </c>
      <c r="L117" s="18">
        <v>0.18</v>
      </c>
      <c r="M117" s="18">
        <v>33.58</v>
      </c>
      <c r="N117" s="18">
        <v>43.59</v>
      </c>
      <c r="O117" s="18">
        <v>190.6</v>
      </c>
      <c r="P117" s="18">
        <v>2.44</v>
      </c>
      <c r="Q117" s="18">
        <v>799.28</v>
      </c>
      <c r="R117" s="18">
        <v>11.46</v>
      </c>
      <c r="S117" s="18">
        <v>0.13</v>
      </c>
      <c r="T117" s="18">
        <v>0.02</v>
      </c>
      <c r="U117" s="17" t="s">
        <v>179</v>
      </c>
    </row>
    <row r="118" spans="1:21" ht="12.15" customHeight="1" x14ac:dyDescent="0.25">
      <c r="A118" s="16" t="s">
        <v>123</v>
      </c>
      <c r="B118" s="17">
        <v>200</v>
      </c>
      <c r="C118" s="18">
        <v>0</v>
      </c>
      <c r="D118" s="18">
        <v>0</v>
      </c>
      <c r="E118" s="18">
        <v>9.68</v>
      </c>
      <c r="F118" s="18">
        <v>38.700000000000003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8.2799999999999994</v>
      </c>
      <c r="N118" s="18">
        <v>1.8</v>
      </c>
      <c r="O118" s="18">
        <v>0</v>
      </c>
      <c r="P118" s="18">
        <v>0</v>
      </c>
      <c r="Q118" s="18">
        <v>0.9</v>
      </c>
      <c r="R118" s="18">
        <v>0</v>
      </c>
      <c r="S118" s="18">
        <v>0</v>
      </c>
      <c r="T118" s="18">
        <v>0</v>
      </c>
      <c r="U118" s="17" t="s">
        <v>124</v>
      </c>
    </row>
    <row r="119" spans="1:21" ht="12.15" customHeight="1" x14ac:dyDescent="0.25">
      <c r="A119" s="16" t="s">
        <v>205</v>
      </c>
      <c r="B119" s="17">
        <v>20</v>
      </c>
      <c r="C119" s="18">
        <v>1.5</v>
      </c>
      <c r="D119" s="18">
        <v>1.96</v>
      </c>
      <c r="E119" s="18">
        <v>14.88</v>
      </c>
      <c r="F119" s="18">
        <v>53.4</v>
      </c>
      <c r="G119" s="18">
        <v>0.02</v>
      </c>
      <c r="H119" s="18">
        <v>0</v>
      </c>
      <c r="I119" s="18">
        <v>0</v>
      </c>
      <c r="J119" s="18">
        <v>0</v>
      </c>
      <c r="K119" s="18">
        <v>0</v>
      </c>
      <c r="L119" s="18">
        <v>0.01</v>
      </c>
      <c r="M119" s="18">
        <v>5.8</v>
      </c>
      <c r="N119" s="18">
        <v>4</v>
      </c>
      <c r="O119" s="18">
        <v>18</v>
      </c>
      <c r="P119" s="18">
        <v>0.42</v>
      </c>
      <c r="Q119" s="18">
        <v>22</v>
      </c>
      <c r="R119" s="18">
        <v>0</v>
      </c>
      <c r="S119" s="18">
        <v>0</v>
      </c>
      <c r="T119" s="18">
        <v>0</v>
      </c>
      <c r="U119" s="17">
        <v>33</v>
      </c>
    </row>
    <row r="120" spans="1:21" ht="12.15" customHeight="1" x14ac:dyDescent="0.25">
      <c r="A120" s="16" t="s">
        <v>44</v>
      </c>
      <c r="B120" s="17">
        <v>40</v>
      </c>
      <c r="C120" s="18">
        <v>3.05</v>
      </c>
      <c r="D120" s="18">
        <v>0.25</v>
      </c>
      <c r="E120" s="18">
        <v>20.07</v>
      </c>
      <c r="F120" s="18">
        <v>94.73</v>
      </c>
      <c r="G120" s="18">
        <v>0.06</v>
      </c>
      <c r="H120" s="18">
        <v>0</v>
      </c>
      <c r="I120" s="18">
        <v>0</v>
      </c>
      <c r="J120" s="18">
        <v>0.78</v>
      </c>
      <c r="K120" s="18">
        <v>0</v>
      </c>
      <c r="L120" s="18">
        <v>0.02</v>
      </c>
      <c r="M120" s="18">
        <v>9.1999999999999993</v>
      </c>
      <c r="N120" s="18">
        <v>13.2</v>
      </c>
      <c r="O120" s="18">
        <v>33.6</v>
      </c>
      <c r="P120" s="18">
        <v>0.8</v>
      </c>
      <c r="Q120" s="18">
        <v>51.6</v>
      </c>
      <c r="R120" s="18">
        <v>0</v>
      </c>
      <c r="S120" s="18">
        <v>0.01</v>
      </c>
      <c r="T120" s="18">
        <v>0</v>
      </c>
      <c r="U120" s="17">
        <v>1</v>
      </c>
    </row>
    <row r="121" spans="1:21" ht="12.15" customHeight="1" x14ac:dyDescent="0.25">
      <c r="A121" s="16" t="s">
        <v>35</v>
      </c>
      <c r="B121" s="17">
        <v>30</v>
      </c>
      <c r="C121" s="18">
        <v>1.99</v>
      </c>
      <c r="D121" s="18">
        <v>0.26</v>
      </c>
      <c r="E121" s="18">
        <v>12.72</v>
      </c>
      <c r="F121" s="18">
        <v>61.19</v>
      </c>
      <c r="G121" s="18">
        <v>0.05</v>
      </c>
      <c r="H121" s="18">
        <v>0</v>
      </c>
      <c r="I121" s="18">
        <v>0</v>
      </c>
      <c r="J121" s="18">
        <v>0.66</v>
      </c>
      <c r="K121" s="18">
        <v>0</v>
      </c>
      <c r="L121" s="18">
        <v>0.02</v>
      </c>
      <c r="M121" s="18">
        <v>5.4</v>
      </c>
      <c r="N121" s="18">
        <v>5.7</v>
      </c>
      <c r="O121" s="18">
        <v>26.1</v>
      </c>
      <c r="P121" s="18">
        <v>1.2</v>
      </c>
      <c r="Q121" s="18">
        <v>40.799999999999997</v>
      </c>
      <c r="R121" s="18">
        <v>1.68</v>
      </c>
      <c r="S121" s="18">
        <v>0</v>
      </c>
      <c r="T121" s="18">
        <v>0</v>
      </c>
      <c r="U121" s="17">
        <v>2</v>
      </c>
    </row>
    <row r="122" spans="1:21" ht="12.15" customHeight="1" x14ac:dyDescent="0.25">
      <c r="A122" s="50" t="s">
        <v>36</v>
      </c>
      <c r="B122" s="1">
        <f>SUM(B116:B121)</f>
        <v>550</v>
      </c>
      <c r="C122" s="47">
        <f t="shared" ref="C122:T122" si="15">SUM(C116:C121)</f>
        <v>19.149999999999999</v>
      </c>
      <c r="D122" s="47">
        <f t="shared" si="15"/>
        <v>19.340000000000003</v>
      </c>
      <c r="E122" s="47">
        <f t="shared" si="15"/>
        <v>76.81</v>
      </c>
      <c r="F122" s="47">
        <f t="shared" si="15"/>
        <v>574.16999999999985</v>
      </c>
      <c r="G122" s="47">
        <f t="shared" si="15"/>
        <v>0.3</v>
      </c>
      <c r="H122" s="47">
        <f t="shared" si="15"/>
        <v>9.99</v>
      </c>
      <c r="I122" s="47">
        <f t="shared" si="15"/>
        <v>0.55999999999999994</v>
      </c>
      <c r="J122" s="47">
        <f t="shared" si="15"/>
        <v>3.34</v>
      </c>
      <c r="K122" s="47">
        <f t="shared" si="15"/>
        <v>0</v>
      </c>
      <c r="L122" s="47">
        <f t="shared" si="15"/>
        <v>0.22999999999999998</v>
      </c>
      <c r="M122" s="47">
        <f t="shared" si="15"/>
        <v>216.16000000000003</v>
      </c>
      <c r="N122" s="47">
        <f t="shared" si="15"/>
        <v>76.27000000000001</v>
      </c>
      <c r="O122" s="47">
        <f t="shared" si="15"/>
        <v>366.34000000000003</v>
      </c>
      <c r="P122" s="47">
        <f t="shared" si="15"/>
        <v>5.2</v>
      </c>
      <c r="Q122" s="47">
        <f t="shared" si="15"/>
        <v>914.57999999999993</v>
      </c>
      <c r="R122" s="47">
        <f t="shared" si="15"/>
        <v>13.14</v>
      </c>
      <c r="S122" s="47">
        <f t="shared" si="15"/>
        <v>0.14000000000000001</v>
      </c>
      <c r="T122" s="47">
        <f t="shared" si="15"/>
        <v>0.02</v>
      </c>
      <c r="U122" s="57"/>
    </row>
    <row r="123" spans="1:21" ht="14.7" customHeight="1" x14ac:dyDescent="0.25">
      <c r="A123" s="48" t="s">
        <v>37</v>
      </c>
      <c r="B123" s="48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8"/>
    </row>
    <row r="124" spans="1:21" ht="12.15" customHeight="1" x14ac:dyDescent="0.25">
      <c r="A124" s="16" t="s">
        <v>33</v>
      </c>
      <c r="B124" s="17">
        <v>100</v>
      </c>
      <c r="C124" s="18">
        <v>0.4</v>
      </c>
      <c r="D124" s="18">
        <v>0.4</v>
      </c>
      <c r="E124" s="18">
        <v>9.8000000000000007</v>
      </c>
      <c r="F124" s="18">
        <v>47</v>
      </c>
      <c r="G124" s="19">
        <v>0.03</v>
      </c>
      <c r="H124" s="19">
        <v>10</v>
      </c>
      <c r="I124" s="19">
        <v>0.01</v>
      </c>
      <c r="J124" s="19">
        <v>0.63</v>
      </c>
      <c r="K124" s="19">
        <v>0</v>
      </c>
      <c r="L124" s="19">
        <v>0.02</v>
      </c>
      <c r="M124" s="19">
        <v>16</v>
      </c>
      <c r="N124" s="19">
        <v>8</v>
      </c>
      <c r="O124" s="19">
        <v>11</v>
      </c>
      <c r="P124" s="19">
        <v>2.2000000000000002</v>
      </c>
      <c r="Q124" s="19">
        <v>278</v>
      </c>
      <c r="R124" s="19">
        <v>2</v>
      </c>
      <c r="S124" s="19">
        <v>0.01</v>
      </c>
      <c r="T124" s="19">
        <v>0</v>
      </c>
      <c r="U124" s="17" t="s">
        <v>34</v>
      </c>
    </row>
    <row r="125" spans="1:21" ht="12.15" customHeight="1" x14ac:dyDescent="0.25">
      <c r="A125" s="16" t="s">
        <v>174</v>
      </c>
      <c r="B125" s="17">
        <v>250</v>
      </c>
      <c r="C125" s="18">
        <v>3.33</v>
      </c>
      <c r="D125" s="18">
        <v>4.45</v>
      </c>
      <c r="E125" s="18">
        <v>18.36</v>
      </c>
      <c r="F125" s="18">
        <v>131.18</v>
      </c>
      <c r="G125" s="18">
        <v>0.05</v>
      </c>
      <c r="H125" s="18">
        <v>2.8</v>
      </c>
      <c r="I125" s="18">
        <v>0.04</v>
      </c>
      <c r="J125" s="18">
        <v>0.26</v>
      </c>
      <c r="K125" s="18">
        <v>0.19</v>
      </c>
      <c r="L125" s="18">
        <v>0.05</v>
      </c>
      <c r="M125" s="18">
        <v>29.57</v>
      </c>
      <c r="N125" s="18">
        <v>13.39</v>
      </c>
      <c r="O125" s="18">
        <v>46.53</v>
      </c>
      <c r="P125" s="18">
        <v>0.72</v>
      </c>
      <c r="Q125" s="18">
        <v>219.54</v>
      </c>
      <c r="R125" s="18">
        <v>3.08</v>
      </c>
      <c r="S125" s="18">
        <v>0.01</v>
      </c>
      <c r="T125" s="18">
        <v>0.01</v>
      </c>
      <c r="U125" s="17" t="s">
        <v>175</v>
      </c>
    </row>
    <row r="126" spans="1:21" ht="12.15" customHeight="1" x14ac:dyDescent="0.25">
      <c r="A126" s="16" t="s">
        <v>176</v>
      </c>
      <c r="B126" s="17">
        <v>280</v>
      </c>
      <c r="C126" s="18">
        <v>19.73</v>
      </c>
      <c r="D126" s="18">
        <v>24.39</v>
      </c>
      <c r="E126" s="18">
        <v>58.35</v>
      </c>
      <c r="F126" s="18">
        <v>524.41</v>
      </c>
      <c r="G126" s="18">
        <v>0.35</v>
      </c>
      <c r="H126" s="18">
        <v>10.77</v>
      </c>
      <c r="I126" s="18">
        <v>0.43</v>
      </c>
      <c r="J126" s="18">
        <v>3.99</v>
      </c>
      <c r="K126" s="18">
        <v>0</v>
      </c>
      <c r="L126" s="18">
        <v>0.39</v>
      </c>
      <c r="M126" s="18">
        <v>29.93</v>
      </c>
      <c r="N126" s="18">
        <v>48.35</v>
      </c>
      <c r="O126" s="18">
        <v>204.68</v>
      </c>
      <c r="P126" s="18">
        <v>3.77</v>
      </c>
      <c r="Q126" s="18">
        <v>902.21</v>
      </c>
      <c r="R126" s="18">
        <v>12.54</v>
      </c>
      <c r="S126" s="18">
        <v>0.08</v>
      </c>
      <c r="T126" s="18">
        <v>0.01</v>
      </c>
      <c r="U126" s="17">
        <v>34</v>
      </c>
    </row>
    <row r="127" spans="1:21" ht="11.4" customHeight="1" x14ac:dyDescent="0.25">
      <c r="A127" s="5" t="s">
        <v>64</v>
      </c>
      <c r="B127" s="6">
        <v>200</v>
      </c>
      <c r="C127" s="7">
        <v>3</v>
      </c>
      <c r="D127" s="7">
        <v>2.4300000000000002</v>
      </c>
      <c r="E127" s="7">
        <v>14.75</v>
      </c>
      <c r="F127" s="7">
        <v>93.49</v>
      </c>
      <c r="G127" s="7">
        <v>0.03</v>
      </c>
      <c r="H127" s="7">
        <v>0.56000000000000005</v>
      </c>
      <c r="I127" s="7">
        <v>0.02</v>
      </c>
      <c r="J127" s="7">
        <v>0</v>
      </c>
      <c r="K127" s="7">
        <v>0</v>
      </c>
      <c r="L127" s="7">
        <v>0.12</v>
      </c>
      <c r="M127" s="7">
        <v>112.88</v>
      </c>
      <c r="N127" s="7">
        <v>16.55</v>
      </c>
      <c r="O127" s="7">
        <v>79.42</v>
      </c>
      <c r="P127" s="7">
        <v>0.82</v>
      </c>
      <c r="Q127" s="7">
        <v>171.56</v>
      </c>
      <c r="R127" s="7">
        <v>9</v>
      </c>
      <c r="S127" s="7">
        <v>0</v>
      </c>
      <c r="T127" s="7">
        <v>0</v>
      </c>
      <c r="U127" s="6" t="s">
        <v>65</v>
      </c>
    </row>
    <row r="128" spans="1:21" ht="12.15" customHeight="1" x14ac:dyDescent="0.25">
      <c r="A128" s="16" t="s">
        <v>44</v>
      </c>
      <c r="B128" s="17">
        <v>40</v>
      </c>
      <c r="C128" s="18">
        <v>3.05</v>
      </c>
      <c r="D128" s="18">
        <v>0.25</v>
      </c>
      <c r="E128" s="18">
        <v>20.07</v>
      </c>
      <c r="F128" s="18">
        <v>94.73</v>
      </c>
      <c r="G128" s="18">
        <v>0.06</v>
      </c>
      <c r="H128" s="18">
        <v>0</v>
      </c>
      <c r="I128" s="18">
        <v>0</v>
      </c>
      <c r="J128" s="18">
        <v>0.78</v>
      </c>
      <c r="K128" s="18">
        <v>0</v>
      </c>
      <c r="L128" s="18">
        <v>0.02</v>
      </c>
      <c r="M128" s="18">
        <v>9.1999999999999993</v>
      </c>
      <c r="N128" s="18">
        <v>13.2</v>
      </c>
      <c r="O128" s="18">
        <v>33.6</v>
      </c>
      <c r="P128" s="18">
        <v>0.8</v>
      </c>
      <c r="Q128" s="18">
        <v>51.6</v>
      </c>
      <c r="R128" s="18">
        <v>0</v>
      </c>
      <c r="S128" s="18">
        <v>0.01</v>
      </c>
      <c r="T128" s="18">
        <v>0</v>
      </c>
      <c r="U128" s="17">
        <v>1</v>
      </c>
    </row>
    <row r="129" spans="1:21" ht="12.15" customHeight="1" x14ac:dyDescent="0.25">
      <c r="A129" s="5" t="s">
        <v>35</v>
      </c>
      <c r="B129" s="6">
        <v>30</v>
      </c>
      <c r="C129" s="7">
        <v>1.99</v>
      </c>
      <c r="D129" s="7">
        <v>0.26</v>
      </c>
      <c r="E129" s="7">
        <v>12.72</v>
      </c>
      <c r="F129" s="7">
        <v>61.19</v>
      </c>
      <c r="G129" s="7">
        <v>0.05</v>
      </c>
      <c r="H129" s="7">
        <v>0</v>
      </c>
      <c r="I129" s="7">
        <v>0</v>
      </c>
      <c r="J129" s="7">
        <v>0.66</v>
      </c>
      <c r="K129" s="7">
        <v>0</v>
      </c>
      <c r="L129" s="7">
        <v>0.02</v>
      </c>
      <c r="M129" s="7">
        <v>5.4</v>
      </c>
      <c r="N129" s="7">
        <v>5.7</v>
      </c>
      <c r="O129" s="7">
        <v>26.1</v>
      </c>
      <c r="P129" s="7">
        <v>1.2</v>
      </c>
      <c r="Q129" s="7">
        <v>40.799999999999997</v>
      </c>
      <c r="R129" s="7">
        <v>1.68</v>
      </c>
      <c r="S129" s="7">
        <v>0</v>
      </c>
      <c r="T129" s="7">
        <v>0</v>
      </c>
      <c r="U129" s="6">
        <v>2</v>
      </c>
    </row>
    <row r="130" spans="1:21" ht="21.6" customHeight="1" x14ac:dyDescent="0.25">
      <c r="A130" s="50" t="s">
        <v>36</v>
      </c>
      <c r="B130" s="1">
        <f t="shared" ref="B130:T130" si="16">SUM(B124:B129)</f>
        <v>900</v>
      </c>
      <c r="C130" s="47">
        <f t="shared" si="16"/>
        <v>31.5</v>
      </c>
      <c r="D130" s="47">
        <f t="shared" si="16"/>
        <v>32.18</v>
      </c>
      <c r="E130" s="47">
        <f t="shared" si="16"/>
        <v>134.05000000000001</v>
      </c>
      <c r="F130" s="47">
        <f t="shared" si="16"/>
        <v>952</v>
      </c>
      <c r="G130" s="47">
        <f t="shared" si="16"/>
        <v>0.57000000000000006</v>
      </c>
      <c r="H130" s="47">
        <f t="shared" si="16"/>
        <v>24.13</v>
      </c>
      <c r="I130" s="47">
        <f t="shared" si="16"/>
        <v>0.5</v>
      </c>
      <c r="J130" s="47">
        <f t="shared" si="16"/>
        <v>6.32</v>
      </c>
      <c r="K130" s="47">
        <f t="shared" si="16"/>
        <v>0.19</v>
      </c>
      <c r="L130" s="47">
        <f t="shared" si="16"/>
        <v>0.62000000000000011</v>
      </c>
      <c r="M130" s="47">
        <f t="shared" si="16"/>
        <v>202.98</v>
      </c>
      <c r="N130" s="47">
        <f t="shared" si="16"/>
        <v>105.19000000000001</v>
      </c>
      <c r="O130" s="47">
        <f t="shared" si="16"/>
        <v>401.3300000000001</v>
      </c>
      <c r="P130" s="47">
        <f t="shared" si="16"/>
        <v>9.51</v>
      </c>
      <c r="Q130" s="47">
        <f t="shared" si="16"/>
        <v>1663.7099999999998</v>
      </c>
      <c r="R130" s="47">
        <f t="shared" si="16"/>
        <v>28.299999999999997</v>
      </c>
      <c r="S130" s="47">
        <f t="shared" si="16"/>
        <v>0.11</v>
      </c>
      <c r="T130" s="47">
        <f t="shared" si="16"/>
        <v>0.02</v>
      </c>
      <c r="U130" s="57"/>
    </row>
    <row r="131" spans="1:21" ht="21.6" customHeight="1" x14ac:dyDescent="0.25">
      <c r="A131" s="50" t="s">
        <v>50</v>
      </c>
      <c r="B131" s="50"/>
      <c r="C131" s="47">
        <f t="shared" ref="C131:T131" si="17">C130+C122</f>
        <v>50.65</v>
      </c>
      <c r="D131" s="47">
        <f t="shared" si="17"/>
        <v>51.52</v>
      </c>
      <c r="E131" s="47">
        <f t="shared" si="17"/>
        <v>210.86</v>
      </c>
      <c r="F131" s="47">
        <f t="shared" si="17"/>
        <v>1526.1699999999998</v>
      </c>
      <c r="G131" s="47">
        <f t="shared" si="17"/>
        <v>0.87000000000000011</v>
      </c>
      <c r="H131" s="47">
        <f t="shared" si="17"/>
        <v>34.119999999999997</v>
      </c>
      <c r="I131" s="47">
        <f t="shared" si="17"/>
        <v>1.06</v>
      </c>
      <c r="J131" s="47">
        <f t="shared" si="17"/>
        <v>9.66</v>
      </c>
      <c r="K131" s="47">
        <f t="shared" si="17"/>
        <v>0.19</v>
      </c>
      <c r="L131" s="47">
        <f t="shared" si="17"/>
        <v>0.85000000000000009</v>
      </c>
      <c r="M131" s="47">
        <f t="shared" si="17"/>
        <v>419.14</v>
      </c>
      <c r="N131" s="47">
        <f t="shared" si="17"/>
        <v>181.46000000000004</v>
      </c>
      <c r="O131" s="47">
        <f t="shared" si="17"/>
        <v>767.67000000000007</v>
      </c>
      <c r="P131" s="47">
        <f t="shared" si="17"/>
        <v>14.71</v>
      </c>
      <c r="Q131" s="47">
        <f t="shared" si="17"/>
        <v>2578.29</v>
      </c>
      <c r="R131" s="47">
        <f t="shared" si="17"/>
        <v>41.44</v>
      </c>
      <c r="S131" s="47">
        <f t="shared" si="17"/>
        <v>0.25</v>
      </c>
      <c r="T131" s="47">
        <f t="shared" si="17"/>
        <v>0.04</v>
      </c>
      <c r="U131" s="57"/>
    </row>
    <row r="132" spans="1:21" ht="28.35" customHeight="1" x14ac:dyDescent="0.25">
      <c r="A132" s="72" t="s">
        <v>113</v>
      </c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</row>
    <row r="133" spans="1:21" ht="13.35" customHeight="1" x14ac:dyDescent="0.25">
      <c r="A133" s="74" t="s">
        <v>1</v>
      </c>
      <c r="B133" s="74" t="s">
        <v>2</v>
      </c>
      <c r="C133" s="76" t="s">
        <v>3</v>
      </c>
      <c r="D133" s="77"/>
      <c r="E133" s="78"/>
      <c r="F133" s="79" t="s">
        <v>4</v>
      </c>
      <c r="G133" s="76" t="s">
        <v>5</v>
      </c>
      <c r="H133" s="77"/>
      <c r="I133" s="77"/>
      <c r="J133" s="77"/>
      <c r="K133" s="77"/>
      <c r="L133" s="78"/>
      <c r="M133" s="76" t="s">
        <v>6</v>
      </c>
      <c r="N133" s="77"/>
      <c r="O133" s="77"/>
      <c r="P133" s="77"/>
      <c r="Q133" s="77"/>
      <c r="R133" s="77"/>
      <c r="S133" s="77"/>
      <c r="T133" s="78"/>
      <c r="U133" s="74" t="s">
        <v>7</v>
      </c>
    </row>
    <row r="134" spans="1:21" ht="26.7" customHeight="1" x14ac:dyDescent="0.25">
      <c r="A134" s="75"/>
      <c r="B134" s="75"/>
      <c r="C134" s="47" t="s">
        <v>8</v>
      </c>
      <c r="D134" s="47" t="s">
        <v>9</v>
      </c>
      <c r="E134" s="47" t="s">
        <v>10</v>
      </c>
      <c r="F134" s="80"/>
      <c r="G134" s="47" t="s">
        <v>11</v>
      </c>
      <c r="H134" s="47" t="s">
        <v>12</v>
      </c>
      <c r="I134" s="47" t="s">
        <v>13</v>
      </c>
      <c r="J134" s="47" t="s">
        <v>14</v>
      </c>
      <c r="K134" s="47" t="s">
        <v>15</v>
      </c>
      <c r="L134" s="47" t="s">
        <v>16</v>
      </c>
      <c r="M134" s="47" t="s">
        <v>17</v>
      </c>
      <c r="N134" s="47" t="s">
        <v>18</v>
      </c>
      <c r="O134" s="47" t="s">
        <v>19</v>
      </c>
      <c r="P134" s="47" t="s">
        <v>20</v>
      </c>
      <c r="Q134" s="47" t="s">
        <v>21</v>
      </c>
      <c r="R134" s="47" t="s">
        <v>22</v>
      </c>
      <c r="S134" s="47" t="s">
        <v>23</v>
      </c>
      <c r="T134" s="47" t="s">
        <v>24</v>
      </c>
      <c r="U134" s="75"/>
    </row>
    <row r="135" spans="1:21" ht="14.7" customHeight="1" x14ac:dyDescent="0.25">
      <c r="A135" s="3" t="s">
        <v>25</v>
      </c>
      <c r="B135" s="3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3"/>
    </row>
    <row r="136" spans="1:21" ht="12.15" customHeight="1" x14ac:dyDescent="0.25">
      <c r="A136" s="5" t="s">
        <v>114</v>
      </c>
      <c r="B136" s="6">
        <v>100</v>
      </c>
      <c r="C136" s="7">
        <v>8.66</v>
      </c>
      <c r="D136" s="7">
        <v>10.81</v>
      </c>
      <c r="E136" s="7">
        <v>25.68</v>
      </c>
      <c r="F136" s="7">
        <v>247.26</v>
      </c>
      <c r="G136" s="7">
        <v>0.11</v>
      </c>
      <c r="H136" s="7">
        <v>0</v>
      </c>
      <c r="I136" s="7">
        <v>0.01</v>
      </c>
      <c r="J136" s="7">
        <v>1.33</v>
      </c>
      <c r="K136" s="7">
        <v>0.06</v>
      </c>
      <c r="L136" s="7">
        <v>0.05</v>
      </c>
      <c r="M136" s="7">
        <v>19.91</v>
      </c>
      <c r="N136" s="7">
        <v>13.38</v>
      </c>
      <c r="O136" s="7">
        <v>72.7</v>
      </c>
      <c r="P136" s="7">
        <v>0.87</v>
      </c>
      <c r="Q136" s="7">
        <v>133.44</v>
      </c>
      <c r="R136" s="7">
        <v>1.68</v>
      </c>
      <c r="S136" s="7">
        <v>0.02</v>
      </c>
      <c r="T136" s="7">
        <v>0.02</v>
      </c>
      <c r="U136" s="6" t="s">
        <v>115</v>
      </c>
    </row>
    <row r="137" spans="1:21" ht="12.15" customHeight="1" x14ac:dyDescent="0.25">
      <c r="A137" s="5" t="s">
        <v>116</v>
      </c>
      <c r="B137" s="6">
        <v>200</v>
      </c>
      <c r="C137" s="7">
        <v>5.18</v>
      </c>
      <c r="D137" s="7">
        <v>6.74</v>
      </c>
      <c r="E137" s="7">
        <v>27.77</v>
      </c>
      <c r="F137" s="7">
        <v>197.58</v>
      </c>
      <c r="G137" s="7">
        <v>0.05</v>
      </c>
      <c r="H137" s="7">
        <v>0.4</v>
      </c>
      <c r="I137" s="7">
        <v>0.04</v>
      </c>
      <c r="J137" s="7">
        <v>0.9</v>
      </c>
      <c r="K137" s="7">
        <v>0.1</v>
      </c>
      <c r="L137" s="7">
        <v>0.1</v>
      </c>
      <c r="M137" s="7">
        <v>90.6</v>
      </c>
      <c r="N137" s="7">
        <v>14.29</v>
      </c>
      <c r="O137" s="7">
        <v>79.98</v>
      </c>
      <c r="P137" s="7">
        <v>0.36</v>
      </c>
      <c r="Q137" s="7">
        <v>152.99</v>
      </c>
      <c r="R137" s="7">
        <v>6.97</v>
      </c>
      <c r="S137" s="7">
        <v>0.01</v>
      </c>
      <c r="T137" s="7">
        <v>0</v>
      </c>
      <c r="U137" s="6" t="s">
        <v>117</v>
      </c>
    </row>
    <row r="138" spans="1:21" ht="12.15" customHeight="1" x14ac:dyDescent="0.25">
      <c r="A138" s="5" t="s">
        <v>189</v>
      </c>
      <c r="B138" s="6">
        <v>180</v>
      </c>
      <c r="C138" s="7">
        <f>0.97*180/200</f>
        <v>0.873</v>
      </c>
      <c r="D138" s="7">
        <f>0.19*180/200</f>
        <v>0.17100000000000001</v>
      </c>
      <c r="E138" s="7">
        <f>19.59*180/200</f>
        <v>17.631</v>
      </c>
      <c r="F138" s="7">
        <f>83.42*180/200</f>
        <v>75.078000000000003</v>
      </c>
      <c r="G138" s="7">
        <v>0.02</v>
      </c>
      <c r="H138" s="7">
        <v>1.6</v>
      </c>
      <c r="I138" s="7">
        <v>0</v>
      </c>
      <c r="J138" s="7">
        <v>0</v>
      </c>
      <c r="K138" s="7">
        <v>0</v>
      </c>
      <c r="L138" s="7">
        <v>0.02</v>
      </c>
      <c r="M138" s="7">
        <v>12.6</v>
      </c>
      <c r="N138" s="7">
        <v>7.2</v>
      </c>
      <c r="O138" s="7">
        <v>12.6</v>
      </c>
      <c r="P138" s="7">
        <v>2.52</v>
      </c>
      <c r="Q138" s="7">
        <v>240</v>
      </c>
      <c r="R138" s="7">
        <v>2</v>
      </c>
      <c r="S138" s="7">
        <v>0</v>
      </c>
      <c r="T138" s="7">
        <v>0</v>
      </c>
      <c r="U138" s="6" t="s">
        <v>43</v>
      </c>
    </row>
    <row r="139" spans="1:21" ht="12.15" customHeight="1" x14ac:dyDescent="0.25">
      <c r="A139" s="16" t="s">
        <v>44</v>
      </c>
      <c r="B139" s="17">
        <v>20</v>
      </c>
      <c r="C139" s="18">
        <v>1.53</v>
      </c>
      <c r="D139" s="18">
        <v>0.12</v>
      </c>
      <c r="E139" s="18">
        <v>10.039999999999999</v>
      </c>
      <c r="F139" s="18">
        <v>47.36</v>
      </c>
      <c r="G139" s="18">
        <v>0.03</v>
      </c>
      <c r="H139" s="18">
        <v>0</v>
      </c>
      <c r="I139" s="18">
        <v>0</v>
      </c>
      <c r="J139" s="18">
        <v>0.39</v>
      </c>
      <c r="K139" s="18">
        <v>0</v>
      </c>
      <c r="L139" s="18">
        <v>0.01</v>
      </c>
      <c r="M139" s="18">
        <v>4.5999999999999996</v>
      </c>
      <c r="N139" s="18">
        <v>6.6</v>
      </c>
      <c r="O139" s="18">
        <v>16.8</v>
      </c>
      <c r="P139" s="18">
        <v>0.4</v>
      </c>
      <c r="Q139" s="18">
        <v>25.8</v>
      </c>
      <c r="R139" s="18">
        <v>0</v>
      </c>
      <c r="S139" s="18">
        <v>0</v>
      </c>
      <c r="T139" s="18">
        <v>0</v>
      </c>
      <c r="U139" s="17">
        <v>1</v>
      </c>
    </row>
    <row r="140" spans="1:21" ht="12.15" customHeight="1" x14ac:dyDescent="0.25">
      <c r="A140" s="5" t="s">
        <v>35</v>
      </c>
      <c r="B140" s="6">
        <v>30</v>
      </c>
      <c r="C140" s="7">
        <v>1.99</v>
      </c>
      <c r="D140" s="7">
        <v>0.26</v>
      </c>
      <c r="E140" s="7">
        <v>12.72</v>
      </c>
      <c r="F140" s="7">
        <v>61.19</v>
      </c>
      <c r="G140" s="7">
        <v>0.05</v>
      </c>
      <c r="H140" s="7">
        <v>0</v>
      </c>
      <c r="I140" s="7">
        <v>0</v>
      </c>
      <c r="J140" s="7">
        <v>0.66</v>
      </c>
      <c r="K140" s="7">
        <v>0</v>
      </c>
      <c r="L140" s="7">
        <v>0.02</v>
      </c>
      <c r="M140" s="7">
        <v>5.4</v>
      </c>
      <c r="N140" s="7">
        <v>5.7</v>
      </c>
      <c r="O140" s="7">
        <v>26.1</v>
      </c>
      <c r="P140" s="7">
        <v>1.2</v>
      </c>
      <c r="Q140" s="7">
        <v>40.799999999999997</v>
      </c>
      <c r="R140" s="7">
        <v>1.68</v>
      </c>
      <c r="S140" s="7">
        <v>0</v>
      </c>
      <c r="T140" s="7">
        <v>0</v>
      </c>
      <c r="U140" s="6">
        <v>2</v>
      </c>
    </row>
    <row r="141" spans="1:21" ht="12.15" customHeight="1" x14ac:dyDescent="0.25">
      <c r="A141" s="16" t="s">
        <v>222</v>
      </c>
      <c r="B141" s="17">
        <v>100</v>
      </c>
      <c r="C141" s="18">
        <v>0.4</v>
      </c>
      <c r="D141" s="18">
        <v>0.3</v>
      </c>
      <c r="E141" s="18">
        <v>10.3</v>
      </c>
      <c r="F141" s="18">
        <v>47</v>
      </c>
      <c r="G141" s="19">
        <v>0.03</v>
      </c>
      <c r="H141" s="19">
        <v>10</v>
      </c>
      <c r="I141" s="19">
        <v>0.01</v>
      </c>
      <c r="J141" s="19">
        <v>0.63</v>
      </c>
      <c r="K141" s="19">
        <v>0</v>
      </c>
      <c r="L141" s="19">
        <v>0.02</v>
      </c>
      <c r="M141" s="19">
        <v>16</v>
      </c>
      <c r="N141" s="19">
        <v>8</v>
      </c>
      <c r="O141" s="19">
        <v>11</v>
      </c>
      <c r="P141" s="19">
        <v>2.2000000000000002</v>
      </c>
      <c r="Q141" s="19">
        <v>278</v>
      </c>
      <c r="R141" s="19">
        <v>2</v>
      </c>
      <c r="S141" s="19">
        <v>0.01</v>
      </c>
      <c r="T141" s="19">
        <v>0</v>
      </c>
      <c r="U141" s="17" t="s">
        <v>34</v>
      </c>
    </row>
    <row r="142" spans="1:21" ht="12.15" customHeight="1" x14ac:dyDescent="0.25">
      <c r="A142" s="8" t="s">
        <v>36</v>
      </c>
      <c r="B142" s="9">
        <f>SUM(B136:B141)</f>
        <v>630</v>
      </c>
      <c r="C142" s="10">
        <f t="shared" ref="C142:T142" si="18">SUM(C136:C141)</f>
        <v>18.632999999999996</v>
      </c>
      <c r="D142" s="10">
        <f t="shared" si="18"/>
        <v>18.401000000000003</v>
      </c>
      <c r="E142" s="10">
        <f t="shared" si="18"/>
        <v>104.14100000000001</v>
      </c>
      <c r="F142" s="10">
        <f t="shared" si="18"/>
        <v>675.46800000000007</v>
      </c>
      <c r="G142" s="10">
        <f t="shared" si="18"/>
        <v>0.29000000000000004</v>
      </c>
      <c r="H142" s="10">
        <f t="shared" si="18"/>
        <v>12</v>
      </c>
      <c r="I142" s="10">
        <f t="shared" si="18"/>
        <v>6.0000000000000005E-2</v>
      </c>
      <c r="J142" s="10">
        <f t="shared" si="18"/>
        <v>3.91</v>
      </c>
      <c r="K142" s="10">
        <f t="shared" si="18"/>
        <v>0.16</v>
      </c>
      <c r="L142" s="10">
        <f t="shared" si="18"/>
        <v>0.22</v>
      </c>
      <c r="M142" s="10">
        <f t="shared" si="18"/>
        <v>149.10999999999999</v>
      </c>
      <c r="N142" s="10">
        <f t="shared" si="18"/>
        <v>55.170000000000009</v>
      </c>
      <c r="O142" s="10">
        <f t="shared" si="18"/>
        <v>219.18</v>
      </c>
      <c r="P142" s="10">
        <f t="shared" si="18"/>
        <v>7.5500000000000007</v>
      </c>
      <c r="Q142" s="10">
        <f t="shared" si="18"/>
        <v>871.03</v>
      </c>
      <c r="R142" s="10">
        <f t="shared" si="18"/>
        <v>14.33</v>
      </c>
      <c r="S142" s="10">
        <f t="shared" si="18"/>
        <v>0.04</v>
      </c>
      <c r="T142" s="10">
        <f t="shared" si="18"/>
        <v>0.02</v>
      </c>
      <c r="U142" s="11"/>
    </row>
    <row r="143" spans="1:21" ht="14.7" customHeight="1" x14ac:dyDescent="0.25">
      <c r="A143" s="3" t="s">
        <v>37</v>
      </c>
      <c r="B143" s="3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3"/>
    </row>
    <row r="144" spans="1:21" ht="12.15" customHeight="1" x14ac:dyDescent="0.25">
      <c r="A144" s="5" t="s">
        <v>118</v>
      </c>
      <c r="B144" s="6">
        <v>100</v>
      </c>
      <c r="C144" s="7">
        <v>0.98</v>
      </c>
      <c r="D144" s="7">
        <v>6.15</v>
      </c>
      <c r="E144" s="7">
        <v>3.68</v>
      </c>
      <c r="F144" s="7">
        <v>75.28</v>
      </c>
      <c r="G144" s="7">
        <v>0.05</v>
      </c>
      <c r="H144" s="7">
        <v>16.7</v>
      </c>
      <c r="I144" s="7">
        <v>0.08</v>
      </c>
      <c r="J144" s="7">
        <v>2.77</v>
      </c>
      <c r="K144" s="7">
        <v>0</v>
      </c>
      <c r="L144" s="7">
        <v>0.04</v>
      </c>
      <c r="M144" s="7">
        <v>18.489999999999998</v>
      </c>
      <c r="N144" s="7">
        <v>16.18</v>
      </c>
      <c r="O144" s="7">
        <v>34.26</v>
      </c>
      <c r="P144" s="7">
        <v>0.95</v>
      </c>
      <c r="Q144" s="7">
        <v>209.55</v>
      </c>
      <c r="R144" s="7">
        <v>2.37</v>
      </c>
      <c r="S144" s="7">
        <v>0.01</v>
      </c>
      <c r="T144" s="7">
        <v>0</v>
      </c>
      <c r="U144" s="6" t="s">
        <v>119</v>
      </c>
    </row>
    <row r="145" spans="1:21" ht="12.15" customHeight="1" x14ac:dyDescent="0.25">
      <c r="A145" s="5" t="s">
        <v>120</v>
      </c>
      <c r="B145" s="6">
        <v>250</v>
      </c>
      <c r="C145" s="7">
        <v>1.94</v>
      </c>
      <c r="D145" s="7">
        <v>4.38</v>
      </c>
      <c r="E145" s="7">
        <v>9.15</v>
      </c>
      <c r="F145" s="7">
        <v>86.96</v>
      </c>
      <c r="G145" s="7">
        <v>0.05</v>
      </c>
      <c r="H145" s="7">
        <v>13.95</v>
      </c>
      <c r="I145" s="7">
        <v>0.24</v>
      </c>
      <c r="J145" s="7">
        <v>1.32</v>
      </c>
      <c r="K145" s="7">
        <v>0.04</v>
      </c>
      <c r="L145" s="7">
        <v>0.05</v>
      </c>
      <c r="M145" s="7">
        <v>52.62</v>
      </c>
      <c r="N145" s="7">
        <v>23.32</v>
      </c>
      <c r="O145" s="7">
        <v>45.22</v>
      </c>
      <c r="P145" s="7">
        <v>1.05</v>
      </c>
      <c r="Q145" s="7">
        <v>343.43</v>
      </c>
      <c r="R145" s="7">
        <v>4.03</v>
      </c>
      <c r="S145" s="7">
        <v>0.03</v>
      </c>
      <c r="T145" s="7">
        <v>0</v>
      </c>
      <c r="U145" s="6" t="s">
        <v>121</v>
      </c>
    </row>
    <row r="146" spans="1:21" ht="12.15" customHeight="1" x14ac:dyDescent="0.25">
      <c r="A146" s="5" t="s">
        <v>122</v>
      </c>
      <c r="B146" s="6">
        <v>280</v>
      </c>
      <c r="C146" s="7">
        <f>23.15-0.38</f>
        <v>22.77</v>
      </c>
      <c r="D146" s="7">
        <v>21.06</v>
      </c>
      <c r="E146" s="7">
        <v>74.680000000000007</v>
      </c>
      <c r="F146" s="7">
        <v>575.33000000000004</v>
      </c>
      <c r="G146" s="7">
        <v>0.11</v>
      </c>
      <c r="H146" s="7">
        <v>2.17</v>
      </c>
      <c r="I146" s="7">
        <v>0.12</v>
      </c>
      <c r="J146" s="7">
        <v>1.1599999999999999</v>
      </c>
      <c r="K146" s="7">
        <v>0.11</v>
      </c>
      <c r="L146" s="7">
        <v>0.21</v>
      </c>
      <c r="M146" s="7">
        <v>212.55</v>
      </c>
      <c r="N146" s="7">
        <v>32.35</v>
      </c>
      <c r="O146" s="7">
        <v>233.68</v>
      </c>
      <c r="P146" s="7">
        <v>1.84</v>
      </c>
      <c r="Q146" s="7">
        <v>322.72000000000003</v>
      </c>
      <c r="R146" s="7">
        <v>11.99</v>
      </c>
      <c r="S146" s="7">
        <v>0.08</v>
      </c>
      <c r="T146" s="7">
        <v>0.02</v>
      </c>
      <c r="U146" s="6">
        <v>14</v>
      </c>
    </row>
    <row r="147" spans="1:21" ht="12.15" customHeight="1" x14ac:dyDescent="0.25">
      <c r="A147" s="5" t="s">
        <v>123</v>
      </c>
      <c r="B147" s="6">
        <v>180</v>
      </c>
      <c r="C147" s="7">
        <v>0</v>
      </c>
      <c r="D147" s="7">
        <v>0</v>
      </c>
      <c r="E147" s="7">
        <v>8.7100000000000009</v>
      </c>
      <c r="F147" s="7">
        <v>34.83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7.45</v>
      </c>
      <c r="N147" s="7">
        <v>1.62</v>
      </c>
      <c r="O147" s="7">
        <v>0</v>
      </c>
      <c r="P147" s="7">
        <v>0</v>
      </c>
      <c r="Q147" s="7">
        <v>0.81</v>
      </c>
      <c r="R147" s="7">
        <v>0</v>
      </c>
      <c r="S147" s="7">
        <v>0</v>
      </c>
      <c r="T147" s="7">
        <v>0</v>
      </c>
      <c r="U147" s="6" t="s">
        <v>124</v>
      </c>
    </row>
    <row r="148" spans="1:21" ht="12.15" customHeight="1" x14ac:dyDescent="0.25">
      <c r="A148" s="5" t="s">
        <v>44</v>
      </c>
      <c r="B148" s="6">
        <v>50</v>
      </c>
      <c r="C148" s="7">
        <v>3.82</v>
      </c>
      <c r="D148" s="7">
        <v>0.31</v>
      </c>
      <c r="E148" s="7">
        <v>25.09</v>
      </c>
      <c r="F148" s="7">
        <v>118.41</v>
      </c>
      <c r="G148" s="7">
        <v>0.08</v>
      </c>
      <c r="H148" s="7">
        <v>0</v>
      </c>
      <c r="I148" s="7">
        <v>0</v>
      </c>
      <c r="J148" s="7">
        <v>0.98</v>
      </c>
      <c r="K148" s="7">
        <v>0</v>
      </c>
      <c r="L148" s="7">
        <v>0.03</v>
      </c>
      <c r="M148" s="7">
        <v>11.5</v>
      </c>
      <c r="N148" s="7">
        <v>16.5</v>
      </c>
      <c r="O148" s="7">
        <v>42</v>
      </c>
      <c r="P148" s="7">
        <v>1</v>
      </c>
      <c r="Q148" s="7">
        <v>64.5</v>
      </c>
      <c r="R148" s="7">
        <v>0</v>
      </c>
      <c r="S148" s="7">
        <v>0.01</v>
      </c>
      <c r="T148" s="7">
        <v>0</v>
      </c>
      <c r="U148" s="6">
        <v>1</v>
      </c>
    </row>
    <row r="149" spans="1:21" ht="12.15" customHeight="1" x14ac:dyDescent="0.25">
      <c r="A149" s="5" t="s">
        <v>35</v>
      </c>
      <c r="B149" s="6">
        <v>30</v>
      </c>
      <c r="C149" s="7">
        <v>1.99</v>
      </c>
      <c r="D149" s="7">
        <v>0.26</v>
      </c>
      <c r="E149" s="7">
        <v>12.72</v>
      </c>
      <c r="F149" s="7">
        <v>61.19</v>
      </c>
      <c r="G149" s="7">
        <v>0.05</v>
      </c>
      <c r="H149" s="7">
        <v>0</v>
      </c>
      <c r="I149" s="7">
        <v>0</v>
      </c>
      <c r="J149" s="7">
        <v>0.66</v>
      </c>
      <c r="K149" s="7">
        <v>0</v>
      </c>
      <c r="L149" s="7">
        <v>0.02</v>
      </c>
      <c r="M149" s="7">
        <v>5.4</v>
      </c>
      <c r="N149" s="7">
        <v>5.7</v>
      </c>
      <c r="O149" s="7">
        <v>26.1</v>
      </c>
      <c r="P149" s="7">
        <v>1.2</v>
      </c>
      <c r="Q149" s="7">
        <v>40.799999999999997</v>
      </c>
      <c r="R149" s="7">
        <v>1.68</v>
      </c>
      <c r="S149" s="7">
        <v>0</v>
      </c>
      <c r="T149" s="7">
        <v>0</v>
      </c>
      <c r="U149" s="6">
        <v>2</v>
      </c>
    </row>
    <row r="150" spans="1:21" ht="21.6" customHeight="1" x14ac:dyDescent="0.25">
      <c r="A150" s="8" t="s">
        <v>36</v>
      </c>
      <c r="B150" s="9">
        <f>SUM(B144:B149)</f>
        <v>890</v>
      </c>
      <c r="C150" s="10">
        <f t="shared" ref="C150:T150" si="19">SUM(C144:C149)</f>
        <v>31.499999999999996</v>
      </c>
      <c r="D150" s="10">
        <f t="shared" si="19"/>
        <v>32.159999999999997</v>
      </c>
      <c r="E150" s="10">
        <f t="shared" si="19"/>
        <v>134.03</v>
      </c>
      <c r="F150" s="10">
        <f t="shared" si="19"/>
        <v>952</v>
      </c>
      <c r="G150" s="10">
        <f t="shared" si="19"/>
        <v>0.34</v>
      </c>
      <c r="H150" s="10">
        <f t="shared" si="19"/>
        <v>32.82</v>
      </c>
      <c r="I150" s="10">
        <f t="shared" si="19"/>
        <v>0.44</v>
      </c>
      <c r="J150" s="10">
        <f t="shared" si="19"/>
        <v>6.8900000000000006</v>
      </c>
      <c r="K150" s="10">
        <f t="shared" si="19"/>
        <v>0.15</v>
      </c>
      <c r="L150" s="10">
        <f t="shared" si="19"/>
        <v>0.35</v>
      </c>
      <c r="M150" s="10">
        <f t="shared" si="19"/>
        <v>308.01</v>
      </c>
      <c r="N150" s="10">
        <f t="shared" si="19"/>
        <v>95.67</v>
      </c>
      <c r="O150" s="10">
        <f t="shared" si="19"/>
        <v>381.26</v>
      </c>
      <c r="P150" s="10">
        <f t="shared" si="19"/>
        <v>6.04</v>
      </c>
      <c r="Q150" s="10">
        <f t="shared" si="19"/>
        <v>981.81</v>
      </c>
      <c r="R150" s="10">
        <f t="shared" si="19"/>
        <v>20.07</v>
      </c>
      <c r="S150" s="10">
        <f t="shared" si="19"/>
        <v>0.13</v>
      </c>
      <c r="T150" s="10">
        <f t="shared" si="19"/>
        <v>0.02</v>
      </c>
      <c r="U150" s="11"/>
    </row>
    <row r="151" spans="1:21" ht="21.6" customHeight="1" x14ac:dyDescent="0.25">
      <c r="A151" s="8" t="s">
        <v>50</v>
      </c>
      <c r="B151" s="8"/>
      <c r="C151" s="12">
        <f>C150+C142</f>
        <v>50.132999999999996</v>
      </c>
      <c r="D151" s="12">
        <f t="shared" ref="D151:T151" si="20">D150+D142</f>
        <v>50.561</v>
      </c>
      <c r="E151" s="12">
        <f t="shared" si="20"/>
        <v>238.17099999999999</v>
      </c>
      <c r="F151" s="12">
        <f t="shared" si="20"/>
        <v>1627.4680000000001</v>
      </c>
      <c r="G151" s="12">
        <f t="shared" si="20"/>
        <v>0.63000000000000012</v>
      </c>
      <c r="H151" s="12">
        <f t="shared" si="20"/>
        <v>44.82</v>
      </c>
      <c r="I151" s="12">
        <f t="shared" si="20"/>
        <v>0.5</v>
      </c>
      <c r="J151" s="12">
        <f t="shared" si="20"/>
        <v>10.8</v>
      </c>
      <c r="K151" s="12">
        <f t="shared" si="20"/>
        <v>0.31</v>
      </c>
      <c r="L151" s="12">
        <f t="shared" si="20"/>
        <v>0.56999999999999995</v>
      </c>
      <c r="M151" s="12">
        <f t="shared" si="20"/>
        <v>457.12</v>
      </c>
      <c r="N151" s="12">
        <f t="shared" si="20"/>
        <v>150.84</v>
      </c>
      <c r="O151" s="12">
        <f t="shared" si="20"/>
        <v>600.44000000000005</v>
      </c>
      <c r="P151" s="12">
        <f t="shared" si="20"/>
        <v>13.59</v>
      </c>
      <c r="Q151" s="12">
        <f t="shared" si="20"/>
        <v>1852.84</v>
      </c>
      <c r="R151" s="12">
        <f t="shared" si="20"/>
        <v>34.4</v>
      </c>
      <c r="S151" s="12">
        <f t="shared" si="20"/>
        <v>0.17</v>
      </c>
      <c r="T151" s="12">
        <f t="shared" si="20"/>
        <v>0.04</v>
      </c>
      <c r="U151" s="11"/>
    </row>
    <row r="152" spans="1:21" ht="10.65" customHeight="1" x14ac:dyDescent="0.25"/>
    <row r="153" spans="1:21" ht="14.1" customHeight="1" x14ac:dyDescent="0.25">
      <c r="A153" s="13" t="s">
        <v>128</v>
      </c>
      <c r="B153" s="1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3"/>
    </row>
    <row r="154" spans="1:21" ht="28.35" customHeight="1" x14ac:dyDescent="0.25">
      <c r="A154" s="72" t="s">
        <v>129</v>
      </c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</row>
    <row r="155" spans="1:21" ht="13.35" customHeight="1" x14ac:dyDescent="0.25">
      <c r="A155" s="74" t="s">
        <v>1</v>
      </c>
      <c r="B155" s="74" t="s">
        <v>2</v>
      </c>
      <c r="C155" s="76" t="s">
        <v>3</v>
      </c>
      <c r="D155" s="77"/>
      <c r="E155" s="78"/>
      <c r="F155" s="79" t="s">
        <v>4</v>
      </c>
      <c r="G155" s="76" t="s">
        <v>5</v>
      </c>
      <c r="H155" s="77"/>
      <c r="I155" s="77"/>
      <c r="J155" s="77"/>
      <c r="K155" s="77"/>
      <c r="L155" s="78"/>
      <c r="M155" s="76" t="s">
        <v>6</v>
      </c>
      <c r="N155" s="77"/>
      <c r="O155" s="77"/>
      <c r="P155" s="77"/>
      <c r="Q155" s="77"/>
      <c r="R155" s="77"/>
      <c r="S155" s="77"/>
      <c r="T155" s="78"/>
      <c r="U155" s="74" t="s">
        <v>7</v>
      </c>
    </row>
    <row r="156" spans="1:21" ht="26.7" customHeight="1" x14ac:dyDescent="0.25">
      <c r="A156" s="75"/>
      <c r="B156" s="75"/>
      <c r="C156" s="47" t="s">
        <v>8</v>
      </c>
      <c r="D156" s="47" t="s">
        <v>9</v>
      </c>
      <c r="E156" s="47" t="s">
        <v>10</v>
      </c>
      <c r="F156" s="80"/>
      <c r="G156" s="47" t="s">
        <v>11</v>
      </c>
      <c r="H156" s="47" t="s">
        <v>12</v>
      </c>
      <c r="I156" s="47" t="s">
        <v>13</v>
      </c>
      <c r="J156" s="47" t="s">
        <v>14</v>
      </c>
      <c r="K156" s="47" t="s">
        <v>15</v>
      </c>
      <c r="L156" s="47" t="s">
        <v>16</v>
      </c>
      <c r="M156" s="47" t="s">
        <v>17</v>
      </c>
      <c r="N156" s="47" t="s">
        <v>18</v>
      </c>
      <c r="O156" s="47" t="s">
        <v>19</v>
      </c>
      <c r="P156" s="47" t="s">
        <v>20</v>
      </c>
      <c r="Q156" s="47" t="s">
        <v>21</v>
      </c>
      <c r="R156" s="47" t="s">
        <v>22</v>
      </c>
      <c r="S156" s="47" t="s">
        <v>23</v>
      </c>
      <c r="T156" s="47" t="s">
        <v>24</v>
      </c>
      <c r="U156" s="75"/>
    </row>
    <row r="157" spans="1:21" ht="14.7" customHeight="1" x14ac:dyDescent="0.25">
      <c r="A157" s="3" t="s">
        <v>25</v>
      </c>
      <c r="B157" s="3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3"/>
    </row>
    <row r="158" spans="1:21" ht="12.15" customHeight="1" x14ac:dyDescent="0.25">
      <c r="A158" s="5" t="s">
        <v>58</v>
      </c>
      <c r="B158" s="6">
        <v>100</v>
      </c>
      <c r="C158" s="7">
        <v>0.44</v>
      </c>
      <c r="D158" s="7">
        <v>0.44</v>
      </c>
      <c r="E158" s="7">
        <v>10.78</v>
      </c>
      <c r="F158" s="7">
        <v>51.7</v>
      </c>
      <c r="G158" s="19">
        <v>0.03</v>
      </c>
      <c r="H158" s="19">
        <v>10</v>
      </c>
      <c r="I158" s="19">
        <v>0.01</v>
      </c>
      <c r="J158" s="19">
        <v>0.63</v>
      </c>
      <c r="K158" s="19">
        <v>0</v>
      </c>
      <c r="L158" s="19">
        <v>0.02</v>
      </c>
      <c r="M158" s="19">
        <v>16</v>
      </c>
      <c r="N158" s="19">
        <v>8</v>
      </c>
      <c r="O158" s="19">
        <v>11</v>
      </c>
      <c r="P158" s="19">
        <v>2.2000000000000002</v>
      </c>
      <c r="Q158" s="19">
        <v>278</v>
      </c>
      <c r="R158" s="19">
        <v>2</v>
      </c>
      <c r="S158" s="19">
        <v>0.01</v>
      </c>
      <c r="T158" s="19">
        <v>0</v>
      </c>
      <c r="U158" s="17" t="s">
        <v>34</v>
      </c>
    </row>
    <row r="159" spans="1:21" ht="12.15" customHeight="1" x14ac:dyDescent="0.25">
      <c r="A159" s="5" t="s">
        <v>130</v>
      </c>
      <c r="B159" s="6">
        <v>200</v>
      </c>
      <c r="C159" s="7">
        <v>12.72</v>
      </c>
      <c r="D159" s="7">
        <v>17.95</v>
      </c>
      <c r="E159" s="7">
        <v>26.25</v>
      </c>
      <c r="F159" s="7">
        <v>334.15</v>
      </c>
      <c r="G159" s="7">
        <v>0.09</v>
      </c>
      <c r="H159" s="7">
        <v>0.44</v>
      </c>
      <c r="I159" s="7">
        <v>0.13</v>
      </c>
      <c r="J159" s="7">
        <v>0.61</v>
      </c>
      <c r="K159" s="7">
        <v>0.27</v>
      </c>
      <c r="L159" s="7">
        <v>0.44</v>
      </c>
      <c r="M159" s="7">
        <v>320.20999999999998</v>
      </c>
      <c r="N159" s="7">
        <v>47.34</v>
      </c>
      <c r="O159" s="7">
        <v>381.05</v>
      </c>
      <c r="P159" s="7">
        <v>1.35</v>
      </c>
      <c r="Q159" s="7">
        <v>338.79</v>
      </c>
      <c r="R159" s="7">
        <v>4.07</v>
      </c>
      <c r="S159" s="7">
        <v>0.06</v>
      </c>
      <c r="T159" s="7">
        <v>0.04</v>
      </c>
      <c r="U159" s="6" t="s">
        <v>131</v>
      </c>
    </row>
    <row r="160" spans="1:21" ht="12.15" customHeight="1" x14ac:dyDescent="0.25">
      <c r="A160" s="58" t="s">
        <v>44</v>
      </c>
      <c r="B160" s="59">
        <v>20</v>
      </c>
      <c r="C160" s="60">
        <v>1.53</v>
      </c>
      <c r="D160" s="60">
        <v>0.12</v>
      </c>
      <c r="E160" s="60">
        <v>10.039999999999999</v>
      </c>
      <c r="F160" s="60">
        <v>47.36</v>
      </c>
      <c r="G160" s="61">
        <v>0.03</v>
      </c>
      <c r="H160" s="61">
        <v>0</v>
      </c>
      <c r="I160" s="61">
        <v>0</v>
      </c>
      <c r="J160" s="61">
        <v>0.39</v>
      </c>
      <c r="K160" s="61">
        <v>0</v>
      </c>
      <c r="L160" s="61">
        <v>0.01</v>
      </c>
      <c r="M160" s="61">
        <v>4.5999999999999996</v>
      </c>
      <c r="N160" s="61">
        <v>6.6</v>
      </c>
      <c r="O160" s="61">
        <v>16.8</v>
      </c>
      <c r="P160" s="61">
        <v>0.4</v>
      </c>
      <c r="Q160" s="61">
        <v>25.8</v>
      </c>
      <c r="R160" s="61">
        <v>0</v>
      </c>
      <c r="S160" s="61">
        <v>0</v>
      </c>
      <c r="T160" s="61">
        <v>0</v>
      </c>
      <c r="U160" s="59">
        <v>1</v>
      </c>
    </row>
    <row r="161" spans="1:21" ht="12.15" customHeight="1" x14ac:dyDescent="0.25">
      <c r="A161" s="58" t="s">
        <v>35</v>
      </c>
      <c r="B161" s="59">
        <v>20</v>
      </c>
      <c r="C161" s="60">
        <v>1.1200000000000001</v>
      </c>
      <c r="D161" s="60">
        <v>0.22</v>
      </c>
      <c r="E161" s="60">
        <v>9.8800000000000008</v>
      </c>
      <c r="F161" s="60">
        <v>45.98</v>
      </c>
      <c r="G161" s="61">
        <v>0</v>
      </c>
      <c r="H161" s="61">
        <v>0</v>
      </c>
      <c r="I161" s="61">
        <v>0</v>
      </c>
      <c r="J161" s="61">
        <v>0</v>
      </c>
      <c r="K161" s="61">
        <v>0</v>
      </c>
      <c r="L161" s="61">
        <v>0</v>
      </c>
      <c r="M161" s="61">
        <v>0</v>
      </c>
      <c r="N161" s="61">
        <v>0</v>
      </c>
      <c r="O161" s="61">
        <v>0</v>
      </c>
      <c r="P161" s="61">
        <v>0</v>
      </c>
      <c r="Q161" s="61">
        <v>0</v>
      </c>
      <c r="R161" s="61">
        <v>0</v>
      </c>
      <c r="S161" s="61">
        <v>0</v>
      </c>
      <c r="T161" s="61">
        <v>0</v>
      </c>
      <c r="U161" s="59">
        <v>2</v>
      </c>
    </row>
    <row r="162" spans="1:21" ht="12.15" customHeight="1" x14ac:dyDescent="0.25">
      <c r="A162" s="5" t="s">
        <v>48</v>
      </c>
      <c r="B162" s="6">
        <v>200</v>
      </c>
      <c r="C162" s="7">
        <v>0.19</v>
      </c>
      <c r="D162" s="7">
        <v>0</v>
      </c>
      <c r="E162" s="7">
        <v>7.19</v>
      </c>
      <c r="F162" s="7">
        <v>29.5</v>
      </c>
      <c r="G162" s="7">
        <v>0</v>
      </c>
      <c r="H162" s="7">
        <v>0.04</v>
      </c>
      <c r="I162" s="7">
        <v>0</v>
      </c>
      <c r="J162" s="7">
        <v>0</v>
      </c>
      <c r="K162" s="7">
        <v>0</v>
      </c>
      <c r="L162" s="7">
        <v>0.01</v>
      </c>
      <c r="M162" s="7">
        <v>12.85</v>
      </c>
      <c r="N162" s="7">
        <v>5.8</v>
      </c>
      <c r="O162" s="7">
        <v>7.42</v>
      </c>
      <c r="P162" s="7">
        <v>0.74</v>
      </c>
      <c r="Q162" s="7">
        <v>25.62</v>
      </c>
      <c r="R162" s="7">
        <v>0</v>
      </c>
      <c r="S162" s="7">
        <v>0</v>
      </c>
      <c r="T162" s="7">
        <v>0</v>
      </c>
      <c r="U162" s="6" t="s">
        <v>127</v>
      </c>
    </row>
    <row r="163" spans="1:21" ht="12.15" customHeight="1" x14ac:dyDescent="0.25">
      <c r="A163" s="16" t="s">
        <v>202</v>
      </c>
      <c r="B163" s="6">
        <v>20</v>
      </c>
      <c r="C163" s="7">
        <v>2.7</v>
      </c>
      <c r="D163" s="7">
        <v>3.53</v>
      </c>
      <c r="E163" s="7">
        <v>26.78</v>
      </c>
      <c r="F163" s="7">
        <v>150.12</v>
      </c>
      <c r="G163" s="7">
        <v>0.03</v>
      </c>
      <c r="H163" s="7">
        <v>0</v>
      </c>
      <c r="I163" s="7">
        <v>0.01</v>
      </c>
      <c r="J163" s="7">
        <v>0</v>
      </c>
      <c r="K163" s="7">
        <v>0</v>
      </c>
      <c r="L163" s="7">
        <v>0.02</v>
      </c>
      <c r="M163" s="7">
        <v>10.44</v>
      </c>
      <c r="N163" s="7">
        <v>7.2</v>
      </c>
      <c r="O163" s="7">
        <v>32.4</v>
      </c>
      <c r="P163" s="7">
        <v>0.76</v>
      </c>
      <c r="Q163" s="7">
        <v>39.6</v>
      </c>
      <c r="R163" s="7">
        <v>0</v>
      </c>
      <c r="S163" s="7">
        <v>0</v>
      </c>
      <c r="T163" s="7">
        <v>0</v>
      </c>
      <c r="U163" s="6">
        <v>35</v>
      </c>
    </row>
    <row r="164" spans="1:21" ht="12.15" customHeight="1" x14ac:dyDescent="0.25">
      <c r="A164" s="8" t="s">
        <v>36</v>
      </c>
      <c r="B164" s="9">
        <f>SUM(B158:B163)</f>
        <v>560</v>
      </c>
      <c r="C164" s="10">
        <f t="shared" ref="C164:T164" si="21">SUM(C158:C163)</f>
        <v>18.7</v>
      </c>
      <c r="D164" s="10">
        <f t="shared" si="21"/>
        <v>22.26</v>
      </c>
      <c r="E164" s="10">
        <f t="shared" si="21"/>
        <v>90.92</v>
      </c>
      <c r="F164" s="10">
        <f t="shared" si="21"/>
        <v>658.81</v>
      </c>
      <c r="G164" s="10">
        <f t="shared" si="21"/>
        <v>0.18</v>
      </c>
      <c r="H164" s="10">
        <f t="shared" si="21"/>
        <v>10.479999999999999</v>
      </c>
      <c r="I164" s="10">
        <f t="shared" si="21"/>
        <v>0.15000000000000002</v>
      </c>
      <c r="J164" s="10">
        <f t="shared" si="21"/>
        <v>1.63</v>
      </c>
      <c r="K164" s="10">
        <f t="shared" si="21"/>
        <v>0.27</v>
      </c>
      <c r="L164" s="10">
        <f t="shared" si="21"/>
        <v>0.5</v>
      </c>
      <c r="M164" s="10">
        <f t="shared" si="21"/>
        <v>364.1</v>
      </c>
      <c r="N164" s="10">
        <f t="shared" si="21"/>
        <v>74.940000000000012</v>
      </c>
      <c r="O164" s="10">
        <f t="shared" si="21"/>
        <v>448.67</v>
      </c>
      <c r="P164" s="10">
        <f t="shared" si="21"/>
        <v>5.45</v>
      </c>
      <c r="Q164" s="10">
        <f t="shared" si="21"/>
        <v>707.81</v>
      </c>
      <c r="R164" s="10">
        <f t="shared" si="21"/>
        <v>6.07</v>
      </c>
      <c r="S164" s="10">
        <f t="shared" si="21"/>
        <v>6.9999999999999993E-2</v>
      </c>
      <c r="T164" s="10">
        <f t="shared" si="21"/>
        <v>0.04</v>
      </c>
      <c r="U164" s="11"/>
    </row>
    <row r="165" spans="1:21" ht="14.7" customHeight="1" x14ac:dyDescent="0.25">
      <c r="A165" s="3" t="s">
        <v>37</v>
      </c>
      <c r="B165" s="3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3"/>
    </row>
    <row r="166" spans="1:21" ht="12.15" customHeight="1" x14ac:dyDescent="0.25">
      <c r="A166" s="5" t="s">
        <v>132</v>
      </c>
      <c r="B166" s="6">
        <v>100</v>
      </c>
      <c r="C166" s="7">
        <v>1.6</v>
      </c>
      <c r="D166" s="7">
        <v>5.0999999999999996</v>
      </c>
      <c r="E166" s="7">
        <v>6.9</v>
      </c>
      <c r="F166" s="7">
        <v>80</v>
      </c>
      <c r="G166" s="7">
        <v>0.03</v>
      </c>
      <c r="H166" s="7">
        <v>28</v>
      </c>
      <c r="I166" s="7">
        <v>0.04</v>
      </c>
      <c r="J166" s="7">
        <v>4.5</v>
      </c>
      <c r="K166" s="7">
        <v>0</v>
      </c>
      <c r="L166" s="7">
        <v>0</v>
      </c>
      <c r="M166" s="7">
        <v>45</v>
      </c>
      <c r="N166" s="7">
        <v>21</v>
      </c>
      <c r="O166" s="7">
        <v>37</v>
      </c>
      <c r="P166" s="7">
        <v>1.1000000000000001</v>
      </c>
      <c r="Q166" s="7">
        <v>0</v>
      </c>
      <c r="R166" s="7">
        <v>0</v>
      </c>
      <c r="S166" s="7">
        <v>0</v>
      </c>
      <c r="T166" s="7">
        <v>0</v>
      </c>
      <c r="U166" s="6" t="s">
        <v>133</v>
      </c>
    </row>
    <row r="167" spans="1:21" ht="12.15" customHeight="1" x14ac:dyDescent="0.25">
      <c r="A167" s="5" t="s">
        <v>134</v>
      </c>
      <c r="B167" s="6">
        <v>250</v>
      </c>
      <c r="C167" s="7">
        <v>2.69</v>
      </c>
      <c r="D167" s="7">
        <v>4.5599999999999996</v>
      </c>
      <c r="E167" s="7">
        <v>18.399999999999999</v>
      </c>
      <c r="F167" s="7">
        <v>128.11000000000001</v>
      </c>
      <c r="G167" s="7">
        <v>7.0000000000000007E-2</v>
      </c>
      <c r="H167" s="7">
        <v>5.05</v>
      </c>
      <c r="I167" s="7">
        <v>0.22</v>
      </c>
      <c r="J167" s="7">
        <v>1.53</v>
      </c>
      <c r="K167" s="7">
        <v>0.04</v>
      </c>
      <c r="L167" s="7">
        <v>0.05</v>
      </c>
      <c r="M167" s="7">
        <v>29.95</v>
      </c>
      <c r="N167" s="7">
        <v>20.260000000000002</v>
      </c>
      <c r="O167" s="7">
        <v>49.36</v>
      </c>
      <c r="P167" s="7">
        <v>0.96</v>
      </c>
      <c r="Q167" s="7">
        <v>359.94</v>
      </c>
      <c r="R167" s="7">
        <v>3.71</v>
      </c>
      <c r="S167" s="7">
        <v>0.02</v>
      </c>
      <c r="T167" s="7">
        <v>0</v>
      </c>
      <c r="U167" s="6" t="s">
        <v>135</v>
      </c>
    </row>
    <row r="168" spans="1:21" ht="12.15" customHeight="1" x14ac:dyDescent="0.25">
      <c r="A168" s="5" t="s">
        <v>136</v>
      </c>
      <c r="B168" s="6">
        <v>180</v>
      </c>
      <c r="C168" s="7">
        <v>4.41</v>
      </c>
      <c r="D168" s="7">
        <v>6.21</v>
      </c>
      <c r="E168" s="7">
        <v>22.05</v>
      </c>
      <c r="F168" s="7">
        <v>262.11</v>
      </c>
      <c r="G168" s="7">
        <v>0.04</v>
      </c>
      <c r="H168" s="7">
        <v>0</v>
      </c>
      <c r="I168" s="7">
        <v>0.04</v>
      </c>
      <c r="J168" s="7">
        <v>1.25</v>
      </c>
      <c r="K168" s="7">
        <v>0</v>
      </c>
      <c r="L168" s="7">
        <v>0</v>
      </c>
      <c r="M168" s="7">
        <v>11.04</v>
      </c>
      <c r="N168" s="7">
        <v>31.73</v>
      </c>
      <c r="O168" s="7">
        <v>96.57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6" t="s">
        <v>62</v>
      </c>
    </row>
    <row r="169" spans="1:21" ht="12.15" customHeight="1" x14ac:dyDescent="0.25">
      <c r="A169" s="5" t="s">
        <v>204</v>
      </c>
      <c r="B169" s="6">
        <v>120</v>
      </c>
      <c r="C169" s="7">
        <v>13.65</v>
      </c>
      <c r="D169" s="7">
        <v>15.19</v>
      </c>
      <c r="E169" s="7">
        <v>15.58</v>
      </c>
      <c r="F169" s="7">
        <v>159</v>
      </c>
      <c r="G169" s="7">
        <v>0.12</v>
      </c>
      <c r="H169" s="7">
        <v>1.35</v>
      </c>
      <c r="I169" s="7">
        <v>0.09</v>
      </c>
      <c r="J169" s="7">
        <v>1.1499999999999999</v>
      </c>
      <c r="K169" s="7">
        <v>0.35</v>
      </c>
      <c r="L169" s="7">
        <v>0.27</v>
      </c>
      <c r="M169" s="7">
        <v>154.46</v>
      </c>
      <c r="N169" s="7">
        <v>61.25</v>
      </c>
      <c r="O169" s="7">
        <v>328.06</v>
      </c>
      <c r="P169" s="7">
        <v>1.4</v>
      </c>
      <c r="Q169" s="7">
        <v>524.77</v>
      </c>
      <c r="R169" s="7">
        <v>133.24</v>
      </c>
      <c r="S169" s="7">
        <v>0.55000000000000004</v>
      </c>
      <c r="T169" s="7">
        <v>0.03</v>
      </c>
      <c r="U169" s="6">
        <v>30</v>
      </c>
    </row>
    <row r="170" spans="1:21" ht="12.15" customHeight="1" x14ac:dyDescent="0.25">
      <c r="A170" s="16" t="s">
        <v>223</v>
      </c>
      <c r="B170" s="17">
        <v>200</v>
      </c>
      <c r="C170" s="18">
        <v>1.36</v>
      </c>
      <c r="D170" s="18">
        <v>0.39</v>
      </c>
      <c r="E170" s="18">
        <v>22.12</v>
      </c>
      <c r="F170" s="18">
        <v>98.94</v>
      </c>
      <c r="G170" s="7">
        <v>0.03</v>
      </c>
      <c r="H170" s="7">
        <v>1.6</v>
      </c>
      <c r="I170" s="7">
        <v>0</v>
      </c>
      <c r="J170" s="7">
        <v>0</v>
      </c>
      <c r="K170" s="7">
        <v>0</v>
      </c>
      <c r="L170" s="7">
        <v>0.02</v>
      </c>
      <c r="M170" s="7">
        <v>36</v>
      </c>
      <c r="N170" s="7">
        <v>16.2</v>
      </c>
      <c r="O170" s="7">
        <v>21.6</v>
      </c>
      <c r="P170" s="7">
        <v>0.72</v>
      </c>
      <c r="Q170" s="7">
        <v>300</v>
      </c>
      <c r="R170" s="7">
        <v>12</v>
      </c>
      <c r="S170" s="7">
        <v>0</v>
      </c>
      <c r="T170" s="7">
        <v>0</v>
      </c>
      <c r="U170" s="6" t="s">
        <v>43</v>
      </c>
    </row>
    <row r="171" spans="1:21" ht="12.15" customHeight="1" x14ac:dyDescent="0.25">
      <c r="A171" s="5" t="s">
        <v>44</v>
      </c>
      <c r="B171" s="6">
        <v>50</v>
      </c>
      <c r="C171" s="7">
        <v>3.82</v>
      </c>
      <c r="D171" s="7">
        <v>0.31</v>
      </c>
      <c r="E171" s="7">
        <v>25.09</v>
      </c>
      <c r="F171" s="7">
        <v>118.41</v>
      </c>
      <c r="G171" s="7">
        <v>0.08</v>
      </c>
      <c r="H171" s="7">
        <v>0</v>
      </c>
      <c r="I171" s="7">
        <v>0</v>
      </c>
      <c r="J171" s="7">
        <v>0.98</v>
      </c>
      <c r="K171" s="7">
        <v>0</v>
      </c>
      <c r="L171" s="7">
        <v>0.03</v>
      </c>
      <c r="M171" s="7">
        <v>11.5</v>
      </c>
      <c r="N171" s="7">
        <v>16.5</v>
      </c>
      <c r="O171" s="7">
        <v>42</v>
      </c>
      <c r="P171" s="7">
        <v>1</v>
      </c>
      <c r="Q171" s="7">
        <v>64.5</v>
      </c>
      <c r="R171" s="7">
        <v>0</v>
      </c>
      <c r="S171" s="7">
        <v>0.01</v>
      </c>
      <c r="T171" s="7">
        <v>0</v>
      </c>
      <c r="U171" s="6">
        <v>1</v>
      </c>
    </row>
    <row r="172" spans="1:21" ht="12.15" customHeight="1" x14ac:dyDescent="0.25">
      <c r="A172" s="5" t="s">
        <v>35</v>
      </c>
      <c r="B172" s="6">
        <v>40</v>
      </c>
      <c r="C172" s="7">
        <v>2.65</v>
      </c>
      <c r="D172" s="7">
        <v>0.35</v>
      </c>
      <c r="E172" s="7">
        <v>16.96</v>
      </c>
      <c r="F172" s="7">
        <v>81.58</v>
      </c>
      <c r="G172" s="7">
        <v>7.0000000000000007E-2</v>
      </c>
      <c r="H172" s="7">
        <v>0</v>
      </c>
      <c r="I172" s="7">
        <v>0</v>
      </c>
      <c r="J172" s="7">
        <v>0.88</v>
      </c>
      <c r="K172" s="7">
        <v>0</v>
      </c>
      <c r="L172" s="7">
        <v>0.03</v>
      </c>
      <c r="M172" s="7">
        <v>7.2</v>
      </c>
      <c r="N172" s="7">
        <v>7.6</v>
      </c>
      <c r="O172" s="7">
        <v>34.799999999999997</v>
      </c>
      <c r="P172" s="7">
        <v>1.6</v>
      </c>
      <c r="Q172" s="7">
        <v>54.4</v>
      </c>
      <c r="R172" s="7">
        <v>2.2400000000000002</v>
      </c>
      <c r="S172" s="7">
        <v>0</v>
      </c>
      <c r="T172" s="7">
        <v>0</v>
      </c>
      <c r="U172" s="6">
        <v>2</v>
      </c>
    </row>
    <row r="173" spans="1:21" ht="21.6" customHeight="1" x14ac:dyDescent="0.25">
      <c r="A173" s="8" t="s">
        <v>36</v>
      </c>
      <c r="B173" s="9">
        <f ca="1">SUM(B166:B172)</f>
        <v>940</v>
      </c>
      <c r="C173" s="10">
        <f t="shared" ref="B173:T173" ca="1" si="22">SUM(C166:C172)</f>
        <v>30.18</v>
      </c>
      <c r="D173" s="10">
        <f t="shared" ca="1" si="22"/>
        <v>32.11</v>
      </c>
      <c r="E173" s="10">
        <f t="shared" ca="1" si="22"/>
        <v>127.1</v>
      </c>
      <c r="F173" s="10">
        <f t="shared" ca="1" si="22"/>
        <v>928.15000000000009</v>
      </c>
      <c r="G173" s="10">
        <f t="shared" ca="1" si="22"/>
        <v>0.44000000000000006</v>
      </c>
      <c r="H173" s="10">
        <f t="shared" ca="1" si="22"/>
        <v>36</v>
      </c>
      <c r="I173" s="10">
        <f t="shared" ca="1" si="22"/>
        <v>0.39</v>
      </c>
      <c r="J173" s="10">
        <f t="shared" ca="1" si="22"/>
        <v>10.290000000000001</v>
      </c>
      <c r="K173" s="10">
        <f t="shared" ca="1" si="22"/>
        <v>0.38999999999999996</v>
      </c>
      <c r="L173" s="10">
        <f t="shared" ca="1" si="22"/>
        <v>0.4</v>
      </c>
      <c r="M173" s="10">
        <f t="shared" ca="1" si="22"/>
        <v>295.15000000000003</v>
      </c>
      <c r="N173" s="10">
        <f t="shared" ca="1" si="22"/>
        <v>174.54</v>
      </c>
      <c r="O173" s="10">
        <f t="shared" ca="1" si="22"/>
        <v>609.39</v>
      </c>
      <c r="P173" s="10">
        <f t="shared" ca="1" si="22"/>
        <v>6.7799999999999994</v>
      </c>
      <c r="Q173" s="10">
        <f t="shared" ca="1" si="22"/>
        <v>1303.6100000000001</v>
      </c>
      <c r="R173" s="10">
        <f t="shared" ca="1" si="22"/>
        <v>151.19000000000003</v>
      </c>
      <c r="S173" s="10">
        <f t="shared" ca="1" si="22"/>
        <v>0.58000000000000007</v>
      </c>
      <c r="T173" s="10">
        <f t="shared" ca="1" si="22"/>
        <v>0.03</v>
      </c>
      <c r="U173" s="11"/>
    </row>
    <row r="174" spans="1:21" ht="21.6" customHeight="1" x14ac:dyDescent="0.25">
      <c r="A174" s="8" t="s">
        <v>50</v>
      </c>
      <c r="B174" s="8"/>
      <c r="C174" s="12">
        <f ca="1">C173+C164</f>
        <v>48.879999999999995</v>
      </c>
      <c r="D174" s="12">
        <f t="shared" ref="D174:T174" ca="1" si="23">D173+D164</f>
        <v>54.370000000000005</v>
      </c>
      <c r="E174" s="12">
        <f t="shared" ca="1" si="23"/>
        <v>218.01999999999998</v>
      </c>
      <c r="F174" s="12">
        <f t="shared" ca="1" si="23"/>
        <v>1586.96</v>
      </c>
      <c r="G174" s="12">
        <f t="shared" ca="1" si="23"/>
        <v>0.62000000000000011</v>
      </c>
      <c r="H174" s="12">
        <f t="shared" ca="1" si="23"/>
        <v>46.48</v>
      </c>
      <c r="I174" s="12">
        <f t="shared" ca="1" si="23"/>
        <v>0.54</v>
      </c>
      <c r="J174" s="12">
        <f t="shared" ca="1" si="23"/>
        <v>11.920000000000002</v>
      </c>
      <c r="K174" s="12">
        <f t="shared" ca="1" si="23"/>
        <v>0.65999999999999992</v>
      </c>
      <c r="L174" s="12">
        <f t="shared" ca="1" si="23"/>
        <v>0.9</v>
      </c>
      <c r="M174" s="12">
        <f t="shared" ca="1" si="23"/>
        <v>659.25</v>
      </c>
      <c r="N174" s="12">
        <f t="shared" ca="1" si="23"/>
        <v>249.48000000000002</v>
      </c>
      <c r="O174" s="12">
        <f t="shared" ca="1" si="23"/>
        <v>1058.06</v>
      </c>
      <c r="P174" s="12">
        <f t="shared" ca="1" si="23"/>
        <v>12.23</v>
      </c>
      <c r="Q174" s="12">
        <f t="shared" ca="1" si="23"/>
        <v>2011.42</v>
      </c>
      <c r="R174" s="12">
        <f t="shared" ca="1" si="23"/>
        <v>157.26000000000002</v>
      </c>
      <c r="S174" s="12">
        <f t="shared" ca="1" si="23"/>
        <v>0.65</v>
      </c>
      <c r="T174" s="12">
        <f t="shared" ca="1" si="23"/>
        <v>7.0000000000000007E-2</v>
      </c>
      <c r="U174" s="11"/>
    </row>
    <row r="175" spans="1:21" ht="14.1" customHeight="1" x14ac:dyDescent="0.25">
      <c r="A175" s="13" t="s">
        <v>143</v>
      </c>
      <c r="B175" s="13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3"/>
    </row>
    <row r="176" spans="1:21" ht="28.35" customHeight="1" x14ac:dyDescent="0.25">
      <c r="A176" s="72" t="s">
        <v>144</v>
      </c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</row>
    <row r="177" spans="1:21" ht="13.35" customHeight="1" x14ac:dyDescent="0.25">
      <c r="A177" s="74" t="s">
        <v>1</v>
      </c>
      <c r="B177" s="74" t="s">
        <v>2</v>
      </c>
      <c r="C177" s="76" t="s">
        <v>3</v>
      </c>
      <c r="D177" s="77"/>
      <c r="E177" s="78"/>
      <c r="F177" s="79" t="s">
        <v>4</v>
      </c>
      <c r="G177" s="76" t="s">
        <v>5</v>
      </c>
      <c r="H177" s="77"/>
      <c r="I177" s="77"/>
      <c r="J177" s="77"/>
      <c r="K177" s="77"/>
      <c r="L177" s="78"/>
      <c r="M177" s="76" t="s">
        <v>6</v>
      </c>
      <c r="N177" s="77"/>
      <c r="O177" s="77"/>
      <c r="P177" s="77"/>
      <c r="Q177" s="77"/>
      <c r="R177" s="77"/>
      <c r="S177" s="77"/>
      <c r="T177" s="78"/>
      <c r="U177" s="74" t="s">
        <v>7</v>
      </c>
    </row>
    <row r="178" spans="1:21" ht="26.7" customHeight="1" x14ac:dyDescent="0.25">
      <c r="A178" s="75"/>
      <c r="B178" s="75"/>
      <c r="C178" s="47" t="s">
        <v>8</v>
      </c>
      <c r="D178" s="47" t="s">
        <v>9</v>
      </c>
      <c r="E178" s="47" t="s">
        <v>10</v>
      </c>
      <c r="F178" s="80"/>
      <c r="G178" s="47" t="s">
        <v>11</v>
      </c>
      <c r="H178" s="47" t="s">
        <v>12</v>
      </c>
      <c r="I178" s="47" t="s">
        <v>13</v>
      </c>
      <c r="J178" s="47" t="s">
        <v>14</v>
      </c>
      <c r="K178" s="47" t="s">
        <v>15</v>
      </c>
      <c r="L178" s="47" t="s">
        <v>16</v>
      </c>
      <c r="M178" s="47" t="s">
        <v>17</v>
      </c>
      <c r="N178" s="47" t="s">
        <v>18</v>
      </c>
      <c r="O178" s="47" t="s">
        <v>19</v>
      </c>
      <c r="P178" s="47" t="s">
        <v>20</v>
      </c>
      <c r="Q178" s="47" t="s">
        <v>21</v>
      </c>
      <c r="R178" s="47" t="s">
        <v>22</v>
      </c>
      <c r="S178" s="47" t="s">
        <v>23</v>
      </c>
      <c r="T178" s="47" t="s">
        <v>24</v>
      </c>
      <c r="U178" s="75"/>
    </row>
    <row r="179" spans="1:21" ht="14.7" customHeight="1" x14ac:dyDescent="0.25">
      <c r="A179" s="3" t="s">
        <v>25</v>
      </c>
      <c r="B179" s="3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3"/>
    </row>
    <row r="180" spans="1:21" ht="12.15" customHeight="1" x14ac:dyDescent="0.25">
      <c r="A180" s="5" t="s">
        <v>145</v>
      </c>
      <c r="B180" s="6">
        <v>100</v>
      </c>
      <c r="C180" s="7">
        <v>1.69</v>
      </c>
      <c r="D180" s="7">
        <v>5.1100000000000003</v>
      </c>
      <c r="E180" s="7">
        <v>5.44</v>
      </c>
      <c r="F180" s="7">
        <v>75.22</v>
      </c>
      <c r="G180" s="7">
        <v>0.05</v>
      </c>
      <c r="H180" s="7">
        <v>42.2</v>
      </c>
      <c r="I180" s="7">
        <v>0.47</v>
      </c>
      <c r="J180" s="7">
        <v>2.56</v>
      </c>
      <c r="K180" s="7">
        <v>0</v>
      </c>
      <c r="L180" s="7">
        <v>0.05</v>
      </c>
      <c r="M180" s="7">
        <v>31.08</v>
      </c>
      <c r="N180" s="7">
        <v>17.11</v>
      </c>
      <c r="O180" s="7">
        <v>36.840000000000003</v>
      </c>
      <c r="P180" s="7">
        <v>0.77</v>
      </c>
      <c r="Q180" s="7">
        <v>159.4</v>
      </c>
      <c r="R180" s="7">
        <v>2.19</v>
      </c>
      <c r="S180" s="7">
        <v>0.02</v>
      </c>
      <c r="T180" s="7">
        <v>0</v>
      </c>
      <c r="U180" s="6" t="s">
        <v>146</v>
      </c>
    </row>
    <row r="181" spans="1:21" ht="12.15" customHeight="1" x14ac:dyDescent="0.25">
      <c r="A181" s="5" t="s">
        <v>79</v>
      </c>
      <c r="B181" s="6">
        <v>180</v>
      </c>
      <c r="C181" s="7">
        <v>3.83</v>
      </c>
      <c r="D181" s="7">
        <v>5.87</v>
      </c>
      <c r="E181" s="7">
        <v>14.76</v>
      </c>
      <c r="F181" s="7">
        <v>177.34</v>
      </c>
      <c r="G181" s="7">
        <v>0.15</v>
      </c>
      <c r="H181" s="7">
        <v>12.48</v>
      </c>
      <c r="I181" s="7">
        <v>0.04</v>
      </c>
      <c r="J181" s="7">
        <v>0.3</v>
      </c>
      <c r="K181" s="7">
        <v>0.1</v>
      </c>
      <c r="L181" s="7">
        <v>0.13</v>
      </c>
      <c r="M181" s="7">
        <v>55.57</v>
      </c>
      <c r="N181" s="7">
        <v>36.53</v>
      </c>
      <c r="O181" s="7">
        <v>103.65</v>
      </c>
      <c r="P181" s="7">
        <v>1.48</v>
      </c>
      <c r="Q181" s="7">
        <v>918.83</v>
      </c>
      <c r="R181" s="7">
        <v>10.3</v>
      </c>
      <c r="S181" s="7">
        <v>0.04</v>
      </c>
      <c r="T181" s="7">
        <v>0</v>
      </c>
      <c r="U181" s="6" t="s">
        <v>102</v>
      </c>
    </row>
    <row r="182" spans="1:21" ht="12.15" customHeight="1" x14ac:dyDescent="0.25">
      <c r="A182" s="5" t="s">
        <v>147</v>
      </c>
      <c r="B182" s="6">
        <v>100</v>
      </c>
      <c r="C182" s="7">
        <v>8.19</v>
      </c>
      <c r="D182" s="7">
        <v>10</v>
      </c>
      <c r="E182" s="7">
        <v>13.33</v>
      </c>
      <c r="F182" s="7">
        <v>134.24</v>
      </c>
      <c r="G182" s="7">
        <v>0.09</v>
      </c>
      <c r="H182" s="7">
        <v>3.41</v>
      </c>
      <c r="I182" s="7">
        <v>0.08</v>
      </c>
      <c r="J182" s="7">
        <v>2.1</v>
      </c>
      <c r="K182" s="7">
        <v>0.17</v>
      </c>
      <c r="L182" s="7">
        <v>0.15</v>
      </c>
      <c r="M182" s="7">
        <v>37.840000000000003</v>
      </c>
      <c r="N182" s="7">
        <v>29.87</v>
      </c>
      <c r="O182" s="7">
        <v>178.85</v>
      </c>
      <c r="P182" s="7">
        <v>2.4500000000000002</v>
      </c>
      <c r="Q182" s="7">
        <v>254.47</v>
      </c>
      <c r="R182" s="7">
        <v>6.54</v>
      </c>
      <c r="S182" s="7">
        <v>0.1</v>
      </c>
      <c r="T182" s="7">
        <v>0.02</v>
      </c>
      <c r="U182" s="6">
        <v>22</v>
      </c>
    </row>
    <row r="183" spans="1:21" ht="12.15" customHeight="1" x14ac:dyDescent="0.25">
      <c r="A183" s="5" t="s">
        <v>190</v>
      </c>
      <c r="B183" s="6">
        <v>180</v>
      </c>
      <c r="C183" s="7">
        <f>0.58*180/200</f>
        <v>0.52199999999999991</v>
      </c>
      <c r="D183" s="7">
        <f>0.39*180/200</f>
        <v>0.35100000000000003</v>
      </c>
      <c r="E183" s="7">
        <f>31.62*180/200</f>
        <v>28.458000000000002</v>
      </c>
      <c r="F183" s="7">
        <f>135.8*180/200</f>
        <v>122.22000000000001</v>
      </c>
      <c r="G183" s="7">
        <v>0.03</v>
      </c>
      <c r="H183" s="7">
        <v>1.6</v>
      </c>
      <c r="I183" s="7">
        <v>0</v>
      </c>
      <c r="J183" s="7">
        <v>0</v>
      </c>
      <c r="K183" s="7">
        <v>0</v>
      </c>
      <c r="L183" s="7">
        <v>0.02</v>
      </c>
      <c r="M183" s="7">
        <v>36</v>
      </c>
      <c r="N183" s="7">
        <v>16.2</v>
      </c>
      <c r="O183" s="7">
        <v>21.6</v>
      </c>
      <c r="P183" s="7">
        <v>0.72</v>
      </c>
      <c r="Q183" s="7">
        <v>300</v>
      </c>
      <c r="R183" s="7">
        <v>12</v>
      </c>
      <c r="S183" s="7">
        <v>0</v>
      </c>
      <c r="T183" s="7">
        <v>0</v>
      </c>
      <c r="U183" s="6" t="s">
        <v>43</v>
      </c>
    </row>
    <row r="184" spans="1:21" ht="12.15" customHeight="1" x14ac:dyDescent="0.25">
      <c r="A184" s="16" t="s">
        <v>44</v>
      </c>
      <c r="B184" s="17">
        <v>30</v>
      </c>
      <c r="C184" s="18">
        <v>2.29</v>
      </c>
      <c r="D184" s="18">
        <v>0.19</v>
      </c>
      <c r="E184" s="18">
        <v>15.05</v>
      </c>
      <c r="F184" s="18">
        <v>71.05</v>
      </c>
      <c r="G184" s="18">
        <v>0.05</v>
      </c>
      <c r="H184" s="18">
        <v>0</v>
      </c>
      <c r="I184" s="18">
        <v>0</v>
      </c>
      <c r="J184" s="18">
        <v>0.59</v>
      </c>
      <c r="K184" s="18">
        <v>0</v>
      </c>
      <c r="L184" s="18">
        <v>0.02</v>
      </c>
      <c r="M184" s="18">
        <v>6.9</v>
      </c>
      <c r="N184" s="18">
        <v>9.9</v>
      </c>
      <c r="O184" s="18">
        <v>25.2</v>
      </c>
      <c r="P184" s="18">
        <v>0.6</v>
      </c>
      <c r="Q184" s="18">
        <v>38.700000000000003</v>
      </c>
      <c r="R184" s="18">
        <v>0</v>
      </c>
      <c r="S184" s="18">
        <v>0</v>
      </c>
      <c r="T184" s="18">
        <v>0</v>
      </c>
      <c r="U184" s="17">
        <v>1</v>
      </c>
    </row>
    <row r="185" spans="1:21" ht="12.15" customHeight="1" x14ac:dyDescent="0.25">
      <c r="A185" s="5" t="s">
        <v>35</v>
      </c>
      <c r="B185" s="6">
        <v>30</v>
      </c>
      <c r="C185" s="7">
        <v>1.99</v>
      </c>
      <c r="D185" s="7">
        <v>0.26</v>
      </c>
      <c r="E185" s="7">
        <v>12.72</v>
      </c>
      <c r="F185" s="7">
        <v>61.19</v>
      </c>
      <c r="G185" s="7">
        <v>0.05</v>
      </c>
      <c r="H185" s="7">
        <v>0</v>
      </c>
      <c r="I185" s="7">
        <v>0</v>
      </c>
      <c r="J185" s="7">
        <v>0.66</v>
      </c>
      <c r="K185" s="7">
        <v>0</v>
      </c>
      <c r="L185" s="7">
        <v>0.02</v>
      </c>
      <c r="M185" s="7">
        <v>5.4</v>
      </c>
      <c r="N185" s="7">
        <v>5.7</v>
      </c>
      <c r="O185" s="7">
        <v>26.1</v>
      </c>
      <c r="P185" s="7">
        <v>1.2</v>
      </c>
      <c r="Q185" s="7">
        <v>40.799999999999997</v>
      </c>
      <c r="R185" s="7">
        <v>1.68</v>
      </c>
      <c r="S185" s="7">
        <v>0</v>
      </c>
      <c r="T185" s="7">
        <v>0</v>
      </c>
      <c r="U185" s="6">
        <v>2</v>
      </c>
    </row>
    <row r="186" spans="1:21" ht="21.6" customHeight="1" x14ac:dyDescent="0.25">
      <c r="A186" s="8" t="s">
        <v>36</v>
      </c>
      <c r="B186" s="9">
        <f>SUM(B180:B185)</f>
        <v>620</v>
      </c>
      <c r="C186" s="10">
        <f t="shared" ref="C186:T186" si="24">SUM(C180:C185)</f>
        <v>18.511999999999997</v>
      </c>
      <c r="D186" s="10">
        <f t="shared" si="24"/>
        <v>21.781000000000002</v>
      </c>
      <c r="E186" s="10">
        <f t="shared" si="24"/>
        <v>89.757999999999996</v>
      </c>
      <c r="F186" s="10">
        <f t="shared" si="24"/>
        <v>641.26</v>
      </c>
      <c r="G186" s="10">
        <f t="shared" si="24"/>
        <v>0.42000000000000004</v>
      </c>
      <c r="H186" s="10">
        <f t="shared" si="24"/>
        <v>59.690000000000005</v>
      </c>
      <c r="I186" s="10">
        <f t="shared" si="24"/>
        <v>0.59</v>
      </c>
      <c r="J186" s="10">
        <f t="shared" si="24"/>
        <v>6.21</v>
      </c>
      <c r="K186" s="10">
        <f t="shared" si="24"/>
        <v>0.27</v>
      </c>
      <c r="L186" s="10">
        <f t="shared" si="24"/>
        <v>0.39</v>
      </c>
      <c r="M186" s="10">
        <f t="shared" si="24"/>
        <v>172.79000000000002</v>
      </c>
      <c r="N186" s="10">
        <f t="shared" si="24"/>
        <v>115.31000000000002</v>
      </c>
      <c r="O186" s="10">
        <f t="shared" si="24"/>
        <v>392.24000000000007</v>
      </c>
      <c r="P186" s="10">
        <f t="shared" si="24"/>
        <v>7.22</v>
      </c>
      <c r="Q186" s="10">
        <f t="shared" si="24"/>
        <v>1712.2</v>
      </c>
      <c r="R186" s="10">
        <f t="shared" si="24"/>
        <v>32.71</v>
      </c>
      <c r="S186" s="10">
        <f t="shared" si="24"/>
        <v>0.16</v>
      </c>
      <c r="T186" s="10">
        <f t="shared" si="24"/>
        <v>0.02</v>
      </c>
      <c r="U186" s="11"/>
    </row>
    <row r="187" spans="1:21" ht="14.7" customHeight="1" x14ac:dyDescent="0.25">
      <c r="A187" s="3" t="s">
        <v>37</v>
      </c>
      <c r="B187" s="3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3"/>
    </row>
    <row r="188" spans="1:21" ht="12.15" customHeight="1" x14ac:dyDescent="0.25">
      <c r="A188" s="5" t="s">
        <v>148</v>
      </c>
      <c r="B188" s="6">
        <v>100</v>
      </c>
      <c r="C188" s="7">
        <v>1.1000000000000001</v>
      </c>
      <c r="D188" s="7">
        <v>0.2</v>
      </c>
      <c r="E188" s="7">
        <v>3.8</v>
      </c>
      <c r="F188" s="7">
        <v>24</v>
      </c>
      <c r="G188" s="6" t="s">
        <v>101</v>
      </c>
      <c r="H188" s="7">
        <v>25</v>
      </c>
      <c r="I188" s="7">
        <v>0.17</v>
      </c>
      <c r="J188" s="7">
        <v>0.39</v>
      </c>
      <c r="K188" s="7">
        <v>0</v>
      </c>
      <c r="L188" s="7">
        <v>0.04</v>
      </c>
      <c r="M188" s="7">
        <v>14</v>
      </c>
      <c r="N188" s="7">
        <v>20</v>
      </c>
      <c r="O188" s="7">
        <v>26</v>
      </c>
      <c r="P188" s="7">
        <v>1</v>
      </c>
      <c r="Q188" s="7">
        <v>290</v>
      </c>
      <c r="R188" s="7">
        <v>2</v>
      </c>
      <c r="S188" s="7">
        <v>0</v>
      </c>
      <c r="T188" s="7">
        <v>0</v>
      </c>
      <c r="U188" s="6" t="s">
        <v>101</v>
      </c>
    </row>
    <row r="189" spans="1:21" ht="12.15" customHeight="1" x14ac:dyDescent="0.25">
      <c r="A189" s="5" t="s">
        <v>149</v>
      </c>
      <c r="B189" s="6">
        <v>250</v>
      </c>
      <c r="C189" s="7">
        <v>4.6100000000000003</v>
      </c>
      <c r="D189" s="7">
        <v>4.4400000000000004</v>
      </c>
      <c r="E189" s="7">
        <v>15.8</v>
      </c>
      <c r="F189" s="7">
        <v>117.14</v>
      </c>
      <c r="G189" s="6" t="s">
        <v>97</v>
      </c>
      <c r="H189" s="7">
        <v>13.3</v>
      </c>
      <c r="I189" s="7">
        <v>0.25</v>
      </c>
      <c r="J189" s="7">
        <v>1.4</v>
      </c>
      <c r="K189" s="7">
        <v>0.04</v>
      </c>
      <c r="L189" s="7">
        <v>0.06</v>
      </c>
      <c r="M189" s="7">
        <v>60.6</v>
      </c>
      <c r="N189" s="7">
        <v>31.51</v>
      </c>
      <c r="O189" s="7">
        <v>61.41</v>
      </c>
      <c r="P189" s="7">
        <v>1.45</v>
      </c>
      <c r="Q189" s="7">
        <v>515.75</v>
      </c>
      <c r="R189" s="7">
        <v>6.6</v>
      </c>
      <c r="S189" s="7">
        <v>0.03</v>
      </c>
      <c r="T189" s="7">
        <v>0</v>
      </c>
      <c r="U189" s="6">
        <v>15</v>
      </c>
    </row>
    <row r="190" spans="1:21" ht="12.15" customHeight="1" x14ac:dyDescent="0.25">
      <c r="A190" s="5" t="s">
        <v>150</v>
      </c>
      <c r="B190" s="6">
        <v>280</v>
      </c>
      <c r="C190" s="7">
        <v>13.48</v>
      </c>
      <c r="D190" s="7">
        <v>21.99</v>
      </c>
      <c r="E190" s="7">
        <v>51.12</v>
      </c>
      <c r="F190" s="7">
        <v>400.02</v>
      </c>
      <c r="G190" s="6" t="s">
        <v>151</v>
      </c>
      <c r="H190" s="7">
        <v>2.48</v>
      </c>
      <c r="I190" s="7">
        <v>0.24</v>
      </c>
      <c r="J190" s="7">
        <v>3.86</v>
      </c>
      <c r="K190" s="7">
        <v>0.04</v>
      </c>
      <c r="L190" s="7">
        <v>0.15</v>
      </c>
      <c r="M190" s="7">
        <v>25.74</v>
      </c>
      <c r="N190" s="7">
        <v>90.52</v>
      </c>
      <c r="O190" s="7">
        <v>205.47</v>
      </c>
      <c r="P190" s="7">
        <v>3.67</v>
      </c>
      <c r="Q190" s="7">
        <v>461.4</v>
      </c>
      <c r="R190" s="7">
        <v>7.4</v>
      </c>
      <c r="S190" s="7">
        <v>0.06</v>
      </c>
      <c r="T190" s="7">
        <v>0</v>
      </c>
      <c r="U190" s="6">
        <v>16</v>
      </c>
    </row>
    <row r="191" spans="1:21" ht="12.15" customHeight="1" x14ac:dyDescent="0.25">
      <c r="A191" s="5" t="s">
        <v>91</v>
      </c>
      <c r="B191" s="6">
        <v>200</v>
      </c>
      <c r="C191" s="7">
        <v>5.71</v>
      </c>
      <c r="D191" s="7">
        <v>4.75</v>
      </c>
      <c r="E191" s="7">
        <v>18.260000000000002</v>
      </c>
      <c r="F191" s="7">
        <v>140.24</v>
      </c>
      <c r="G191" s="6" t="s">
        <v>92</v>
      </c>
      <c r="H191" s="7">
        <v>0.92</v>
      </c>
      <c r="I191" s="7">
        <v>0.03</v>
      </c>
      <c r="J191" s="7">
        <v>0</v>
      </c>
      <c r="K191" s="7">
        <v>0</v>
      </c>
      <c r="L191" s="7">
        <v>0.19</v>
      </c>
      <c r="M191" s="7">
        <v>186.34</v>
      </c>
      <c r="N191" s="7">
        <v>31.69</v>
      </c>
      <c r="O191" s="7">
        <v>145.69999999999999</v>
      </c>
      <c r="P191" s="7">
        <v>0.74</v>
      </c>
      <c r="Q191" s="7">
        <v>305.26</v>
      </c>
      <c r="R191" s="7">
        <v>16</v>
      </c>
      <c r="S191" s="7">
        <v>0</v>
      </c>
      <c r="T191" s="7">
        <v>0</v>
      </c>
      <c r="U191" s="6">
        <v>24</v>
      </c>
    </row>
    <row r="192" spans="1:21" ht="12.15" customHeight="1" x14ac:dyDescent="0.25">
      <c r="A192" s="16" t="s">
        <v>44</v>
      </c>
      <c r="B192" s="17">
        <v>40</v>
      </c>
      <c r="C192" s="18">
        <v>3.05</v>
      </c>
      <c r="D192" s="18">
        <v>0.25</v>
      </c>
      <c r="E192" s="18">
        <v>20.07</v>
      </c>
      <c r="F192" s="18">
        <v>94.73</v>
      </c>
      <c r="G192" s="17" t="s">
        <v>173</v>
      </c>
      <c r="H192" s="18">
        <v>0</v>
      </c>
      <c r="I192" s="18">
        <v>0</v>
      </c>
      <c r="J192" s="18">
        <v>0.78</v>
      </c>
      <c r="K192" s="18">
        <v>0</v>
      </c>
      <c r="L192" s="18">
        <v>0.02</v>
      </c>
      <c r="M192" s="18">
        <v>9.1999999999999993</v>
      </c>
      <c r="N192" s="18">
        <v>13.2</v>
      </c>
      <c r="O192" s="18">
        <v>33.6</v>
      </c>
      <c r="P192" s="18">
        <v>0.8</v>
      </c>
      <c r="Q192" s="18">
        <v>51.6</v>
      </c>
      <c r="R192" s="18">
        <v>0</v>
      </c>
      <c r="S192" s="18">
        <v>0.01</v>
      </c>
      <c r="T192" s="18">
        <v>0</v>
      </c>
      <c r="U192" s="17">
        <v>1</v>
      </c>
    </row>
    <row r="193" spans="1:21" ht="12.15" customHeight="1" x14ac:dyDescent="0.25">
      <c r="A193" s="5" t="s">
        <v>35</v>
      </c>
      <c r="B193" s="6">
        <v>40</v>
      </c>
      <c r="C193" s="7">
        <v>2.65</v>
      </c>
      <c r="D193" s="7">
        <v>0.35</v>
      </c>
      <c r="E193" s="7">
        <v>16.96</v>
      </c>
      <c r="F193" s="7">
        <v>81.58</v>
      </c>
      <c r="G193" s="6"/>
      <c r="H193" s="7">
        <v>0</v>
      </c>
      <c r="I193" s="7">
        <v>0</v>
      </c>
      <c r="J193" s="7">
        <v>0.88</v>
      </c>
      <c r="K193" s="7">
        <v>0</v>
      </c>
      <c r="L193" s="7">
        <v>0.03</v>
      </c>
      <c r="M193" s="7">
        <v>7.2</v>
      </c>
      <c r="N193" s="7">
        <v>7.6</v>
      </c>
      <c r="O193" s="7">
        <v>34.799999999999997</v>
      </c>
      <c r="P193" s="7">
        <v>1.6</v>
      </c>
      <c r="Q193" s="7">
        <v>54.4</v>
      </c>
      <c r="R193" s="7">
        <v>2.2400000000000002</v>
      </c>
      <c r="S193" s="7">
        <v>0</v>
      </c>
      <c r="T193" s="7">
        <v>0</v>
      </c>
      <c r="U193" s="6">
        <v>2</v>
      </c>
    </row>
    <row r="194" spans="1:21" ht="12.15" customHeight="1" x14ac:dyDescent="0.25">
      <c r="A194" s="16" t="s">
        <v>206</v>
      </c>
      <c r="B194" s="17">
        <v>100</v>
      </c>
      <c r="C194" s="19">
        <v>0.9</v>
      </c>
      <c r="D194" s="19">
        <v>0.2</v>
      </c>
      <c r="E194" s="19">
        <v>8</v>
      </c>
      <c r="F194" s="19">
        <v>47</v>
      </c>
      <c r="G194" s="19">
        <v>0.04</v>
      </c>
      <c r="H194" s="19">
        <v>12</v>
      </c>
      <c r="I194" s="19">
        <v>0.01</v>
      </c>
      <c r="J194" s="19">
        <v>0.76</v>
      </c>
      <c r="K194" s="19">
        <v>0</v>
      </c>
      <c r="L194" s="19">
        <v>0.02</v>
      </c>
      <c r="M194" s="19">
        <v>19.2</v>
      </c>
      <c r="N194" s="19">
        <v>9.6</v>
      </c>
      <c r="O194" s="19">
        <v>13.2</v>
      </c>
      <c r="P194" s="19">
        <v>2.64</v>
      </c>
      <c r="Q194" s="19">
        <v>333.6</v>
      </c>
      <c r="R194" s="19">
        <v>2.4</v>
      </c>
      <c r="S194" s="19">
        <v>0.01</v>
      </c>
      <c r="T194" s="19">
        <v>0</v>
      </c>
      <c r="U194" s="17" t="s">
        <v>34</v>
      </c>
    </row>
    <row r="195" spans="1:21" ht="21.6" customHeight="1" x14ac:dyDescent="0.25">
      <c r="A195" s="8" t="s">
        <v>36</v>
      </c>
      <c r="B195" s="9">
        <f>SUM(B188:B194)</f>
        <v>1010</v>
      </c>
      <c r="C195" s="10">
        <f t="shared" ref="C195:T195" si="25">SUM(C188:C194)</f>
        <v>31.5</v>
      </c>
      <c r="D195" s="10">
        <f t="shared" si="25"/>
        <v>32.18</v>
      </c>
      <c r="E195" s="10">
        <f t="shared" si="25"/>
        <v>134.01000000000002</v>
      </c>
      <c r="F195" s="10">
        <f t="shared" si="25"/>
        <v>904.71</v>
      </c>
      <c r="G195" s="10">
        <f t="shared" si="25"/>
        <v>0.04</v>
      </c>
      <c r="H195" s="10">
        <f t="shared" si="25"/>
        <v>53.699999999999996</v>
      </c>
      <c r="I195" s="10">
        <f t="shared" si="25"/>
        <v>0.70000000000000007</v>
      </c>
      <c r="J195" s="10">
        <f t="shared" si="25"/>
        <v>8.07</v>
      </c>
      <c r="K195" s="10">
        <f t="shared" si="25"/>
        <v>0.08</v>
      </c>
      <c r="L195" s="10">
        <f t="shared" si="25"/>
        <v>0.51</v>
      </c>
      <c r="M195" s="10">
        <f t="shared" si="25"/>
        <v>322.27999999999997</v>
      </c>
      <c r="N195" s="10">
        <f t="shared" si="25"/>
        <v>204.11999999999998</v>
      </c>
      <c r="O195" s="10">
        <f t="shared" si="25"/>
        <v>520.18000000000006</v>
      </c>
      <c r="P195" s="10">
        <f t="shared" si="25"/>
        <v>11.9</v>
      </c>
      <c r="Q195" s="10">
        <f t="shared" si="25"/>
        <v>2012.0100000000002</v>
      </c>
      <c r="R195" s="10">
        <f t="shared" si="25"/>
        <v>36.64</v>
      </c>
      <c r="S195" s="10">
        <f t="shared" si="25"/>
        <v>0.10999999999999999</v>
      </c>
      <c r="T195" s="10">
        <f t="shared" si="25"/>
        <v>0</v>
      </c>
      <c r="U195" s="11"/>
    </row>
    <row r="196" spans="1:21" ht="21.6" customHeight="1" x14ac:dyDescent="0.25">
      <c r="A196" s="8" t="s">
        <v>50</v>
      </c>
      <c r="B196" s="8"/>
      <c r="C196" s="12">
        <f>C195+C186</f>
        <v>50.012</v>
      </c>
      <c r="D196" s="12">
        <f t="shared" ref="D196:T196" si="26">D195+D186</f>
        <v>53.960999999999999</v>
      </c>
      <c r="E196" s="12">
        <f t="shared" si="26"/>
        <v>223.76800000000003</v>
      </c>
      <c r="F196" s="12">
        <f t="shared" si="26"/>
        <v>1545.97</v>
      </c>
      <c r="G196" s="12">
        <f t="shared" si="26"/>
        <v>0.46</v>
      </c>
      <c r="H196" s="12">
        <f t="shared" si="26"/>
        <v>113.39</v>
      </c>
      <c r="I196" s="12">
        <f t="shared" si="26"/>
        <v>1.29</v>
      </c>
      <c r="J196" s="12">
        <f t="shared" si="26"/>
        <v>14.280000000000001</v>
      </c>
      <c r="K196" s="12">
        <f t="shared" si="26"/>
        <v>0.35000000000000003</v>
      </c>
      <c r="L196" s="12">
        <f t="shared" si="26"/>
        <v>0.9</v>
      </c>
      <c r="M196" s="12">
        <f t="shared" si="26"/>
        <v>495.07</v>
      </c>
      <c r="N196" s="12">
        <f t="shared" si="26"/>
        <v>319.43</v>
      </c>
      <c r="O196" s="12">
        <f t="shared" si="26"/>
        <v>912.42000000000007</v>
      </c>
      <c r="P196" s="12">
        <f t="shared" si="26"/>
        <v>19.12</v>
      </c>
      <c r="Q196" s="12">
        <f t="shared" si="26"/>
        <v>3724.21</v>
      </c>
      <c r="R196" s="12">
        <f t="shared" si="26"/>
        <v>69.349999999999994</v>
      </c>
      <c r="S196" s="12">
        <f t="shared" si="26"/>
        <v>0.27</v>
      </c>
      <c r="T196" s="12">
        <f t="shared" si="26"/>
        <v>0.02</v>
      </c>
      <c r="U196" s="11"/>
    </row>
    <row r="197" spans="1:21" ht="14.1" customHeight="1" x14ac:dyDescent="0.25">
      <c r="A197" s="13" t="s">
        <v>154</v>
      </c>
      <c r="B197" s="13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3"/>
    </row>
    <row r="198" spans="1:21" ht="28.35" customHeight="1" x14ac:dyDescent="0.25">
      <c r="A198" s="72" t="s">
        <v>155</v>
      </c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</row>
    <row r="199" spans="1:21" ht="13.35" customHeight="1" x14ac:dyDescent="0.25">
      <c r="A199" s="74" t="s">
        <v>1</v>
      </c>
      <c r="B199" s="74" t="s">
        <v>2</v>
      </c>
      <c r="C199" s="76" t="s">
        <v>3</v>
      </c>
      <c r="D199" s="77"/>
      <c r="E199" s="78"/>
      <c r="F199" s="79" t="s">
        <v>4</v>
      </c>
      <c r="G199" s="76" t="s">
        <v>5</v>
      </c>
      <c r="H199" s="77"/>
      <c r="I199" s="77"/>
      <c r="J199" s="77"/>
      <c r="K199" s="77"/>
      <c r="L199" s="78"/>
      <c r="M199" s="76" t="s">
        <v>6</v>
      </c>
      <c r="N199" s="77"/>
      <c r="O199" s="77"/>
      <c r="P199" s="77"/>
      <c r="Q199" s="77"/>
      <c r="R199" s="77"/>
      <c r="S199" s="77"/>
      <c r="T199" s="78"/>
      <c r="U199" s="74" t="s">
        <v>7</v>
      </c>
    </row>
    <row r="200" spans="1:21" ht="26.7" customHeight="1" x14ac:dyDescent="0.25">
      <c r="A200" s="75"/>
      <c r="B200" s="75"/>
      <c r="C200" s="47" t="s">
        <v>8</v>
      </c>
      <c r="D200" s="47" t="s">
        <v>9</v>
      </c>
      <c r="E200" s="47" t="s">
        <v>10</v>
      </c>
      <c r="F200" s="80"/>
      <c r="G200" s="47" t="s">
        <v>11</v>
      </c>
      <c r="H200" s="47" t="s">
        <v>12</v>
      </c>
      <c r="I200" s="47" t="s">
        <v>13</v>
      </c>
      <c r="J200" s="47" t="s">
        <v>14</v>
      </c>
      <c r="K200" s="47" t="s">
        <v>15</v>
      </c>
      <c r="L200" s="47" t="s">
        <v>16</v>
      </c>
      <c r="M200" s="47" t="s">
        <v>17</v>
      </c>
      <c r="N200" s="47" t="s">
        <v>18</v>
      </c>
      <c r="O200" s="47" t="s">
        <v>19</v>
      </c>
      <c r="P200" s="47" t="s">
        <v>20</v>
      </c>
      <c r="Q200" s="47" t="s">
        <v>21</v>
      </c>
      <c r="R200" s="47" t="s">
        <v>22</v>
      </c>
      <c r="S200" s="47" t="s">
        <v>23</v>
      </c>
      <c r="T200" s="47" t="s">
        <v>24</v>
      </c>
      <c r="U200" s="75"/>
    </row>
    <row r="201" spans="1:21" ht="14.7" customHeight="1" x14ac:dyDescent="0.25">
      <c r="A201" s="3" t="s">
        <v>25</v>
      </c>
      <c r="B201" s="3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3"/>
    </row>
    <row r="202" spans="1:21" ht="12.15" customHeight="1" x14ac:dyDescent="0.25">
      <c r="A202" s="5" t="s">
        <v>100</v>
      </c>
      <c r="B202" s="6">
        <v>100</v>
      </c>
      <c r="C202" s="7">
        <f>0.48*100/60</f>
        <v>0.8</v>
      </c>
      <c r="D202" s="7">
        <f>0.06*100/60</f>
        <v>0.1</v>
      </c>
      <c r="E202" s="7">
        <f>1.51*100/60</f>
        <v>2.5166666666666666</v>
      </c>
      <c r="F202" s="7">
        <f>8.4*100/60</f>
        <v>14</v>
      </c>
      <c r="G202" s="7">
        <v>0.02</v>
      </c>
      <c r="H202" s="7">
        <v>6</v>
      </c>
      <c r="I202" s="7">
        <v>0.01</v>
      </c>
      <c r="J202" s="7">
        <v>0.06</v>
      </c>
      <c r="K202" s="7">
        <v>0</v>
      </c>
      <c r="L202" s="7">
        <v>0.02</v>
      </c>
      <c r="M202" s="7">
        <v>13.8</v>
      </c>
      <c r="N202" s="7">
        <v>8.4</v>
      </c>
      <c r="O202" s="7">
        <v>25.2</v>
      </c>
      <c r="P202" s="7">
        <v>0.6</v>
      </c>
      <c r="Q202" s="7">
        <v>84.6</v>
      </c>
      <c r="R202" s="7">
        <v>1.8</v>
      </c>
      <c r="S202" s="7">
        <v>0.01</v>
      </c>
      <c r="T202" s="7">
        <v>0</v>
      </c>
      <c r="U202" s="6" t="s">
        <v>101</v>
      </c>
    </row>
    <row r="203" spans="1:21" ht="12.15" customHeight="1" x14ac:dyDescent="0.25">
      <c r="A203" s="5" t="s">
        <v>156</v>
      </c>
      <c r="B203" s="6">
        <v>200</v>
      </c>
      <c r="C203" s="7">
        <v>9.27</v>
      </c>
      <c r="D203" s="7">
        <v>14.93</v>
      </c>
      <c r="E203" s="7">
        <v>41.84</v>
      </c>
      <c r="F203" s="7">
        <v>404.65</v>
      </c>
      <c r="G203" s="7">
        <v>0.43</v>
      </c>
      <c r="H203" s="7">
        <v>1.01</v>
      </c>
      <c r="I203" s="7">
        <v>0.48</v>
      </c>
      <c r="J203" s="7">
        <v>2.48</v>
      </c>
      <c r="K203" s="7">
        <v>0</v>
      </c>
      <c r="L203" s="7">
        <v>0.14000000000000001</v>
      </c>
      <c r="M203" s="7">
        <v>35.659999999999997</v>
      </c>
      <c r="N203" s="7">
        <v>52.68</v>
      </c>
      <c r="O203" s="7">
        <v>230.94</v>
      </c>
      <c r="P203" s="7">
        <v>2.37</v>
      </c>
      <c r="Q203" s="7">
        <v>439.78</v>
      </c>
      <c r="R203" s="7">
        <v>9.7100000000000009</v>
      </c>
      <c r="S203" s="7">
        <v>0.1</v>
      </c>
      <c r="T203" s="7">
        <v>0.01</v>
      </c>
      <c r="U203" s="6" t="s">
        <v>157</v>
      </c>
    </row>
    <row r="204" spans="1:21" ht="12.15" customHeight="1" x14ac:dyDescent="0.25">
      <c r="A204" s="5" t="s">
        <v>158</v>
      </c>
      <c r="B204" s="6">
        <v>180</v>
      </c>
      <c r="C204" s="7">
        <f>4.24*180/200</f>
        <v>3.8160000000000003</v>
      </c>
      <c r="D204" s="7">
        <f>4.07*180/200</f>
        <v>3.6630000000000003</v>
      </c>
      <c r="E204" s="7">
        <f>17.48*180/200</f>
        <v>15.732000000000001</v>
      </c>
      <c r="F204" s="7">
        <f>105.97*180/200</f>
        <v>95.37299999999999</v>
      </c>
      <c r="G204" s="7">
        <v>0.04</v>
      </c>
      <c r="H204" s="7">
        <v>0.78</v>
      </c>
      <c r="I204" s="7">
        <v>0.02</v>
      </c>
      <c r="J204" s="7">
        <v>0</v>
      </c>
      <c r="K204" s="7">
        <v>0</v>
      </c>
      <c r="L204" s="7">
        <v>0.16</v>
      </c>
      <c r="M204" s="7">
        <v>154.34</v>
      </c>
      <c r="N204" s="7">
        <v>17.07</v>
      </c>
      <c r="O204" s="7">
        <v>108</v>
      </c>
      <c r="P204" s="7">
        <v>0.12</v>
      </c>
      <c r="Q204" s="7">
        <v>219.3</v>
      </c>
      <c r="R204" s="7">
        <v>13.5</v>
      </c>
      <c r="S204" s="7">
        <v>0</v>
      </c>
      <c r="T204" s="7">
        <v>0</v>
      </c>
      <c r="U204" s="6">
        <v>27</v>
      </c>
    </row>
    <row r="205" spans="1:21" ht="12.15" customHeight="1" x14ac:dyDescent="0.25">
      <c r="A205" s="5" t="s">
        <v>44</v>
      </c>
      <c r="B205" s="6">
        <v>40</v>
      </c>
      <c r="C205" s="7">
        <v>3.05</v>
      </c>
      <c r="D205" s="7">
        <v>0.25</v>
      </c>
      <c r="E205" s="7">
        <v>20.07</v>
      </c>
      <c r="F205" s="7">
        <v>94.73</v>
      </c>
      <c r="G205" s="7">
        <v>0.06</v>
      </c>
      <c r="H205" s="7">
        <v>0</v>
      </c>
      <c r="I205" s="7">
        <v>0</v>
      </c>
      <c r="J205" s="7">
        <v>0.78</v>
      </c>
      <c r="K205" s="7">
        <v>0</v>
      </c>
      <c r="L205" s="7">
        <v>0.02</v>
      </c>
      <c r="M205" s="7">
        <v>9.1999999999999993</v>
      </c>
      <c r="N205" s="7">
        <v>13.2</v>
      </c>
      <c r="O205" s="7">
        <v>33.6</v>
      </c>
      <c r="P205" s="7">
        <v>0.8</v>
      </c>
      <c r="Q205" s="7">
        <v>51.6</v>
      </c>
      <c r="R205" s="7">
        <v>0</v>
      </c>
      <c r="S205" s="7">
        <v>0.01</v>
      </c>
      <c r="T205" s="7">
        <v>0</v>
      </c>
      <c r="U205" s="6">
        <v>1</v>
      </c>
    </row>
    <row r="206" spans="1:21" ht="12.15" customHeight="1" x14ac:dyDescent="0.25">
      <c r="A206" s="5" t="s">
        <v>35</v>
      </c>
      <c r="B206" s="6">
        <v>30</v>
      </c>
      <c r="C206" s="7">
        <v>1.99</v>
      </c>
      <c r="D206" s="7">
        <v>0.26</v>
      </c>
      <c r="E206" s="7">
        <v>12.72</v>
      </c>
      <c r="F206" s="7">
        <v>61.19</v>
      </c>
      <c r="G206" s="7">
        <v>0.05</v>
      </c>
      <c r="H206" s="7">
        <v>0</v>
      </c>
      <c r="I206" s="7">
        <v>0</v>
      </c>
      <c r="J206" s="7">
        <v>0.66</v>
      </c>
      <c r="K206" s="7">
        <v>0</v>
      </c>
      <c r="L206" s="7">
        <v>0.02</v>
      </c>
      <c r="M206" s="7">
        <v>5.4</v>
      </c>
      <c r="N206" s="7">
        <v>5.7</v>
      </c>
      <c r="O206" s="7">
        <v>26.1</v>
      </c>
      <c r="P206" s="7">
        <v>1.2</v>
      </c>
      <c r="Q206" s="7">
        <v>40.799999999999997</v>
      </c>
      <c r="R206" s="7">
        <v>1.68</v>
      </c>
      <c r="S206" s="7">
        <v>0</v>
      </c>
      <c r="T206" s="7">
        <v>0</v>
      </c>
      <c r="U206" s="6">
        <v>2</v>
      </c>
    </row>
    <row r="207" spans="1:21" ht="21.6" customHeight="1" x14ac:dyDescent="0.25">
      <c r="A207" s="8" t="s">
        <v>36</v>
      </c>
      <c r="B207" s="9">
        <f>SUM(B202:B206)</f>
        <v>550</v>
      </c>
      <c r="C207" s="10">
        <f t="shared" ref="C207:T207" si="27">SUM(C202:C206)</f>
        <v>18.925999999999998</v>
      </c>
      <c r="D207" s="10">
        <f t="shared" si="27"/>
        <v>19.202999999999999</v>
      </c>
      <c r="E207" s="10">
        <f t="shared" si="27"/>
        <v>92.878666666666675</v>
      </c>
      <c r="F207" s="10">
        <f t="shared" si="27"/>
        <v>669.94299999999998</v>
      </c>
      <c r="G207" s="10">
        <f t="shared" si="27"/>
        <v>0.60000000000000009</v>
      </c>
      <c r="H207" s="10">
        <f t="shared" si="27"/>
        <v>7.79</v>
      </c>
      <c r="I207" s="10">
        <f t="shared" si="27"/>
        <v>0.51</v>
      </c>
      <c r="J207" s="10">
        <f t="shared" si="27"/>
        <v>3.9800000000000004</v>
      </c>
      <c r="K207" s="10">
        <f t="shared" si="27"/>
        <v>0</v>
      </c>
      <c r="L207" s="10">
        <f t="shared" si="27"/>
        <v>0.36000000000000004</v>
      </c>
      <c r="M207" s="10">
        <f t="shared" si="27"/>
        <v>218.4</v>
      </c>
      <c r="N207" s="10">
        <f t="shared" si="27"/>
        <v>97.050000000000011</v>
      </c>
      <c r="O207" s="10">
        <f t="shared" si="27"/>
        <v>423.84000000000003</v>
      </c>
      <c r="P207" s="10">
        <f t="shared" si="27"/>
        <v>5.0900000000000007</v>
      </c>
      <c r="Q207" s="10">
        <f t="shared" si="27"/>
        <v>836.08</v>
      </c>
      <c r="R207" s="10">
        <f t="shared" si="27"/>
        <v>26.69</v>
      </c>
      <c r="S207" s="10">
        <f t="shared" si="27"/>
        <v>0.12</v>
      </c>
      <c r="T207" s="10">
        <f t="shared" si="27"/>
        <v>0.01</v>
      </c>
      <c r="U207" s="11"/>
    </row>
    <row r="208" spans="1:21" ht="14.7" customHeight="1" x14ac:dyDescent="0.25">
      <c r="A208" s="3" t="s">
        <v>37</v>
      </c>
      <c r="B208" s="3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3"/>
    </row>
    <row r="209" spans="1:21" ht="12.15" customHeight="1" x14ac:dyDescent="0.25">
      <c r="A209" s="16" t="s">
        <v>222</v>
      </c>
      <c r="B209" s="17">
        <v>100</v>
      </c>
      <c r="C209" s="18">
        <v>0.4</v>
      </c>
      <c r="D209" s="18">
        <v>0.3</v>
      </c>
      <c r="E209" s="18">
        <v>10.3</v>
      </c>
      <c r="F209" s="18">
        <v>47</v>
      </c>
      <c r="G209" s="19">
        <v>0.03</v>
      </c>
      <c r="H209" s="19">
        <v>10</v>
      </c>
      <c r="I209" s="19">
        <v>0.01</v>
      </c>
      <c r="J209" s="19">
        <v>0.63</v>
      </c>
      <c r="K209" s="19">
        <v>0</v>
      </c>
      <c r="L209" s="19">
        <v>0.02</v>
      </c>
      <c r="M209" s="19">
        <v>16</v>
      </c>
      <c r="N209" s="19">
        <v>8</v>
      </c>
      <c r="O209" s="19">
        <v>11</v>
      </c>
      <c r="P209" s="19">
        <v>2.2000000000000002</v>
      </c>
      <c r="Q209" s="19">
        <v>278</v>
      </c>
      <c r="R209" s="19">
        <v>2</v>
      </c>
      <c r="S209" s="19">
        <v>0.01</v>
      </c>
      <c r="T209" s="19">
        <v>0</v>
      </c>
      <c r="U209" s="17" t="s">
        <v>34</v>
      </c>
    </row>
    <row r="210" spans="1:21" ht="12.15" customHeight="1" x14ac:dyDescent="0.25">
      <c r="A210" s="5" t="s">
        <v>159</v>
      </c>
      <c r="B210" s="6">
        <v>250</v>
      </c>
      <c r="C210" s="7">
        <v>3.85</v>
      </c>
      <c r="D210" s="7">
        <v>8.0500000000000007</v>
      </c>
      <c r="E210" s="7">
        <v>22.01</v>
      </c>
      <c r="F210" s="7">
        <v>183.14</v>
      </c>
      <c r="G210" s="7">
        <v>7.0000000000000007E-2</v>
      </c>
      <c r="H210" s="7">
        <v>4.5999999999999996</v>
      </c>
      <c r="I210" s="7">
        <v>0.25</v>
      </c>
      <c r="J210" s="7">
        <v>1.44</v>
      </c>
      <c r="K210" s="7">
        <v>0.22</v>
      </c>
      <c r="L210" s="7">
        <v>7.0000000000000007E-2</v>
      </c>
      <c r="M210" s="7">
        <v>36.26</v>
      </c>
      <c r="N210" s="7">
        <v>20.94</v>
      </c>
      <c r="O210" s="7">
        <v>62.5</v>
      </c>
      <c r="P210" s="7">
        <v>0.99</v>
      </c>
      <c r="Q210" s="7">
        <v>353.46</v>
      </c>
      <c r="R210" s="7">
        <v>4.6399999999999997</v>
      </c>
      <c r="S210" s="7">
        <v>0.02</v>
      </c>
      <c r="T210" s="7">
        <v>0.01</v>
      </c>
      <c r="U210" s="6" t="s">
        <v>160</v>
      </c>
    </row>
    <row r="211" spans="1:21" ht="12.15" customHeight="1" x14ac:dyDescent="0.25">
      <c r="A211" s="5" t="s">
        <v>161</v>
      </c>
      <c r="B211" s="6">
        <v>280</v>
      </c>
      <c r="C211" s="7">
        <v>19.57</v>
      </c>
      <c r="D211" s="7">
        <v>23</v>
      </c>
      <c r="E211" s="7">
        <v>40.020000000000003</v>
      </c>
      <c r="F211" s="7">
        <v>412.11</v>
      </c>
      <c r="G211" s="7">
        <v>0.1</v>
      </c>
      <c r="H211" s="7">
        <v>0.34</v>
      </c>
      <c r="I211" s="7">
        <v>0.43</v>
      </c>
      <c r="J211" s="7">
        <v>3.21</v>
      </c>
      <c r="K211" s="7">
        <v>3.14</v>
      </c>
      <c r="L211" s="7">
        <v>0.61</v>
      </c>
      <c r="M211" s="7">
        <v>140.53</v>
      </c>
      <c r="N211" s="7">
        <v>28.3</v>
      </c>
      <c r="O211" s="7">
        <v>332.87</v>
      </c>
      <c r="P211" s="7">
        <v>3.86</v>
      </c>
      <c r="Q211" s="7">
        <v>403.53</v>
      </c>
      <c r="R211" s="7">
        <v>34.76</v>
      </c>
      <c r="S211" s="7">
        <v>0.08</v>
      </c>
      <c r="T211" s="7">
        <v>0.04</v>
      </c>
      <c r="U211" s="6" t="s">
        <v>162</v>
      </c>
    </row>
    <row r="212" spans="1:21" ht="12.15" customHeight="1" x14ac:dyDescent="0.25">
      <c r="A212" s="16" t="s">
        <v>189</v>
      </c>
      <c r="B212" s="17">
        <v>200</v>
      </c>
      <c r="C212" s="18">
        <v>0.97</v>
      </c>
      <c r="D212" s="18">
        <v>0.19</v>
      </c>
      <c r="E212" s="18">
        <v>19.59</v>
      </c>
      <c r="F212" s="18">
        <v>83.42</v>
      </c>
      <c r="G212" s="7">
        <v>0.03</v>
      </c>
      <c r="H212" s="7">
        <v>1.6</v>
      </c>
      <c r="I212" s="7">
        <v>0</v>
      </c>
      <c r="J212" s="7">
        <v>0</v>
      </c>
      <c r="K212" s="7">
        <v>0</v>
      </c>
      <c r="L212" s="7">
        <v>0.02</v>
      </c>
      <c r="M212" s="7">
        <v>36</v>
      </c>
      <c r="N212" s="7">
        <v>16.2</v>
      </c>
      <c r="O212" s="7">
        <v>21.6</v>
      </c>
      <c r="P212" s="7">
        <v>0.72</v>
      </c>
      <c r="Q212" s="7">
        <v>300</v>
      </c>
      <c r="R212" s="7">
        <v>12</v>
      </c>
      <c r="S212" s="7">
        <v>0</v>
      </c>
      <c r="T212" s="7">
        <v>0</v>
      </c>
      <c r="U212" s="6" t="s">
        <v>43</v>
      </c>
    </row>
    <row r="213" spans="1:21" ht="12.15" customHeight="1" x14ac:dyDescent="0.25">
      <c r="A213" s="5" t="s">
        <v>44</v>
      </c>
      <c r="B213" s="6">
        <v>50</v>
      </c>
      <c r="C213" s="7">
        <v>3.82</v>
      </c>
      <c r="D213" s="7">
        <v>0.31</v>
      </c>
      <c r="E213" s="7">
        <v>25.09</v>
      </c>
      <c r="F213" s="7">
        <v>118.41</v>
      </c>
      <c r="G213" s="7">
        <v>0.08</v>
      </c>
      <c r="H213" s="7">
        <v>0</v>
      </c>
      <c r="I213" s="7">
        <v>0</v>
      </c>
      <c r="J213" s="7">
        <v>0.98</v>
      </c>
      <c r="K213" s="7">
        <v>0</v>
      </c>
      <c r="L213" s="7">
        <v>0.03</v>
      </c>
      <c r="M213" s="7">
        <v>11.5</v>
      </c>
      <c r="N213" s="7">
        <v>16.5</v>
      </c>
      <c r="O213" s="7">
        <v>42</v>
      </c>
      <c r="P213" s="7">
        <v>1</v>
      </c>
      <c r="Q213" s="7">
        <v>64.5</v>
      </c>
      <c r="R213" s="7">
        <v>0</v>
      </c>
      <c r="S213" s="7">
        <v>0.01</v>
      </c>
      <c r="T213" s="7">
        <v>0</v>
      </c>
      <c r="U213" s="6">
        <v>1</v>
      </c>
    </row>
    <row r="214" spans="1:21" ht="12.15" customHeight="1" x14ac:dyDescent="0.25">
      <c r="A214" s="5" t="s">
        <v>35</v>
      </c>
      <c r="B214" s="6">
        <v>40</v>
      </c>
      <c r="C214" s="7">
        <v>2.65</v>
      </c>
      <c r="D214" s="7">
        <v>0.35</v>
      </c>
      <c r="E214" s="7">
        <v>16.96</v>
      </c>
      <c r="F214" s="7">
        <v>81.58</v>
      </c>
      <c r="G214" s="7">
        <v>7.0000000000000007E-2</v>
      </c>
      <c r="H214" s="7">
        <v>0</v>
      </c>
      <c r="I214" s="7">
        <v>0</v>
      </c>
      <c r="J214" s="7">
        <v>0.88</v>
      </c>
      <c r="K214" s="7">
        <v>0</v>
      </c>
      <c r="L214" s="7">
        <v>0.03</v>
      </c>
      <c r="M214" s="7">
        <v>7.2</v>
      </c>
      <c r="N214" s="7">
        <v>7.6</v>
      </c>
      <c r="O214" s="7">
        <v>34.799999999999997</v>
      </c>
      <c r="P214" s="7">
        <v>1.6</v>
      </c>
      <c r="Q214" s="7">
        <v>54.4</v>
      </c>
      <c r="R214" s="7">
        <v>2.2400000000000002</v>
      </c>
      <c r="S214" s="7">
        <v>0</v>
      </c>
      <c r="T214" s="7">
        <v>0</v>
      </c>
      <c r="U214" s="6">
        <v>2</v>
      </c>
    </row>
    <row r="215" spans="1:21" ht="21.6" customHeight="1" x14ac:dyDescent="0.25">
      <c r="A215" s="8" t="s">
        <v>36</v>
      </c>
      <c r="B215" s="9">
        <f>SUM(B209:B214)</f>
        <v>920</v>
      </c>
      <c r="C215" s="10">
        <f t="shared" ref="C215:T215" si="28">SUM(C209:C214)</f>
        <v>31.259999999999998</v>
      </c>
      <c r="D215" s="10">
        <f t="shared" si="28"/>
        <v>32.200000000000003</v>
      </c>
      <c r="E215" s="10">
        <f t="shared" si="28"/>
        <v>133.97000000000003</v>
      </c>
      <c r="F215" s="10">
        <f t="shared" si="28"/>
        <v>925.66</v>
      </c>
      <c r="G215" s="10">
        <f t="shared" si="28"/>
        <v>0.38</v>
      </c>
      <c r="H215" s="10">
        <f t="shared" si="28"/>
        <v>16.54</v>
      </c>
      <c r="I215" s="10">
        <f t="shared" si="28"/>
        <v>0.69</v>
      </c>
      <c r="J215" s="10">
        <f t="shared" si="28"/>
        <v>7.14</v>
      </c>
      <c r="K215" s="10">
        <f t="shared" si="28"/>
        <v>3.3600000000000003</v>
      </c>
      <c r="L215" s="10">
        <f t="shared" si="28"/>
        <v>0.78</v>
      </c>
      <c r="M215" s="10">
        <f t="shared" si="28"/>
        <v>247.48999999999998</v>
      </c>
      <c r="N215" s="10">
        <f t="shared" si="28"/>
        <v>97.539999999999992</v>
      </c>
      <c r="O215" s="10">
        <f t="shared" si="28"/>
        <v>504.77000000000004</v>
      </c>
      <c r="P215" s="10">
        <f t="shared" si="28"/>
        <v>10.37</v>
      </c>
      <c r="Q215" s="10">
        <f t="shared" si="28"/>
        <v>1453.89</v>
      </c>
      <c r="R215" s="10">
        <f t="shared" si="28"/>
        <v>55.64</v>
      </c>
      <c r="S215" s="10">
        <f t="shared" si="28"/>
        <v>0.12</v>
      </c>
      <c r="T215" s="10">
        <f t="shared" si="28"/>
        <v>0.05</v>
      </c>
      <c r="U215" s="11"/>
    </row>
    <row r="216" spans="1:21" ht="21.6" customHeight="1" x14ac:dyDescent="0.25">
      <c r="A216" s="8" t="s">
        <v>50</v>
      </c>
      <c r="B216" s="8"/>
      <c r="C216" s="12">
        <f>C215+C207</f>
        <v>50.185999999999993</v>
      </c>
      <c r="D216" s="12">
        <f t="shared" ref="D216:T216" si="29">D215+D207</f>
        <v>51.403000000000006</v>
      </c>
      <c r="E216" s="12">
        <f t="shared" si="29"/>
        <v>226.8486666666667</v>
      </c>
      <c r="F216" s="12">
        <f t="shared" si="29"/>
        <v>1595.6030000000001</v>
      </c>
      <c r="G216" s="12">
        <f t="shared" si="29"/>
        <v>0.98000000000000009</v>
      </c>
      <c r="H216" s="12">
        <f t="shared" si="29"/>
        <v>24.33</v>
      </c>
      <c r="I216" s="12">
        <f t="shared" si="29"/>
        <v>1.2</v>
      </c>
      <c r="J216" s="12">
        <f t="shared" si="29"/>
        <v>11.120000000000001</v>
      </c>
      <c r="K216" s="12">
        <f t="shared" si="29"/>
        <v>3.3600000000000003</v>
      </c>
      <c r="L216" s="12">
        <f t="shared" si="29"/>
        <v>1.1400000000000001</v>
      </c>
      <c r="M216" s="12">
        <f t="shared" si="29"/>
        <v>465.89</v>
      </c>
      <c r="N216" s="12">
        <f t="shared" si="29"/>
        <v>194.59</v>
      </c>
      <c r="O216" s="12">
        <f t="shared" si="29"/>
        <v>928.61000000000013</v>
      </c>
      <c r="P216" s="12">
        <f t="shared" si="29"/>
        <v>15.46</v>
      </c>
      <c r="Q216" s="12">
        <f t="shared" si="29"/>
        <v>2289.9700000000003</v>
      </c>
      <c r="R216" s="12">
        <f t="shared" si="29"/>
        <v>82.33</v>
      </c>
      <c r="S216" s="12">
        <f t="shared" si="29"/>
        <v>0.24</v>
      </c>
      <c r="T216" s="12">
        <f t="shared" si="29"/>
        <v>6.0000000000000005E-2</v>
      </c>
      <c r="U216" s="11"/>
    </row>
    <row r="217" spans="1:21" ht="13.35" customHeight="1" x14ac:dyDescent="0.25"/>
    <row r="218" spans="1:21" ht="14.1" customHeight="1" x14ac:dyDescent="0.25">
      <c r="A218" s="13" t="s">
        <v>164</v>
      </c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3"/>
    </row>
    <row r="219" spans="1:21" ht="28.35" customHeight="1" x14ac:dyDescent="0.25">
      <c r="A219" s="72" t="s">
        <v>165</v>
      </c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</row>
    <row r="220" spans="1:21" ht="13.35" customHeight="1" x14ac:dyDescent="0.25">
      <c r="A220" s="74" t="s">
        <v>1</v>
      </c>
      <c r="B220" s="74" t="s">
        <v>2</v>
      </c>
      <c r="C220" s="76" t="s">
        <v>3</v>
      </c>
      <c r="D220" s="77"/>
      <c r="E220" s="78"/>
      <c r="F220" s="79" t="s">
        <v>4</v>
      </c>
      <c r="G220" s="76" t="s">
        <v>5</v>
      </c>
      <c r="H220" s="77"/>
      <c r="I220" s="77"/>
      <c r="J220" s="77"/>
      <c r="K220" s="77"/>
      <c r="L220" s="78"/>
      <c r="M220" s="76" t="s">
        <v>6</v>
      </c>
      <c r="N220" s="77"/>
      <c r="O220" s="77"/>
      <c r="P220" s="77"/>
      <c r="Q220" s="77"/>
      <c r="R220" s="77"/>
      <c r="S220" s="77"/>
      <c r="T220" s="78"/>
      <c r="U220" s="74" t="s">
        <v>7</v>
      </c>
    </row>
    <row r="221" spans="1:21" ht="26.7" customHeight="1" x14ac:dyDescent="0.25">
      <c r="A221" s="75"/>
      <c r="B221" s="75"/>
      <c r="C221" s="47" t="s">
        <v>8</v>
      </c>
      <c r="D221" s="47" t="s">
        <v>9</v>
      </c>
      <c r="E221" s="47" t="s">
        <v>10</v>
      </c>
      <c r="F221" s="80"/>
      <c r="G221" s="47" t="s">
        <v>11</v>
      </c>
      <c r="H221" s="47" t="s">
        <v>12</v>
      </c>
      <c r="I221" s="47" t="s">
        <v>13</v>
      </c>
      <c r="J221" s="47" t="s">
        <v>14</v>
      </c>
      <c r="K221" s="47" t="s">
        <v>15</v>
      </c>
      <c r="L221" s="47" t="s">
        <v>16</v>
      </c>
      <c r="M221" s="47" t="s">
        <v>17</v>
      </c>
      <c r="N221" s="47" t="s">
        <v>18</v>
      </c>
      <c r="O221" s="47" t="s">
        <v>19</v>
      </c>
      <c r="P221" s="47" t="s">
        <v>20</v>
      </c>
      <c r="Q221" s="47" t="s">
        <v>21</v>
      </c>
      <c r="R221" s="47" t="s">
        <v>22</v>
      </c>
      <c r="S221" s="47" t="s">
        <v>23</v>
      </c>
      <c r="T221" s="47" t="s">
        <v>24</v>
      </c>
      <c r="U221" s="75"/>
    </row>
    <row r="222" spans="1:21" ht="14.7" customHeight="1" x14ac:dyDescent="0.25">
      <c r="A222" s="3" t="s">
        <v>25</v>
      </c>
      <c r="B222" s="3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3"/>
    </row>
    <row r="223" spans="1:21" ht="12.15" customHeight="1" x14ac:dyDescent="0.25">
      <c r="A223" s="5" t="s">
        <v>166</v>
      </c>
      <c r="B223" s="6">
        <v>100</v>
      </c>
      <c r="C223" s="7">
        <v>1.32</v>
      </c>
      <c r="D223" s="7">
        <v>5.09</v>
      </c>
      <c r="E223" s="7">
        <v>6.42</v>
      </c>
      <c r="F223" s="7">
        <v>77.459999999999994</v>
      </c>
      <c r="G223" s="7">
        <v>0.02</v>
      </c>
      <c r="H223" s="7">
        <v>11.83</v>
      </c>
      <c r="I223" s="7">
        <v>0</v>
      </c>
      <c r="J223" s="7">
        <v>2.1800000000000002</v>
      </c>
      <c r="K223" s="7">
        <v>0</v>
      </c>
      <c r="L223" s="7">
        <v>0.03</v>
      </c>
      <c r="M223" s="7">
        <v>33.119999999999997</v>
      </c>
      <c r="N223" s="7">
        <v>12.68</v>
      </c>
      <c r="O223" s="7">
        <v>30.15</v>
      </c>
      <c r="P223" s="7">
        <v>0.82</v>
      </c>
      <c r="Q223" s="7">
        <v>157.72999999999999</v>
      </c>
      <c r="R223" s="7">
        <v>2.75</v>
      </c>
      <c r="S223" s="7">
        <v>0.01</v>
      </c>
      <c r="T223" s="7">
        <v>0</v>
      </c>
      <c r="U223" s="6">
        <v>29</v>
      </c>
    </row>
    <row r="224" spans="1:21" ht="12.15" customHeight="1" x14ac:dyDescent="0.25">
      <c r="A224" s="5" t="s">
        <v>167</v>
      </c>
      <c r="B224" s="6">
        <v>180</v>
      </c>
      <c r="C224" s="7">
        <v>6.39</v>
      </c>
      <c r="D224" s="7">
        <v>5.18</v>
      </c>
      <c r="E224" s="7">
        <v>23.81</v>
      </c>
      <c r="F224" s="7">
        <v>241.12</v>
      </c>
      <c r="G224" s="7">
        <v>0.08</v>
      </c>
      <c r="H224" s="7">
        <v>0</v>
      </c>
      <c r="I224" s="7">
        <v>0.03</v>
      </c>
      <c r="J224" s="7">
        <v>1.39</v>
      </c>
      <c r="K224" s="7">
        <v>0.09</v>
      </c>
      <c r="L224" s="7">
        <v>0.02</v>
      </c>
      <c r="M224" s="7">
        <v>35.630000000000003</v>
      </c>
      <c r="N224" s="7">
        <v>12.43</v>
      </c>
      <c r="O224" s="7">
        <v>49.73</v>
      </c>
      <c r="P224" s="7">
        <v>1.1599999999999999</v>
      </c>
      <c r="Q224" s="7">
        <v>75.62</v>
      </c>
      <c r="R224" s="7">
        <v>0.89</v>
      </c>
      <c r="S224" s="7">
        <v>0.01</v>
      </c>
      <c r="T224" s="7">
        <v>0.02</v>
      </c>
      <c r="U224" s="6" t="s">
        <v>168</v>
      </c>
    </row>
    <row r="225" spans="1:21" ht="12.15" customHeight="1" x14ac:dyDescent="0.25">
      <c r="A225" s="5" t="s">
        <v>169</v>
      </c>
      <c r="B225" s="6">
        <v>120</v>
      </c>
      <c r="C225" s="7">
        <v>8.41</v>
      </c>
      <c r="D225" s="7">
        <v>11.9</v>
      </c>
      <c r="E225" s="7">
        <v>15.94</v>
      </c>
      <c r="F225" s="7">
        <v>134.34</v>
      </c>
      <c r="G225" s="7">
        <v>0.14000000000000001</v>
      </c>
      <c r="H225" s="7">
        <v>0.93</v>
      </c>
      <c r="I225" s="7">
        <v>0.01</v>
      </c>
      <c r="J225" s="7">
        <v>2.02</v>
      </c>
      <c r="K225" s="7">
        <v>0</v>
      </c>
      <c r="L225" s="7">
        <v>0.15</v>
      </c>
      <c r="M225" s="7">
        <v>87.41</v>
      </c>
      <c r="N225" s="7">
        <v>72.680000000000007</v>
      </c>
      <c r="O225" s="7">
        <v>304.64</v>
      </c>
      <c r="P225" s="7">
        <v>1.96</v>
      </c>
      <c r="Q225" s="7">
        <v>556.54</v>
      </c>
      <c r="R225" s="7">
        <v>167.34</v>
      </c>
      <c r="S225" s="7">
        <v>0.7</v>
      </c>
      <c r="T225" s="7">
        <v>0.02</v>
      </c>
      <c r="U225" s="6" t="s">
        <v>104</v>
      </c>
    </row>
    <row r="226" spans="1:21" ht="12.15" customHeight="1" x14ac:dyDescent="0.25">
      <c r="A226" s="5" t="s">
        <v>123</v>
      </c>
      <c r="B226" s="6">
        <v>200</v>
      </c>
      <c r="C226" s="7">
        <v>0</v>
      </c>
      <c r="D226" s="7">
        <v>0</v>
      </c>
      <c r="E226" s="7">
        <v>6.78</v>
      </c>
      <c r="F226" s="7">
        <v>27.09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8.23</v>
      </c>
      <c r="N226" s="7">
        <v>1.8</v>
      </c>
      <c r="O226" s="7">
        <v>0</v>
      </c>
      <c r="P226" s="7">
        <v>0</v>
      </c>
      <c r="Q226" s="7">
        <v>0.81</v>
      </c>
      <c r="R226" s="7">
        <v>0</v>
      </c>
      <c r="S226" s="7">
        <v>0</v>
      </c>
      <c r="T226" s="7">
        <v>0</v>
      </c>
      <c r="U226" s="6" t="s">
        <v>124</v>
      </c>
    </row>
    <row r="227" spans="1:21" ht="12.15" customHeight="1" x14ac:dyDescent="0.25">
      <c r="A227" s="16" t="s">
        <v>44</v>
      </c>
      <c r="B227" s="17">
        <v>20</v>
      </c>
      <c r="C227" s="18">
        <v>1.53</v>
      </c>
      <c r="D227" s="18">
        <v>0.12</v>
      </c>
      <c r="E227" s="18">
        <v>10.039999999999999</v>
      </c>
      <c r="F227" s="18">
        <v>47.36</v>
      </c>
      <c r="G227" s="18">
        <v>0.03</v>
      </c>
      <c r="H227" s="18">
        <v>0</v>
      </c>
      <c r="I227" s="18">
        <v>0</v>
      </c>
      <c r="J227" s="18">
        <v>0.39</v>
      </c>
      <c r="K227" s="18">
        <v>0</v>
      </c>
      <c r="L227" s="18">
        <v>0.01</v>
      </c>
      <c r="M227" s="18">
        <v>4.5999999999999996</v>
      </c>
      <c r="N227" s="18">
        <v>6.6</v>
      </c>
      <c r="O227" s="18">
        <v>16.8</v>
      </c>
      <c r="P227" s="18">
        <v>0.4</v>
      </c>
      <c r="Q227" s="18">
        <v>25.8</v>
      </c>
      <c r="R227" s="18">
        <v>0</v>
      </c>
      <c r="S227" s="18">
        <v>0</v>
      </c>
      <c r="T227" s="18">
        <v>0</v>
      </c>
      <c r="U227" s="17">
        <v>1</v>
      </c>
    </row>
    <row r="228" spans="1:21" ht="12.15" customHeight="1" x14ac:dyDescent="0.25">
      <c r="A228" s="5" t="s">
        <v>35</v>
      </c>
      <c r="B228" s="6">
        <v>30</v>
      </c>
      <c r="C228" s="7">
        <v>1.99</v>
      </c>
      <c r="D228" s="7">
        <v>0.26</v>
      </c>
      <c r="E228" s="7">
        <v>12.72</v>
      </c>
      <c r="F228" s="7">
        <v>61.19</v>
      </c>
      <c r="G228" s="7">
        <v>0.05</v>
      </c>
      <c r="H228" s="7">
        <v>0</v>
      </c>
      <c r="I228" s="7">
        <v>0</v>
      </c>
      <c r="J228" s="7">
        <v>0.66</v>
      </c>
      <c r="K228" s="7">
        <v>0</v>
      </c>
      <c r="L228" s="7">
        <v>0.02</v>
      </c>
      <c r="M228" s="7">
        <v>5.4</v>
      </c>
      <c r="N228" s="7">
        <v>5.7</v>
      </c>
      <c r="O228" s="7">
        <v>26.1</v>
      </c>
      <c r="P228" s="7">
        <v>1.2</v>
      </c>
      <c r="Q228" s="7">
        <v>40.799999999999997</v>
      </c>
      <c r="R228" s="7">
        <v>1.68</v>
      </c>
      <c r="S228" s="7">
        <v>0</v>
      </c>
      <c r="T228" s="7">
        <v>0</v>
      </c>
      <c r="U228" s="6">
        <v>2</v>
      </c>
    </row>
    <row r="229" spans="1:21" ht="12.15" customHeight="1" x14ac:dyDescent="0.25">
      <c r="A229" s="8" t="s">
        <v>36</v>
      </c>
      <c r="B229" s="9">
        <f>SUM(B223:B228)</f>
        <v>650</v>
      </c>
      <c r="C229" s="10">
        <f t="shared" ref="C229:T229" si="30">SUM(C223:C228)</f>
        <v>19.64</v>
      </c>
      <c r="D229" s="10">
        <f t="shared" si="30"/>
        <v>22.550000000000004</v>
      </c>
      <c r="E229" s="10">
        <f t="shared" si="30"/>
        <v>75.709999999999994</v>
      </c>
      <c r="F229" s="10">
        <f t="shared" si="30"/>
        <v>588.55999999999995</v>
      </c>
      <c r="G229" s="10">
        <f t="shared" si="30"/>
        <v>0.32</v>
      </c>
      <c r="H229" s="10">
        <f t="shared" si="30"/>
        <v>12.76</v>
      </c>
      <c r="I229" s="10">
        <f t="shared" si="30"/>
        <v>0.04</v>
      </c>
      <c r="J229" s="10">
        <f t="shared" si="30"/>
        <v>6.64</v>
      </c>
      <c r="K229" s="10">
        <f t="shared" si="30"/>
        <v>0.09</v>
      </c>
      <c r="L229" s="10">
        <f t="shared" si="30"/>
        <v>0.23</v>
      </c>
      <c r="M229" s="10">
        <f t="shared" si="30"/>
        <v>174.39</v>
      </c>
      <c r="N229" s="10">
        <f t="shared" si="30"/>
        <v>111.89</v>
      </c>
      <c r="O229" s="10">
        <f t="shared" si="30"/>
        <v>427.42</v>
      </c>
      <c r="P229" s="10">
        <f t="shared" si="30"/>
        <v>5.54</v>
      </c>
      <c r="Q229" s="10">
        <f t="shared" si="30"/>
        <v>857.29999999999984</v>
      </c>
      <c r="R229" s="10">
        <f t="shared" si="30"/>
        <v>172.66</v>
      </c>
      <c r="S229" s="10">
        <f t="shared" si="30"/>
        <v>0.72</v>
      </c>
      <c r="T229" s="10">
        <f t="shared" si="30"/>
        <v>0.04</v>
      </c>
      <c r="U229" s="11"/>
    </row>
    <row r="230" spans="1:21" ht="14.7" customHeight="1" x14ac:dyDescent="0.25">
      <c r="A230" s="3" t="s">
        <v>37</v>
      </c>
      <c r="B230" s="3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3"/>
    </row>
    <row r="231" spans="1:21" ht="12.15" customHeight="1" x14ac:dyDescent="0.25">
      <c r="A231" s="5" t="s">
        <v>93</v>
      </c>
      <c r="B231" s="6">
        <v>100</v>
      </c>
      <c r="C231" s="7">
        <v>1.9</v>
      </c>
      <c r="D231" s="7">
        <v>8.9</v>
      </c>
      <c r="E231" s="7">
        <v>7.7</v>
      </c>
      <c r="F231" s="7">
        <v>119</v>
      </c>
      <c r="G231" s="7">
        <v>0.02</v>
      </c>
      <c r="H231" s="7">
        <v>7</v>
      </c>
      <c r="I231" s="7">
        <v>0.19</v>
      </c>
      <c r="J231" s="7">
        <v>0</v>
      </c>
      <c r="K231" s="7">
        <v>0</v>
      </c>
      <c r="L231" s="7">
        <v>0.05</v>
      </c>
      <c r="M231" s="7">
        <v>41</v>
      </c>
      <c r="N231" s="7">
        <v>15</v>
      </c>
      <c r="O231" s="7">
        <v>37</v>
      </c>
      <c r="P231" s="7">
        <v>0.7</v>
      </c>
      <c r="Q231" s="7">
        <v>315</v>
      </c>
      <c r="R231" s="7">
        <v>0</v>
      </c>
      <c r="S231" s="7">
        <v>0</v>
      </c>
      <c r="T231" s="7">
        <v>0</v>
      </c>
      <c r="U231" s="6">
        <v>20</v>
      </c>
    </row>
    <row r="232" spans="1:21" ht="12.15" customHeight="1" x14ac:dyDescent="0.25">
      <c r="A232" s="5" t="s">
        <v>106</v>
      </c>
      <c r="B232" s="6">
        <v>250</v>
      </c>
      <c r="C232" s="7">
        <v>3.48</v>
      </c>
      <c r="D232" s="7">
        <v>4.93</v>
      </c>
      <c r="E232" s="7">
        <v>23.05</v>
      </c>
      <c r="F232" s="7">
        <v>132.13999999999999</v>
      </c>
      <c r="G232" s="7">
        <v>0.12</v>
      </c>
      <c r="H232" s="7">
        <v>4.5999999999999996</v>
      </c>
      <c r="I232" s="7">
        <v>0.21</v>
      </c>
      <c r="J232" s="7">
        <v>1.76</v>
      </c>
      <c r="K232" s="7">
        <v>0.04</v>
      </c>
      <c r="L232" s="7">
        <v>0.05</v>
      </c>
      <c r="M232" s="7">
        <v>33.74</v>
      </c>
      <c r="N232" s="7">
        <v>32.619999999999997</v>
      </c>
      <c r="O232" s="7">
        <v>79.989999999999995</v>
      </c>
      <c r="P232" s="7">
        <v>1.23</v>
      </c>
      <c r="Q232" s="7">
        <v>365.01</v>
      </c>
      <c r="R232" s="7">
        <v>4.2</v>
      </c>
      <c r="S232" s="7">
        <v>0.03</v>
      </c>
      <c r="T232" s="7">
        <v>0</v>
      </c>
      <c r="U232" s="6" t="s">
        <v>107</v>
      </c>
    </row>
    <row r="233" spans="1:21" ht="12.15" customHeight="1" x14ac:dyDescent="0.25">
      <c r="A233" s="5" t="s">
        <v>79</v>
      </c>
      <c r="B233" s="6">
        <v>180</v>
      </c>
      <c r="C233" s="7">
        <v>3.83</v>
      </c>
      <c r="D233" s="7">
        <v>5.87</v>
      </c>
      <c r="E233" s="7">
        <v>25.76</v>
      </c>
      <c r="F233" s="7">
        <v>177.34</v>
      </c>
      <c r="G233" s="7">
        <v>0.15</v>
      </c>
      <c r="H233" s="7">
        <v>12.48</v>
      </c>
      <c r="I233" s="7">
        <v>0.04</v>
      </c>
      <c r="J233" s="7">
        <v>0.3</v>
      </c>
      <c r="K233" s="7">
        <v>0.1</v>
      </c>
      <c r="L233" s="7">
        <v>0.13</v>
      </c>
      <c r="M233" s="7">
        <v>55.57</v>
      </c>
      <c r="N233" s="7">
        <v>36.53</v>
      </c>
      <c r="O233" s="7">
        <v>103.65</v>
      </c>
      <c r="P233" s="7">
        <v>1.48</v>
      </c>
      <c r="Q233" s="7">
        <v>918.83</v>
      </c>
      <c r="R233" s="7">
        <v>10.3</v>
      </c>
      <c r="S233" s="7">
        <v>0.04</v>
      </c>
      <c r="T233" s="7">
        <v>0</v>
      </c>
      <c r="U233" s="6" t="s">
        <v>102</v>
      </c>
    </row>
    <row r="234" spans="1:21" ht="12.15" customHeight="1" x14ac:dyDescent="0.25">
      <c r="A234" s="5" t="s">
        <v>170</v>
      </c>
      <c r="B234" s="6">
        <v>100</v>
      </c>
      <c r="C234" s="7">
        <v>15.65</v>
      </c>
      <c r="D234" s="7">
        <v>11.51</v>
      </c>
      <c r="E234" s="7">
        <v>20.27</v>
      </c>
      <c r="F234" s="7">
        <v>257.74</v>
      </c>
      <c r="G234" s="7">
        <v>0.25</v>
      </c>
      <c r="H234" s="7">
        <v>2.06</v>
      </c>
      <c r="I234" s="7">
        <v>7.0000000000000007E-2</v>
      </c>
      <c r="J234" s="7">
        <v>2.11</v>
      </c>
      <c r="K234" s="7">
        <v>0.1</v>
      </c>
      <c r="L234" s="7">
        <v>0.6</v>
      </c>
      <c r="M234" s="7">
        <v>25.41</v>
      </c>
      <c r="N234" s="7">
        <v>22.02</v>
      </c>
      <c r="O234" s="7">
        <v>189.78</v>
      </c>
      <c r="P234" s="7">
        <v>4.24</v>
      </c>
      <c r="Q234" s="7">
        <v>284.89999999999998</v>
      </c>
      <c r="R234" s="7">
        <v>8.84</v>
      </c>
      <c r="S234" s="7">
        <v>0.05</v>
      </c>
      <c r="T234" s="7">
        <v>0.02</v>
      </c>
      <c r="U234" s="6">
        <v>17</v>
      </c>
    </row>
    <row r="235" spans="1:21" ht="12.15" customHeight="1" x14ac:dyDescent="0.25">
      <c r="A235" s="5" t="s">
        <v>105</v>
      </c>
      <c r="B235" s="6">
        <v>180</v>
      </c>
      <c r="C235" s="7">
        <f>0.25*180/200</f>
        <v>0.22500000000000001</v>
      </c>
      <c r="D235" s="7">
        <f>0.01*180/200</f>
        <v>9.0000000000000011E-3</v>
      </c>
      <c r="E235" s="7">
        <f>10.29*180/200</f>
        <v>9.2609999999999992</v>
      </c>
      <c r="F235" s="7">
        <f>43.42*180/200</f>
        <v>39.078000000000003</v>
      </c>
      <c r="G235" s="7">
        <v>0</v>
      </c>
      <c r="H235" s="7">
        <v>1.1599999999999999</v>
      </c>
      <c r="I235" s="7">
        <v>0</v>
      </c>
      <c r="J235" s="7">
        <v>0</v>
      </c>
      <c r="K235" s="7">
        <v>0</v>
      </c>
      <c r="L235" s="7">
        <v>0.01</v>
      </c>
      <c r="M235" s="7">
        <v>15.43</v>
      </c>
      <c r="N235" s="7">
        <v>6.56</v>
      </c>
      <c r="O235" s="7">
        <v>8.81</v>
      </c>
      <c r="P235" s="7">
        <v>0.8</v>
      </c>
      <c r="Q235" s="7">
        <v>37.119999999999997</v>
      </c>
      <c r="R235" s="7">
        <v>0</v>
      </c>
      <c r="S235" s="7">
        <v>0</v>
      </c>
      <c r="T235" s="7">
        <v>0</v>
      </c>
      <c r="U235" s="6" t="s">
        <v>127</v>
      </c>
    </row>
    <row r="236" spans="1:21" ht="12.15" customHeight="1" x14ac:dyDescent="0.25">
      <c r="A236" s="16" t="s">
        <v>33</v>
      </c>
      <c r="B236" s="17">
        <v>100</v>
      </c>
      <c r="C236" s="18">
        <v>0.4</v>
      </c>
      <c r="D236" s="18">
        <v>0.4</v>
      </c>
      <c r="E236" s="18">
        <v>9.8000000000000007</v>
      </c>
      <c r="F236" s="18">
        <v>47</v>
      </c>
      <c r="G236" s="19">
        <v>0.04</v>
      </c>
      <c r="H236" s="19">
        <v>12</v>
      </c>
      <c r="I236" s="19">
        <v>0.01</v>
      </c>
      <c r="J236" s="19">
        <v>0.76</v>
      </c>
      <c r="K236" s="19">
        <v>0</v>
      </c>
      <c r="L236" s="19">
        <v>0.02</v>
      </c>
      <c r="M236" s="19">
        <v>19.2</v>
      </c>
      <c r="N236" s="19">
        <v>9.6</v>
      </c>
      <c r="O236" s="19">
        <v>13.2</v>
      </c>
      <c r="P236" s="19">
        <v>2.64</v>
      </c>
      <c r="Q236" s="19">
        <v>333.6</v>
      </c>
      <c r="R236" s="19">
        <v>2.4</v>
      </c>
      <c r="S236" s="19">
        <v>0.01</v>
      </c>
      <c r="T236" s="19">
        <v>0</v>
      </c>
      <c r="U236" s="17" t="s">
        <v>34</v>
      </c>
    </row>
    <row r="237" spans="1:21" ht="12.15" customHeight="1" x14ac:dyDescent="0.25">
      <c r="A237" s="5" t="s">
        <v>44</v>
      </c>
      <c r="B237" s="6">
        <v>50</v>
      </c>
      <c r="C237" s="7">
        <v>3.82</v>
      </c>
      <c r="D237" s="7">
        <v>0.31</v>
      </c>
      <c r="E237" s="7">
        <v>25.09</v>
      </c>
      <c r="F237" s="7">
        <v>118.41</v>
      </c>
      <c r="G237" s="7">
        <v>0.08</v>
      </c>
      <c r="H237" s="7">
        <v>0</v>
      </c>
      <c r="I237" s="7">
        <v>0</v>
      </c>
      <c r="J237" s="7">
        <v>0.98</v>
      </c>
      <c r="K237" s="7">
        <v>0</v>
      </c>
      <c r="L237" s="7">
        <v>0.03</v>
      </c>
      <c r="M237" s="7">
        <v>11.5</v>
      </c>
      <c r="N237" s="7">
        <v>16.5</v>
      </c>
      <c r="O237" s="7">
        <v>42</v>
      </c>
      <c r="P237" s="7">
        <v>1</v>
      </c>
      <c r="Q237" s="7">
        <v>64.5</v>
      </c>
      <c r="R237" s="7">
        <v>0</v>
      </c>
      <c r="S237" s="7">
        <v>0.01</v>
      </c>
      <c r="T237" s="7">
        <v>0</v>
      </c>
      <c r="U237" s="6">
        <v>1</v>
      </c>
    </row>
    <row r="238" spans="1:21" ht="12.15" customHeight="1" x14ac:dyDescent="0.25">
      <c r="A238" s="5" t="s">
        <v>35</v>
      </c>
      <c r="B238" s="6">
        <v>30</v>
      </c>
      <c r="C238" s="7">
        <v>1.99</v>
      </c>
      <c r="D238" s="7">
        <v>0.26</v>
      </c>
      <c r="E238" s="7">
        <v>12.72</v>
      </c>
      <c r="F238" s="7">
        <v>61.19</v>
      </c>
      <c r="G238" s="7">
        <v>0.05</v>
      </c>
      <c r="H238" s="7">
        <v>0</v>
      </c>
      <c r="I238" s="7">
        <v>0</v>
      </c>
      <c r="J238" s="7">
        <v>0.66</v>
      </c>
      <c r="K238" s="7">
        <v>0</v>
      </c>
      <c r="L238" s="7">
        <v>0.02</v>
      </c>
      <c r="M238" s="7">
        <v>5.4</v>
      </c>
      <c r="N238" s="7">
        <v>5.7</v>
      </c>
      <c r="O238" s="7">
        <v>26.1</v>
      </c>
      <c r="P238" s="7">
        <v>1.2</v>
      </c>
      <c r="Q238" s="7">
        <v>40.799999999999997</v>
      </c>
      <c r="R238" s="7">
        <v>1.68</v>
      </c>
      <c r="S238" s="7">
        <v>0</v>
      </c>
      <c r="T238" s="7">
        <v>0</v>
      </c>
      <c r="U238" s="6">
        <v>2</v>
      </c>
    </row>
    <row r="239" spans="1:21" ht="21.6" customHeight="1" x14ac:dyDescent="0.25">
      <c r="A239" s="8" t="s">
        <v>36</v>
      </c>
      <c r="B239" s="9">
        <f t="shared" ref="B239:T239" si="31">SUM(B231:B238)</f>
        <v>990</v>
      </c>
      <c r="C239" s="10">
        <f t="shared" si="31"/>
        <v>31.294999999999998</v>
      </c>
      <c r="D239" s="10">
        <f t="shared" si="31"/>
        <v>32.189</v>
      </c>
      <c r="E239" s="10">
        <f t="shared" si="31"/>
        <v>133.65100000000001</v>
      </c>
      <c r="F239" s="10">
        <f t="shared" si="31"/>
        <v>951.89799999999991</v>
      </c>
      <c r="G239" s="10">
        <f t="shared" si="31"/>
        <v>0.71000000000000008</v>
      </c>
      <c r="H239" s="10">
        <f t="shared" si="31"/>
        <v>39.299999999999997</v>
      </c>
      <c r="I239" s="10">
        <f t="shared" si="31"/>
        <v>0.52</v>
      </c>
      <c r="J239" s="10">
        <f t="shared" si="31"/>
        <v>6.57</v>
      </c>
      <c r="K239" s="10">
        <f t="shared" si="31"/>
        <v>0.24000000000000002</v>
      </c>
      <c r="L239" s="10">
        <f t="shared" si="31"/>
        <v>0.91</v>
      </c>
      <c r="M239" s="10">
        <f t="shared" si="31"/>
        <v>207.25</v>
      </c>
      <c r="N239" s="10">
        <f t="shared" si="31"/>
        <v>144.52999999999997</v>
      </c>
      <c r="O239" s="10">
        <f t="shared" si="31"/>
        <v>500.53</v>
      </c>
      <c r="P239" s="10">
        <f t="shared" si="31"/>
        <v>13.290000000000001</v>
      </c>
      <c r="Q239" s="10">
        <f t="shared" si="31"/>
        <v>2359.7600000000002</v>
      </c>
      <c r="R239" s="10">
        <f t="shared" si="31"/>
        <v>27.419999999999998</v>
      </c>
      <c r="S239" s="10">
        <f t="shared" si="31"/>
        <v>0.14000000000000001</v>
      </c>
      <c r="T239" s="10">
        <f t="shared" si="31"/>
        <v>0.02</v>
      </c>
      <c r="U239" s="11"/>
    </row>
    <row r="240" spans="1:21" ht="21.6" customHeight="1" x14ac:dyDescent="0.25">
      <c r="A240" s="8" t="s">
        <v>50</v>
      </c>
      <c r="B240" s="8"/>
      <c r="C240" s="12">
        <f>C239+C229</f>
        <v>50.935000000000002</v>
      </c>
      <c r="D240" s="12">
        <f t="shared" ref="D240:T240" si="32">D239+D229</f>
        <v>54.739000000000004</v>
      </c>
      <c r="E240" s="12">
        <f t="shared" si="32"/>
        <v>209.36099999999999</v>
      </c>
      <c r="F240" s="12">
        <f t="shared" si="32"/>
        <v>1540.4579999999999</v>
      </c>
      <c r="G240" s="12">
        <f t="shared" si="32"/>
        <v>1.03</v>
      </c>
      <c r="H240" s="12">
        <f t="shared" si="32"/>
        <v>52.059999999999995</v>
      </c>
      <c r="I240" s="12">
        <f t="shared" si="32"/>
        <v>0.56000000000000005</v>
      </c>
      <c r="J240" s="12">
        <f t="shared" si="32"/>
        <v>13.21</v>
      </c>
      <c r="K240" s="12">
        <f t="shared" si="32"/>
        <v>0.33</v>
      </c>
      <c r="L240" s="12">
        <f t="shared" si="32"/>
        <v>1.1400000000000001</v>
      </c>
      <c r="M240" s="12">
        <f t="shared" si="32"/>
        <v>381.64</v>
      </c>
      <c r="N240" s="12">
        <f t="shared" si="32"/>
        <v>256.41999999999996</v>
      </c>
      <c r="O240" s="12">
        <f t="shared" si="32"/>
        <v>927.95</v>
      </c>
      <c r="P240" s="12">
        <f t="shared" si="32"/>
        <v>18.830000000000002</v>
      </c>
      <c r="Q240" s="12">
        <f t="shared" si="32"/>
        <v>3217.06</v>
      </c>
      <c r="R240" s="12">
        <f t="shared" si="32"/>
        <v>200.07999999999998</v>
      </c>
      <c r="S240" s="12">
        <f t="shared" si="32"/>
        <v>0.86</v>
      </c>
      <c r="T240" s="12">
        <f t="shared" si="32"/>
        <v>0.06</v>
      </c>
      <c r="U240" s="11"/>
    </row>
    <row r="241" spans="1:21" ht="28.35" customHeight="1" x14ac:dyDescent="0.25">
      <c r="A241" s="72" t="s">
        <v>200</v>
      </c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</row>
    <row r="242" spans="1:21" ht="13.35" customHeight="1" x14ac:dyDescent="0.25">
      <c r="A242" s="74" t="s">
        <v>1</v>
      </c>
      <c r="B242" s="74" t="s">
        <v>2</v>
      </c>
      <c r="C242" s="76" t="s">
        <v>3</v>
      </c>
      <c r="D242" s="77"/>
      <c r="E242" s="78"/>
      <c r="F242" s="79" t="s">
        <v>4</v>
      </c>
      <c r="G242" s="76" t="s">
        <v>5</v>
      </c>
      <c r="H242" s="77"/>
      <c r="I242" s="77"/>
      <c r="J242" s="77"/>
      <c r="K242" s="77"/>
      <c r="L242" s="78"/>
      <c r="M242" s="76" t="s">
        <v>6</v>
      </c>
      <c r="N242" s="77"/>
      <c r="O242" s="77"/>
      <c r="P242" s="77"/>
      <c r="Q242" s="77"/>
      <c r="R242" s="77"/>
      <c r="S242" s="77"/>
      <c r="T242" s="78"/>
      <c r="U242" s="74" t="s">
        <v>7</v>
      </c>
    </row>
    <row r="243" spans="1:21" ht="26.7" customHeight="1" x14ac:dyDescent="0.25">
      <c r="A243" s="75"/>
      <c r="B243" s="75"/>
      <c r="C243" s="47" t="s">
        <v>8</v>
      </c>
      <c r="D243" s="47" t="s">
        <v>9</v>
      </c>
      <c r="E243" s="47" t="s">
        <v>10</v>
      </c>
      <c r="F243" s="80"/>
      <c r="G243" s="47" t="s">
        <v>11</v>
      </c>
      <c r="H243" s="47" t="s">
        <v>12</v>
      </c>
      <c r="I243" s="47" t="s">
        <v>13</v>
      </c>
      <c r="J243" s="47" t="s">
        <v>14</v>
      </c>
      <c r="K243" s="47" t="s">
        <v>15</v>
      </c>
      <c r="L243" s="47" t="s">
        <v>16</v>
      </c>
      <c r="M243" s="47" t="s">
        <v>17</v>
      </c>
      <c r="N243" s="47" t="s">
        <v>18</v>
      </c>
      <c r="O243" s="47" t="s">
        <v>19</v>
      </c>
      <c r="P243" s="47" t="s">
        <v>20</v>
      </c>
      <c r="Q243" s="47" t="s">
        <v>21</v>
      </c>
      <c r="R243" s="47" t="s">
        <v>22</v>
      </c>
      <c r="S243" s="47" t="s">
        <v>23</v>
      </c>
      <c r="T243" s="47" t="s">
        <v>24</v>
      </c>
      <c r="U243" s="75"/>
    </row>
    <row r="244" spans="1:21" ht="14.7" customHeight="1" x14ac:dyDescent="0.25">
      <c r="A244" s="48" t="s">
        <v>25</v>
      </c>
      <c r="B244" s="48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8"/>
    </row>
    <row r="245" spans="1:21" ht="12.15" customHeight="1" x14ac:dyDescent="0.25">
      <c r="A245" s="16" t="s">
        <v>171</v>
      </c>
      <c r="B245" s="17">
        <v>60</v>
      </c>
      <c r="C245" s="18">
        <v>4.55</v>
      </c>
      <c r="D245" s="18">
        <v>7.74</v>
      </c>
      <c r="E245" s="18">
        <v>28</v>
      </c>
      <c r="F245" s="18">
        <v>166</v>
      </c>
      <c r="G245" s="18">
        <v>0.06</v>
      </c>
      <c r="H245" s="18">
        <v>0</v>
      </c>
      <c r="I245" s="18">
        <v>0</v>
      </c>
      <c r="J245" s="18">
        <v>1.8</v>
      </c>
      <c r="K245" s="18">
        <v>0.03</v>
      </c>
      <c r="L245" s="18">
        <v>0.03</v>
      </c>
      <c r="M245" s="18">
        <v>10.68</v>
      </c>
      <c r="N245" s="18">
        <v>6.86</v>
      </c>
      <c r="O245" s="18">
        <v>38.369999999999997</v>
      </c>
      <c r="P245" s="18">
        <v>0.43</v>
      </c>
      <c r="Q245" s="18">
        <v>59.2</v>
      </c>
      <c r="R245" s="18">
        <v>0.89</v>
      </c>
      <c r="S245" s="18">
        <v>0.01</v>
      </c>
      <c r="T245" s="18">
        <v>0.01</v>
      </c>
      <c r="U245" s="17">
        <v>37</v>
      </c>
    </row>
    <row r="246" spans="1:21" ht="12.15" customHeight="1" x14ac:dyDescent="0.25">
      <c r="A246" s="16" t="s">
        <v>141</v>
      </c>
      <c r="B246" s="17">
        <v>10</v>
      </c>
      <c r="C246" s="18">
        <v>2.3199999999999998</v>
      </c>
      <c r="D246" s="18">
        <v>2.95</v>
      </c>
      <c r="E246" s="18">
        <v>0</v>
      </c>
      <c r="F246" s="18">
        <v>36.4</v>
      </c>
      <c r="G246" s="18">
        <v>0</v>
      </c>
      <c r="H246" s="18">
        <v>7.0000000000000007E-2</v>
      </c>
      <c r="I246" s="18">
        <v>0.03</v>
      </c>
      <c r="J246" s="18">
        <v>0.03</v>
      </c>
      <c r="K246" s="18">
        <v>0</v>
      </c>
      <c r="L246" s="18">
        <v>0.03</v>
      </c>
      <c r="M246" s="18">
        <v>88</v>
      </c>
      <c r="N246" s="18">
        <v>3.5</v>
      </c>
      <c r="O246" s="18">
        <v>50</v>
      </c>
      <c r="P246" s="18">
        <v>0.1</v>
      </c>
      <c r="Q246" s="18">
        <v>8.8000000000000007</v>
      </c>
      <c r="R246" s="18">
        <v>0</v>
      </c>
      <c r="S246" s="18">
        <v>0</v>
      </c>
      <c r="T246" s="18">
        <v>0</v>
      </c>
      <c r="U246" s="17" t="s">
        <v>142</v>
      </c>
    </row>
    <row r="247" spans="1:21" ht="12.15" customHeight="1" x14ac:dyDescent="0.25">
      <c r="A247" s="16" t="s">
        <v>172</v>
      </c>
      <c r="B247" s="17">
        <v>250</v>
      </c>
      <c r="C247" s="18">
        <v>9.83</v>
      </c>
      <c r="D247" s="18">
        <v>10.32</v>
      </c>
      <c r="E247" s="18">
        <v>19.23</v>
      </c>
      <c r="F247" s="18">
        <v>196.53</v>
      </c>
      <c r="G247" s="18">
        <v>0.17</v>
      </c>
      <c r="H247" s="18">
        <v>1.01</v>
      </c>
      <c r="I247" s="18">
        <v>0.06</v>
      </c>
      <c r="J247" s="18">
        <v>1.1499999999999999</v>
      </c>
      <c r="K247" s="18">
        <v>0.1</v>
      </c>
      <c r="L247" s="18">
        <v>0.22</v>
      </c>
      <c r="M247" s="18">
        <v>214.3</v>
      </c>
      <c r="N247" s="18">
        <v>51.49</v>
      </c>
      <c r="O247" s="18">
        <v>223.08</v>
      </c>
      <c r="P247" s="18">
        <v>1.23</v>
      </c>
      <c r="Q247" s="18">
        <v>367.71</v>
      </c>
      <c r="R247" s="18">
        <v>19.29</v>
      </c>
      <c r="S247" s="18">
        <v>0.01</v>
      </c>
      <c r="T247" s="18">
        <v>0</v>
      </c>
      <c r="U247" s="17" t="s">
        <v>117</v>
      </c>
    </row>
    <row r="248" spans="1:21" ht="12.15" customHeight="1" x14ac:dyDescent="0.25">
      <c r="A248" s="5" t="s">
        <v>48</v>
      </c>
      <c r="B248" s="6">
        <v>200</v>
      </c>
      <c r="C248" s="7">
        <v>0.19</v>
      </c>
      <c r="D248" s="7">
        <v>0</v>
      </c>
      <c r="E248" s="7">
        <v>7.19</v>
      </c>
      <c r="F248" s="7">
        <v>29.5</v>
      </c>
      <c r="G248" s="7">
        <v>0</v>
      </c>
      <c r="H248" s="7">
        <v>0.04</v>
      </c>
      <c r="I248" s="7">
        <v>0</v>
      </c>
      <c r="J248" s="7">
        <v>0</v>
      </c>
      <c r="K248" s="7">
        <v>0</v>
      </c>
      <c r="L248" s="7">
        <v>0.01</v>
      </c>
      <c r="M248" s="7">
        <v>12.85</v>
      </c>
      <c r="N248" s="7">
        <v>5.8</v>
      </c>
      <c r="O248" s="7">
        <v>7.42</v>
      </c>
      <c r="P248" s="7">
        <v>0.74</v>
      </c>
      <c r="Q248" s="7">
        <v>25.62</v>
      </c>
      <c r="R248" s="7">
        <v>0</v>
      </c>
      <c r="S248" s="7">
        <v>0</v>
      </c>
      <c r="T248" s="7">
        <v>0</v>
      </c>
      <c r="U248" s="6" t="s">
        <v>127</v>
      </c>
    </row>
    <row r="249" spans="1:21" ht="12.15" customHeight="1" x14ac:dyDescent="0.25">
      <c r="A249" s="16" t="s">
        <v>206</v>
      </c>
      <c r="B249" s="17">
        <v>100</v>
      </c>
      <c r="C249" s="19">
        <v>0.9</v>
      </c>
      <c r="D249" s="19">
        <v>0.2</v>
      </c>
      <c r="E249" s="19">
        <v>8</v>
      </c>
      <c r="F249" s="19">
        <v>47</v>
      </c>
      <c r="G249" s="19">
        <v>0.04</v>
      </c>
      <c r="H249" s="19">
        <v>12</v>
      </c>
      <c r="I249" s="19">
        <v>0.01</v>
      </c>
      <c r="J249" s="19">
        <v>0.76</v>
      </c>
      <c r="K249" s="19">
        <v>0</v>
      </c>
      <c r="L249" s="19">
        <v>0.02</v>
      </c>
      <c r="M249" s="19">
        <v>19.2</v>
      </c>
      <c r="N249" s="19">
        <v>9.6</v>
      </c>
      <c r="O249" s="19">
        <v>13.2</v>
      </c>
      <c r="P249" s="19">
        <v>2.64</v>
      </c>
      <c r="Q249" s="19">
        <v>333.6</v>
      </c>
      <c r="R249" s="19">
        <v>2.4</v>
      </c>
      <c r="S249" s="19">
        <v>0.01</v>
      </c>
      <c r="T249" s="19">
        <v>0</v>
      </c>
      <c r="U249" s="17" t="s">
        <v>34</v>
      </c>
    </row>
    <row r="250" spans="1:21" ht="12.15" customHeight="1" x14ac:dyDescent="0.25">
      <c r="A250" s="16" t="s">
        <v>35</v>
      </c>
      <c r="B250" s="17">
        <v>30</v>
      </c>
      <c r="C250" s="18">
        <v>1.68</v>
      </c>
      <c r="D250" s="18">
        <v>0.33</v>
      </c>
      <c r="E250" s="18">
        <v>14.82</v>
      </c>
      <c r="F250" s="18">
        <v>68.97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0</v>
      </c>
      <c r="U250" s="17">
        <v>2</v>
      </c>
    </row>
    <row r="251" spans="1:21" ht="12.15" customHeight="1" x14ac:dyDescent="0.25">
      <c r="A251" s="50" t="s">
        <v>36</v>
      </c>
      <c r="B251" s="1">
        <f t="shared" ref="B251:T251" si="33">SUM(B245:B250)</f>
        <v>650</v>
      </c>
      <c r="C251" s="47">
        <f t="shared" si="33"/>
        <v>19.47</v>
      </c>
      <c r="D251" s="47">
        <f t="shared" si="33"/>
        <v>21.54</v>
      </c>
      <c r="E251" s="47">
        <f t="shared" si="33"/>
        <v>77.240000000000009</v>
      </c>
      <c r="F251" s="47">
        <f t="shared" si="33"/>
        <v>544.4</v>
      </c>
      <c r="G251" s="47">
        <f t="shared" si="33"/>
        <v>0.27</v>
      </c>
      <c r="H251" s="47">
        <f t="shared" si="33"/>
        <v>13.120000000000001</v>
      </c>
      <c r="I251" s="47">
        <f t="shared" si="33"/>
        <v>9.9999999999999992E-2</v>
      </c>
      <c r="J251" s="47">
        <f t="shared" si="33"/>
        <v>3.74</v>
      </c>
      <c r="K251" s="47">
        <f t="shared" si="33"/>
        <v>0.13</v>
      </c>
      <c r="L251" s="47">
        <f t="shared" si="33"/>
        <v>0.31000000000000005</v>
      </c>
      <c r="M251" s="47">
        <f t="shared" si="33"/>
        <v>345.03000000000003</v>
      </c>
      <c r="N251" s="47">
        <f t="shared" si="33"/>
        <v>77.25</v>
      </c>
      <c r="O251" s="47">
        <f t="shared" si="33"/>
        <v>332.07000000000005</v>
      </c>
      <c r="P251" s="47">
        <f t="shared" si="33"/>
        <v>5.1400000000000006</v>
      </c>
      <c r="Q251" s="47">
        <f t="shared" si="33"/>
        <v>794.93000000000006</v>
      </c>
      <c r="R251" s="47">
        <f t="shared" si="33"/>
        <v>22.58</v>
      </c>
      <c r="S251" s="47">
        <f t="shared" si="33"/>
        <v>0.03</v>
      </c>
      <c r="T251" s="47">
        <f t="shared" si="33"/>
        <v>0.01</v>
      </c>
      <c r="U251" s="57"/>
    </row>
    <row r="252" spans="1:21" ht="14.7" customHeight="1" x14ac:dyDescent="0.25">
      <c r="A252" s="48" t="s">
        <v>37</v>
      </c>
      <c r="B252" s="48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8"/>
    </row>
    <row r="253" spans="1:21" ht="12.15" customHeight="1" x14ac:dyDescent="0.25">
      <c r="A253" s="16" t="s">
        <v>222</v>
      </c>
      <c r="B253" s="17">
        <v>100</v>
      </c>
      <c r="C253" s="18">
        <v>0.4</v>
      </c>
      <c r="D253" s="18">
        <v>0.3</v>
      </c>
      <c r="E253" s="18">
        <v>10.3</v>
      </c>
      <c r="F253" s="18">
        <v>47</v>
      </c>
      <c r="G253" s="19">
        <v>0.03</v>
      </c>
      <c r="H253" s="19">
        <v>10</v>
      </c>
      <c r="I253" s="19">
        <v>0.01</v>
      </c>
      <c r="J253" s="19">
        <v>0.63</v>
      </c>
      <c r="K253" s="19">
        <v>0</v>
      </c>
      <c r="L253" s="19">
        <v>0.02</v>
      </c>
      <c r="M253" s="19">
        <v>16</v>
      </c>
      <c r="N253" s="19">
        <v>8</v>
      </c>
      <c r="O253" s="19">
        <v>11</v>
      </c>
      <c r="P253" s="19">
        <v>2.2000000000000002</v>
      </c>
      <c r="Q253" s="19">
        <v>278</v>
      </c>
      <c r="R253" s="19">
        <v>2</v>
      </c>
      <c r="S253" s="19">
        <v>0.01</v>
      </c>
      <c r="T253" s="19">
        <v>0</v>
      </c>
      <c r="U253" s="17" t="s">
        <v>34</v>
      </c>
    </row>
    <row r="254" spans="1:21" ht="12.15" customHeight="1" x14ac:dyDescent="0.25">
      <c r="A254" s="16" t="s">
        <v>181</v>
      </c>
      <c r="B254" s="17">
        <v>250</v>
      </c>
      <c r="C254" s="18">
        <v>4.6100000000000003</v>
      </c>
      <c r="D254" s="18">
        <v>5.9</v>
      </c>
      <c r="E254" s="18">
        <v>13.52</v>
      </c>
      <c r="F254" s="18">
        <v>132.35</v>
      </c>
      <c r="G254" s="18">
        <v>0.04</v>
      </c>
      <c r="H254" s="18">
        <v>0.65</v>
      </c>
      <c r="I254" s="18">
        <v>0.05</v>
      </c>
      <c r="J254" s="18">
        <v>0.12</v>
      </c>
      <c r="K254" s="18">
        <v>0.1</v>
      </c>
      <c r="L254" s="18">
        <v>0.14000000000000001</v>
      </c>
      <c r="M254" s="18">
        <v>139.41</v>
      </c>
      <c r="N254" s="18">
        <v>16.47</v>
      </c>
      <c r="O254" s="18">
        <v>101.44</v>
      </c>
      <c r="P254" s="18">
        <v>0.28000000000000003</v>
      </c>
      <c r="Q254" s="18">
        <v>196</v>
      </c>
      <c r="R254" s="18">
        <v>0</v>
      </c>
      <c r="S254" s="18">
        <v>0</v>
      </c>
      <c r="T254" s="18">
        <v>0</v>
      </c>
      <c r="U254" s="17">
        <v>124</v>
      </c>
    </row>
    <row r="255" spans="1:21" ht="12.15" customHeight="1" x14ac:dyDescent="0.25">
      <c r="A255" s="16" t="s">
        <v>167</v>
      </c>
      <c r="B255" s="17">
        <v>180</v>
      </c>
      <c r="C255" s="18">
        <v>6.49</v>
      </c>
      <c r="D255" s="18">
        <v>5.2</v>
      </c>
      <c r="E255" s="18">
        <v>31.42</v>
      </c>
      <c r="F255" s="18">
        <v>184.07</v>
      </c>
      <c r="G255" s="18">
        <v>0.08</v>
      </c>
      <c r="H255" s="18">
        <v>0</v>
      </c>
      <c r="I255" s="18">
        <v>0.03</v>
      </c>
      <c r="J255" s="18">
        <v>1.41</v>
      </c>
      <c r="K255" s="18">
        <v>0.09</v>
      </c>
      <c r="L255" s="18">
        <v>0.02</v>
      </c>
      <c r="M255" s="18">
        <v>35.979999999999997</v>
      </c>
      <c r="N255" s="18">
        <v>12.6</v>
      </c>
      <c r="O255" s="18">
        <v>50.44</v>
      </c>
      <c r="P255" s="18">
        <v>1.18</v>
      </c>
      <c r="Q255" s="18">
        <v>76.739999999999995</v>
      </c>
      <c r="R255" s="18">
        <v>0.91</v>
      </c>
      <c r="S255" s="18">
        <v>0.01</v>
      </c>
      <c r="T255" s="18">
        <v>0.02</v>
      </c>
      <c r="U255" s="17" t="s">
        <v>168</v>
      </c>
    </row>
    <row r="256" spans="1:21" ht="12.15" customHeight="1" x14ac:dyDescent="0.25">
      <c r="A256" s="16" t="s">
        <v>180</v>
      </c>
      <c r="B256" s="17">
        <v>100</v>
      </c>
      <c r="C256" s="18">
        <v>10.83</v>
      </c>
      <c r="D256" s="18">
        <v>15.45</v>
      </c>
      <c r="E256" s="18">
        <v>9.14</v>
      </c>
      <c r="F256" s="18">
        <v>214</v>
      </c>
      <c r="G256" s="18">
        <v>0.11</v>
      </c>
      <c r="H256" s="18">
        <v>2.58</v>
      </c>
      <c r="I256" s="18">
        <v>0.04</v>
      </c>
      <c r="J256" s="18">
        <v>3.74</v>
      </c>
      <c r="K256" s="18">
        <v>0.09</v>
      </c>
      <c r="L256" s="18">
        <v>0.12</v>
      </c>
      <c r="M256" s="18">
        <v>68.959999999999994</v>
      </c>
      <c r="N256" s="18">
        <v>59.5</v>
      </c>
      <c r="O256" s="18">
        <v>250.72</v>
      </c>
      <c r="P256" s="18">
        <v>1.88</v>
      </c>
      <c r="Q256" s="18">
        <v>465.94</v>
      </c>
      <c r="R256" s="18">
        <v>131.06</v>
      </c>
      <c r="S256" s="18">
        <v>0.56000000000000005</v>
      </c>
      <c r="T256" s="18">
        <v>0.01</v>
      </c>
      <c r="U256" s="17" t="s">
        <v>153</v>
      </c>
    </row>
    <row r="257" spans="1:21" ht="12.15" customHeight="1" x14ac:dyDescent="0.25">
      <c r="A257" s="5" t="s">
        <v>42</v>
      </c>
      <c r="B257" s="6">
        <v>180</v>
      </c>
      <c r="C257" s="7">
        <f>0.97*180/200</f>
        <v>0.873</v>
      </c>
      <c r="D257" s="7">
        <f>0.19*180/200</f>
        <v>0.17100000000000001</v>
      </c>
      <c r="E257" s="7">
        <f>19.59*180/200</f>
        <v>17.631</v>
      </c>
      <c r="F257" s="7">
        <f>83.2*180/200</f>
        <v>74.88</v>
      </c>
      <c r="G257" s="7">
        <v>0.02</v>
      </c>
      <c r="H257" s="7">
        <v>1.6</v>
      </c>
      <c r="I257" s="7">
        <v>0</v>
      </c>
      <c r="J257" s="7">
        <v>0</v>
      </c>
      <c r="K257" s="7">
        <v>0</v>
      </c>
      <c r="L257" s="7">
        <v>0.02</v>
      </c>
      <c r="M257" s="7">
        <v>12.6</v>
      </c>
      <c r="N257" s="7">
        <v>7.2</v>
      </c>
      <c r="O257" s="7">
        <v>12.6</v>
      </c>
      <c r="P257" s="7">
        <v>2.52</v>
      </c>
      <c r="Q257" s="7">
        <v>240</v>
      </c>
      <c r="R257" s="7">
        <v>2</v>
      </c>
      <c r="S257" s="7">
        <v>0</v>
      </c>
      <c r="T257" s="7">
        <v>0</v>
      </c>
      <c r="U257" s="6" t="s">
        <v>43</v>
      </c>
    </row>
    <row r="258" spans="1:21" ht="12.15" customHeight="1" x14ac:dyDescent="0.25">
      <c r="A258" s="5" t="s">
        <v>44</v>
      </c>
      <c r="B258" s="6">
        <v>40</v>
      </c>
      <c r="C258" s="7">
        <v>3.05</v>
      </c>
      <c r="D258" s="7">
        <v>0.25</v>
      </c>
      <c r="E258" s="7">
        <v>20.07</v>
      </c>
      <c r="F258" s="7">
        <v>94.73</v>
      </c>
      <c r="G258" s="7">
        <v>0.06</v>
      </c>
      <c r="H258" s="7">
        <v>0</v>
      </c>
      <c r="I258" s="7">
        <v>0</v>
      </c>
      <c r="J258" s="7">
        <v>0.78</v>
      </c>
      <c r="K258" s="7">
        <v>0</v>
      </c>
      <c r="L258" s="7">
        <v>0.02</v>
      </c>
      <c r="M258" s="7">
        <v>9.1999999999999993</v>
      </c>
      <c r="N258" s="7">
        <v>13.2</v>
      </c>
      <c r="O258" s="7">
        <v>33.6</v>
      </c>
      <c r="P258" s="7">
        <v>0.8</v>
      </c>
      <c r="Q258" s="7">
        <v>51.6</v>
      </c>
      <c r="R258" s="7">
        <v>0</v>
      </c>
      <c r="S258" s="7">
        <v>0.01</v>
      </c>
      <c r="T258" s="7">
        <v>0</v>
      </c>
      <c r="U258" s="6">
        <v>1</v>
      </c>
    </row>
    <row r="259" spans="1:21" ht="12.15" customHeight="1" x14ac:dyDescent="0.25">
      <c r="A259" s="16" t="s">
        <v>35</v>
      </c>
      <c r="B259" s="17">
        <v>30</v>
      </c>
      <c r="C259" s="18">
        <v>1.68</v>
      </c>
      <c r="D259" s="18">
        <v>0.33</v>
      </c>
      <c r="E259" s="18">
        <v>14.82</v>
      </c>
      <c r="F259" s="18">
        <v>68.97</v>
      </c>
      <c r="G259" s="18">
        <v>0</v>
      </c>
      <c r="H259" s="18">
        <v>0</v>
      </c>
      <c r="I259" s="18">
        <v>0</v>
      </c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17">
        <v>2</v>
      </c>
    </row>
    <row r="260" spans="1:21" ht="21.6" customHeight="1" x14ac:dyDescent="0.25">
      <c r="A260" s="50" t="s">
        <v>36</v>
      </c>
      <c r="B260" s="1">
        <f t="shared" ref="B260:T260" si="34">SUM(B253:B259)</f>
        <v>880</v>
      </c>
      <c r="C260" s="47">
        <f t="shared" si="34"/>
        <v>27.933</v>
      </c>
      <c r="D260" s="47">
        <f t="shared" si="34"/>
        <v>27.600999999999999</v>
      </c>
      <c r="E260" s="47">
        <f t="shared" si="34"/>
        <v>116.90099999999998</v>
      </c>
      <c r="F260" s="47">
        <f t="shared" si="34"/>
        <v>816</v>
      </c>
      <c r="G260" s="47">
        <f t="shared" si="34"/>
        <v>0.34</v>
      </c>
      <c r="H260" s="47">
        <f t="shared" si="34"/>
        <v>14.83</v>
      </c>
      <c r="I260" s="47">
        <f t="shared" si="34"/>
        <v>0.13</v>
      </c>
      <c r="J260" s="47">
        <f t="shared" si="34"/>
        <v>6.6800000000000006</v>
      </c>
      <c r="K260" s="47">
        <f t="shared" si="34"/>
        <v>0.28000000000000003</v>
      </c>
      <c r="L260" s="47">
        <f t="shared" si="34"/>
        <v>0.34</v>
      </c>
      <c r="M260" s="47">
        <f t="shared" si="34"/>
        <v>282.14999999999998</v>
      </c>
      <c r="N260" s="47">
        <f t="shared" si="34"/>
        <v>116.97</v>
      </c>
      <c r="O260" s="47">
        <f t="shared" si="34"/>
        <v>459.80000000000007</v>
      </c>
      <c r="P260" s="47">
        <f t="shared" si="34"/>
        <v>8.8600000000000012</v>
      </c>
      <c r="Q260" s="47">
        <f t="shared" si="34"/>
        <v>1308.28</v>
      </c>
      <c r="R260" s="47">
        <f t="shared" si="34"/>
        <v>135.97</v>
      </c>
      <c r="S260" s="47">
        <f t="shared" si="34"/>
        <v>0.59000000000000008</v>
      </c>
      <c r="T260" s="47">
        <f t="shared" si="34"/>
        <v>0.03</v>
      </c>
      <c r="U260" s="57"/>
    </row>
    <row r="261" spans="1:21" ht="21.6" customHeight="1" x14ac:dyDescent="0.25">
      <c r="A261" s="50" t="s">
        <v>50</v>
      </c>
      <c r="B261" s="50"/>
      <c r="C261" s="47">
        <f t="shared" ref="C261:T261" si="35">C260+C251</f>
        <v>47.402999999999999</v>
      </c>
      <c r="D261" s="47">
        <f t="shared" si="35"/>
        <v>49.140999999999998</v>
      </c>
      <c r="E261" s="47">
        <f t="shared" si="35"/>
        <v>194.14099999999999</v>
      </c>
      <c r="F261" s="47">
        <f t="shared" si="35"/>
        <v>1360.4</v>
      </c>
      <c r="G261" s="47">
        <f t="shared" si="35"/>
        <v>0.6100000000000001</v>
      </c>
      <c r="H261" s="47">
        <f t="shared" si="35"/>
        <v>27.950000000000003</v>
      </c>
      <c r="I261" s="47">
        <f t="shared" si="35"/>
        <v>0.22999999999999998</v>
      </c>
      <c r="J261" s="47">
        <f t="shared" si="35"/>
        <v>10.420000000000002</v>
      </c>
      <c r="K261" s="47">
        <f t="shared" si="35"/>
        <v>0.41000000000000003</v>
      </c>
      <c r="L261" s="47">
        <f t="shared" si="35"/>
        <v>0.65000000000000013</v>
      </c>
      <c r="M261" s="47">
        <f t="shared" si="35"/>
        <v>627.18000000000006</v>
      </c>
      <c r="N261" s="47">
        <f t="shared" si="35"/>
        <v>194.22</v>
      </c>
      <c r="O261" s="47">
        <f t="shared" si="35"/>
        <v>791.87000000000012</v>
      </c>
      <c r="P261" s="47">
        <f t="shared" si="35"/>
        <v>14.000000000000002</v>
      </c>
      <c r="Q261" s="47">
        <f t="shared" si="35"/>
        <v>2103.21</v>
      </c>
      <c r="R261" s="47">
        <f t="shared" si="35"/>
        <v>158.55000000000001</v>
      </c>
      <c r="S261" s="47">
        <f t="shared" si="35"/>
        <v>0.62000000000000011</v>
      </c>
      <c r="T261" s="47">
        <f t="shared" si="35"/>
        <v>0.04</v>
      </c>
      <c r="U261" s="57"/>
    </row>
    <row r="263" spans="1:21" x14ac:dyDescent="0.25">
      <c r="A263" s="64" t="s">
        <v>192</v>
      </c>
      <c r="B263" s="65"/>
      <c r="C263" s="65"/>
      <c r="D263" s="65"/>
      <c r="E263" s="65"/>
      <c r="F263" s="66"/>
      <c r="U263" s="21"/>
    </row>
    <row r="264" spans="1:21" x14ac:dyDescent="0.25">
      <c r="A264" s="51" t="s">
        <v>1</v>
      </c>
      <c r="B264" s="51"/>
      <c r="C264" s="67" t="s">
        <v>3</v>
      </c>
      <c r="D264" s="68"/>
      <c r="E264" s="68"/>
      <c r="F264" s="67" t="s">
        <v>4</v>
      </c>
      <c r="U264" s="21"/>
    </row>
    <row r="265" spans="1:21" ht="22.8" x14ac:dyDescent="0.25">
      <c r="A265" s="52"/>
      <c r="B265" s="52"/>
      <c r="C265" s="56" t="s">
        <v>8</v>
      </c>
      <c r="D265" s="56" t="s">
        <v>9</v>
      </c>
      <c r="E265" s="56" t="s">
        <v>10</v>
      </c>
      <c r="F265" s="68"/>
      <c r="U265" s="21"/>
    </row>
    <row r="266" spans="1:21" x14ac:dyDescent="0.25">
      <c r="A266" s="22" t="s">
        <v>185</v>
      </c>
      <c r="B266" s="44"/>
      <c r="C266" s="53">
        <f ca="1">C261+C240+C216+C196+C174+C151+C131+C110+C89+C68+C45+C23</f>
        <v>604.18988888888885</v>
      </c>
      <c r="D266" s="53">
        <f ca="1">D261+D240+D216+D196+D174+D151+D131+D110+D89+D68+D45+D23</f>
        <v>634.16911111111119</v>
      </c>
      <c r="E266" s="53">
        <f ca="1">E261+E240+E216+E196+E174+E151+E131+E110+E89+E68+E45+E23</f>
        <v>2568.203</v>
      </c>
      <c r="F266" s="53">
        <f ca="1">F261+F240+F216+F196+F174+F151+F131+F110+F89+F68+F45+F23</f>
        <v>18651.559555555556</v>
      </c>
      <c r="U266" s="21"/>
    </row>
    <row r="267" spans="1:21" x14ac:dyDescent="0.25">
      <c r="A267" s="22" t="s">
        <v>186</v>
      </c>
      <c r="B267" s="44"/>
      <c r="C267" s="53">
        <f ca="1">C266/12</f>
        <v>50.349157407407404</v>
      </c>
      <c r="D267" s="53">
        <f t="shared" ref="D267:F267" ca="1" si="36">D266/12</f>
        <v>52.847425925925933</v>
      </c>
      <c r="E267" s="53">
        <f t="shared" ca="1" si="36"/>
        <v>214.01691666666667</v>
      </c>
      <c r="F267" s="53">
        <f t="shared" ca="1" si="36"/>
        <v>1554.2966296296297</v>
      </c>
      <c r="U267" s="21"/>
    </row>
    <row r="268" spans="1:21" x14ac:dyDescent="0.25">
      <c r="A268" s="22" t="s">
        <v>187</v>
      </c>
      <c r="B268" s="33"/>
      <c r="C268" s="53">
        <v>1</v>
      </c>
      <c r="D268" s="53">
        <v>1</v>
      </c>
      <c r="E268" s="53">
        <v>4</v>
      </c>
      <c r="F268" s="53"/>
      <c r="U268" s="21"/>
    </row>
    <row r="269" spans="1:21" x14ac:dyDescent="0.25">
      <c r="A269" s="69" t="s">
        <v>191</v>
      </c>
      <c r="B269" s="70"/>
      <c r="C269" s="70"/>
      <c r="D269" s="70"/>
      <c r="E269" s="70"/>
      <c r="F269" s="71"/>
      <c r="U269" s="21"/>
    </row>
    <row r="270" spans="1:21" x14ac:dyDescent="0.25">
      <c r="A270" s="54"/>
      <c r="B270" s="33"/>
      <c r="C270" s="53" t="s">
        <v>25</v>
      </c>
      <c r="D270" s="53" t="s">
        <v>37</v>
      </c>
      <c r="E270" s="53"/>
      <c r="F270" s="53"/>
      <c r="U270" s="21"/>
    </row>
    <row r="271" spans="1:21" x14ac:dyDescent="0.25">
      <c r="A271" s="22" t="s">
        <v>185</v>
      </c>
      <c r="B271" s="33"/>
      <c r="C271" s="53">
        <f>B251+B229+B207+B186+B164+B142+B122+B101+B80+B58+B35+B13</f>
        <v>7190</v>
      </c>
      <c r="D271" s="53">
        <f ca="1">B260+B239+B215+B195+B173+B150+B130+B109+B88+B67+B44+B22</f>
        <v>11265</v>
      </c>
      <c r="E271" s="53"/>
      <c r="F271" s="53"/>
      <c r="U271" s="21"/>
    </row>
    <row r="272" spans="1:21" x14ac:dyDescent="0.25">
      <c r="A272" s="22" t="s">
        <v>186</v>
      </c>
      <c r="B272" s="33"/>
      <c r="C272" s="53">
        <f>C271/12</f>
        <v>599.16666666666663</v>
      </c>
      <c r="D272" s="53">
        <f ca="1">D271/12</f>
        <v>938.75</v>
      </c>
      <c r="E272" s="53"/>
      <c r="F272" s="53"/>
      <c r="U272" s="21"/>
    </row>
    <row r="275" spans="1:21" x14ac:dyDescent="0.25">
      <c r="A275" s="20" t="s">
        <v>208</v>
      </c>
      <c r="B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</row>
    <row r="276" spans="1:21" x14ac:dyDescent="0.25">
      <c r="A276" s="20" t="s">
        <v>209</v>
      </c>
      <c r="B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</row>
    <row r="277" spans="1:21" x14ac:dyDescent="0.25">
      <c r="A277" s="2" t="s">
        <v>210</v>
      </c>
      <c r="B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</row>
    <row r="278" spans="1:21" x14ac:dyDescent="0.25">
      <c r="A278" s="2" t="s">
        <v>211</v>
      </c>
      <c r="B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</row>
    <row r="279" spans="1:21" x14ac:dyDescent="0.25">
      <c r="A279" s="2" t="s">
        <v>212</v>
      </c>
      <c r="B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</row>
    <row r="280" spans="1:21" x14ac:dyDescent="0.25">
      <c r="A280" s="2" t="s">
        <v>213</v>
      </c>
      <c r="B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</row>
    <row r="281" spans="1:21" x14ac:dyDescent="0.25">
      <c r="A281" s="2" t="s">
        <v>214</v>
      </c>
      <c r="B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</row>
    <row r="282" spans="1:21" x14ac:dyDescent="0.25">
      <c r="A282" s="2" t="s">
        <v>215</v>
      </c>
      <c r="B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</row>
  </sheetData>
  <mergeCells count="104">
    <mergeCell ref="A2:U2"/>
    <mergeCell ref="A3:U3"/>
    <mergeCell ref="A4:U4"/>
    <mergeCell ref="A5:A6"/>
    <mergeCell ref="B5:B6"/>
    <mergeCell ref="C5:E5"/>
    <mergeCell ref="F5:F6"/>
    <mergeCell ref="G5:L5"/>
    <mergeCell ref="M5:T5"/>
    <mergeCell ref="U5:U6"/>
    <mergeCell ref="A25:U25"/>
    <mergeCell ref="A26:A27"/>
    <mergeCell ref="B26:B27"/>
    <mergeCell ref="C26:E26"/>
    <mergeCell ref="F26:F27"/>
    <mergeCell ref="G26:L26"/>
    <mergeCell ref="M26:T26"/>
    <mergeCell ref="A70:U70"/>
    <mergeCell ref="A71:A72"/>
    <mergeCell ref="B71:B72"/>
    <mergeCell ref="C71:E71"/>
    <mergeCell ref="F71:F72"/>
    <mergeCell ref="G71:L71"/>
    <mergeCell ref="M71:T71"/>
    <mergeCell ref="U71:U72"/>
    <mergeCell ref="U26:U27"/>
    <mergeCell ref="A48:U48"/>
    <mergeCell ref="A49:A50"/>
    <mergeCell ref="B49:B50"/>
    <mergeCell ref="C49:E49"/>
    <mergeCell ref="F49:F50"/>
    <mergeCell ref="G49:L49"/>
    <mergeCell ref="M49:T49"/>
    <mergeCell ref="U49:U50"/>
    <mergeCell ref="A112:U112"/>
    <mergeCell ref="A113:A114"/>
    <mergeCell ref="B113:B114"/>
    <mergeCell ref="C113:E113"/>
    <mergeCell ref="F113:F114"/>
    <mergeCell ref="G113:L113"/>
    <mergeCell ref="M113:T113"/>
    <mergeCell ref="U113:U114"/>
    <mergeCell ref="A91:U91"/>
    <mergeCell ref="A92:A93"/>
    <mergeCell ref="B92:B93"/>
    <mergeCell ref="C92:E92"/>
    <mergeCell ref="F92:F93"/>
    <mergeCell ref="G92:L92"/>
    <mergeCell ref="M92:T92"/>
    <mergeCell ref="U92:U93"/>
    <mergeCell ref="A154:U154"/>
    <mergeCell ref="A155:A156"/>
    <mergeCell ref="B155:B156"/>
    <mergeCell ref="C155:E155"/>
    <mergeCell ref="F155:F156"/>
    <mergeCell ref="G155:L155"/>
    <mergeCell ref="M155:T155"/>
    <mergeCell ref="U155:U156"/>
    <mergeCell ref="A132:U132"/>
    <mergeCell ref="A133:A134"/>
    <mergeCell ref="B133:B134"/>
    <mergeCell ref="C133:E133"/>
    <mergeCell ref="F133:F134"/>
    <mergeCell ref="G133:L133"/>
    <mergeCell ref="M133:T133"/>
    <mergeCell ref="U133:U134"/>
    <mergeCell ref="B199:B200"/>
    <mergeCell ref="C199:E199"/>
    <mergeCell ref="F199:F200"/>
    <mergeCell ref="G199:L199"/>
    <mergeCell ref="M199:T199"/>
    <mergeCell ref="U199:U200"/>
    <mergeCell ref="A176:U176"/>
    <mergeCell ref="A177:A178"/>
    <mergeCell ref="B177:B178"/>
    <mergeCell ref="C177:E177"/>
    <mergeCell ref="F177:F178"/>
    <mergeCell ref="G177:L177"/>
    <mergeCell ref="M177:T177"/>
    <mergeCell ref="U177:U178"/>
    <mergeCell ref="D1:F1"/>
    <mergeCell ref="AA1:AC1"/>
    <mergeCell ref="A263:F263"/>
    <mergeCell ref="C264:E264"/>
    <mergeCell ref="F264:F265"/>
    <mergeCell ref="A269:F269"/>
    <mergeCell ref="A241:U241"/>
    <mergeCell ref="A242:A243"/>
    <mergeCell ref="B242:B243"/>
    <mergeCell ref="C242:E242"/>
    <mergeCell ref="F242:F243"/>
    <mergeCell ref="G242:L242"/>
    <mergeCell ref="M242:T242"/>
    <mergeCell ref="U242:U243"/>
    <mergeCell ref="A219:U219"/>
    <mergeCell ref="A220:A221"/>
    <mergeCell ref="B220:B221"/>
    <mergeCell ref="C220:E220"/>
    <mergeCell ref="F220:F221"/>
    <mergeCell ref="G220:L220"/>
    <mergeCell ref="M220:T220"/>
    <mergeCell ref="U220:U221"/>
    <mergeCell ref="A198:U198"/>
    <mergeCell ref="A199:A200"/>
  </mergeCells>
  <pageMargins left="0" right="0" top="0.74803149606299213" bottom="0" header="0.31496062992125984" footer="0"/>
  <pageSetup paperSize="9" scale="98" fitToHeight="0" orientation="portrait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9"/>
  <sheetViews>
    <sheetView tabSelected="1" zoomScaleNormal="100" workbookViewId="0">
      <selection activeCell="F175" sqref="F175"/>
    </sheetView>
  </sheetViews>
  <sheetFormatPr defaultColWidth="9.140625" defaultRowHeight="12" x14ac:dyDescent="0.25"/>
  <cols>
    <col min="1" max="1" width="59.140625" style="2" customWidth="1"/>
    <col min="2" max="2" width="8.7109375" style="2" customWidth="1"/>
    <col min="3" max="3" width="11.42578125" style="15" customWidth="1"/>
    <col min="4" max="4" width="14.42578125" style="15" customWidth="1"/>
    <col min="5" max="5" width="12.85546875" style="15" customWidth="1"/>
    <col min="6" max="6" width="14.7109375" style="15" customWidth="1"/>
    <col min="7" max="16" width="8.7109375" style="15" hidden="1" customWidth="1"/>
    <col min="17" max="17" width="11.85546875" style="15" hidden="1" customWidth="1"/>
    <col min="18" max="20" width="8.7109375" style="15" hidden="1" customWidth="1"/>
    <col min="21" max="21" width="9.42578125" style="2" customWidth="1"/>
    <col min="22" max="16384" width="9.140625" style="2"/>
  </cols>
  <sheetData>
    <row r="1" spans="1:21" ht="82.5" customHeight="1" x14ac:dyDescent="0.25">
      <c r="A1" s="84" t="s">
        <v>198</v>
      </c>
      <c r="B1" s="84"/>
      <c r="C1" s="84"/>
      <c r="D1" s="55"/>
      <c r="E1" s="62" t="s">
        <v>226</v>
      </c>
      <c r="F1" s="63"/>
      <c r="G1" s="63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1" ht="49.95" customHeight="1" x14ac:dyDescent="0.25">
      <c r="A2" s="81" t="s">
        <v>227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13.2" customHeight="1" x14ac:dyDescent="0.25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21" ht="28.35" customHeight="1" x14ac:dyDescent="0.25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1:21" ht="13.35" customHeight="1" x14ac:dyDescent="0.25">
      <c r="A5" s="74" t="s">
        <v>1</v>
      </c>
      <c r="B5" s="74" t="s">
        <v>2</v>
      </c>
      <c r="C5" s="76" t="s">
        <v>3</v>
      </c>
      <c r="D5" s="77"/>
      <c r="E5" s="78"/>
      <c r="F5" s="79" t="s">
        <v>4</v>
      </c>
      <c r="G5" s="76" t="s">
        <v>5</v>
      </c>
      <c r="H5" s="77"/>
      <c r="I5" s="77"/>
      <c r="J5" s="77"/>
      <c r="K5" s="77"/>
      <c r="L5" s="78"/>
      <c r="M5" s="76" t="s">
        <v>6</v>
      </c>
      <c r="N5" s="77"/>
      <c r="O5" s="77"/>
      <c r="P5" s="77"/>
      <c r="Q5" s="77"/>
      <c r="R5" s="77"/>
      <c r="S5" s="77"/>
      <c r="T5" s="78"/>
      <c r="U5" s="74" t="s">
        <v>7</v>
      </c>
    </row>
    <row r="6" spans="1:21" ht="26.7" customHeight="1" x14ac:dyDescent="0.25">
      <c r="A6" s="75"/>
      <c r="B6" s="75"/>
      <c r="C6" s="47" t="s">
        <v>8</v>
      </c>
      <c r="D6" s="47" t="s">
        <v>9</v>
      </c>
      <c r="E6" s="47" t="s">
        <v>10</v>
      </c>
      <c r="F6" s="80"/>
      <c r="G6" s="47" t="s">
        <v>11</v>
      </c>
      <c r="H6" s="47" t="s">
        <v>12</v>
      </c>
      <c r="I6" s="47" t="s">
        <v>13</v>
      </c>
      <c r="J6" s="47" t="s">
        <v>14</v>
      </c>
      <c r="K6" s="47" t="s">
        <v>15</v>
      </c>
      <c r="L6" s="47" t="s">
        <v>16</v>
      </c>
      <c r="M6" s="47" t="s">
        <v>17</v>
      </c>
      <c r="N6" s="47" t="s">
        <v>18</v>
      </c>
      <c r="O6" s="47" t="s">
        <v>19</v>
      </c>
      <c r="P6" s="47" t="s">
        <v>20</v>
      </c>
      <c r="Q6" s="47" t="s">
        <v>21</v>
      </c>
      <c r="R6" s="47" t="s">
        <v>22</v>
      </c>
      <c r="S6" s="47" t="s">
        <v>23</v>
      </c>
      <c r="T6" s="47" t="s">
        <v>24</v>
      </c>
      <c r="U6" s="75"/>
    </row>
    <row r="7" spans="1:21" ht="14.7" customHeight="1" x14ac:dyDescent="0.25">
      <c r="A7" s="3" t="s">
        <v>37</v>
      </c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3"/>
    </row>
    <row r="8" spans="1:21" ht="12.15" customHeight="1" x14ac:dyDescent="0.25">
      <c r="A8" s="5" t="s">
        <v>203</v>
      </c>
      <c r="B8" s="6">
        <v>100</v>
      </c>
      <c r="C8" s="7">
        <v>0.92</v>
      </c>
      <c r="D8" s="7">
        <v>0.15</v>
      </c>
      <c r="E8" s="7">
        <v>3.06</v>
      </c>
      <c r="F8" s="7">
        <v>18.43</v>
      </c>
      <c r="G8" s="7">
        <v>0.03</v>
      </c>
      <c r="H8" s="7">
        <v>7</v>
      </c>
      <c r="I8" s="7">
        <v>7.0000000000000007E-2</v>
      </c>
      <c r="J8" s="7">
        <v>0.25</v>
      </c>
      <c r="K8" s="7">
        <v>0</v>
      </c>
      <c r="L8" s="7">
        <v>0.03</v>
      </c>
      <c r="M8" s="7">
        <v>16.649999999999999</v>
      </c>
      <c r="N8" s="7">
        <v>15.3</v>
      </c>
      <c r="O8" s="7">
        <v>30.6</v>
      </c>
      <c r="P8" s="7">
        <v>0.9</v>
      </c>
      <c r="Q8" s="7">
        <v>215.5</v>
      </c>
      <c r="R8" s="7">
        <v>2.5</v>
      </c>
      <c r="S8" s="7">
        <v>0.01</v>
      </c>
      <c r="T8" s="7">
        <v>0</v>
      </c>
      <c r="U8" s="6">
        <v>9</v>
      </c>
    </row>
    <row r="9" spans="1:21" ht="12.15" customHeight="1" x14ac:dyDescent="0.25">
      <c r="A9" s="5" t="s">
        <v>38</v>
      </c>
      <c r="B9" s="6">
        <v>250</v>
      </c>
      <c r="C9" s="7">
        <v>7.32</v>
      </c>
      <c r="D9" s="7">
        <v>5.99</v>
      </c>
      <c r="E9" s="7">
        <v>10.15</v>
      </c>
      <c r="F9" s="7">
        <v>129.04</v>
      </c>
      <c r="G9" s="7">
        <v>0.12</v>
      </c>
      <c r="H9" s="7">
        <v>8.4499999999999993</v>
      </c>
      <c r="I9" s="7">
        <v>0.25</v>
      </c>
      <c r="J9" s="7">
        <v>1.51</v>
      </c>
      <c r="K9" s="7">
        <v>0.04</v>
      </c>
      <c r="L9" s="7">
        <v>0.11</v>
      </c>
      <c r="M9" s="7">
        <v>49.09</v>
      </c>
      <c r="N9" s="7">
        <v>53.65</v>
      </c>
      <c r="O9" s="7">
        <v>179.58</v>
      </c>
      <c r="P9" s="7">
        <v>1.37</v>
      </c>
      <c r="Q9" s="7">
        <v>725.99</v>
      </c>
      <c r="R9" s="7">
        <v>94.58</v>
      </c>
      <c r="S9" s="7">
        <v>0.41</v>
      </c>
      <c r="T9" s="7">
        <v>0.01</v>
      </c>
      <c r="U9" s="6" t="s">
        <v>39</v>
      </c>
    </row>
    <row r="10" spans="1:21" ht="12.15" customHeight="1" x14ac:dyDescent="0.25">
      <c r="A10" s="5" t="s">
        <v>40</v>
      </c>
      <c r="B10" s="6">
        <v>280</v>
      </c>
      <c r="C10" s="7">
        <v>12.15</v>
      </c>
      <c r="D10" s="7">
        <v>22.09</v>
      </c>
      <c r="E10" s="7">
        <v>29.24</v>
      </c>
      <c r="F10" s="7">
        <v>357</v>
      </c>
      <c r="G10" s="7">
        <v>7.0000000000000007E-2</v>
      </c>
      <c r="H10" s="7">
        <v>1.37</v>
      </c>
      <c r="I10" s="7">
        <v>0.22</v>
      </c>
      <c r="J10" s="7">
        <v>2.4900000000000002</v>
      </c>
      <c r="K10" s="7">
        <v>0</v>
      </c>
      <c r="L10" s="7">
        <v>0.11</v>
      </c>
      <c r="M10" s="7">
        <v>19.3</v>
      </c>
      <c r="N10" s="7">
        <v>32.22</v>
      </c>
      <c r="O10" s="7">
        <v>165.11</v>
      </c>
      <c r="P10" s="7">
        <v>1.55</v>
      </c>
      <c r="Q10" s="7">
        <v>224.12</v>
      </c>
      <c r="R10" s="7">
        <v>5.69</v>
      </c>
      <c r="S10" s="7">
        <v>0.11</v>
      </c>
      <c r="T10" s="7">
        <v>0.02</v>
      </c>
      <c r="U10" s="6" t="s">
        <v>41</v>
      </c>
    </row>
    <row r="11" spans="1:21" ht="12.15" customHeight="1" x14ac:dyDescent="0.25">
      <c r="A11" s="5" t="s">
        <v>189</v>
      </c>
      <c r="B11" s="6">
        <v>180</v>
      </c>
      <c r="C11" s="7">
        <f>0.97*180/200</f>
        <v>0.873</v>
      </c>
      <c r="D11" s="7">
        <f>0.19*180/200</f>
        <v>0.17100000000000001</v>
      </c>
      <c r="E11" s="7">
        <f>19.59*180/200</f>
        <v>17.631</v>
      </c>
      <c r="F11" s="7">
        <f>83.42*180/200</f>
        <v>75.078000000000003</v>
      </c>
      <c r="G11" s="7">
        <v>0.02</v>
      </c>
      <c r="H11" s="7">
        <v>1.6</v>
      </c>
      <c r="I11" s="7">
        <v>0</v>
      </c>
      <c r="J11" s="7">
        <v>0</v>
      </c>
      <c r="K11" s="7">
        <v>0</v>
      </c>
      <c r="L11" s="7">
        <v>0.02</v>
      </c>
      <c r="M11" s="7">
        <v>12.6</v>
      </c>
      <c r="N11" s="7">
        <v>7.2</v>
      </c>
      <c r="O11" s="7">
        <v>12.6</v>
      </c>
      <c r="P11" s="7">
        <v>2.52</v>
      </c>
      <c r="Q11" s="7">
        <v>240</v>
      </c>
      <c r="R11" s="7">
        <v>2</v>
      </c>
      <c r="S11" s="7">
        <v>0</v>
      </c>
      <c r="T11" s="7">
        <v>0</v>
      </c>
      <c r="U11" s="6" t="s">
        <v>43</v>
      </c>
    </row>
    <row r="12" spans="1:21" ht="12.15" customHeight="1" x14ac:dyDescent="0.25">
      <c r="A12" s="5" t="s">
        <v>44</v>
      </c>
      <c r="B12" s="6">
        <v>70</v>
      </c>
      <c r="C12" s="7">
        <v>5.34</v>
      </c>
      <c r="D12" s="7">
        <v>0.43</v>
      </c>
      <c r="E12" s="7">
        <v>35.130000000000003</v>
      </c>
      <c r="F12" s="7">
        <v>165.77</v>
      </c>
      <c r="G12" s="7">
        <v>0.11</v>
      </c>
      <c r="H12" s="7">
        <v>0</v>
      </c>
      <c r="I12" s="7">
        <v>0</v>
      </c>
      <c r="J12" s="7">
        <v>1.37</v>
      </c>
      <c r="K12" s="7">
        <v>0</v>
      </c>
      <c r="L12" s="7">
        <v>0.04</v>
      </c>
      <c r="M12" s="7">
        <v>16.100000000000001</v>
      </c>
      <c r="N12" s="7">
        <v>23.1</v>
      </c>
      <c r="O12" s="7">
        <v>58.8</v>
      </c>
      <c r="P12" s="7">
        <v>1.4</v>
      </c>
      <c r="Q12" s="7">
        <v>90.3</v>
      </c>
      <c r="R12" s="7">
        <v>0</v>
      </c>
      <c r="S12" s="7">
        <v>0.01</v>
      </c>
      <c r="T12" s="7">
        <v>0</v>
      </c>
      <c r="U12" s="6">
        <v>1</v>
      </c>
    </row>
    <row r="13" spans="1:21" ht="12.15" customHeight="1" x14ac:dyDescent="0.25">
      <c r="A13" s="5" t="s">
        <v>35</v>
      </c>
      <c r="B13" s="6">
        <v>40</v>
      </c>
      <c r="C13" s="7">
        <v>2.65</v>
      </c>
      <c r="D13" s="7">
        <v>0.35</v>
      </c>
      <c r="E13" s="7">
        <v>16.96</v>
      </c>
      <c r="F13" s="7">
        <v>81.58</v>
      </c>
      <c r="G13" s="7">
        <v>7.0000000000000007E-2</v>
      </c>
      <c r="H13" s="7">
        <v>0</v>
      </c>
      <c r="I13" s="7">
        <v>0</v>
      </c>
      <c r="J13" s="7">
        <v>0.88</v>
      </c>
      <c r="K13" s="7">
        <v>0</v>
      </c>
      <c r="L13" s="7">
        <v>0.03</v>
      </c>
      <c r="M13" s="7">
        <v>7.2</v>
      </c>
      <c r="N13" s="7">
        <v>7.6</v>
      </c>
      <c r="O13" s="7">
        <v>34.799999999999997</v>
      </c>
      <c r="P13" s="7">
        <v>1.6</v>
      </c>
      <c r="Q13" s="7">
        <v>54.4</v>
      </c>
      <c r="R13" s="7">
        <v>2.2400000000000002</v>
      </c>
      <c r="S13" s="7">
        <v>0</v>
      </c>
      <c r="T13" s="7">
        <v>0</v>
      </c>
      <c r="U13" s="6">
        <v>2</v>
      </c>
    </row>
    <row r="14" spans="1:21" ht="12.15" customHeight="1" x14ac:dyDescent="0.25">
      <c r="A14" s="5" t="s">
        <v>201</v>
      </c>
      <c r="B14" s="6">
        <v>55</v>
      </c>
      <c r="C14" s="7">
        <v>2.25</v>
      </c>
      <c r="D14" s="7">
        <v>2.94</v>
      </c>
      <c r="E14" s="7">
        <v>22.32</v>
      </c>
      <c r="F14" s="7">
        <v>125.1</v>
      </c>
      <c r="G14" s="7">
        <v>0.02</v>
      </c>
      <c r="H14" s="7">
        <v>0</v>
      </c>
      <c r="I14" s="7">
        <v>0</v>
      </c>
      <c r="J14" s="7">
        <v>0</v>
      </c>
      <c r="K14" s="7">
        <v>0</v>
      </c>
      <c r="L14" s="7">
        <v>0.02</v>
      </c>
      <c r="M14" s="7">
        <v>8.6999999999999993</v>
      </c>
      <c r="N14" s="7">
        <v>6</v>
      </c>
      <c r="O14" s="7">
        <v>27</v>
      </c>
      <c r="P14" s="7">
        <v>0.63</v>
      </c>
      <c r="Q14" s="7">
        <v>33</v>
      </c>
      <c r="R14" s="7">
        <v>0</v>
      </c>
      <c r="S14" s="7">
        <v>0</v>
      </c>
      <c r="T14" s="7">
        <v>0</v>
      </c>
      <c r="U14" s="6">
        <v>31</v>
      </c>
    </row>
    <row r="15" spans="1:21" ht="21.6" customHeight="1" x14ac:dyDescent="0.25">
      <c r="A15" s="8" t="s">
        <v>36</v>
      </c>
      <c r="B15" s="9">
        <f>SUM(B8:B14)</f>
        <v>975</v>
      </c>
      <c r="C15" s="10">
        <f t="shared" ref="C15:T15" si="0">SUM(C8:C14)</f>
        <v>31.503</v>
      </c>
      <c r="D15" s="10">
        <f t="shared" si="0"/>
        <v>32.121000000000002</v>
      </c>
      <c r="E15" s="10">
        <f t="shared" si="0"/>
        <v>134.49100000000001</v>
      </c>
      <c r="F15" s="10">
        <f t="shared" si="0"/>
        <v>951.99800000000005</v>
      </c>
      <c r="G15" s="10">
        <f t="shared" si="0"/>
        <v>0.44</v>
      </c>
      <c r="H15" s="10">
        <f t="shared" si="0"/>
        <v>18.420000000000002</v>
      </c>
      <c r="I15" s="10">
        <f t="shared" si="0"/>
        <v>0.54</v>
      </c>
      <c r="J15" s="10">
        <f t="shared" si="0"/>
        <v>6.5</v>
      </c>
      <c r="K15" s="10">
        <f t="shared" si="0"/>
        <v>0.04</v>
      </c>
      <c r="L15" s="10">
        <f t="shared" si="0"/>
        <v>0.36</v>
      </c>
      <c r="M15" s="10">
        <f t="shared" si="0"/>
        <v>129.64000000000001</v>
      </c>
      <c r="N15" s="10">
        <f t="shared" si="0"/>
        <v>145.07</v>
      </c>
      <c r="O15" s="10">
        <f t="shared" si="0"/>
        <v>508.49000000000007</v>
      </c>
      <c r="P15" s="10">
        <f t="shared" si="0"/>
        <v>9.9700000000000006</v>
      </c>
      <c r="Q15" s="10">
        <f t="shared" si="0"/>
        <v>1583.3100000000002</v>
      </c>
      <c r="R15" s="10">
        <f t="shared" si="0"/>
        <v>107.00999999999999</v>
      </c>
      <c r="S15" s="10">
        <f t="shared" si="0"/>
        <v>0.54</v>
      </c>
      <c r="T15" s="10">
        <f t="shared" si="0"/>
        <v>0.03</v>
      </c>
      <c r="U15" s="11"/>
    </row>
    <row r="16" spans="1:21" ht="14.7" customHeight="1" x14ac:dyDescent="0.25">
      <c r="A16" s="3" t="s">
        <v>45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3"/>
    </row>
    <row r="17" spans="1:21" ht="12.15" customHeight="1" x14ac:dyDescent="0.25">
      <c r="A17" s="5" t="s">
        <v>188</v>
      </c>
      <c r="B17" s="6">
        <v>200</v>
      </c>
      <c r="C17" s="7">
        <v>12.95</v>
      </c>
      <c r="D17" s="7">
        <v>13.27</v>
      </c>
      <c r="E17" s="7">
        <v>48.66</v>
      </c>
      <c r="F17" s="7">
        <v>372.11</v>
      </c>
      <c r="G17" s="7">
        <v>7.0000000000000007E-2</v>
      </c>
      <c r="H17" s="7">
        <v>0.18</v>
      </c>
      <c r="I17" s="7">
        <v>0.08</v>
      </c>
      <c r="J17" s="7">
        <v>1.95</v>
      </c>
      <c r="K17" s="7">
        <v>0.22</v>
      </c>
      <c r="L17" s="7">
        <v>0.2</v>
      </c>
      <c r="M17" s="7">
        <v>140.4</v>
      </c>
      <c r="N17" s="7">
        <v>23.81</v>
      </c>
      <c r="O17" s="7">
        <v>172.85</v>
      </c>
      <c r="P17" s="7">
        <v>1.1100000000000001</v>
      </c>
      <c r="Q17" s="7">
        <v>190.85</v>
      </c>
      <c r="R17" s="7">
        <v>3.17</v>
      </c>
      <c r="S17" s="7">
        <v>0.03</v>
      </c>
      <c r="T17" s="7">
        <v>0.02</v>
      </c>
      <c r="U17" s="6" t="s">
        <v>47</v>
      </c>
    </row>
    <row r="18" spans="1:21" ht="12.15" customHeight="1" x14ac:dyDescent="0.25">
      <c r="A18" s="16" t="s">
        <v>44</v>
      </c>
      <c r="B18" s="17">
        <v>10</v>
      </c>
      <c r="C18" s="18">
        <f>1.53/2</f>
        <v>0.76500000000000001</v>
      </c>
      <c r="D18" s="18">
        <f>0.12/2</f>
        <v>0.06</v>
      </c>
      <c r="E18" s="18">
        <f>10.04/2</f>
        <v>5.0199999999999996</v>
      </c>
      <c r="F18" s="18">
        <f>47.36/2</f>
        <v>23.68</v>
      </c>
      <c r="G18" s="18">
        <v>0.03</v>
      </c>
      <c r="H18" s="18">
        <v>0</v>
      </c>
      <c r="I18" s="18">
        <v>0</v>
      </c>
      <c r="J18" s="18">
        <v>0.39</v>
      </c>
      <c r="K18" s="18">
        <v>0</v>
      </c>
      <c r="L18" s="18">
        <v>0.01</v>
      </c>
      <c r="M18" s="18">
        <v>4.5999999999999996</v>
      </c>
      <c r="N18" s="18">
        <v>6.6</v>
      </c>
      <c r="O18" s="18">
        <v>16.8</v>
      </c>
      <c r="P18" s="18">
        <v>0.4</v>
      </c>
      <c r="Q18" s="18">
        <v>25.8</v>
      </c>
      <c r="R18" s="18">
        <v>0</v>
      </c>
      <c r="S18" s="18">
        <v>0</v>
      </c>
      <c r="T18" s="18">
        <v>0</v>
      </c>
      <c r="U18" s="17">
        <v>1</v>
      </c>
    </row>
    <row r="19" spans="1:21" ht="12.15" customHeight="1" x14ac:dyDescent="0.25">
      <c r="A19" s="5" t="s">
        <v>35</v>
      </c>
      <c r="B19" s="6">
        <v>10</v>
      </c>
      <c r="C19" s="7">
        <f>1.32/2</f>
        <v>0.66</v>
      </c>
      <c r="D19" s="7">
        <f>0.18/2</f>
        <v>0.09</v>
      </c>
      <c r="E19" s="7">
        <f>8.48/2</f>
        <v>4.24</v>
      </c>
      <c r="F19" s="7">
        <f>40.79/2</f>
        <v>20.395</v>
      </c>
      <c r="G19" s="7">
        <v>0.06</v>
      </c>
      <c r="H19" s="7">
        <v>0</v>
      </c>
      <c r="I19" s="7">
        <v>0</v>
      </c>
      <c r="J19" s="7">
        <v>0.78</v>
      </c>
      <c r="K19" s="7">
        <v>0</v>
      </c>
      <c r="L19" s="7">
        <v>0.02</v>
      </c>
      <c r="M19" s="7">
        <v>9.1999999999999993</v>
      </c>
      <c r="N19" s="7">
        <v>13.2</v>
      </c>
      <c r="O19" s="7">
        <v>33.6</v>
      </c>
      <c r="P19" s="7">
        <v>0.8</v>
      </c>
      <c r="Q19" s="7">
        <v>51.6</v>
      </c>
      <c r="R19" s="7">
        <v>0</v>
      </c>
      <c r="S19" s="7">
        <v>0.01</v>
      </c>
      <c r="T19" s="7">
        <v>0</v>
      </c>
      <c r="U19" s="6">
        <v>1</v>
      </c>
    </row>
    <row r="20" spans="1:21" ht="12.15" customHeight="1" x14ac:dyDescent="0.25">
      <c r="A20" s="5" t="s">
        <v>48</v>
      </c>
      <c r="B20" s="6">
        <v>180</v>
      </c>
      <c r="C20" s="7">
        <v>0.19</v>
      </c>
      <c r="D20" s="7">
        <v>0</v>
      </c>
      <c r="E20" s="7">
        <v>8.15</v>
      </c>
      <c r="F20" s="7">
        <v>33.369999999999997</v>
      </c>
      <c r="G20" s="7">
        <v>0</v>
      </c>
      <c r="H20" s="7">
        <v>0.04</v>
      </c>
      <c r="I20" s="7">
        <v>0</v>
      </c>
      <c r="J20" s="7">
        <v>0</v>
      </c>
      <c r="K20" s="7">
        <v>0</v>
      </c>
      <c r="L20" s="7">
        <v>0.01</v>
      </c>
      <c r="M20" s="7">
        <v>12.02</v>
      </c>
      <c r="N20" s="7">
        <v>5.61</v>
      </c>
      <c r="O20" s="7">
        <v>7.42</v>
      </c>
      <c r="P20" s="7">
        <v>0.74</v>
      </c>
      <c r="Q20" s="7">
        <v>25.59</v>
      </c>
      <c r="R20" s="7">
        <v>0</v>
      </c>
      <c r="S20" s="7">
        <v>0</v>
      </c>
      <c r="T20" s="7">
        <v>0</v>
      </c>
      <c r="U20" s="6" t="s">
        <v>49</v>
      </c>
    </row>
    <row r="21" spans="1:21" ht="12.15" customHeight="1" x14ac:dyDescent="0.25">
      <c r="A21" s="8" t="s">
        <v>36</v>
      </c>
      <c r="B21" s="9">
        <v>380</v>
      </c>
      <c r="C21" s="12">
        <f>C20+C17</f>
        <v>13.139999999999999</v>
      </c>
      <c r="D21" s="12">
        <f t="shared" ref="D21:T21" si="1">D20+D17</f>
        <v>13.27</v>
      </c>
      <c r="E21" s="12">
        <f t="shared" si="1"/>
        <v>56.809999999999995</v>
      </c>
      <c r="F21" s="12">
        <f t="shared" si="1"/>
        <v>405.48</v>
      </c>
      <c r="G21" s="12">
        <f t="shared" si="1"/>
        <v>7.0000000000000007E-2</v>
      </c>
      <c r="H21" s="12">
        <f t="shared" si="1"/>
        <v>0.22</v>
      </c>
      <c r="I21" s="12">
        <f t="shared" si="1"/>
        <v>0.08</v>
      </c>
      <c r="J21" s="12">
        <f t="shared" si="1"/>
        <v>1.95</v>
      </c>
      <c r="K21" s="12">
        <f t="shared" si="1"/>
        <v>0.22</v>
      </c>
      <c r="L21" s="12">
        <f t="shared" si="1"/>
        <v>0.21000000000000002</v>
      </c>
      <c r="M21" s="12">
        <f t="shared" si="1"/>
        <v>152.42000000000002</v>
      </c>
      <c r="N21" s="12">
        <f t="shared" si="1"/>
        <v>29.419999999999998</v>
      </c>
      <c r="O21" s="12">
        <f t="shared" si="1"/>
        <v>180.26999999999998</v>
      </c>
      <c r="P21" s="12">
        <f t="shared" si="1"/>
        <v>1.85</v>
      </c>
      <c r="Q21" s="12">
        <f t="shared" si="1"/>
        <v>216.44</v>
      </c>
      <c r="R21" s="12">
        <f t="shared" si="1"/>
        <v>3.17</v>
      </c>
      <c r="S21" s="12">
        <f t="shared" si="1"/>
        <v>0.03</v>
      </c>
      <c r="T21" s="12">
        <f t="shared" si="1"/>
        <v>0.02</v>
      </c>
      <c r="U21" s="11"/>
    </row>
    <row r="22" spans="1:21" ht="21.6" customHeight="1" x14ac:dyDescent="0.25">
      <c r="A22" s="8" t="s">
        <v>50</v>
      </c>
      <c r="B22" s="8"/>
      <c r="C22" s="12">
        <f>C15+C21</f>
        <v>44.643000000000001</v>
      </c>
      <c r="D22" s="12">
        <f t="shared" ref="D22:T22" si="2">D15+D21</f>
        <v>45.391000000000005</v>
      </c>
      <c r="E22" s="12">
        <f t="shared" si="2"/>
        <v>191.30100000000002</v>
      </c>
      <c r="F22" s="12">
        <f t="shared" si="2"/>
        <v>1357.4780000000001</v>
      </c>
      <c r="G22" s="12">
        <f t="shared" si="2"/>
        <v>0.51</v>
      </c>
      <c r="H22" s="12">
        <f t="shared" si="2"/>
        <v>18.64</v>
      </c>
      <c r="I22" s="12">
        <f t="shared" si="2"/>
        <v>0.62</v>
      </c>
      <c r="J22" s="12">
        <f t="shared" si="2"/>
        <v>8.4499999999999993</v>
      </c>
      <c r="K22" s="12">
        <f t="shared" si="2"/>
        <v>0.26</v>
      </c>
      <c r="L22" s="12">
        <f t="shared" si="2"/>
        <v>0.57000000000000006</v>
      </c>
      <c r="M22" s="12">
        <f t="shared" si="2"/>
        <v>282.06000000000006</v>
      </c>
      <c r="N22" s="12">
        <f t="shared" si="2"/>
        <v>174.48999999999998</v>
      </c>
      <c r="O22" s="12">
        <f t="shared" si="2"/>
        <v>688.76</v>
      </c>
      <c r="P22" s="12">
        <f t="shared" si="2"/>
        <v>11.82</v>
      </c>
      <c r="Q22" s="12">
        <f t="shared" si="2"/>
        <v>1799.7500000000002</v>
      </c>
      <c r="R22" s="12">
        <f t="shared" si="2"/>
        <v>110.17999999999999</v>
      </c>
      <c r="S22" s="12">
        <f t="shared" si="2"/>
        <v>0.57000000000000006</v>
      </c>
      <c r="T22" s="12">
        <f t="shared" si="2"/>
        <v>0.05</v>
      </c>
      <c r="U22" s="11"/>
    </row>
    <row r="23" spans="1:21" ht="14.1" customHeight="1" x14ac:dyDescent="0.25">
      <c r="A23" s="13" t="s">
        <v>27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3"/>
    </row>
    <row r="24" spans="1:21" ht="28.35" customHeight="1" x14ac:dyDescent="0.25">
      <c r="A24" s="72" t="s">
        <v>51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</row>
    <row r="25" spans="1:21" ht="13.35" customHeight="1" x14ac:dyDescent="0.25">
      <c r="A25" s="74" t="s">
        <v>1</v>
      </c>
      <c r="B25" s="74" t="s">
        <v>2</v>
      </c>
      <c r="C25" s="76" t="s">
        <v>3</v>
      </c>
      <c r="D25" s="77"/>
      <c r="E25" s="78"/>
      <c r="F25" s="79" t="s">
        <v>4</v>
      </c>
      <c r="G25" s="76" t="s">
        <v>5</v>
      </c>
      <c r="H25" s="77"/>
      <c r="I25" s="77"/>
      <c r="J25" s="77"/>
      <c r="K25" s="77"/>
      <c r="L25" s="78"/>
      <c r="M25" s="76" t="s">
        <v>6</v>
      </c>
      <c r="N25" s="77"/>
      <c r="O25" s="77"/>
      <c r="P25" s="77"/>
      <c r="Q25" s="77"/>
      <c r="R25" s="77"/>
      <c r="S25" s="77"/>
      <c r="T25" s="78"/>
      <c r="U25" s="74" t="s">
        <v>7</v>
      </c>
    </row>
    <row r="26" spans="1:21" ht="26.7" customHeight="1" x14ac:dyDescent="0.25">
      <c r="A26" s="75"/>
      <c r="B26" s="75"/>
      <c r="C26" s="47" t="s">
        <v>8</v>
      </c>
      <c r="D26" s="47" t="s">
        <v>9</v>
      </c>
      <c r="E26" s="47" t="s">
        <v>10</v>
      </c>
      <c r="F26" s="80"/>
      <c r="G26" s="47" t="s">
        <v>11</v>
      </c>
      <c r="H26" s="47" t="s">
        <v>12</v>
      </c>
      <c r="I26" s="47" t="s">
        <v>13</v>
      </c>
      <c r="J26" s="47" t="s">
        <v>14</v>
      </c>
      <c r="K26" s="47" t="s">
        <v>15</v>
      </c>
      <c r="L26" s="47" t="s">
        <v>16</v>
      </c>
      <c r="M26" s="47" t="s">
        <v>17</v>
      </c>
      <c r="N26" s="47" t="s">
        <v>18</v>
      </c>
      <c r="O26" s="47" t="s">
        <v>19</v>
      </c>
      <c r="P26" s="47" t="s">
        <v>20</v>
      </c>
      <c r="Q26" s="47" t="s">
        <v>21</v>
      </c>
      <c r="R26" s="47" t="s">
        <v>22</v>
      </c>
      <c r="S26" s="47" t="s">
        <v>23</v>
      </c>
      <c r="T26" s="47" t="s">
        <v>24</v>
      </c>
      <c r="U26" s="75"/>
    </row>
    <row r="27" spans="1:21" ht="14.7" customHeight="1" x14ac:dyDescent="0.25">
      <c r="A27" s="3" t="s">
        <v>37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3"/>
    </row>
    <row r="28" spans="1:21" ht="12.15" customHeight="1" x14ac:dyDescent="0.25">
      <c r="A28" s="16" t="s">
        <v>206</v>
      </c>
      <c r="B28" s="17">
        <v>100</v>
      </c>
      <c r="C28" s="18">
        <v>0.9</v>
      </c>
      <c r="D28" s="18">
        <v>0.2</v>
      </c>
      <c r="E28" s="18">
        <v>8</v>
      </c>
      <c r="F28" s="18">
        <v>47</v>
      </c>
      <c r="G28" s="7">
        <v>0.03</v>
      </c>
      <c r="H28" s="7">
        <v>11</v>
      </c>
      <c r="I28" s="7">
        <v>0.01</v>
      </c>
      <c r="J28" s="7">
        <v>0.69</v>
      </c>
      <c r="K28" s="7">
        <v>0</v>
      </c>
      <c r="L28" s="7">
        <v>0.02</v>
      </c>
      <c r="M28" s="7">
        <v>17.600000000000001</v>
      </c>
      <c r="N28" s="7">
        <v>8.8000000000000007</v>
      </c>
      <c r="O28" s="7">
        <v>12.1</v>
      </c>
      <c r="P28" s="7">
        <v>2.42</v>
      </c>
      <c r="Q28" s="7">
        <v>305.8</v>
      </c>
      <c r="R28" s="7">
        <v>2.2000000000000002</v>
      </c>
      <c r="S28" s="7">
        <v>0.01</v>
      </c>
      <c r="T28" s="7">
        <v>0</v>
      </c>
      <c r="U28" s="6" t="s">
        <v>34</v>
      </c>
    </row>
    <row r="29" spans="1:21" ht="12.15" customHeight="1" x14ac:dyDescent="0.25">
      <c r="A29" s="5" t="s">
        <v>59</v>
      </c>
      <c r="B29" s="6">
        <v>270</v>
      </c>
      <c r="C29" s="7">
        <v>5.19</v>
      </c>
      <c r="D29" s="7">
        <v>4.72</v>
      </c>
      <c r="E29" s="7">
        <v>18.57</v>
      </c>
      <c r="F29" s="7">
        <v>142.53</v>
      </c>
      <c r="G29" s="7">
        <v>0.17</v>
      </c>
      <c r="H29" s="7">
        <v>6.5</v>
      </c>
      <c r="I29" s="7">
        <v>0.24</v>
      </c>
      <c r="J29" s="7">
        <v>3.14</v>
      </c>
      <c r="K29" s="7">
        <v>0.04</v>
      </c>
      <c r="L29" s="7">
        <v>0.06</v>
      </c>
      <c r="M29" s="7">
        <v>49.7</v>
      </c>
      <c r="N29" s="7">
        <v>35.08</v>
      </c>
      <c r="O29" s="7">
        <v>80.540000000000006</v>
      </c>
      <c r="P29" s="7">
        <v>1.99</v>
      </c>
      <c r="Q29" s="7">
        <v>480.47</v>
      </c>
      <c r="R29" s="7">
        <v>4.17</v>
      </c>
      <c r="S29" s="7">
        <v>0.03</v>
      </c>
      <c r="T29" s="7">
        <v>0</v>
      </c>
      <c r="U29" s="6" t="s">
        <v>60</v>
      </c>
    </row>
    <row r="30" spans="1:21" ht="12.15" customHeight="1" x14ac:dyDescent="0.25">
      <c r="A30" s="5" t="s">
        <v>61</v>
      </c>
      <c r="B30" s="6">
        <v>180</v>
      </c>
      <c r="C30" s="7">
        <v>6.89</v>
      </c>
      <c r="D30" s="7">
        <v>6.5</v>
      </c>
      <c r="E30" s="7">
        <v>36.06</v>
      </c>
      <c r="F30" s="7">
        <v>273.83</v>
      </c>
      <c r="G30" s="7">
        <v>0.16</v>
      </c>
      <c r="H30" s="7">
        <v>0</v>
      </c>
      <c r="I30" s="7">
        <v>0.04</v>
      </c>
      <c r="J30" s="7">
        <v>1.39</v>
      </c>
      <c r="K30" s="7">
        <v>0</v>
      </c>
      <c r="L30" s="7">
        <v>0</v>
      </c>
      <c r="M30" s="7">
        <v>33.19</v>
      </c>
      <c r="N30" s="7">
        <v>41.5</v>
      </c>
      <c r="O30" s="7">
        <v>178.4</v>
      </c>
      <c r="P30" s="7">
        <v>2.76</v>
      </c>
      <c r="Q30" s="7">
        <v>0</v>
      </c>
      <c r="R30" s="7">
        <v>0</v>
      </c>
      <c r="S30" s="7">
        <v>0</v>
      </c>
      <c r="T30" s="7">
        <v>0</v>
      </c>
      <c r="U30" s="6" t="s">
        <v>62</v>
      </c>
    </row>
    <row r="31" spans="1:21" ht="12.15" customHeight="1" x14ac:dyDescent="0.25">
      <c r="A31" s="5" t="s">
        <v>63</v>
      </c>
      <c r="B31" s="6">
        <v>100</v>
      </c>
      <c r="C31" s="7">
        <v>8.19</v>
      </c>
      <c r="D31" s="7">
        <v>17.260000000000002</v>
      </c>
      <c r="E31" s="7">
        <v>1.63</v>
      </c>
      <c r="F31" s="7">
        <v>168</v>
      </c>
      <c r="G31" s="7">
        <v>0.13</v>
      </c>
      <c r="H31" s="7">
        <v>1.66</v>
      </c>
      <c r="I31" s="7">
        <v>0.27</v>
      </c>
      <c r="J31" s="7">
        <v>2.0499999999999998</v>
      </c>
      <c r="K31" s="7">
        <v>7.0000000000000007E-2</v>
      </c>
      <c r="L31" s="7">
        <v>0.16</v>
      </c>
      <c r="M31" s="7">
        <v>129.12</v>
      </c>
      <c r="N31" s="7">
        <v>32.119999999999997</v>
      </c>
      <c r="O31" s="7">
        <v>212.71</v>
      </c>
      <c r="P31" s="7">
        <v>0.81</v>
      </c>
      <c r="Q31" s="7">
        <v>327.9</v>
      </c>
      <c r="R31" s="7">
        <v>41.06</v>
      </c>
      <c r="S31" s="7">
        <v>0.32</v>
      </c>
      <c r="T31" s="7">
        <v>0.03</v>
      </c>
      <c r="U31" s="17">
        <v>10</v>
      </c>
    </row>
    <row r="32" spans="1:21" ht="11.4" customHeight="1" x14ac:dyDescent="0.25">
      <c r="A32" s="5" t="s">
        <v>64</v>
      </c>
      <c r="B32" s="6">
        <v>200</v>
      </c>
      <c r="C32" s="7">
        <v>3</v>
      </c>
      <c r="D32" s="7">
        <v>2.4300000000000002</v>
      </c>
      <c r="E32" s="7">
        <v>14.75</v>
      </c>
      <c r="F32" s="7">
        <v>93.49</v>
      </c>
      <c r="G32" s="7">
        <v>0.03</v>
      </c>
      <c r="H32" s="7">
        <v>0.56000000000000005</v>
      </c>
      <c r="I32" s="7">
        <v>0.02</v>
      </c>
      <c r="J32" s="7">
        <v>0</v>
      </c>
      <c r="K32" s="7">
        <v>0</v>
      </c>
      <c r="L32" s="7">
        <v>0.12</v>
      </c>
      <c r="M32" s="7">
        <v>112.88</v>
      </c>
      <c r="N32" s="7">
        <v>16.55</v>
      </c>
      <c r="O32" s="7">
        <v>79.42</v>
      </c>
      <c r="P32" s="7">
        <v>0.82</v>
      </c>
      <c r="Q32" s="7">
        <v>171.56</v>
      </c>
      <c r="R32" s="7">
        <v>9</v>
      </c>
      <c r="S32" s="7">
        <v>0</v>
      </c>
      <c r="T32" s="7">
        <v>0</v>
      </c>
      <c r="U32" s="6" t="s">
        <v>65</v>
      </c>
    </row>
    <row r="33" spans="1:21" ht="12.15" customHeight="1" x14ac:dyDescent="0.25">
      <c r="A33" s="5" t="s">
        <v>44</v>
      </c>
      <c r="B33" s="6">
        <v>60</v>
      </c>
      <c r="C33" s="7">
        <v>4.58</v>
      </c>
      <c r="D33" s="7">
        <v>0.37</v>
      </c>
      <c r="E33" s="7">
        <v>30.11</v>
      </c>
      <c r="F33" s="7">
        <v>142.09</v>
      </c>
      <c r="G33" s="7">
        <v>0.1</v>
      </c>
      <c r="H33" s="7">
        <v>0</v>
      </c>
      <c r="I33" s="7">
        <v>0</v>
      </c>
      <c r="J33" s="7">
        <v>1.18</v>
      </c>
      <c r="K33" s="7">
        <v>0</v>
      </c>
      <c r="L33" s="7">
        <v>0.03</v>
      </c>
      <c r="M33" s="7">
        <v>13.8</v>
      </c>
      <c r="N33" s="7">
        <v>19.8</v>
      </c>
      <c r="O33" s="7">
        <v>50.4</v>
      </c>
      <c r="P33" s="7">
        <v>1.2</v>
      </c>
      <c r="Q33" s="7">
        <v>77.400000000000006</v>
      </c>
      <c r="R33" s="7">
        <v>0</v>
      </c>
      <c r="S33" s="7">
        <v>0.01</v>
      </c>
      <c r="T33" s="7">
        <v>0</v>
      </c>
      <c r="U33" s="6">
        <v>1</v>
      </c>
    </row>
    <row r="34" spans="1:21" ht="12.15" customHeight="1" x14ac:dyDescent="0.25">
      <c r="A34" s="5" t="s">
        <v>35</v>
      </c>
      <c r="B34" s="6">
        <v>40</v>
      </c>
      <c r="C34" s="7">
        <v>2.65</v>
      </c>
      <c r="D34" s="7">
        <v>0.35</v>
      </c>
      <c r="E34" s="7">
        <v>16.96</v>
      </c>
      <c r="F34" s="7">
        <v>81.58</v>
      </c>
      <c r="G34" s="7">
        <v>7.0000000000000007E-2</v>
      </c>
      <c r="H34" s="7">
        <v>0</v>
      </c>
      <c r="I34" s="7">
        <v>0</v>
      </c>
      <c r="J34" s="7">
        <v>0.88</v>
      </c>
      <c r="K34" s="7">
        <v>0</v>
      </c>
      <c r="L34" s="7">
        <v>0.03</v>
      </c>
      <c r="M34" s="7">
        <v>7.2</v>
      </c>
      <c r="N34" s="7">
        <v>7.6</v>
      </c>
      <c r="O34" s="7">
        <v>34.799999999999997</v>
      </c>
      <c r="P34" s="7">
        <v>1.6</v>
      </c>
      <c r="Q34" s="7">
        <v>54.4</v>
      </c>
      <c r="R34" s="7">
        <v>2.2400000000000002</v>
      </c>
      <c r="S34" s="7">
        <v>0</v>
      </c>
      <c r="T34" s="7">
        <v>0</v>
      </c>
      <c r="U34" s="6">
        <v>2</v>
      </c>
    </row>
    <row r="35" spans="1:21" ht="21.6" customHeight="1" x14ac:dyDescent="0.25">
      <c r="A35" s="8" t="s">
        <v>36</v>
      </c>
      <c r="B35" s="9">
        <f>SUM(B28:B34)</f>
        <v>950</v>
      </c>
      <c r="C35" s="10">
        <f t="shared" ref="C35:T35" si="3">SUM(C28:C34)</f>
        <v>31.4</v>
      </c>
      <c r="D35" s="10">
        <f t="shared" si="3"/>
        <v>31.830000000000002</v>
      </c>
      <c r="E35" s="10">
        <f t="shared" si="3"/>
        <v>126.08000000000001</v>
      </c>
      <c r="F35" s="10">
        <f t="shared" si="3"/>
        <v>948.5200000000001</v>
      </c>
      <c r="G35" s="10">
        <f t="shared" si="3"/>
        <v>0.69</v>
      </c>
      <c r="H35" s="10">
        <f t="shared" si="3"/>
        <v>19.72</v>
      </c>
      <c r="I35" s="10">
        <f t="shared" si="3"/>
        <v>0.58000000000000007</v>
      </c>
      <c r="J35" s="10">
        <f t="shared" si="3"/>
        <v>9.33</v>
      </c>
      <c r="K35" s="10">
        <f t="shared" si="3"/>
        <v>0.11000000000000001</v>
      </c>
      <c r="L35" s="10">
        <f t="shared" si="3"/>
        <v>0.42000000000000004</v>
      </c>
      <c r="M35" s="10">
        <f t="shared" si="3"/>
        <v>363.49</v>
      </c>
      <c r="N35" s="10">
        <f t="shared" si="3"/>
        <v>161.45000000000002</v>
      </c>
      <c r="O35" s="10">
        <f t="shared" si="3"/>
        <v>648.36999999999989</v>
      </c>
      <c r="P35" s="10">
        <f t="shared" si="3"/>
        <v>11.6</v>
      </c>
      <c r="Q35" s="10">
        <f t="shared" si="3"/>
        <v>1417.5300000000002</v>
      </c>
      <c r="R35" s="10">
        <f t="shared" si="3"/>
        <v>58.67</v>
      </c>
      <c r="S35" s="10">
        <f t="shared" si="3"/>
        <v>0.37</v>
      </c>
      <c r="T35" s="10">
        <f t="shared" si="3"/>
        <v>0.03</v>
      </c>
      <c r="U35" s="11"/>
    </row>
    <row r="36" spans="1:21" ht="14.7" customHeight="1" x14ac:dyDescent="0.25">
      <c r="A36" s="3" t="s">
        <v>45</v>
      </c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3"/>
    </row>
    <row r="37" spans="1:21" ht="12.15" customHeight="1" x14ac:dyDescent="0.25">
      <c r="A37" s="16" t="s">
        <v>66</v>
      </c>
      <c r="B37" s="17">
        <v>150</v>
      </c>
      <c r="C37" s="18">
        <v>8.61</v>
      </c>
      <c r="D37" s="18">
        <v>7.9</v>
      </c>
      <c r="E37" s="18">
        <v>47</v>
      </c>
      <c r="F37" s="18">
        <v>291.10000000000002</v>
      </c>
      <c r="G37" s="18">
        <v>0</v>
      </c>
      <c r="H37" s="18">
        <v>0</v>
      </c>
      <c r="I37" s="18">
        <v>0</v>
      </c>
      <c r="J37" s="18">
        <v>0.04</v>
      </c>
      <c r="K37" s="18">
        <v>0</v>
      </c>
      <c r="L37" s="18">
        <v>0</v>
      </c>
      <c r="M37" s="18">
        <v>0.19</v>
      </c>
      <c r="N37" s="18">
        <v>0.28999999999999998</v>
      </c>
      <c r="O37" s="18">
        <v>0.77</v>
      </c>
      <c r="P37" s="18">
        <v>0.02</v>
      </c>
      <c r="Q37" s="18">
        <v>1.32</v>
      </c>
      <c r="R37" s="18">
        <v>0.03</v>
      </c>
      <c r="S37" s="18">
        <v>0</v>
      </c>
      <c r="T37" s="18">
        <v>0</v>
      </c>
      <c r="U37" s="17">
        <v>4</v>
      </c>
    </row>
    <row r="38" spans="1:21" ht="12.15" hidden="1" customHeight="1" x14ac:dyDescent="0.25">
      <c r="A38" s="5"/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6"/>
    </row>
    <row r="39" spans="1:21" ht="12.15" customHeight="1" x14ac:dyDescent="0.25">
      <c r="A39" s="5" t="s">
        <v>228</v>
      </c>
      <c r="B39" s="6">
        <v>20</v>
      </c>
      <c r="C39" s="7">
        <f>2.32*20/10</f>
        <v>4.6399999999999997</v>
      </c>
      <c r="D39" s="7">
        <f>2.95*2</f>
        <v>5.9</v>
      </c>
      <c r="E39" s="7">
        <v>0</v>
      </c>
      <c r="F39" s="7">
        <f>36.4*2</f>
        <v>72.8</v>
      </c>
      <c r="G39" s="7">
        <v>0</v>
      </c>
      <c r="H39" s="7">
        <v>7.0000000000000007E-2</v>
      </c>
      <c r="I39" s="7">
        <v>0.03</v>
      </c>
      <c r="J39" s="7">
        <v>0.03</v>
      </c>
      <c r="K39" s="7">
        <v>0</v>
      </c>
      <c r="L39" s="7">
        <v>0.03</v>
      </c>
      <c r="M39" s="7">
        <v>88</v>
      </c>
      <c r="N39" s="7">
        <v>3.5</v>
      </c>
      <c r="O39" s="7">
        <v>50</v>
      </c>
      <c r="P39" s="7">
        <v>0.1</v>
      </c>
      <c r="Q39" s="7">
        <v>8.8000000000000007</v>
      </c>
      <c r="R39" s="7">
        <v>0</v>
      </c>
      <c r="S39" s="7">
        <v>0</v>
      </c>
      <c r="T39" s="7">
        <v>0</v>
      </c>
      <c r="U39" s="6" t="s">
        <v>142</v>
      </c>
    </row>
    <row r="40" spans="1:21" ht="12.15" customHeight="1" x14ac:dyDescent="0.25">
      <c r="A40" s="16" t="s">
        <v>105</v>
      </c>
      <c r="B40" s="17">
        <v>200</v>
      </c>
      <c r="C40" s="18">
        <v>0.25</v>
      </c>
      <c r="D40" s="18">
        <v>0.01</v>
      </c>
      <c r="E40" s="18">
        <v>10.29</v>
      </c>
      <c r="F40" s="18">
        <v>43.42</v>
      </c>
      <c r="G40" s="19">
        <v>0</v>
      </c>
      <c r="H40" s="19">
        <v>1.1599999999999999</v>
      </c>
      <c r="I40" s="19">
        <v>0</v>
      </c>
      <c r="J40" s="19">
        <v>0</v>
      </c>
      <c r="K40" s="19">
        <v>0</v>
      </c>
      <c r="L40" s="19">
        <v>0.01</v>
      </c>
      <c r="M40" s="19">
        <v>15.43</v>
      </c>
      <c r="N40" s="19">
        <v>6.56</v>
      </c>
      <c r="O40" s="19">
        <v>8.81</v>
      </c>
      <c r="P40" s="19">
        <v>0.8</v>
      </c>
      <c r="Q40" s="19">
        <v>37.119999999999997</v>
      </c>
      <c r="R40" s="19">
        <v>0</v>
      </c>
      <c r="S40" s="19">
        <v>0</v>
      </c>
      <c r="T40" s="19">
        <v>0</v>
      </c>
      <c r="U40" s="17" t="s">
        <v>127</v>
      </c>
    </row>
    <row r="41" spans="1:21" ht="12.15" customHeight="1" x14ac:dyDescent="0.25">
      <c r="A41" s="8" t="s">
        <v>36</v>
      </c>
      <c r="B41" s="9">
        <f>SUM(B37:B40)</f>
        <v>370</v>
      </c>
      <c r="C41" s="10">
        <f t="shared" ref="C41:F41" si="4">SUM(C37:C40)</f>
        <v>13.5</v>
      </c>
      <c r="D41" s="10">
        <f t="shared" si="4"/>
        <v>13.81</v>
      </c>
      <c r="E41" s="10">
        <f t="shared" si="4"/>
        <v>57.29</v>
      </c>
      <c r="F41" s="10">
        <f t="shared" si="4"/>
        <v>407.32000000000005</v>
      </c>
      <c r="G41" s="10" t="e">
        <f>G40+#REF!</f>
        <v>#REF!</v>
      </c>
      <c r="H41" s="10" t="e">
        <f>H40+#REF!</f>
        <v>#REF!</v>
      </c>
      <c r="I41" s="10" t="e">
        <f>I40+#REF!</f>
        <v>#REF!</v>
      </c>
      <c r="J41" s="10" t="e">
        <f>J40+#REF!</f>
        <v>#REF!</v>
      </c>
      <c r="K41" s="10" t="e">
        <f>K40+#REF!</f>
        <v>#REF!</v>
      </c>
      <c r="L41" s="10" t="e">
        <f>L40+#REF!</f>
        <v>#REF!</v>
      </c>
      <c r="M41" s="10" t="e">
        <f>M40+#REF!</f>
        <v>#REF!</v>
      </c>
      <c r="N41" s="10" t="e">
        <f>N40+#REF!</f>
        <v>#REF!</v>
      </c>
      <c r="O41" s="10" t="e">
        <f>O40+#REF!</f>
        <v>#REF!</v>
      </c>
      <c r="P41" s="10" t="e">
        <f>P40+#REF!</f>
        <v>#REF!</v>
      </c>
      <c r="Q41" s="10" t="e">
        <f>Q40+#REF!</f>
        <v>#REF!</v>
      </c>
      <c r="R41" s="10" t="e">
        <f>R40+#REF!</f>
        <v>#REF!</v>
      </c>
      <c r="S41" s="10" t="e">
        <f>S40+#REF!</f>
        <v>#REF!</v>
      </c>
      <c r="T41" s="10">
        <f>T40+T40</f>
        <v>0</v>
      </c>
      <c r="U41" s="11"/>
    </row>
    <row r="42" spans="1:21" ht="21.6" customHeight="1" x14ac:dyDescent="0.25">
      <c r="A42" s="8" t="s">
        <v>50</v>
      </c>
      <c r="B42" s="8"/>
      <c r="C42" s="12">
        <f t="shared" ref="C42:T42" si="5">C41+C35</f>
        <v>44.9</v>
      </c>
      <c r="D42" s="12">
        <f t="shared" si="5"/>
        <v>45.64</v>
      </c>
      <c r="E42" s="12">
        <f t="shared" si="5"/>
        <v>183.37</v>
      </c>
      <c r="F42" s="12">
        <f t="shared" si="5"/>
        <v>1355.8400000000001</v>
      </c>
      <c r="G42" s="12" t="e">
        <f t="shared" si="5"/>
        <v>#REF!</v>
      </c>
      <c r="H42" s="12" t="e">
        <f t="shared" si="5"/>
        <v>#REF!</v>
      </c>
      <c r="I42" s="12" t="e">
        <f t="shared" si="5"/>
        <v>#REF!</v>
      </c>
      <c r="J42" s="12" t="e">
        <f t="shared" si="5"/>
        <v>#REF!</v>
      </c>
      <c r="K42" s="12" t="e">
        <f t="shared" si="5"/>
        <v>#REF!</v>
      </c>
      <c r="L42" s="12" t="e">
        <f t="shared" si="5"/>
        <v>#REF!</v>
      </c>
      <c r="M42" s="12" t="e">
        <f t="shared" si="5"/>
        <v>#REF!</v>
      </c>
      <c r="N42" s="12" t="e">
        <f t="shared" si="5"/>
        <v>#REF!</v>
      </c>
      <c r="O42" s="12" t="e">
        <f t="shared" si="5"/>
        <v>#REF!</v>
      </c>
      <c r="P42" s="12" t="e">
        <f t="shared" si="5"/>
        <v>#REF!</v>
      </c>
      <c r="Q42" s="12" t="e">
        <f t="shared" si="5"/>
        <v>#REF!</v>
      </c>
      <c r="R42" s="12" t="e">
        <f t="shared" si="5"/>
        <v>#REF!</v>
      </c>
      <c r="S42" s="12" t="e">
        <f t="shared" si="5"/>
        <v>#REF!</v>
      </c>
      <c r="T42" s="12">
        <f t="shared" si="5"/>
        <v>0.03</v>
      </c>
      <c r="U42" s="11"/>
    </row>
    <row r="43" spans="1:21" ht="1.2" customHeight="1" x14ac:dyDescent="0.25"/>
    <row r="44" spans="1:21" ht="14.1" customHeight="1" x14ac:dyDescent="0.25">
      <c r="A44" s="13" t="s">
        <v>67</v>
      </c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3"/>
    </row>
    <row r="45" spans="1:21" ht="28.35" customHeight="1" x14ac:dyDescent="0.25">
      <c r="A45" s="72" t="s">
        <v>68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</row>
    <row r="46" spans="1:21" ht="13.35" customHeight="1" x14ac:dyDescent="0.25">
      <c r="A46" s="74" t="s">
        <v>1</v>
      </c>
      <c r="B46" s="74" t="s">
        <v>2</v>
      </c>
      <c r="C46" s="76" t="s">
        <v>3</v>
      </c>
      <c r="D46" s="77"/>
      <c r="E46" s="78"/>
      <c r="F46" s="79" t="s">
        <v>4</v>
      </c>
      <c r="G46" s="76" t="s">
        <v>5</v>
      </c>
      <c r="H46" s="77"/>
      <c r="I46" s="77"/>
      <c r="J46" s="77"/>
      <c r="K46" s="77"/>
      <c r="L46" s="78"/>
      <c r="M46" s="76" t="s">
        <v>6</v>
      </c>
      <c r="N46" s="77"/>
      <c r="O46" s="77"/>
      <c r="P46" s="77"/>
      <c r="Q46" s="77"/>
      <c r="R46" s="77"/>
      <c r="S46" s="77"/>
      <c r="T46" s="78"/>
      <c r="U46" s="74" t="s">
        <v>7</v>
      </c>
    </row>
    <row r="47" spans="1:21" ht="26.7" customHeight="1" x14ac:dyDescent="0.25">
      <c r="A47" s="75"/>
      <c r="B47" s="75"/>
      <c r="C47" s="47" t="s">
        <v>8</v>
      </c>
      <c r="D47" s="47" t="s">
        <v>9</v>
      </c>
      <c r="E47" s="47" t="s">
        <v>10</v>
      </c>
      <c r="F47" s="80"/>
      <c r="G47" s="47" t="s">
        <v>11</v>
      </c>
      <c r="H47" s="47" t="s">
        <v>12</v>
      </c>
      <c r="I47" s="47" t="s">
        <v>13</v>
      </c>
      <c r="J47" s="47" t="s">
        <v>14</v>
      </c>
      <c r="K47" s="47" t="s">
        <v>15</v>
      </c>
      <c r="L47" s="47" t="s">
        <v>16</v>
      </c>
      <c r="M47" s="47" t="s">
        <v>17</v>
      </c>
      <c r="N47" s="47" t="s">
        <v>18</v>
      </c>
      <c r="O47" s="47" t="s">
        <v>19</v>
      </c>
      <c r="P47" s="47" t="s">
        <v>20</v>
      </c>
      <c r="Q47" s="47" t="s">
        <v>21</v>
      </c>
      <c r="R47" s="47" t="s">
        <v>22</v>
      </c>
      <c r="S47" s="47" t="s">
        <v>23</v>
      </c>
      <c r="T47" s="47" t="s">
        <v>24</v>
      </c>
      <c r="U47" s="75"/>
    </row>
    <row r="48" spans="1:21" ht="14.7" customHeight="1" x14ac:dyDescent="0.25">
      <c r="A48" s="3" t="s">
        <v>37</v>
      </c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3"/>
    </row>
    <row r="49" spans="1:21" ht="12.15" customHeight="1" x14ac:dyDescent="0.25">
      <c r="A49" s="5" t="s">
        <v>76</v>
      </c>
      <c r="B49" s="6">
        <v>100</v>
      </c>
      <c r="C49" s="7">
        <v>1.3</v>
      </c>
      <c r="D49" s="7">
        <v>0.1</v>
      </c>
      <c r="E49" s="7">
        <v>6.9</v>
      </c>
      <c r="F49" s="7">
        <v>35</v>
      </c>
      <c r="G49" s="7">
        <v>0.06</v>
      </c>
      <c r="H49" s="7">
        <v>5</v>
      </c>
      <c r="I49" s="7">
        <v>2.4900000000000002</v>
      </c>
      <c r="J49" s="7">
        <v>0.63</v>
      </c>
      <c r="K49" s="7">
        <v>0</v>
      </c>
      <c r="L49" s="7">
        <v>7.0000000000000007E-2</v>
      </c>
      <c r="M49" s="7">
        <v>51</v>
      </c>
      <c r="N49" s="7">
        <v>38</v>
      </c>
      <c r="O49" s="7">
        <v>55</v>
      </c>
      <c r="P49" s="7">
        <v>1</v>
      </c>
      <c r="Q49" s="7">
        <v>200</v>
      </c>
      <c r="R49" s="7">
        <v>5</v>
      </c>
      <c r="S49" s="7">
        <v>0.06</v>
      </c>
      <c r="T49" s="7">
        <v>0</v>
      </c>
      <c r="U49" s="6">
        <v>11</v>
      </c>
    </row>
    <row r="50" spans="1:21" ht="12.15" customHeight="1" x14ac:dyDescent="0.25">
      <c r="A50" s="5" t="s">
        <v>77</v>
      </c>
      <c r="B50" s="6">
        <v>250</v>
      </c>
      <c r="C50" s="7">
        <v>1.83</v>
      </c>
      <c r="D50" s="7">
        <v>4.3499999999999996</v>
      </c>
      <c r="E50" s="7">
        <v>12.36</v>
      </c>
      <c r="F50" s="7">
        <v>98.82</v>
      </c>
      <c r="G50" s="7">
        <v>0.04</v>
      </c>
      <c r="H50" s="7">
        <v>8.34</v>
      </c>
      <c r="I50" s="7">
        <v>0.23</v>
      </c>
      <c r="J50" s="7">
        <v>1.33</v>
      </c>
      <c r="K50" s="7">
        <v>0.04</v>
      </c>
      <c r="L50" s="7">
        <v>0.05</v>
      </c>
      <c r="M50" s="7">
        <v>47.26</v>
      </c>
      <c r="N50" s="7">
        <v>24.17</v>
      </c>
      <c r="O50" s="7">
        <v>46.7</v>
      </c>
      <c r="P50" s="7">
        <v>1.21</v>
      </c>
      <c r="Q50" s="7">
        <v>349.9</v>
      </c>
      <c r="R50" s="7">
        <v>5.68</v>
      </c>
      <c r="S50" s="7">
        <v>0.02</v>
      </c>
      <c r="T50" s="7">
        <v>0</v>
      </c>
      <c r="U50" s="6" t="s">
        <v>78</v>
      </c>
    </row>
    <row r="51" spans="1:21" ht="12.15" customHeight="1" x14ac:dyDescent="0.25">
      <c r="A51" s="5" t="s">
        <v>79</v>
      </c>
      <c r="B51" s="6">
        <v>180</v>
      </c>
      <c r="C51" s="7">
        <v>3.78</v>
      </c>
      <c r="D51" s="7">
        <v>5.41</v>
      </c>
      <c r="E51" s="7">
        <v>24.6</v>
      </c>
      <c r="F51" s="7">
        <v>168.01</v>
      </c>
      <c r="G51" s="7">
        <v>0.15</v>
      </c>
      <c r="H51" s="7">
        <v>12.42</v>
      </c>
      <c r="I51" s="7">
        <v>0.04</v>
      </c>
      <c r="J51" s="7">
        <v>0.28000000000000003</v>
      </c>
      <c r="K51" s="7">
        <v>0.09</v>
      </c>
      <c r="L51" s="7">
        <v>0.12</v>
      </c>
      <c r="M51" s="7">
        <v>47.1</v>
      </c>
      <c r="N51" s="7">
        <v>35.130000000000003</v>
      </c>
      <c r="O51" s="7">
        <v>101.77</v>
      </c>
      <c r="P51" s="7">
        <v>1.45</v>
      </c>
      <c r="Q51" s="7">
        <v>913.04</v>
      </c>
      <c r="R51" s="7">
        <v>10.15</v>
      </c>
      <c r="S51" s="7">
        <v>0.04</v>
      </c>
      <c r="T51" s="7">
        <v>0</v>
      </c>
      <c r="U51" s="6" t="s">
        <v>80</v>
      </c>
    </row>
    <row r="52" spans="1:21" ht="12.15" customHeight="1" x14ac:dyDescent="0.25">
      <c r="A52" s="5" t="s">
        <v>81</v>
      </c>
      <c r="B52" s="6">
        <v>100</v>
      </c>
      <c r="C52" s="7">
        <v>11.83</v>
      </c>
      <c r="D52" s="7">
        <v>16.920000000000002</v>
      </c>
      <c r="E52" s="7">
        <v>25.51</v>
      </c>
      <c r="F52" s="7">
        <v>300</v>
      </c>
      <c r="G52" s="7">
        <v>0.28999999999999998</v>
      </c>
      <c r="H52" s="7">
        <v>0.14000000000000001</v>
      </c>
      <c r="I52" s="7">
        <v>0.05</v>
      </c>
      <c r="J52" s="7">
        <v>1.57</v>
      </c>
      <c r="K52" s="7">
        <v>0.28999999999999998</v>
      </c>
      <c r="L52" s="7">
        <v>0.15</v>
      </c>
      <c r="M52" s="7">
        <v>46.36</v>
      </c>
      <c r="N52" s="7">
        <v>25.15</v>
      </c>
      <c r="O52" s="7">
        <v>152.46</v>
      </c>
      <c r="P52" s="7">
        <v>1.69</v>
      </c>
      <c r="Q52" s="7">
        <v>294.63</v>
      </c>
      <c r="R52" s="7">
        <v>9.39</v>
      </c>
      <c r="S52" s="7">
        <v>0.05</v>
      </c>
      <c r="T52" s="7">
        <v>0</v>
      </c>
      <c r="U52" s="6">
        <v>26</v>
      </c>
    </row>
    <row r="53" spans="1:21" ht="12.15" customHeight="1" x14ac:dyDescent="0.25">
      <c r="A53" s="5" t="s">
        <v>158</v>
      </c>
      <c r="B53" s="6">
        <v>200</v>
      </c>
      <c r="C53" s="7">
        <f>4.24*200/180</f>
        <v>4.7111111111111112</v>
      </c>
      <c r="D53" s="7">
        <f>3.66*200/180</f>
        <v>4.0666666666666664</v>
      </c>
      <c r="E53" s="7">
        <f>15.73*200/180</f>
        <v>17.477777777777778</v>
      </c>
      <c r="F53" s="7">
        <f>113.85*200/180</f>
        <v>126.5</v>
      </c>
      <c r="G53" s="7">
        <v>0.04</v>
      </c>
      <c r="H53" s="7">
        <v>0.78</v>
      </c>
      <c r="I53" s="7">
        <v>0.02</v>
      </c>
      <c r="J53" s="7">
        <v>0</v>
      </c>
      <c r="K53" s="7">
        <v>0</v>
      </c>
      <c r="L53" s="7">
        <v>0.16</v>
      </c>
      <c r="M53" s="7">
        <v>154.86000000000001</v>
      </c>
      <c r="N53" s="7">
        <v>17.18</v>
      </c>
      <c r="O53" s="7">
        <v>108</v>
      </c>
      <c r="P53" s="7">
        <v>0.12</v>
      </c>
      <c r="Q53" s="7">
        <v>219.4</v>
      </c>
      <c r="R53" s="7">
        <v>13.5</v>
      </c>
      <c r="S53" s="7">
        <v>0</v>
      </c>
      <c r="T53" s="7">
        <v>0</v>
      </c>
      <c r="U53" s="6">
        <v>27</v>
      </c>
    </row>
    <row r="54" spans="1:21" ht="12.15" customHeight="1" x14ac:dyDescent="0.25">
      <c r="A54" s="5" t="s">
        <v>44</v>
      </c>
      <c r="B54" s="6">
        <v>60</v>
      </c>
      <c r="C54" s="7">
        <v>4.58</v>
      </c>
      <c r="D54" s="7">
        <v>0.37</v>
      </c>
      <c r="E54" s="7">
        <v>30.11</v>
      </c>
      <c r="F54" s="7">
        <v>142.09</v>
      </c>
      <c r="G54" s="7">
        <v>0.1</v>
      </c>
      <c r="H54" s="7">
        <v>0</v>
      </c>
      <c r="I54" s="7">
        <v>0</v>
      </c>
      <c r="J54" s="7">
        <v>1.18</v>
      </c>
      <c r="K54" s="7">
        <v>0</v>
      </c>
      <c r="L54" s="7">
        <v>0.03</v>
      </c>
      <c r="M54" s="7">
        <v>13.8</v>
      </c>
      <c r="N54" s="7">
        <v>19.8</v>
      </c>
      <c r="O54" s="7">
        <v>50.4</v>
      </c>
      <c r="P54" s="7">
        <v>1.2</v>
      </c>
      <c r="Q54" s="7">
        <v>77.400000000000006</v>
      </c>
      <c r="R54" s="7">
        <v>0</v>
      </c>
      <c r="S54" s="7">
        <v>0.01</v>
      </c>
      <c r="T54" s="7">
        <v>0</v>
      </c>
      <c r="U54" s="6">
        <v>1</v>
      </c>
    </row>
    <row r="55" spans="1:21" ht="12.15" customHeight="1" x14ac:dyDescent="0.25">
      <c r="A55" s="5" t="s">
        <v>35</v>
      </c>
      <c r="B55" s="6">
        <v>40</v>
      </c>
      <c r="C55" s="7">
        <v>2.65</v>
      </c>
      <c r="D55" s="7">
        <v>0.35</v>
      </c>
      <c r="E55" s="7">
        <v>16.96</v>
      </c>
      <c r="F55" s="7">
        <v>81.58</v>
      </c>
      <c r="G55" s="7">
        <v>7.0000000000000007E-2</v>
      </c>
      <c r="H55" s="7">
        <v>0</v>
      </c>
      <c r="I55" s="7">
        <v>0</v>
      </c>
      <c r="J55" s="7">
        <v>0.88</v>
      </c>
      <c r="K55" s="7">
        <v>0</v>
      </c>
      <c r="L55" s="7">
        <v>0.03</v>
      </c>
      <c r="M55" s="7">
        <v>7.2</v>
      </c>
      <c r="N55" s="7">
        <v>7.6</v>
      </c>
      <c r="O55" s="7">
        <v>34.799999999999997</v>
      </c>
      <c r="P55" s="7">
        <v>1.6</v>
      </c>
      <c r="Q55" s="7">
        <v>54.4</v>
      </c>
      <c r="R55" s="7">
        <v>2.2400000000000002</v>
      </c>
      <c r="S55" s="7">
        <v>0</v>
      </c>
      <c r="T55" s="7">
        <v>0</v>
      </c>
      <c r="U55" s="6">
        <v>2</v>
      </c>
    </row>
    <row r="56" spans="1:21" ht="21.6" customHeight="1" x14ac:dyDescent="0.25">
      <c r="A56" s="8" t="s">
        <v>36</v>
      </c>
      <c r="B56" s="9">
        <f>SUM(B49:B55)</f>
        <v>930</v>
      </c>
      <c r="C56" s="10">
        <f t="shared" ref="C56:T56" si="6">SUM(C49:C55)</f>
        <v>30.681111111111115</v>
      </c>
      <c r="D56" s="10">
        <f t="shared" si="6"/>
        <v>31.56666666666667</v>
      </c>
      <c r="E56" s="10">
        <f t="shared" si="6"/>
        <v>133.91777777777779</v>
      </c>
      <c r="F56" s="10">
        <f t="shared" si="6"/>
        <v>952</v>
      </c>
      <c r="G56" s="10">
        <f t="shared" si="6"/>
        <v>0.75</v>
      </c>
      <c r="H56" s="10">
        <f t="shared" si="6"/>
        <v>26.68</v>
      </c>
      <c r="I56" s="10">
        <f t="shared" si="6"/>
        <v>2.83</v>
      </c>
      <c r="J56" s="10">
        <f t="shared" si="6"/>
        <v>5.87</v>
      </c>
      <c r="K56" s="10">
        <f t="shared" si="6"/>
        <v>0.42</v>
      </c>
      <c r="L56" s="10">
        <f t="shared" si="6"/>
        <v>0.6100000000000001</v>
      </c>
      <c r="M56" s="10">
        <f t="shared" si="6"/>
        <v>367.58</v>
      </c>
      <c r="N56" s="10">
        <f t="shared" si="6"/>
        <v>167.03000000000003</v>
      </c>
      <c r="O56" s="10">
        <f t="shared" si="6"/>
        <v>549.13</v>
      </c>
      <c r="P56" s="10">
        <f t="shared" si="6"/>
        <v>8.27</v>
      </c>
      <c r="Q56" s="10">
        <f t="shared" si="6"/>
        <v>2108.7700000000004</v>
      </c>
      <c r="R56" s="10">
        <f t="shared" si="6"/>
        <v>45.96</v>
      </c>
      <c r="S56" s="10">
        <f t="shared" si="6"/>
        <v>0.18</v>
      </c>
      <c r="T56" s="10">
        <f t="shared" si="6"/>
        <v>0</v>
      </c>
      <c r="U56" s="11"/>
    </row>
    <row r="57" spans="1:21" ht="14.7" customHeight="1" x14ac:dyDescent="0.25">
      <c r="A57" s="3" t="s">
        <v>45</v>
      </c>
      <c r="B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3"/>
    </row>
    <row r="58" spans="1:21" ht="12.15" customHeight="1" x14ac:dyDescent="0.25">
      <c r="A58" s="16"/>
      <c r="B58" s="17"/>
      <c r="C58" s="18"/>
      <c r="D58" s="18"/>
      <c r="E58" s="18"/>
      <c r="F58" s="18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7"/>
    </row>
    <row r="59" spans="1:21" ht="12.15" customHeight="1" x14ac:dyDescent="0.25">
      <c r="A59" s="5" t="s">
        <v>230</v>
      </c>
      <c r="B59" s="6">
        <v>200</v>
      </c>
      <c r="C59" s="7">
        <v>6.1</v>
      </c>
      <c r="D59" s="7">
        <v>9.1</v>
      </c>
      <c r="E59" s="7">
        <v>20.100000000000001</v>
      </c>
      <c r="F59" s="7">
        <v>182</v>
      </c>
      <c r="G59" s="7">
        <v>0.02</v>
      </c>
      <c r="H59" s="7">
        <v>0</v>
      </c>
      <c r="I59" s="7">
        <v>0.1</v>
      </c>
      <c r="J59" s="7">
        <v>0.81</v>
      </c>
      <c r="K59" s="7">
        <v>0.89</v>
      </c>
      <c r="L59" s="7">
        <v>0.15</v>
      </c>
      <c r="M59" s="7">
        <v>19.920000000000002</v>
      </c>
      <c r="N59" s="7">
        <v>4.3499999999999996</v>
      </c>
      <c r="O59" s="7">
        <v>69.55</v>
      </c>
      <c r="P59" s="7">
        <v>0.91</v>
      </c>
      <c r="Q59" s="7">
        <v>56.35</v>
      </c>
      <c r="R59" s="7">
        <v>8.0500000000000007</v>
      </c>
      <c r="S59" s="7">
        <v>0.02</v>
      </c>
      <c r="T59" s="7">
        <v>0.01</v>
      </c>
      <c r="U59" s="6" t="s">
        <v>140</v>
      </c>
    </row>
    <row r="60" spans="1:21" ht="12.15" customHeight="1" x14ac:dyDescent="0.25">
      <c r="A60" s="5" t="s">
        <v>30</v>
      </c>
      <c r="B60" s="6">
        <v>180</v>
      </c>
      <c r="C60" s="7">
        <f>4.57*200/180</f>
        <v>5.0777777777777775</v>
      </c>
      <c r="D60" s="7">
        <f>3.64*200/180</f>
        <v>4.0444444444444443</v>
      </c>
      <c r="E60" s="7">
        <f>16.55*200/180</f>
        <v>18.388888888888889</v>
      </c>
      <c r="F60" s="7">
        <f>118.22*200/180</f>
        <v>131.35555555555555</v>
      </c>
      <c r="G60" s="7">
        <v>0.05</v>
      </c>
      <c r="H60" s="7">
        <v>0.78</v>
      </c>
      <c r="I60" s="7">
        <v>0.02</v>
      </c>
      <c r="J60" s="7">
        <v>0</v>
      </c>
      <c r="K60" s="7">
        <v>0</v>
      </c>
      <c r="L60" s="7">
        <v>0.16</v>
      </c>
      <c r="M60" s="7">
        <v>157.29</v>
      </c>
      <c r="N60" s="7">
        <v>21.8</v>
      </c>
      <c r="O60" s="7">
        <v>119.12</v>
      </c>
      <c r="P60" s="7">
        <v>0.34</v>
      </c>
      <c r="Q60" s="7">
        <v>235.19</v>
      </c>
      <c r="R60" s="7">
        <v>13.5</v>
      </c>
      <c r="S60" s="7">
        <v>0</v>
      </c>
      <c r="T60" s="7">
        <v>0</v>
      </c>
      <c r="U60" s="6" t="s">
        <v>31</v>
      </c>
    </row>
    <row r="61" spans="1:21" ht="12.15" customHeight="1" x14ac:dyDescent="0.25">
      <c r="A61" s="16" t="s">
        <v>44</v>
      </c>
      <c r="B61" s="17">
        <v>10</v>
      </c>
      <c r="C61" s="18">
        <f>1.53/2</f>
        <v>0.76500000000000001</v>
      </c>
      <c r="D61" s="18">
        <f>0.12/2</f>
        <v>0.06</v>
      </c>
      <c r="E61" s="18">
        <f>10.04/2</f>
        <v>5.0199999999999996</v>
      </c>
      <c r="F61" s="18">
        <f>47.36/2</f>
        <v>23.68</v>
      </c>
      <c r="G61" s="18">
        <v>0.03</v>
      </c>
      <c r="H61" s="18">
        <v>0</v>
      </c>
      <c r="I61" s="18">
        <v>0</v>
      </c>
      <c r="J61" s="18">
        <v>0.39</v>
      </c>
      <c r="K61" s="18">
        <v>0</v>
      </c>
      <c r="L61" s="18">
        <v>0.01</v>
      </c>
      <c r="M61" s="18">
        <v>4.5999999999999996</v>
      </c>
      <c r="N61" s="18">
        <v>6.6</v>
      </c>
      <c r="O61" s="18">
        <v>16.8</v>
      </c>
      <c r="P61" s="18">
        <v>0.4</v>
      </c>
      <c r="Q61" s="18">
        <v>25.8</v>
      </c>
      <c r="R61" s="18">
        <v>0</v>
      </c>
      <c r="S61" s="18">
        <v>0</v>
      </c>
      <c r="T61" s="18">
        <v>0</v>
      </c>
      <c r="U61" s="17">
        <v>1</v>
      </c>
    </row>
    <row r="62" spans="1:21" ht="12.15" customHeight="1" x14ac:dyDescent="0.25">
      <c r="A62" s="5" t="s">
        <v>35</v>
      </c>
      <c r="B62" s="6">
        <v>10</v>
      </c>
      <c r="C62" s="7">
        <f>1.32/2</f>
        <v>0.66</v>
      </c>
      <c r="D62" s="7">
        <f>0.18/2</f>
        <v>0.09</v>
      </c>
      <c r="E62" s="7">
        <f>8.48/2</f>
        <v>4.24</v>
      </c>
      <c r="F62" s="7">
        <f>40.79/2</f>
        <v>20.395</v>
      </c>
      <c r="G62" s="7">
        <v>0.06</v>
      </c>
      <c r="H62" s="7">
        <v>0</v>
      </c>
      <c r="I62" s="7">
        <v>0</v>
      </c>
      <c r="J62" s="7">
        <v>0.78</v>
      </c>
      <c r="K62" s="7">
        <v>0</v>
      </c>
      <c r="L62" s="7">
        <v>0.02</v>
      </c>
      <c r="M62" s="7">
        <v>9.1999999999999993</v>
      </c>
      <c r="N62" s="7">
        <v>13.2</v>
      </c>
      <c r="O62" s="7">
        <v>33.6</v>
      </c>
      <c r="P62" s="7">
        <v>0.8</v>
      </c>
      <c r="Q62" s="7">
        <v>51.6</v>
      </c>
      <c r="R62" s="7">
        <v>0</v>
      </c>
      <c r="S62" s="7">
        <v>0.01</v>
      </c>
      <c r="T62" s="7">
        <v>0</v>
      </c>
      <c r="U62" s="6">
        <v>1</v>
      </c>
    </row>
    <row r="63" spans="1:21" ht="12.15" customHeight="1" x14ac:dyDescent="0.25">
      <c r="A63" s="5" t="s">
        <v>58</v>
      </c>
      <c r="B63" s="6">
        <v>100</v>
      </c>
      <c r="C63" s="7">
        <v>0.44</v>
      </c>
      <c r="D63" s="7">
        <v>0.44</v>
      </c>
      <c r="E63" s="7">
        <v>10.78</v>
      </c>
      <c r="F63" s="7">
        <v>51.7</v>
      </c>
      <c r="G63" s="7">
        <v>0.03</v>
      </c>
      <c r="H63" s="7">
        <v>11</v>
      </c>
      <c r="I63" s="7">
        <v>0.01</v>
      </c>
      <c r="J63" s="7">
        <v>0.69</v>
      </c>
      <c r="K63" s="7">
        <v>0</v>
      </c>
      <c r="L63" s="7">
        <v>0.02</v>
      </c>
      <c r="M63" s="7">
        <v>17.600000000000001</v>
      </c>
      <c r="N63" s="7">
        <v>8.8000000000000007</v>
      </c>
      <c r="O63" s="7">
        <v>12.1</v>
      </c>
      <c r="P63" s="7">
        <v>2.42</v>
      </c>
      <c r="Q63" s="7">
        <v>305.8</v>
      </c>
      <c r="R63" s="7">
        <v>2.2000000000000002</v>
      </c>
      <c r="S63" s="7">
        <v>0.01</v>
      </c>
      <c r="T63" s="7">
        <v>0</v>
      </c>
      <c r="U63" s="6" t="s">
        <v>34</v>
      </c>
    </row>
    <row r="64" spans="1:21" ht="21.6" customHeight="1" x14ac:dyDescent="0.25">
      <c r="A64" s="8" t="s">
        <v>36</v>
      </c>
      <c r="B64" s="9">
        <f>B63+B60+B59+B58</f>
        <v>480</v>
      </c>
      <c r="C64" s="10">
        <f t="shared" ref="C64:T64" si="7">C63+C60+C59+C58</f>
        <v>11.617777777777778</v>
      </c>
      <c r="D64" s="10">
        <f t="shared" si="7"/>
        <v>13.584444444444443</v>
      </c>
      <c r="E64" s="10">
        <f t="shared" si="7"/>
        <v>49.268888888888888</v>
      </c>
      <c r="F64" s="10">
        <f t="shared" si="7"/>
        <v>365.05555555555554</v>
      </c>
      <c r="G64" s="9">
        <f t="shared" si="7"/>
        <v>0.1</v>
      </c>
      <c r="H64" s="9">
        <f t="shared" si="7"/>
        <v>11.78</v>
      </c>
      <c r="I64" s="9">
        <f t="shared" si="7"/>
        <v>0.13</v>
      </c>
      <c r="J64" s="9">
        <f t="shared" si="7"/>
        <v>1.5</v>
      </c>
      <c r="K64" s="9">
        <f t="shared" si="7"/>
        <v>0.89</v>
      </c>
      <c r="L64" s="9">
        <f t="shared" si="7"/>
        <v>0.32999999999999996</v>
      </c>
      <c r="M64" s="9">
        <f t="shared" si="7"/>
        <v>194.81</v>
      </c>
      <c r="N64" s="9">
        <f t="shared" si="7"/>
        <v>34.950000000000003</v>
      </c>
      <c r="O64" s="9">
        <f t="shared" si="7"/>
        <v>200.76999999999998</v>
      </c>
      <c r="P64" s="9">
        <f t="shared" si="7"/>
        <v>3.67</v>
      </c>
      <c r="Q64" s="9">
        <f t="shared" si="7"/>
        <v>597.34</v>
      </c>
      <c r="R64" s="9">
        <f t="shared" si="7"/>
        <v>23.75</v>
      </c>
      <c r="S64" s="9">
        <f t="shared" si="7"/>
        <v>0.03</v>
      </c>
      <c r="T64" s="9">
        <f t="shared" si="7"/>
        <v>0.01</v>
      </c>
      <c r="U64" s="11"/>
    </row>
    <row r="65" spans="1:21" ht="21.6" customHeight="1" x14ac:dyDescent="0.25">
      <c r="A65" s="8" t="s">
        <v>50</v>
      </c>
      <c r="B65" s="8"/>
      <c r="C65" s="12">
        <f>C64+C56</f>
        <v>42.298888888888897</v>
      </c>
      <c r="D65" s="12">
        <f t="shared" ref="D65:T65" si="8">D64+D56</f>
        <v>45.151111111111113</v>
      </c>
      <c r="E65" s="12">
        <f t="shared" si="8"/>
        <v>183.18666666666667</v>
      </c>
      <c r="F65" s="12">
        <f t="shared" si="8"/>
        <v>1317.0555555555557</v>
      </c>
      <c r="G65" s="12">
        <f t="shared" si="8"/>
        <v>0.85</v>
      </c>
      <c r="H65" s="12">
        <f t="shared" si="8"/>
        <v>38.46</v>
      </c>
      <c r="I65" s="12">
        <f t="shared" si="8"/>
        <v>2.96</v>
      </c>
      <c r="J65" s="12">
        <f t="shared" si="8"/>
        <v>7.37</v>
      </c>
      <c r="K65" s="12">
        <f t="shared" si="8"/>
        <v>1.31</v>
      </c>
      <c r="L65" s="12">
        <f t="shared" si="8"/>
        <v>0.94000000000000006</v>
      </c>
      <c r="M65" s="12">
        <f t="shared" si="8"/>
        <v>562.39</v>
      </c>
      <c r="N65" s="12">
        <f t="shared" si="8"/>
        <v>201.98000000000002</v>
      </c>
      <c r="O65" s="12">
        <f t="shared" si="8"/>
        <v>749.9</v>
      </c>
      <c r="P65" s="12">
        <f t="shared" si="8"/>
        <v>11.94</v>
      </c>
      <c r="Q65" s="12">
        <f t="shared" si="8"/>
        <v>2706.1100000000006</v>
      </c>
      <c r="R65" s="12">
        <f t="shared" si="8"/>
        <v>69.710000000000008</v>
      </c>
      <c r="S65" s="12">
        <f t="shared" si="8"/>
        <v>0.21</v>
      </c>
      <c r="T65" s="12">
        <f t="shared" si="8"/>
        <v>0.01</v>
      </c>
      <c r="U65" s="11"/>
    </row>
    <row r="66" spans="1:21" ht="14.1" customHeight="1" x14ac:dyDescent="0.25">
      <c r="A66" s="13" t="s">
        <v>85</v>
      </c>
      <c r="B66" s="13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3"/>
    </row>
    <row r="67" spans="1:21" ht="28.35" customHeight="1" x14ac:dyDescent="0.25">
      <c r="A67" s="72" t="s">
        <v>86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</row>
    <row r="68" spans="1:21" ht="13.35" customHeight="1" x14ac:dyDescent="0.25">
      <c r="A68" s="74" t="s">
        <v>1</v>
      </c>
      <c r="B68" s="74" t="s">
        <v>2</v>
      </c>
      <c r="C68" s="76" t="s">
        <v>3</v>
      </c>
      <c r="D68" s="77"/>
      <c r="E68" s="78"/>
      <c r="F68" s="79" t="s">
        <v>4</v>
      </c>
      <c r="G68" s="76" t="s">
        <v>5</v>
      </c>
      <c r="H68" s="77"/>
      <c r="I68" s="77"/>
      <c r="J68" s="77"/>
      <c r="K68" s="77"/>
      <c r="L68" s="78"/>
      <c r="M68" s="76" t="s">
        <v>6</v>
      </c>
      <c r="N68" s="77"/>
      <c r="O68" s="77"/>
      <c r="P68" s="77"/>
      <c r="Q68" s="77"/>
      <c r="R68" s="77"/>
      <c r="S68" s="77"/>
      <c r="T68" s="78"/>
      <c r="U68" s="74" t="s">
        <v>7</v>
      </c>
    </row>
    <row r="69" spans="1:21" ht="26.7" customHeight="1" x14ac:dyDescent="0.25">
      <c r="A69" s="75"/>
      <c r="B69" s="75"/>
      <c r="C69" s="47" t="s">
        <v>8</v>
      </c>
      <c r="D69" s="47" t="s">
        <v>9</v>
      </c>
      <c r="E69" s="47" t="s">
        <v>10</v>
      </c>
      <c r="F69" s="80"/>
      <c r="G69" s="47" t="s">
        <v>11</v>
      </c>
      <c r="H69" s="47" t="s">
        <v>12</v>
      </c>
      <c r="I69" s="47" t="s">
        <v>13</v>
      </c>
      <c r="J69" s="47" t="s">
        <v>14</v>
      </c>
      <c r="K69" s="47" t="s">
        <v>15</v>
      </c>
      <c r="L69" s="47" t="s">
        <v>16</v>
      </c>
      <c r="M69" s="47" t="s">
        <v>17</v>
      </c>
      <c r="N69" s="47" t="s">
        <v>18</v>
      </c>
      <c r="O69" s="47" t="s">
        <v>19</v>
      </c>
      <c r="P69" s="47" t="s">
        <v>20</v>
      </c>
      <c r="Q69" s="47" t="s">
        <v>21</v>
      </c>
      <c r="R69" s="47" t="s">
        <v>22</v>
      </c>
      <c r="S69" s="47" t="s">
        <v>23</v>
      </c>
      <c r="T69" s="47" t="s">
        <v>24</v>
      </c>
      <c r="U69" s="75"/>
    </row>
    <row r="70" spans="1:21" ht="14.7" customHeight="1" x14ac:dyDescent="0.25">
      <c r="A70" s="3" t="s">
        <v>37</v>
      </c>
      <c r="B70" s="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3"/>
    </row>
    <row r="71" spans="1:21" ht="12.15" customHeight="1" x14ac:dyDescent="0.25">
      <c r="A71" s="5" t="s">
        <v>93</v>
      </c>
      <c r="B71" s="6">
        <v>100</v>
      </c>
      <c r="C71" s="7">
        <v>1.9</v>
      </c>
      <c r="D71" s="7">
        <v>8.9</v>
      </c>
      <c r="E71" s="7">
        <v>7.7</v>
      </c>
      <c r="F71" s="7">
        <v>119</v>
      </c>
      <c r="G71" s="7">
        <v>0.02</v>
      </c>
      <c r="H71" s="7">
        <v>7</v>
      </c>
      <c r="I71" s="7">
        <v>0.19</v>
      </c>
      <c r="J71" s="7">
        <v>0</v>
      </c>
      <c r="K71" s="7">
        <v>0</v>
      </c>
      <c r="L71" s="7">
        <v>0.05</v>
      </c>
      <c r="M71" s="7">
        <v>41</v>
      </c>
      <c r="N71" s="7">
        <v>15</v>
      </c>
      <c r="O71" s="7">
        <v>37</v>
      </c>
      <c r="P71" s="7">
        <v>0.7</v>
      </c>
      <c r="Q71" s="7">
        <v>315</v>
      </c>
      <c r="R71" s="7">
        <v>0</v>
      </c>
      <c r="S71" s="7">
        <v>0</v>
      </c>
      <c r="T71" s="7">
        <v>0</v>
      </c>
      <c r="U71" s="6">
        <v>12</v>
      </c>
    </row>
    <row r="72" spans="1:21" ht="12.15" customHeight="1" x14ac:dyDescent="0.25">
      <c r="A72" s="5" t="s">
        <v>94</v>
      </c>
      <c r="B72" s="6">
        <v>270</v>
      </c>
      <c r="C72" s="7">
        <v>6.69</v>
      </c>
      <c r="D72" s="7">
        <v>8.25</v>
      </c>
      <c r="E72" s="7">
        <v>22.95</v>
      </c>
      <c r="F72" s="7">
        <v>182.12</v>
      </c>
      <c r="G72" s="7">
        <v>0.06</v>
      </c>
      <c r="H72" s="7">
        <v>4.84</v>
      </c>
      <c r="I72" s="7">
        <v>0.35</v>
      </c>
      <c r="J72" s="7">
        <v>1.29</v>
      </c>
      <c r="K72" s="7">
        <v>0.04</v>
      </c>
      <c r="L72" s="7">
        <v>0.04</v>
      </c>
      <c r="M72" s="7">
        <v>23.7</v>
      </c>
      <c r="N72" s="7">
        <v>19.41</v>
      </c>
      <c r="O72" s="7">
        <v>41.42</v>
      </c>
      <c r="P72" s="7">
        <v>0.71</v>
      </c>
      <c r="Q72" s="7">
        <v>340.62</v>
      </c>
      <c r="R72" s="7">
        <v>3.72</v>
      </c>
      <c r="S72" s="7">
        <v>0.03</v>
      </c>
      <c r="T72" s="7">
        <v>0</v>
      </c>
      <c r="U72" s="6">
        <v>23</v>
      </c>
    </row>
    <row r="73" spans="1:21" ht="12.15" customHeight="1" x14ac:dyDescent="0.25">
      <c r="A73" s="5" t="s">
        <v>218</v>
      </c>
      <c r="B73" s="6">
        <v>280</v>
      </c>
      <c r="C73" s="7">
        <v>14.51</v>
      </c>
      <c r="D73" s="7">
        <v>14.12</v>
      </c>
      <c r="E73" s="7">
        <v>36.39</v>
      </c>
      <c r="F73" s="7">
        <v>334.25</v>
      </c>
      <c r="G73" s="7">
        <v>0.46</v>
      </c>
      <c r="H73" s="7">
        <v>29.55</v>
      </c>
      <c r="I73" s="7">
        <v>0.11</v>
      </c>
      <c r="J73" s="7">
        <v>4.18</v>
      </c>
      <c r="K73" s="7">
        <v>0.06</v>
      </c>
      <c r="L73" s="7">
        <v>0.19</v>
      </c>
      <c r="M73" s="7">
        <v>93.71</v>
      </c>
      <c r="N73" s="7">
        <v>53.9</v>
      </c>
      <c r="O73" s="7">
        <v>223.45</v>
      </c>
      <c r="P73" s="7">
        <v>3.51</v>
      </c>
      <c r="Q73" s="7">
        <v>745.78</v>
      </c>
      <c r="R73" s="7">
        <v>14.12</v>
      </c>
      <c r="S73" s="7">
        <v>0.1</v>
      </c>
      <c r="T73" s="7">
        <v>0</v>
      </c>
      <c r="U73" s="6">
        <v>28</v>
      </c>
    </row>
    <row r="74" spans="1:21" ht="12.15" customHeight="1" x14ac:dyDescent="0.25">
      <c r="A74" s="5" t="s">
        <v>96</v>
      </c>
      <c r="B74" s="6">
        <v>200</v>
      </c>
      <c r="C74" s="7">
        <v>0.37</v>
      </c>
      <c r="D74" s="7">
        <v>0.15</v>
      </c>
      <c r="E74" s="7">
        <v>14.88</v>
      </c>
      <c r="F74" s="7">
        <v>69.28</v>
      </c>
      <c r="G74" s="7">
        <v>0.01</v>
      </c>
      <c r="H74" s="7">
        <v>48.84</v>
      </c>
      <c r="I74" s="7">
        <v>0.09</v>
      </c>
      <c r="J74" s="7">
        <v>0</v>
      </c>
      <c r="K74" s="7">
        <v>0</v>
      </c>
      <c r="L74" s="7">
        <v>0.03</v>
      </c>
      <c r="M74" s="7">
        <v>14.27</v>
      </c>
      <c r="N74" s="7">
        <v>3.5</v>
      </c>
      <c r="O74" s="7">
        <v>1.7</v>
      </c>
      <c r="P74" s="7">
        <v>0.3</v>
      </c>
      <c r="Q74" s="7">
        <v>6.45</v>
      </c>
      <c r="R74" s="7">
        <v>0</v>
      </c>
      <c r="S74" s="7">
        <v>0</v>
      </c>
      <c r="T74" s="7">
        <v>0</v>
      </c>
      <c r="U74" s="6">
        <v>13</v>
      </c>
    </row>
    <row r="75" spans="1:21" ht="12.15" customHeight="1" x14ac:dyDescent="0.25">
      <c r="A75" s="5" t="s">
        <v>44</v>
      </c>
      <c r="B75" s="6">
        <v>70</v>
      </c>
      <c r="C75" s="7">
        <v>5.34</v>
      </c>
      <c r="D75" s="7">
        <v>0.43</v>
      </c>
      <c r="E75" s="7">
        <v>35.130000000000003</v>
      </c>
      <c r="F75" s="7">
        <v>165.77</v>
      </c>
      <c r="G75" s="7">
        <v>0.11</v>
      </c>
      <c r="H75" s="7">
        <v>0</v>
      </c>
      <c r="I75" s="7">
        <v>0</v>
      </c>
      <c r="J75" s="7">
        <v>1.37</v>
      </c>
      <c r="K75" s="7">
        <v>0</v>
      </c>
      <c r="L75" s="7">
        <v>0.04</v>
      </c>
      <c r="M75" s="7">
        <v>16.100000000000001</v>
      </c>
      <c r="N75" s="7">
        <v>23.1</v>
      </c>
      <c r="O75" s="7">
        <v>58.8</v>
      </c>
      <c r="P75" s="7">
        <v>1.4</v>
      </c>
      <c r="Q75" s="7">
        <v>90.3</v>
      </c>
      <c r="R75" s="7">
        <v>0</v>
      </c>
      <c r="S75" s="7">
        <v>0.01</v>
      </c>
      <c r="T75" s="7">
        <v>0</v>
      </c>
      <c r="U75" s="6">
        <v>1</v>
      </c>
    </row>
    <row r="76" spans="1:21" ht="12.15" customHeight="1" x14ac:dyDescent="0.25">
      <c r="A76" s="5" t="s">
        <v>35</v>
      </c>
      <c r="B76" s="6">
        <v>40</v>
      </c>
      <c r="C76" s="7">
        <v>2.65</v>
      </c>
      <c r="D76" s="7">
        <v>0.35</v>
      </c>
      <c r="E76" s="7">
        <v>16.96</v>
      </c>
      <c r="F76" s="7">
        <v>81.58</v>
      </c>
      <c r="G76" s="7">
        <v>7.0000000000000007E-2</v>
      </c>
      <c r="H76" s="7">
        <v>0</v>
      </c>
      <c r="I76" s="7">
        <v>0</v>
      </c>
      <c r="J76" s="7">
        <v>0.88</v>
      </c>
      <c r="K76" s="7">
        <v>0</v>
      </c>
      <c r="L76" s="7">
        <v>0.03</v>
      </c>
      <c r="M76" s="7">
        <v>7.2</v>
      </c>
      <c r="N76" s="7">
        <v>7.6</v>
      </c>
      <c r="O76" s="7">
        <v>34.799999999999997</v>
      </c>
      <c r="P76" s="7">
        <v>1.6</v>
      </c>
      <c r="Q76" s="7">
        <v>54.4</v>
      </c>
      <c r="R76" s="7">
        <v>2.2400000000000002</v>
      </c>
      <c r="S76" s="7">
        <v>0</v>
      </c>
      <c r="T76" s="7">
        <v>0</v>
      </c>
      <c r="U76" s="6">
        <v>2</v>
      </c>
    </row>
    <row r="77" spans="1:21" ht="21.6" customHeight="1" x14ac:dyDescent="0.25">
      <c r="A77" s="8" t="s">
        <v>36</v>
      </c>
      <c r="B77" s="9">
        <f>SUM(B71:B76)</f>
        <v>960</v>
      </c>
      <c r="C77" s="10">
        <f t="shared" ref="C77:T77" si="9">SUM(C71:C76)</f>
        <v>31.46</v>
      </c>
      <c r="D77" s="10">
        <f t="shared" si="9"/>
        <v>32.199999999999996</v>
      </c>
      <c r="E77" s="10">
        <f t="shared" si="9"/>
        <v>134.01</v>
      </c>
      <c r="F77" s="10">
        <f t="shared" si="9"/>
        <v>952</v>
      </c>
      <c r="G77" s="10">
        <f t="shared" si="9"/>
        <v>0.73</v>
      </c>
      <c r="H77" s="10">
        <f t="shared" si="9"/>
        <v>90.23</v>
      </c>
      <c r="I77" s="10">
        <f t="shared" si="9"/>
        <v>0.74</v>
      </c>
      <c r="J77" s="10">
        <f t="shared" si="9"/>
        <v>7.72</v>
      </c>
      <c r="K77" s="10">
        <f t="shared" si="9"/>
        <v>0.1</v>
      </c>
      <c r="L77" s="10">
        <f t="shared" si="9"/>
        <v>0.38</v>
      </c>
      <c r="M77" s="10">
        <f t="shared" si="9"/>
        <v>195.98</v>
      </c>
      <c r="N77" s="10">
        <f t="shared" si="9"/>
        <v>122.50999999999999</v>
      </c>
      <c r="O77" s="10">
        <f t="shared" si="9"/>
        <v>397.17</v>
      </c>
      <c r="P77" s="10">
        <f t="shared" si="9"/>
        <v>8.2199999999999989</v>
      </c>
      <c r="Q77" s="10">
        <f t="shared" si="9"/>
        <v>1552.5500000000002</v>
      </c>
      <c r="R77" s="10">
        <f t="shared" si="9"/>
        <v>20.079999999999998</v>
      </c>
      <c r="S77" s="10">
        <f t="shared" si="9"/>
        <v>0.14000000000000001</v>
      </c>
      <c r="T77" s="10">
        <f t="shared" si="9"/>
        <v>0</v>
      </c>
      <c r="U77" s="11"/>
    </row>
    <row r="78" spans="1:21" ht="14.7" customHeight="1" x14ac:dyDescent="0.25">
      <c r="A78" s="3" t="s">
        <v>45</v>
      </c>
      <c r="B78" s="3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3"/>
    </row>
    <row r="79" spans="1:21" ht="12.15" customHeight="1" x14ac:dyDescent="0.25">
      <c r="A79" s="5" t="s">
        <v>82</v>
      </c>
      <c r="B79" s="6">
        <v>200</v>
      </c>
      <c r="C79" s="7">
        <v>11.93</v>
      </c>
      <c r="D79" s="7">
        <v>13.08</v>
      </c>
      <c r="E79" s="7">
        <v>34.15</v>
      </c>
      <c r="F79" s="7">
        <v>298.04000000000002</v>
      </c>
      <c r="G79" s="7">
        <v>0.23</v>
      </c>
      <c r="H79" s="7">
        <v>10.32</v>
      </c>
      <c r="I79" s="7">
        <v>0.04</v>
      </c>
      <c r="J79" s="7">
        <v>3.39</v>
      </c>
      <c r="K79" s="7">
        <v>0.09</v>
      </c>
      <c r="L79" s="7">
        <v>0.35</v>
      </c>
      <c r="M79" s="7">
        <v>30.96</v>
      </c>
      <c r="N79" s="7">
        <v>43.68</v>
      </c>
      <c r="O79" s="7">
        <v>212.35</v>
      </c>
      <c r="P79" s="7">
        <v>3.96</v>
      </c>
      <c r="Q79" s="7">
        <v>934.43</v>
      </c>
      <c r="R79" s="7">
        <v>11.99</v>
      </c>
      <c r="S79" s="7">
        <v>7.0000000000000007E-2</v>
      </c>
      <c r="T79" s="7">
        <v>0.01</v>
      </c>
      <c r="U79" s="6">
        <v>7</v>
      </c>
    </row>
    <row r="80" spans="1:21" ht="12.15" customHeight="1" x14ac:dyDescent="0.25">
      <c r="A80" s="5" t="s">
        <v>83</v>
      </c>
      <c r="B80" s="6">
        <v>180</v>
      </c>
      <c r="C80" s="7">
        <v>0.14000000000000001</v>
      </c>
      <c r="D80" s="7">
        <v>0.14000000000000001</v>
      </c>
      <c r="E80" s="7">
        <v>13.1</v>
      </c>
      <c r="F80" s="7">
        <v>55.12</v>
      </c>
      <c r="G80" s="7">
        <v>0.01</v>
      </c>
      <c r="H80" s="7">
        <v>1.44</v>
      </c>
      <c r="I80" s="7">
        <v>0</v>
      </c>
      <c r="J80" s="7">
        <v>0.23</v>
      </c>
      <c r="K80" s="7">
        <v>0</v>
      </c>
      <c r="L80" s="7">
        <v>0.01</v>
      </c>
      <c r="M80" s="7">
        <v>11.63</v>
      </c>
      <c r="N80" s="7">
        <v>3.99</v>
      </c>
      <c r="O80" s="7">
        <v>3.56</v>
      </c>
      <c r="P80" s="7">
        <v>0.71</v>
      </c>
      <c r="Q80" s="7">
        <v>100.84</v>
      </c>
      <c r="R80" s="7">
        <v>0.72</v>
      </c>
      <c r="S80" s="7">
        <v>0</v>
      </c>
      <c r="T80" s="7">
        <v>0</v>
      </c>
      <c r="U80" s="6" t="s">
        <v>84</v>
      </c>
    </row>
    <row r="81" spans="1:21" ht="12.15" customHeight="1" x14ac:dyDescent="0.25">
      <c r="A81" s="16" t="s">
        <v>44</v>
      </c>
      <c r="B81" s="17">
        <v>10</v>
      </c>
      <c r="C81" s="18">
        <f>1.53/2</f>
        <v>0.76500000000000001</v>
      </c>
      <c r="D81" s="18">
        <f>0.12/2</f>
        <v>0.06</v>
      </c>
      <c r="E81" s="18">
        <f>10.04/2</f>
        <v>5.0199999999999996</v>
      </c>
      <c r="F81" s="18">
        <f>47.36/2</f>
        <v>23.68</v>
      </c>
      <c r="G81" s="18">
        <v>0.03</v>
      </c>
      <c r="H81" s="18">
        <v>0</v>
      </c>
      <c r="I81" s="18">
        <v>0</v>
      </c>
      <c r="J81" s="18">
        <v>0.39</v>
      </c>
      <c r="K81" s="18">
        <v>0</v>
      </c>
      <c r="L81" s="18">
        <v>0.01</v>
      </c>
      <c r="M81" s="18">
        <v>4.5999999999999996</v>
      </c>
      <c r="N81" s="18">
        <v>6.6</v>
      </c>
      <c r="O81" s="18">
        <v>16.8</v>
      </c>
      <c r="P81" s="18">
        <v>0.4</v>
      </c>
      <c r="Q81" s="18">
        <v>25.8</v>
      </c>
      <c r="R81" s="18">
        <v>0</v>
      </c>
      <c r="S81" s="18">
        <v>0</v>
      </c>
      <c r="T81" s="18">
        <v>0</v>
      </c>
      <c r="U81" s="17">
        <v>1</v>
      </c>
    </row>
    <row r="82" spans="1:21" ht="12.15" customHeight="1" x14ac:dyDescent="0.25">
      <c r="A82" s="5" t="s">
        <v>35</v>
      </c>
      <c r="B82" s="6">
        <v>10</v>
      </c>
      <c r="C82" s="7">
        <f>1.32/2</f>
        <v>0.66</v>
      </c>
      <c r="D82" s="7">
        <f>0.18/2</f>
        <v>0.09</v>
      </c>
      <c r="E82" s="7">
        <f>8.48/2</f>
        <v>4.24</v>
      </c>
      <c r="F82" s="7">
        <f>40.79/2</f>
        <v>20.395</v>
      </c>
      <c r="G82" s="7">
        <v>0.06</v>
      </c>
      <c r="H82" s="7">
        <v>0</v>
      </c>
      <c r="I82" s="7">
        <v>0</v>
      </c>
      <c r="J82" s="7">
        <v>0.78</v>
      </c>
      <c r="K82" s="7">
        <v>0</v>
      </c>
      <c r="L82" s="7">
        <v>0.02</v>
      </c>
      <c r="M82" s="7">
        <v>9.1999999999999993</v>
      </c>
      <c r="N82" s="7">
        <v>13.2</v>
      </c>
      <c r="O82" s="7">
        <v>33.6</v>
      </c>
      <c r="P82" s="7">
        <v>0.8</v>
      </c>
      <c r="Q82" s="7">
        <v>51.6</v>
      </c>
      <c r="R82" s="7">
        <v>0</v>
      </c>
      <c r="S82" s="7">
        <v>0.01</v>
      </c>
      <c r="T82" s="7">
        <v>0</v>
      </c>
      <c r="U82" s="6">
        <v>1</v>
      </c>
    </row>
    <row r="83" spans="1:21" ht="12.15" customHeight="1" x14ac:dyDescent="0.25">
      <c r="A83" s="8" t="s">
        <v>36</v>
      </c>
      <c r="B83" s="9">
        <f>B79+B80+B81+B82</f>
        <v>400</v>
      </c>
      <c r="C83" s="10">
        <f t="shared" ref="C83:F83" si="10">C79+C80+C81+C82</f>
        <v>13.495000000000001</v>
      </c>
      <c r="D83" s="10">
        <f t="shared" si="10"/>
        <v>13.370000000000001</v>
      </c>
      <c r="E83" s="10">
        <f t="shared" si="10"/>
        <v>56.51</v>
      </c>
      <c r="F83" s="10">
        <f t="shared" si="10"/>
        <v>397.23500000000001</v>
      </c>
      <c r="G83" s="10" t="e">
        <f>#REF!+G80+G79</f>
        <v>#REF!</v>
      </c>
      <c r="H83" s="10" t="e">
        <f>#REF!+H80+H79</f>
        <v>#REF!</v>
      </c>
      <c r="I83" s="10" t="e">
        <f>#REF!+I80+I79</f>
        <v>#REF!</v>
      </c>
      <c r="J83" s="10" t="e">
        <f>#REF!+J80+J79</f>
        <v>#REF!</v>
      </c>
      <c r="K83" s="10" t="e">
        <f>#REF!+K80+K79</f>
        <v>#REF!</v>
      </c>
      <c r="L83" s="10" t="e">
        <f>#REF!+L80+L79</f>
        <v>#REF!</v>
      </c>
      <c r="M83" s="10" t="e">
        <f>#REF!+M80+M79</f>
        <v>#REF!</v>
      </c>
      <c r="N83" s="10" t="e">
        <f>#REF!+N80+N79</f>
        <v>#REF!</v>
      </c>
      <c r="O83" s="10" t="e">
        <f>#REF!+O80+O79</f>
        <v>#REF!</v>
      </c>
      <c r="P83" s="10" t="e">
        <f>#REF!+P80+P79</f>
        <v>#REF!</v>
      </c>
      <c r="Q83" s="10" t="e">
        <f>#REF!+Q80+Q79</f>
        <v>#REF!</v>
      </c>
      <c r="R83" s="10" t="e">
        <f>#REF!+R80+R79</f>
        <v>#REF!</v>
      </c>
      <c r="S83" s="10" t="e">
        <f>#REF!+S80+S79</f>
        <v>#REF!</v>
      </c>
      <c r="T83" s="10" t="e">
        <f>#REF!+T80+T79</f>
        <v>#REF!</v>
      </c>
      <c r="U83" s="11"/>
    </row>
    <row r="84" spans="1:21" ht="21.6" customHeight="1" x14ac:dyDescent="0.25">
      <c r="A84" s="8" t="s">
        <v>50</v>
      </c>
      <c r="B84" s="8"/>
      <c r="C84" s="12">
        <f t="shared" ref="C84:T84" si="11">C83+C77</f>
        <v>44.954999999999998</v>
      </c>
      <c r="D84" s="12">
        <f t="shared" si="11"/>
        <v>45.569999999999993</v>
      </c>
      <c r="E84" s="12">
        <f t="shared" si="11"/>
        <v>190.51999999999998</v>
      </c>
      <c r="F84" s="12">
        <f t="shared" si="11"/>
        <v>1349.2350000000001</v>
      </c>
      <c r="G84" s="12" t="e">
        <f t="shared" si="11"/>
        <v>#REF!</v>
      </c>
      <c r="H84" s="12" t="e">
        <f t="shared" si="11"/>
        <v>#REF!</v>
      </c>
      <c r="I84" s="12" t="e">
        <f t="shared" si="11"/>
        <v>#REF!</v>
      </c>
      <c r="J84" s="12" t="e">
        <f t="shared" si="11"/>
        <v>#REF!</v>
      </c>
      <c r="K84" s="12" t="e">
        <f t="shared" si="11"/>
        <v>#REF!</v>
      </c>
      <c r="L84" s="12" t="e">
        <f t="shared" si="11"/>
        <v>#REF!</v>
      </c>
      <c r="M84" s="12" t="e">
        <f t="shared" si="11"/>
        <v>#REF!</v>
      </c>
      <c r="N84" s="12" t="e">
        <f t="shared" si="11"/>
        <v>#REF!</v>
      </c>
      <c r="O84" s="12" t="e">
        <f t="shared" si="11"/>
        <v>#REF!</v>
      </c>
      <c r="P84" s="12" t="e">
        <f t="shared" si="11"/>
        <v>#REF!</v>
      </c>
      <c r="Q84" s="12" t="e">
        <f t="shared" si="11"/>
        <v>#REF!</v>
      </c>
      <c r="R84" s="12" t="e">
        <f t="shared" si="11"/>
        <v>#REF!</v>
      </c>
      <c r="S84" s="12" t="e">
        <f t="shared" si="11"/>
        <v>#REF!</v>
      </c>
      <c r="T84" s="12" t="e">
        <f t="shared" si="11"/>
        <v>#REF!</v>
      </c>
      <c r="U84" s="11"/>
    </row>
    <row r="85" spans="1:21" ht="14.1" customHeight="1" x14ac:dyDescent="0.25">
      <c r="A85" s="13" t="s">
        <v>98</v>
      </c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3"/>
    </row>
    <row r="86" spans="1:21" ht="28.35" customHeight="1" x14ac:dyDescent="0.25">
      <c r="A86" s="72" t="s">
        <v>99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</row>
    <row r="87" spans="1:21" ht="13.35" customHeight="1" x14ac:dyDescent="0.25">
      <c r="A87" s="74" t="s">
        <v>1</v>
      </c>
      <c r="B87" s="74" t="s">
        <v>2</v>
      </c>
      <c r="C87" s="76" t="s">
        <v>3</v>
      </c>
      <c r="D87" s="77"/>
      <c r="E87" s="78"/>
      <c r="F87" s="79" t="s">
        <v>4</v>
      </c>
      <c r="G87" s="76" t="s">
        <v>5</v>
      </c>
      <c r="H87" s="77"/>
      <c r="I87" s="77"/>
      <c r="J87" s="77"/>
      <c r="K87" s="77"/>
      <c r="L87" s="78"/>
      <c r="M87" s="76" t="s">
        <v>6</v>
      </c>
      <c r="N87" s="77"/>
      <c r="O87" s="77"/>
      <c r="P87" s="77"/>
      <c r="Q87" s="77"/>
      <c r="R87" s="77"/>
      <c r="S87" s="77"/>
      <c r="T87" s="78"/>
      <c r="U87" s="74" t="s">
        <v>7</v>
      </c>
    </row>
    <row r="88" spans="1:21" ht="26.7" customHeight="1" x14ac:dyDescent="0.25">
      <c r="A88" s="75"/>
      <c r="B88" s="75"/>
      <c r="C88" s="47" t="s">
        <v>8</v>
      </c>
      <c r="D88" s="47" t="s">
        <v>9</v>
      </c>
      <c r="E88" s="47" t="s">
        <v>10</v>
      </c>
      <c r="F88" s="80"/>
      <c r="G88" s="47" t="s">
        <v>11</v>
      </c>
      <c r="H88" s="47" t="s">
        <v>12</v>
      </c>
      <c r="I88" s="47" t="s">
        <v>13</v>
      </c>
      <c r="J88" s="47" t="s">
        <v>14</v>
      </c>
      <c r="K88" s="47" t="s">
        <v>15</v>
      </c>
      <c r="L88" s="47" t="s">
        <v>16</v>
      </c>
      <c r="M88" s="47" t="s">
        <v>17</v>
      </c>
      <c r="N88" s="47" t="s">
        <v>18</v>
      </c>
      <c r="O88" s="47" t="s">
        <v>19</v>
      </c>
      <c r="P88" s="47" t="s">
        <v>20</v>
      </c>
      <c r="Q88" s="47" t="s">
        <v>21</v>
      </c>
      <c r="R88" s="47" t="s">
        <v>22</v>
      </c>
      <c r="S88" s="47" t="s">
        <v>23</v>
      </c>
      <c r="T88" s="47" t="s">
        <v>24</v>
      </c>
      <c r="U88" s="75"/>
    </row>
    <row r="89" spans="1:21" ht="14.7" customHeight="1" x14ac:dyDescent="0.25">
      <c r="A89" s="3" t="s">
        <v>37</v>
      </c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3"/>
    </row>
    <row r="90" spans="1:21" ht="12.15" customHeight="1" x14ac:dyDescent="0.25">
      <c r="A90" s="16" t="s">
        <v>206</v>
      </c>
      <c r="B90" s="17">
        <v>100</v>
      </c>
      <c r="C90" s="18">
        <v>0.9</v>
      </c>
      <c r="D90" s="18">
        <v>0.2</v>
      </c>
      <c r="E90" s="18">
        <v>8</v>
      </c>
      <c r="F90" s="18">
        <v>47</v>
      </c>
      <c r="G90" s="17" t="s">
        <v>34</v>
      </c>
      <c r="H90" s="17" t="s">
        <v>32</v>
      </c>
      <c r="I90" s="7">
        <v>0.01</v>
      </c>
      <c r="J90" s="7">
        <v>0.69</v>
      </c>
      <c r="K90" s="7">
        <v>0</v>
      </c>
      <c r="L90" s="7">
        <v>0.02</v>
      </c>
      <c r="M90" s="7">
        <v>17.600000000000001</v>
      </c>
      <c r="N90" s="7">
        <v>8.8000000000000007</v>
      </c>
      <c r="O90" s="7">
        <v>12.1</v>
      </c>
      <c r="P90" s="7">
        <v>2.42</v>
      </c>
      <c r="Q90" s="7">
        <v>305.8</v>
      </c>
      <c r="R90" s="7">
        <v>2.2000000000000002</v>
      </c>
      <c r="S90" s="7">
        <v>0.01</v>
      </c>
      <c r="T90" s="7">
        <v>0</v>
      </c>
      <c r="U90" s="6" t="s">
        <v>34</v>
      </c>
    </row>
    <row r="91" spans="1:21" ht="12.15" customHeight="1" x14ac:dyDescent="0.25">
      <c r="A91" s="5" t="s">
        <v>106</v>
      </c>
      <c r="B91" s="6">
        <v>250</v>
      </c>
      <c r="C91" s="7">
        <v>3.48</v>
      </c>
      <c r="D91" s="7">
        <v>4.93</v>
      </c>
      <c r="E91" s="7">
        <v>23.05</v>
      </c>
      <c r="F91" s="7">
        <v>132.94</v>
      </c>
      <c r="G91" s="7">
        <v>0.12</v>
      </c>
      <c r="H91" s="7">
        <v>4.5999999999999996</v>
      </c>
      <c r="I91" s="7">
        <v>0.21</v>
      </c>
      <c r="J91" s="7">
        <v>1.76</v>
      </c>
      <c r="K91" s="7">
        <v>0.04</v>
      </c>
      <c r="L91" s="7">
        <v>0.05</v>
      </c>
      <c r="M91" s="7">
        <v>33.74</v>
      </c>
      <c r="N91" s="7">
        <v>32.619999999999997</v>
      </c>
      <c r="O91" s="7">
        <v>79.989999999999995</v>
      </c>
      <c r="P91" s="7">
        <v>1.23</v>
      </c>
      <c r="Q91" s="7">
        <v>365.01</v>
      </c>
      <c r="R91" s="7">
        <v>4.2</v>
      </c>
      <c r="S91" s="7">
        <v>0.03</v>
      </c>
      <c r="T91" s="7">
        <v>0</v>
      </c>
      <c r="U91" s="6" t="s">
        <v>107</v>
      </c>
    </row>
    <row r="92" spans="1:21" ht="12.15" customHeight="1" x14ac:dyDescent="0.25">
      <c r="A92" s="5" t="s">
        <v>229</v>
      </c>
      <c r="B92" s="6">
        <v>280</v>
      </c>
      <c r="C92" s="7">
        <v>13.37</v>
      </c>
      <c r="D92" s="7">
        <f>19.47+0.68</f>
        <v>20.149999999999999</v>
      </c>
      <c r="E92" s="7">
        <v>32.380000000000003</v>
      </c>
      <c r="F92" s="7">
        <v>403.37</v>
      </c>
      <c r="G92" s="7">
        <v>0.1</v>
      </c>
      <c r="H92" s="7">
        <v>0.39</v>
      </c>
      <c r="I92" s="7">
        <v>0.12</v>
      </c>
      <c r="J92" s="7">
        <v>0.35</v>
      </c>
      <c r="K92" s="7">
        <v>0.27</v>
      </c>
      <c r="L92" s="7">
        <v>0.4</v>
      </c>
      <c r="M92" s="7">
        <v>293.63</v>
      </c>
      <c r="N92" s="7">
        <v>48.99</v>
      </c>
      <c r="O92" s="7">
        <v>355.37</v>
      </c>
      <c r="P92" s="7">
        <v>1.74</v>
      </c>
      <c r="Q92" s="7">
        <v>452.8</v>
      </c>
      <c r="R92" s="7">
        <v>4.28</v>
      </c>
      <c r="S92" s="7">
        <v>0.05</v>
      </c>
      <c r="T92" s="7">
        <v>0.04</v>
      </c>
      <c r="U92" s="6" t="s">
        <v>108</v>
      </c>
    </row>
    <row r="93" spans="1:21" ht="12.15" customHeight="1" x14ac:dyDescent="0.25">
      <c r="A93" s="5" t="s">
        <v>30</v>
      </c>
      <c r="B93" s="6">
        <v>200</v>
      </c>
      <c r="C93" s="7">
        <f>4.57*200/180</f>
        <v>5.0777777777777775</v>
      </c>
      <c r="D93" s="7">
        <f>3.64*200/180</f>
        <v>4.0444444444444443</v>
      </c>
      <c r="E93" s="7">
        <f>16.55*200/180</f>
        <v>18.388888888888889</v>
      </c>
      <c r="F93" s="7">
        <f>118.22*200/180</f>
        <v>131.35555555555555</v>
      </c>
      <c r="G93" s="7">
        <v>0.05</v>
      </c>
      <c r="H93" s="7">
        <v>0.78</v>
      </c>
      <c r="I93" s="7">
        <v>0.02</v>
      </c>
      <c r="J93" s="7">
        <v>0</v>
      </c>
      <c r="K93" s="7">
        <v>0</v>
      </c>
      <c r="L93" s="7">
        <v>0.16</v>
      </c>
      <c r="M93" s="7">
        <v>157.29</v>
      </c>
      <c r="N93" s="7">
        <v>21.8</v>
      </c>
      <c r="O93" s="7">
        <v>119.12</v>
      </c>
      <c r="P93" s="7">
        <v>0.34</v>
      </c>
      <c r="Q93" s="7">
        <v>235.19</v>
      </c>
      <c r="R93" s="7">
        <v>13.5</v>
      </c>
      <c r="S93" s="7">
        <v>0</v>
      </c>
      <c r="T93" s="7">
        <v>0</v>
      </c>
      <c r="U93" s="6" t="s">
        <v>31</v>
      </c>
    </row>
    <row r="94" spans="1:21" ht="12.15" customHeight="1" x14ac:dyDescent="0.25">
      <c r="A94" s="5" t="s">
        <v>44</v>
      </c>
      <c r="B94" s="6">
        <v>50</v>
      </c>
      <c r="C94" s="7">
        <v>3.82</v>
      </c>
      <c r="D94" s="7">
        <v>0.31</v>
      </c>
      <c r="E94" s="7">
        <v>25.09</v>
      </c>
      <c r="F94" s="7">
        <v>118.41</v>
      </c>
      <c r="G94" s="7">
        <v>0.08</v>
      </c>
      <c r="H94" s="7">
        <v>0</v>
      </c>
      <c r="I94" s="7">
        <v>0</v>
      </c>
      <c r="J94" s="7">
        <v>0.98</v>
      </c>
      <c r="K94" s="7">
        <v>0</v>
      </c>
      <c r="L94" s="7">
        <v>0.03</v>
      </c>
      <c r="M94" s="7">
        <v>11.5</v>
      </c>
      <c r="N94" s="7">
        <v>16.5</v>
      </c>
      <c r="O94" s="7">
        <v>42</v>
      </c>
      <c r="P94" s="7">
        <v>1</v>
      </c>
      <c r="Q94" s="7">
        <v>64.5</v>
      </c>
      <c r="R94" s="7">
        <v>0</v>
      </c>
      <c r="S94" s="7">
        <v>0.01</v>
      </c>
      <c r="T94" s="7">
        <v>0</v>
      </c>
      <c r="U94" s="6">
        <v>1</v>
      </c>
    </row>
    <row r="95" spans="1:21" ht="12.15" customHeight="1" x14ac:dyDescent="0.25">
      <c r="A95" s="5" t="s">
        <v>35</v>
      </c>
      <c r="B95" s="6">
        <v>40</v>
      </c>
      <c r="C95" s="7">
        <v>2.65</v>
      </c>
      <c r="D95" s="7">
        <v>0.35</v>
      </c>
      <c r="E95" s="7">
        <v>16.96</v>
      </c>
      <c r="F95" s="7">
        <v>81.58</v>
      </c>
      <c r="G95" s="7">
        <v>7.0000000000000007E-2</v>
      </c>
      <c r="H95" s="7">
        <v>0</v>
      </c>
      <c r="I95" s="7">
        <v>0</v>
      </c>
      <c r="J95" s="7">
        <v>0.88</v>
      </c>
      <c r="K95" s="7">
        <v>0</v>
      </c>
      <c r="L95" s="7">
        <v>0.03</v>
      </c>
      <c r="M95" s="7">
        <v>7.2</v>
      </c>
      <c r="N95" s="7">
        <v>7.6</v>
      </c>
      <c r="O95" s="7">
        <v>34.799999999999997</v>
      </c>
      <c r="P95" s="7">
        <v>1.6</v>
      </c>
      <c r="Q95" s="7">
        <v>54.4</v>
      </c>
      <c r="R95" s="7">
        <v>2.2400000000000002</v>
      </c>
      <c r="S95" s="7">
        <v>0</v>
      </c>
      <c r="T95" s="7">
        <v>0</v>
      </c>
      <c r="U95" s="6">
        <v>2</v>
      </c>
    </row>
    <row r="96" spans="1:21" ht="21.6" customHeight="1" x14ac:dyDescent="0.25">
      <c r="A96" s="8" t="s">
        <v>36</v>
      </c>
      <c r="B96" s="9">
        <f>SUM(B90:B95)</f>
        <v>920</v>
      </c>
      <c r="C96" s="10">
        <f t="shared" ref="C96:T96" si="12">SUM(C90:C95)</f>
        <v>29.297777777777775</v>
      </c>
      <c r="D96" s="10">
        <f t="shared" si="12"/>
        <v>29.984444444444442</v>
      </c>
      <c r="E96" s="10">
        <f t="shared" si="12"/>
        <v>123.8688888888889</v>
      </c>
      <c r="F96" s="10">
        <f t="shared" si="12"/>
        <v>914.65555555555557</v>
      </c>
      <c r="G96" s="10">
        <f t="shared" si="12"/>
        <v>0.42000000000000004</v>
      </c>
      <c r="H96" s="10">
        <f t="shared" si="12"/>
        <v>5.77</v>
      </c>
      <c r="I96" s="10">
        <f t="shared" si="12"/>
        <v>0.36</v>
      </c>
      <c r="J96" s="10">
        <f t="shared" si="12"/>
        <v>4.66</v>
      </c>
      <c r="K96" s="10">
        <f t="shared" si="12"/>
        <v>0.31</v>
      </c>
      <c r="L96" s="10">
        <f t="shared" si="12"/>
        <v>0.69000000000000006</v>
      </c>
      <c r="M96" s="10">
        <f t="shared" si="12"/>
        <v>520.96</v>
      </c>
      <c r="N96" s="10">
        <f t="shared" si="12"/>
        <v>136.30999999999997</v>
      </c>
      <c r="O96" s="10">
        <f t="shared" si="12"/>
        <v>643.37999999999988</v>
      </c>
      <c r="P96" s="10">
        <f t="shared" si="12"/>
        <v>8.33</v>
      </c>
      <c r="Q96" s="10">
        <f t="shared" si="12"/>
        <v>1477.7</v>
      </c>
      <c r="R96" s="10">
        <f t="shared" si="12"/>
        <v>26.42</v>
      </c>
      <c r="S96" s="10">
        <f t="shared" si="12"/>
        <v>9.9999999999999992E-2</v>
      </c>
      <c r="T96" s="10">
        <f t="shared" si="12"/>
        <v>0.04</v>
      </c>
      <c r="U96" s="11"/>
    </row>
    <row r="97" spans="1:21" ht="14.7" customHeight="1" x14ac:dyDescent="0.25">
      <c r="A97" s="3" t="s">
        <v>45</v>
      </c>
      <c r="B97" s="3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3"/>
    </row>
    <row r="98" spans="1:21" ht="12.15" customHeight="1" x14ac:dyDescent="0.25">
      <c r="A98" s="5" t="s">
        <v>109</v>
      </c>
      <c r="B98" s="6">
        <v>200</v>
      </c>
      <c r="C98" s="7">
        <v>11.25</v>
      </c>
      <c r="D98" s="7">
        <v>12.95</v>
      </c>
      <c r="E98" s="7">
        <v>25.22</v>
      </c>
      <c r="F98" s="7">
        <v>270.20999999999998</v>
      </c>
      <c r="G98" s="7">
        <v>0.17</v>
      </c>
      <c r="H98" s="7">
        <v>0.37</v>
      </c>
      <c r="I98" s="7">
        <v>0.03</v>
      </c>
      <c r="J98" s="7">
        <v>1.55</v>
      </c>
      <c r="K98" s="7">
        <v>7.0000000000000007E-2</v>
      </c>
      <c r="L98" s="7">
        <v>0.12</v>
      </c>
      <c r="M98" s="7">
        <v>99.18</v>
      </c>
      <c r="N98" s="7">
        <v>60.85</v>
      </c>
      <c r="O98" s="7">
        <v>185.66</v>
      </c>
      <c r="P98" s="7">
        <v>1.71</v>
      </c>
      <c r="Q98" s="7">
        <v>254.02</v>
      </c>
      <c r="R98" s="7">
        <v>9.14</v>
      </c>
      <c r="S98" s="7">
        <v>0.02</v>
      </c>
      <c r="T98" s="7">
        <v>0</v>
      </c>
      <c r="U98" s="6" t="s">
        <v>110</v>
      </c>
    </row>
    <row r="99" spans="1:21" ht="12.15" customHeight="1" x14ac:dyDescent="0.25">
      <c r="A99" s="5" t="s">
        <v>111</v>
      </c>
      <c r="B99" s="6">
        <v>200</v>
      </c>
      <c r="C99" s="7">
        <v>0.97</v>
      </c>
      <c r="D99" s="7">
        <v>0.19</v>
      </c>
      <c r="E99" s="7">
        <v>19.59</v>
      </c>
      <c r="F99" s="7">
        <v>83.42</v>
      </c>
      <c r="G99" s="7">
        <v>0.02</v>
      </c>
      <c r="H99" s="7">
        <v>1.6</v>
      </c>
      <c r="I99" s="7">
        <v>0</v>
      </c>
      <c r="J99" s="7">
        <v>0</v>
      </c>
      <c r="K99" s="7">
        <v>0</v>
      </c>
      <c r="L99" s="7">
        <v>0.02</v>
      </c>
      <c r="M99" s="7">
        <v>12.6</v>
      </c>
      <c r="N99" s="7">
        <v>7.2</v>
      </c>
      <c r="O99" s="7">
        <v>12.6</v>
      </c>
      <c r="P99" s="7">
        <v>2.52</v>
      </c>
      <c r="Q99" s="7">
        <v>240</v>
      </c>
      <c r="R99" s="7">
        <v>2</v>
      </c>
      <c r="S99" s="7">
        <v>0</v>
      </c>
      <c r="T99" s="7">
        <v>0</v>
      </c>
      <c r="U99" s="6" t="s">
        <v>43</v>
      </c>
    </row>
    <row r="100" spans="1:21" ht="12.15" customHeight="1" x14ac:dyDescent="0.25">
      <c r="A100" s="16" t="s">
        <v>44</v>
      </c>
      <c r="B100" s="17">
        <v>10</v>
      </c>
      <c r="C100" s="18">
        <f>1.53/2</f>
        <v>0.76500000000000001</v>
      </c>
      <c r="D100" s="18">
        <f>0.12/2</f>
        <v>0.06</v>
      </c>
      <c r="E100" s="18">
        <f>10.04/2</f>
        <v>5.0199999999999996</v>
      </c>
      <c r="F100" s="18">
        <f>47.36/2</f>
        <v>23.68</v>
      </c>
      <c r="G100" s="18">
        <v>0.03</v>
      </c>
      <c r="H100" s="18">
        <v>0</v>
      </c>
      <c r="I100" s="18">
        <v>0</v>
      </c>
      <c r="J100" s="18">
        <v>0.39</v>
      </c>
      <c r="K100" s="18">
        <v>0</v>
      </c>
      <c r="L100" s="18">
        <v>0.01</v>
      </c>
      <c r="M100" s="18">
        <v>4.5999999999999996</v>
      </c>
      <c r="N100" s="18">
        <v>6.6</v>
      </c>
      <c r="O100" s="18">
        <v>16.8</v>
      </c>
      <c r="P100" s="18">
        <v>0.4</v>
      </c>
      <c r="Q100" s="18">
        <v>25.8</v>
      </c>
      <c r="R100" s="18">
        <v>0</v>
      </c>
      <c r="S100" s="18">
        <v>0</v>
      </c>
      <c r="T100" s="18">
        <v>0</v>
      </c>
      <c r="U100" s="17">
        <v>1</v>
      </c>
    </row>
    <row r="101" spans="1:21" ht="12.15" customHeight="1" x14ac:dyDescent="0.25">
      <c r="A101" s="5" t="s">
        <v>35</v>
      </c>
      <c r="B101" s="6">
        <v>10</v>
      </c>
      <c r="C101" s="7">
        <f>1.32/2</f>
        <v>0.66</v>
      </c>
      <c r="D101" s="7">
        <f>0.18/2</f>
        <v>0.09</v>
      </c>
      <c r="E101" s="7">
        <f>8.48/2</f>
        <v>4.24</v>
      </c>
      <c r="F101" s="7">
        <f>40.79/2</f>
        <v>20.395</v>
      </c>
      <c r="G101" s="7">
        <v>0.06</v>
      </c>
      <c r="H101" s="7">
        <v>0</v>
      </c>
      <c r="I101" s="7">
        <v>0</v>
      </c>
      <c r="J101" s="7">
        <v>0.78</v>
      </c>
      <c r="K101" s="7">
        <v>0</v>
      </c>
      <c r="L101" s="7">
        <v>0.02</v>
      </c>
      <c r="M101" s="7">
        <v>9.1999999999999993</v>
      </c>
      <c r="N101" s="7">
        <v>13.2</v>
      </c>
      <c r="O101" s="7">
        <v>33.6</v>
      </c>
      <c r="P101" s="7">
        <v>0.8</v>
      </c>
      <c r="Q101" s="7">
        <v>51.6</v>
      </c>
      <c r="R101" s="7">
        <v>0</v>
      </c>
      <c r="S101" s="7">
        <v>0.01</v>
      </c>
      <c r="T101" s="7">
        <v>0</v>
      </c>
      <c r="U101" s="6">
        <v>1</v>
      </c>
    </row>
    <row r="102" spans="1:21" ht="12.15" customHeight="1" x14ac:dyDescent="0.25">
      <c r="A102" s="8" t="s">
        <v>36</v>
      </c>
      <c r="B102" s="9">
        <f>B98+B99+B101</f>
        <v>410</v>
      </c>
      <c r="C102" s="10">
        <f t="shared" ref="C102:T102" si="13">C98+C99+C101</f>
        <v>12.88</v>
      </c>
      <c r="D102" s="10">
        <f t="shared" si="13"/>
        <v>13.229999999999999</v>
      </c>
      <c r="E102" s="10">
        <f t="shared" si="13"/>
        <v>49.050000000000004</v>
      </c>
      <c r="F102" s="10">
        <f t="shared" si="13"/>
        <v>374.02499999999998</v>
      </c>
      <c r="G102" s="10">
        <f t="shared" si="13"/>
        <v>0.25</v>
      </c>
      <c r="H102" s="10">
        <f t="shared" si="13"/>
        <v>1.9700000000000002</v>
      </c>
      <c r="I102" s="10">
        <f t="shared" si="13"/>
        <v>0.03</v>
      </c>
      <c r="J102" s="10">
        <f t="shared" si="13"/>
        <v>2.33</v>
      </c>
      <c r="K102" s="10">
        <f t="shared" si="13"/>
        <v>7.0000000000000007E-2</v>
      </c>
      <c r="L102" s="10">
        <f t="shared" si="13"/>
        <v>0.15999999999999998</v>
      </c>
      <c r="M102" s="10">
        <f t="shared" si="13"/>
        <v>120.98</v>
      </c>
      <c r="N102" s="10">
        <f t="shared" si="13"/>
        <v>81.25</v>
      </c>
      <c r="O102" s="10">
        <f t="shared" si="13"/>
        <v>231.85999999999999</v>
      </c>
      <c r="P102" s="10">
        <f t="shared" si="13"/>
        <v>5.03</v>
      </c>
      <c r="Q102" s="10">
        <f t="shared" si="13"/>
        <v>545.62</v>
      </c>
      <c r="R102" s="10">
        <f t="shared" si="13"/>
        <v>11.14</v>
      </c>
      <c r="S102" s="10">
        <f t="shared" si="13"/>
        <v>0.03</v>
      </c>
      <c r="T102" s="10">
        <f t="shared" si="13"/>
        <v>0</v>
      </c>
      <c r="U102" s="11"/>
    </row>
    <row r="103" spans="1:21" ht="21.6" customHeight="1" x14ac:dyDescent="0.25">
      <c r="A103" s="8" t="s">
        <v>50</v>
      </c>
      <c r="B103" s="8"/>
      <c r="C103" s="12">
        <f>C102+C96</f>
        <v>42.177777777777777</v>
      </c>
      <c r="D103" s="12">
        <f t="shared" ref="D103:T103" si="14">D102+D96</f>
        <v>43.214444444444439</v>
      </c>
      <c r="E103" s="12">
        <f t="shared" si="14"/>
        <v>172.91888888888892</v>
      </c>
      <c r="F103" s="12">
        <f t="shared" si="14"/>
        <v>1288.6805555555557</v>
      </c>
      <c r="G103" s="12">
        <f t="shared" si="14"/>
        <v>0.67</v>
      </c>
      <c r="H103" s="12">
        <f t="shared" si="14"/>
        <v>7.74</v>
      </c>
      <c r="I103" s="12">
        <f t="shared" si="14"/>
        <v>0.39</v>
      </c>
      <c r="J103" s="12">
        <f t="shared" si="14"/>
        <v>6.99</v>
      </c>
      <c r="K103" s="12">
        <f t="shared" si="14"/>
        <v>0.38</v>
      </c>
      <c r="L103" s="12">
        <f t="shared" si="14"/>
        <v>0.85000000000000009</v>
      </c>
      <c r="M103" s="12">
        <f t="shared" si="14"/>
        <v>641.94000000000005</v>
      </c>
      <c r="N103" s="12">
        <f t="shared" si="14"/>
        <v>217.55999999999997</v>
      </c>
      <c r="O103" s="12">
        <f t="shared" si="14"/>
        <v>875.2399999999999</v>
      </c>
      <c r="P103" s="12">
        <f t="shared" si="14"/>
        <v>13.36</v>
      </c>
      <c r="Q103" s="12">
        <f t="shared" si="14"/>
        <v>2023.3200000000002</v>
      </c>
      <c r="R103" s="12">
        <f t="shared" si="14"/>
        <v>37.56</v>
      </c>
      <c r="S103" s="12">
        <f t="shared" si="14"/>
        <v>0.13</v>
      </c>
      <c r="T103" s="12">
        <f t="shared" si="14"/>
        <v>0.04</v>
      </c>
      <c r="U103" s="11"/>
    </row>
    <row r="104" spans="1:21" ht="14.1" customHeight="1" x14ac:dyDescent="0.25">
      <c r="A104" s="13" t="s">
        <v>112</v>
      </c>
      <c r="B104" s="13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3"/>
    </row>
    <row r="105" spans="1:21" ht="28.35" customHeight="1" x14ac:dyDescent="0.25">
      <c r="A105" s="72" t="s">
        <v>199</v>
      </c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</row>
    <row r="106" spans="1:21" ht="13.35" customHeight="1" x14ac:dyDescent="0.25">
      <c r="A106" s="74" t="s">
        <v>1</v>
      </c>
      <c r="B106" s="74" t="s">
        <v>2</v>
      </c>
      <c r="C106" s="76" t="s">
        <v>3</v>
      </c>
      <c r="D106" s="77"/>
      <c r="E106" s="78"/>
      <c r="F106" s="79" t="s">
        <v>4</v>
      </c>
      <c r="G106" s="76" t="s">
        <v>5</v>
      </c>
      <c r="H106" s="77"/>
      <c r="I106" s="77"/>
      <c r="J106" s="77"/>
      <c r="K106" s="77"/>
      <c r="L106" s="78"/>
      <c r="M106" s="76" t="s">
        <v>6</v>
      </c>
      <c r="N106" s="77"/>
      <c r="O106" s="77"/>
      <c r="P106" s="77"/>
      <c r="Q106" s="77"/>
      <c r="R106" s="77"/>
      <c r="S106" s="77"/>
      <c r="T106" s="78"/>
      <c r="U106" s="74" t="s">
        <v>7</v>
      </c>
    </row>
    <row r="107" spans="1:21" ht="26.7" customHeight="1" x14ac:dyDescent="0.25">
      <c r="A107" s="75"/>
      <c r="B107" s="75"/>
      <c r="C107" s="47" t="s">
        <v>8</v>
      </c>
      <c r="D107" s="47" t="s">
        <v>9</v>
      </c>
      <c r="E107" s="47" t="s">
        <v>10</v>
      </c>
      <c r="F107" s="80"/>
      <c r="G107" s="47" t="s">
        <v>11</v>
      </c>
      <c r="H107" s="47" t="s">
        <v>12</v>
      </c>
      <c r="I107" s="47" t="s">
        <v>13</v>
      </c>
      <c r="J107" s="47" t="s">
        <v>14</v>
      </c>
      <c r="K107" s="47" t="s">
        <v>15</v>
      </c>
      <c r="L107" s="47" t="s">
        <v>16</v>
      </c>
      <c r="M107" s="47" t="s">
        <v>17</v>
      </c>
      <c r="N107" s="47" t="s">
        <v>18</v>
      </c>
      <c r="O107" s="47" t="s">
        <v>19</v>
      </c>
      <c r="P107" s="47" t="s">
        <v>20</v>
      </c>
      <c r="Q107" s="47" t="s">
        <v>21</v>
      </c>
      <c r="R107" s="47" t="s">
        <v>22</v>
      </c>
      <c r="S107" s="47" t="s">
        <v>23</v>
      </c>
      <c r="T107" s="47" t="s">
        <v>24</v>
      </c>
      <c r="U107" s="75"/>
    </row>
    <row r="108" spans="1:21" ht="14.7" customHeight="1" x14ac:dyDescent="0.25">
      <c r="A108" s="48" t="s">
        <v>37</v>
      </c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8"/>
    </row>
    <row r="109" spans="1:21" ht="12.15" customHeight="1" x14ac:dyDescent="0.25">
      <c r="A109" s="16" t="s">
        <v>33</v>
      </c>
      <c r="B109" s="17">
        <v>100</v>
      </c>
      <c r="C109" s="18">
        <v>0.4</v>
      </c>
      <c r="D109" s="18">
        <v>0.4</v>
      </c>
      <c r="E109" s="18">
        <v>9.8000000000000007</v>
      </c>
      <c r="F109" s="18">
        <v>47</v>
      </c>
      <c r="G109" s="19">
        <v>0.03</v>
      </c>
      <c r="H109" s="19">
        <v>10</v>
      </c>
      <c r="I109" s="19">
        <v>0.01</v>
      </c>
      <c r="J109" s="19">
        <v>0.63</v>
      </c>
      <c r="K109" s="19">
        <v>0</v>
      </c>
      <c r="L109" s="19">
        <v>0.02</v>
      </c>
      <c r="M109" s="19">
        <v>16</v>
      </c>
      <c r="N109" s="19">
        <v>8</v>
      </c>
      <c r="O109" s="19">
        <v>11</v>
      </c>
      <c r="P109" s="19">
        <v>2.2000000000000002</v>
      </c>
      <c r="Q109" s="19">
        <v>278</v>
      </c>
      <c r="R109" s="19">
        <v>2</v>
      </c>
      <c r="S109" s="19">
        <v>0.01</v>
      </c>
      <c r="T109" s="19">
        <v>0</v>
      </c>
      <c r="U109" s="17" t="s">
        <v>34</v>
      </c>
    </row>
    <row r="110" spans="1:21" ht="12.15" customHeight="1" x14ac:dyDescent="0.25">
      <c r="A110" s="16" t="s">
        <v>174</v>
      </c>
      <c r="B110" s="17">
        <v>250</v>
      </c>
      <c r="C110" s="18">
        <v>3.33</v>
      </c>
      <c r="D110" s="18">
        <v>4.45</v>
      </c>
      <c r="E110" s="18">
        <v>18.36</v>
      </c>
      <c r="F110" s="18">
        <v>131.18</v>
      </c>
      <c r="G110" s="18">
        <v>0.05</v>
      </c>
      <c r="H110" s="18">
        <v>2.8</v>
      </c>
      <c r="I110" s="18">
        <v>0.04</v>
      </c>
      <c r="J110" s="18">
        <v>0.26</v>
      </c>
      <c r="K110" s="18">
        <v>0.19</v>
      </c>
      <c r="L110" s="18">
        <v>0.05</v>
      </c>
      <c r="M110" s="18">
        <v>29.57</v>
      </c>
      <c r="N110" s="18">
        <v>13.39</v>
      </c>
      <c r="O110" s="18">
        <v>46.53</v>
      </c>
      <c r="P110" s="18">
        <v>0.72</v>
      </c>
      <c r="Q110" s="18">
        <v>219.54</v>
      </c>
      <c r="R110" s="18">
        <v>3.08</v>
      </c>
      <c r="S110" s="18">
        <v>0.01</v>
      </c>
      <c r="T110" s="18">
        <v>0.01</v>
      </c>
      <c r="U110" s="17" t="s">
        <v>175</v>
      </c>
    </row>
    <row r="111" spans="1:21" ht="12.15" customHeight="1" x14ac:dyDescent="0.25">
      <c r="A111" s="16" t="s">
        <v>176</v>
      </c>
      <c r="B111" s="17">
        <v>280</v>
      </c>
      <c r="C111" s="18">
        <v>19.73</v>
      </c>
      <c r="D111" s="18">
        <v>24.39</v>
      </c>
      <c r="E111" s="18">
        <v>58.35</v>
      </c>
      <c r="F111" s="18">
        <v>524.41</v>
      </c>
      <c r="G111" s="18">
        <v>0.35</v>
      </c>
      <c r="H111" s="18">
        <v>10.77</v>
      </c>
      <c r="I111" s="18">
        <v>0.43</v>
      </c>
      <c r="J111" s="18">
        <v>3.99</v>
      </c>
      <c r="K111" s="18">
        <v>0</v>
      </c>
      <c r="L111" s="18">
        <v>0.39</v>
      </c>
      <c r="M111" s="18">
        <v>29.93</v>
      </c>
      <c r="N111" s="18">
        <v>48.35</v>
      </c>
      <c r="O111" s="18">
        <v>204.68</v>
      </c>
      <c r="P111" s="18">
        <v>3.77</v>
      </c>
      <c r="Q111" s="18">
        <v>902.21</v>
      </c>
      <c r="R111" s="18">
        <v>12.54</v>
      </c>
      <c r="S111" s="18">
        <v>0.08</v>
      </c>
      <c r="T111" s="18">
        <v>0.01</v>
      </c>
      <c r="U111" s="17">
        <v>34</v>
      </c>
    </row>
    <row r="112" spans="1:21" ht="11.4" customHeight="1" x14ac:dyDescent="0.25">
      <c r="A112" s="5" t="s">
        <v>64</v>
      </c>
      <c r="B112" s="6">
        <v>200</v>
      </c>
      <c r="C112" s="7">
        <v>3</v>
      </c>
      <c r="D112" s="7">
        <v>2.4300000000000002</v>
      </c>
      <c r="E112" s="7">
        <v>14.75</v>
      </c>
      <c r="F112" s="7">
        <v>93.49</v>
      </c>
      <c r="G112" s="7">
        <v>0.03</v>
      </c>
      <c r="H112" s="7">
        <v>0.56000000000000005</v>
      </c>
      <c r="I112" s="7">
        <v>0.02</v>
      </c>
      <c r="J112" s="7">
        <v>0</v>
      </c>
      <c r="K112" s="7">
        <v>0</v>
      </c>
      <c r="L112" s="7">
        <v>0.12</v>
      </c>
      <c r="M112" s="7">
        <v>112.88</v>
      </c>
      <c r="N112" s="7">
        <v>16.55</v>
      </c>
      <c r="O112" s="7">
        <v>79.42</v>
      </c>
      <c r="P112" s="7">
        <v>0.82</v>
      </c>
      <c r="Q112" s="7">
        <v>171.56</v>
      </c>
      <c r="R112" s="7">
        <v>9</v>
      </c>
      <c r="S112" s="7">
        <v>0</v>
      </c>
      <c r="T112" s="7">
        <v>0</v>
      </c>
      <c r="U112" s="6" t="s">
        <v>65</v>
      </c>
    </row>
    <row r="113" spans="1:21" ht="12.15" customHeight="1" x14ac:dyDescent="0.25">
      <c r="A113" s="16" t="s">
        <v>44</v>
      </c>
      <c r="B113" s="17">
        <v>40</v>
      </c>
      <c r="C113" s="18">
        <v>3.05</v>
      </c>
      <c r="D113" s="18">
        <v>0.25</v>
      </c>
      <c r="E113" s="18">
        <v>20.07</v>
      </c>
      <c r="F113" s="18">
        <v>94.73</v>
      </c>
      <c r="G113" s="18">
        <v>0.06</v>
      </c>
      <c r="H113" s="18">
        <v>0</v>
      </c>
      <c r="I113" s="18">
        <v>0</v>
      </c>
      <c r="J113" s="18">
        <v>0.78</v>
      </c>
      <c r="K113" s="18">
        <v>0</v>
      </c>
      <c r="L113" s="18">
        <v>0.02</v>
      </c>
      <c r="M113" s="18">
        <v>9.1999999999999993</v>
      </c>
      <c r="N113" s="18">
        <v>13.2</v>
      </c>
      <c r="O113" s="18">
        <v>33.6</v>
      </c>
      <c r="P113" s="18">
        <v>0.8</v>
      </c>
      <c r="Q113" s="18">
        <v>51.6</v>
      </c>
      <c r="R113" s="18">
        <v>0</v>
      </c>
      <c r="S113" s="18">
        <v>0.01</v>
      </c>
      <c r="T113" s="18">
        <v>0</v>
      </c>
      <c r="U113" s="17">
        <v>1</v>
      </c>
    </row>
    <row r="114" spans="1:21" ht="12.15" customHeight="1" x14ac:dyDescent="0.25">
      <c r="A114" s="5" t="s">
        <v>35</v>
      </c>
      <c r="B114" s="6">
        <v>30</v>
      </c>
      <c r="C114" s="7">
        <v>1.99</v>
      </c>
      <c r="D114" s="7">
        <v>0.26</v>
      </c>
      <c r="E114" s="7">
        <v>12.72</v>
      </c>
      <c r="F114" s="7">
        <v>61.19</v>
      </c>
      <c r="G114" s="7">
        <v>0.05</v>
      </c>
      <c r="H114" s="7">
        <v>0</v>
      </c>
      <c r="I114" s="7">
        <v>0</v>
      </c>
      <c r="J114" s="7">
        <v>0.66</v>
      </c>
      <c r="K114" s="7">
        <v>0</v>
      </c>
      <c r="L114" s="7">
        <v>0.02</v>
      </c>
      <c r="M114" s="7">
        <v>5.4</v>
      </c>
      <c r="N114" s="7">
        <v>5.7</v>
      </c>
      <c r="O114" s="7">
        <v>26.1</v>
      </c>
      <c r="P114" s="7">
        <v>1.2</v>
      </c>
      <c r="Q114" s="7">
        <v>40.799999999999997</v>
      </c>
      <c r="R114" s="7">
        <v>1.68</v>
      </c>
      <c r="S114" s="7">
        <v>0</v>
      </c>
      <c r="T114" s="7">
        <v>0</v>
      </c>
      <c r="U114" s="6">
        <v>2</v>
      </c>
    </row>
    <row r="115" spans="1:21" ht="21.6" customHeight="1" x14ac:dyDescent="0.25">
      <c r="A115" s="50" t="s">
        <v>36</v>
      </c>
      <c r="B115" s="1">
        <f t="shared" ref="B115:T115" si="15">SUM(B109:B114)</f>
        <v>900</v>
      </c>
      <c r="C115" s="47">
        <f t="shared" si="15"/>
        <v>31.5</v>
      </c>
      <c r="D115" s="47">
        <f t="shared" si="15"/>
        <v>32.18</v>
      </c>
      <c r="E115" s="47">
        <f t="shared" si="15"/>
        <v>134.05000000000001</v>
      </c>
      <c r="F115" s="47">
        <f t="shared" si="15"/>
        <v>952</v>
      </c>
      <c r="G115" s="47">
        <f t="shared" si="15"/>
        <v>0.57000000000000006</v>
      </c>
      <c r="H115" s="47">
        <f t="shared" si="15"/>
        <v>24.13</v>
      </c>
      <c r="I115" s="47">
        <f t="shared" si="15"/>
        <v>0.5</v>
      </c>
      <c r="J115" s="47">
        <f t="shared" si="15"/>
        <v>6.32</v>
      </c>
      <c r="K115" s="47">
        <f t="shared" si="15"/>
        <v>0.19</v>
      </c>
      <c r="L115" s="47">
        <f t="shared" si="15"/>
        <v>0.62000000000000011</v>
      </c>
      <c r="M115" s="47">
        <f t="shared" si="15"/>
        <v>202.98</v>
      </c>
      <c r="N115" s="47">
        <f t="shared" si="15"/>
        <v>105.19000000000001</v>
      </c>
      <c r="O115" s="47">
        <f t="shared" si="15"/>
        <v>401.3300000000001</v>
      </c>
      <c r="P115" s="47">
        <f t="shared" si="15"/>
        <v>9.51</v>
      </c>
      <c r="Q115" s="47">
        <f t="shared" si="15"/>
        <v>1663.7099999999998</v>
      </c>
      <c r="R115" s="47">
        <f t="shared" si="15"/>
        <v>28.299999999999997</v>
      </c>
      <c r="S115" s="47">
        <f t="shared" si="15"/>
        <v>0.11</v>
      </c>
      <c r="T115" s="47">
        <f t="shared" si="15"/>
        <v>0.02</v>
      </c>
      <c r="U115" s="57"/>
    </row>
    <row r="116" spans="1:21" ht="21.6" customHeight="1" x14ac:dyDescent="0.25">
      <c r="A116" s="50" t="s">
        <v>50</v>
      </c>
      <c r="B116" s="50"/>
      <c r="C116" s="47">
        <f>C115</f>
        <v>31.5</v>
      </c>
      <c r="D116" s="47">
        <f t="shared" ref="D116:F116" si="16">D115</f>
        <v>32.18</v>
      </c>
      <c r="E116" s="47">
        <f t="shared" si="16"/>
        <v>134.05000000000001</v>
      </c>
      <c r="F116" s="47">
        <f t="shared" si="16"/>
        <v>952</v>
      </c>
      <c r="G116" s="47" t="e">
        <f>G115+#REF!</f>
        <v>#REF!</v>
      </c>
      <c r="H116" s="47" t="e">
        <f>H115+#REF!</f>
        <v>#REF!</v>
      </c>
      <c r="I116" s="47" t="e">
        <f>I115+#REF!</f>
        <v>#REF!</v>
      </c>
      <c r="J116" s="47" t="e">
        <f>J115+#REF!</f>
        <v>#REF!</v>
      </c>
      <c r="K116" s="47" t="e">
        <f>K115+#REF!</f>
        <v>#REF!</v>
      </c>
      <c r="L116" s="47" t="e">
        <f>L115+#REF!</f>
        <v>#REF!</v>
      </c>
      <c r="M116" s="47" t="e">
        <f>M115+#REF!</f>
        <v>#REF!</v>
      </c>
      <c r="N116" s="47" t="e">
        <f>N115+#REF!</f>
        <v>#REF!</v>
      </c>
      <c r="O116" s="47" t="e">
        <f>O115+#REF!</f>
        <v>#REF!</v>
      </c>
      <c r="P116" s="47" t="e">
        <f>P115+#REF!</f>
        <v>#REF!</v>
      </c>
      <c r="Q116" s="47" t="e">
        <f>Q115+#REF!</f>
        <v>#REF!</v>
      </c>
      <c r="R116" s="47" t="e">
        <f>R115+#REF!</f>
        <v>#REF!</v>
      </c>
      <c r="S116" s="47" t="e">
        <f>S115+#REF!</f>
        <v>#REF!</v>
      </c>
      <c r="T116" s="47" t="e">
        <f>T115+#REF!</f>
        <v>#REF!</v>
      </c>
      <c r="U116" s="57"/>
    </row>
    <row r="117" spans="1:21" ht="28.35" customHeight="1" x14ac:dyDescent="0.25">
      <c r="A117" s="72" t="s">
        <v>113</v>
      </c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</row>
    <row r="118" spans="1:21" ht="13.35" customHeight="1" x14ac:dyDescent="0.25">
      <c r="A118" s="74" t="s">
        <v>1</v>
      </c>
      <c r="B118" s="74" t="s">
        <v>2</v>
      </c>
      <c r="C118" s="76" t="s">
        <v>3</v>
      </c>
      <c r="D118" s="77"/>
      <c r="E118" s="78"/>
      <c r="F118" s="79" t="s">
        <v>4</v>
      </c>
      <c r="G118" s="76" t="s">
        <v>5</v>
      </c>
      <c r="H118" s="77"/>
      <c r="I118" s="77"/>
      <c r="J118" s="77"/>
      <c r="K118" s="77"/>
      <c r="L118" s="78"/>
      <c r="M118" s="76" t="s">
        <v>6</v>
      </c>
      <c r="N118" s="77"/>
      <c r="O118" s="77"/>
      <c r="P118" s="77"/>
      <c r="Q118" s="77"/>
      <c r="R118" s="77"/>
      <c r="S118" s="77"/>
      <c r="T118" s="78"/>
      <c r="U118" s="74" t="s">
        <v>7</v>
      </c>
    </row>
    <row r="119" spans="1:21" ht="26.7" customHeight="1" x14ac:dyDescent="0.25">
      <c r="A119" s="75"/>
      <c r="B119" s="75"/>
      <c r="C119" s="47" t="s">
        <v>8</v>
      </c>
      <c r="D119" s="47" t="s">
        <v>9</v>
      </c>
      <c r="E119" s="47" t="s">
        <v>10</v>
      </c>
      <c r="F119" s="80"/>
      <c r="G119" s="47" t="s">
        <v>11</v>
      </c>
      <c r="H119" s="47" t="s">
        <v>12</v>
      </c>
      <c r="I119" s="47" t="s">
        <v>13</v>
      </c>
      <c r="J119" s="47" t="s">
        <v>14</v>
      </c>
      <c r="K119" s="47" t="s">
        <v>15</v>
      </c>
      <c r="L119" s="47" t="s">
        <v>16</v>
      </c>
      <c r="M119" s="47" t="s">
        <v>17</v>
      </c>
      <c r="N119" s="47" t="s">
        <v>18</v>
      </c>
      <c r="O119" s="47" t="s">
        <v>19</v>
      </c>
      <c r="P119" s="47" t="s">
        <v>20</v>
      </c>
      <c r="Q119" s="47" t="s">
        <v>21</v>
      </c>
      <c r="R119" s="47" t="s">
        <v>22</v>
      </c>
      <c r="S119" s="47" t="s">
        <v>23</v>
      </c>
      <c r="T119" s="47" t="s">
        <v>24</v>
      </c>
      <c r="U119" s="75"/>
    </row>
    <row r="120" spans="1:21" ht="14.7" customHeight="1" x14ac:dyDescent="0.25">
      <c r="A120" s="3" t="s">
        <v>37</v>
      </c>
      <c r="B120" s="3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3"/>
    </row>
    <row r="121" spans="1:21" ht="12.15" customHeight="1" x14ac:dyDescent="0.25">
      <c r="A121" s="5" t="s">
        <v>118</v>
      </c>
      <c r="B121" s="6">
        <v>100</v>
      </c>
      <c r="C121" s="7">
        <v>0.98</v>
      </c>
      <c r="D121" s="7">
        <v>6.15</v>
      </c>
      <c r="E121" s="7">
        <v>3.68</v>
      </c>
      <c r="F121" s="7">
        <v>75.28</v>
      </c>
      <c r="G121" s="7">
        <v>0.05</v>
      </c>
      <c r="H121" s="7">
        <v>16.7</v>
      </c>
      <c r="I121" s="7">
        <v>0.08</v>
      </c>
      <c r="J121" s="7">
        <v>2.77</v>
      </c>
      <c r="K121" s="7">
        <v>0</v>
      </c>
      <c r="L121" s="7">
        <v>0.04</v>
      </c>
      <c r="M121" s="7">
        <v>18.489999999999998</v>
      </c>
      <c r="N121" s="7">
        <v>16.18</v>
      </c>
      <c r="O121" s="7">
        <v>34.26</v>
      </c>
      <c r="P121" s="7">
        <v>0.95</v>
      </c>
      <c r="Q121" s="7">
        <v>209.55</v>
      </c>
      <c r="R121" s="7">
        <v>2.37</v>
      </c>
      <c r="S121" s="7">
        <v>0.01</v>
      </c>
      <c r="T121" s="7">
        <v>0</v>
      </c>
      <c r="U121" s="6" t="s">
        <v>119</v>
      </c>
    </row>
    <row r="122" spans="1:21" ht="12.15" customHeight="1" x14ac:dyDescent="0.25">
      <c r="A122" s="5" t="s">
        <v>120</v>
      </c>
      <c r="B122" s="6">
        <v>250</v>
      </c>
      <c r="C122" s="7">
        <v>1.94</v>
      </c>
      <c r="D122" s="7">
        <v>4.38</v>
      </c>
      <c r="E122" s="7">
        <v>9.15</v>
      </c>
      <c r="F122" s="7">
        <v>86.96</v>
      </c>
      <c r="G122" s="7">
        <v>0.05</v>
      </c>
      <c r="H122" s="7">
        <v>13.95</v>
      </c>
      <c r="I122" s="7">
        <v>0.24</v>
      </c>
      <c r="J122" s="7">
        <v>1.32</v>
      </c>
      <c r="K122" s="7">
        <v>0.04</v>
      </c>
      <c r="L122" s="7">
        <v>0.05</v>
      </c>
      <c r="M122" s="7">
        <v>52.62</v>
      </c>
      <c r="N122" s="7">
        <v>23.32</v>
      </c>
      <c r="O122" s="7">
        <v>45.22</v>
      </c>
      <c r="P122" s="7">
        <v>1.05</v>
      </c>
      <c r="Q122" s="7">
        <v>343.43</v>
      </c>
      <c r="R122" s="7">
        <v>4.03</v>
      </c>
      <c r="S122" s="7">
        <v>0.03</v>
      </c>
      <c r="T122" s="7">
        <v>0</v>
      </c>
      <c r="U122" s="6" t="s">
        <v>121</v>
      </c>
    </row>
    <row r="123" spans="1:21" ht="12.15" customHeight="1" x14ac:dyDescent="0.25">
      <c r="A123" s="5" t="s">
        <v>122</v>
      </c>
      <c r="B123" s="6">
        <v>280</v>
      </c>
      <c r="C123" s="7">
        <f>23.15-0.38</f>
        <v>22.77</v>
      </c>
      <c r="D123" s="7">
        <v>21.06</v>
      </c>
      <c r="E123" s="7">
        <v>74.680000000000007</v>
      </c>
      <c r="F123" s="7">
        <v>575.33000000000004</v>
      </c>
      <c r="G123" s="7">
        <v>0.11</v>
      </c>
      <c r="H123" s="7">
        <v>2.17</v>
      </c>
      <c r="I123" s="7">
        <v>0.12</v>
      </c>
      <c r="J123" s="7">
        <v>1.1599999999999999</v>
      </c>
      <c r="K123" s="7">
        <v>0.11</v>
      </c>
      <c r="L123" s="7">
        <v>0.21</v>
      </c>
      <c r="M123" s="7">
        <v>212.55</v>
      </c>
      <c r="N123" s="7">
        <v>32.35</v>
      </c>
      <c r="O123" s="7">
        <v>233.68</v>
      </c>
      <c r="P123" s="7">
        <v>1.84</v>
      </c>
      <c r="Q123" s="7">
        <v>322.72000000000003</v>
      </c>
      <c r="R123" s="7">
        <v>11.99</v>
      </c>
      <c r="S123" s="7">
        <v>0.08</v>
      </c>
      <c r="T123" s="7">
        <v>0.02</v>
      </c>
      <c r="U123" s="6">
        <v>14</v>
      </c>
    </row>
    <row r="124" spans="1:21" ht="12.15" customHeight="1" x14ac:dyDescent="0.25">
      <c r="A124" s="5" t="s">
        <v>123</v>
      </c>
      <c r="B124" s="6">
        <v>180</v>
      </c>
      <c r="C124" s="7">
        <v>0</v>
      </c>
      <c r="D124" s="7">
        <v>0</v>
      </c>
      <c r="E124" s="7">
        <v>8.7100000000000009</v>
      </c>
      <c r="F124" s="7">
        <v>34.83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7.45</v>
      </c>
      <c r="N124" s="7">
        <v>1.62</v>
      </c>
      <c r="O124" s="7">
        <v>0</v>
      </c>
      <c r="P124" s="7">
        <v>0</v>
      </c>
      <c r="Q124" s="7">
        <v>0.81</v>
      </c>
      <c r="R124" s="7">
        <v>0</v>
      </c>
      <c r="S124" s="7">
        <v>0</v>
      </c>
      <c r="T124" s="7">
        <v>0</v>
      </c>
      <c r="U124" s="6" t="s">
        <v>124</v>
      </c>
    </row>
    <row r="125" spans="1:21" ht="12.15" customHeight="1" x14ac:dyDescent="0.25">
      <c r="A125" s="5" t="s">
        <v>44</v>
      </c>
      <c r="B125" s="6">
        <v>50</v>
      </c>
      <c r="C125" s="7">
        <v>3.82</v>
      </c>
      <c r="D125" s="7">
        <v>0.31</v>
      </c>
      <c r="E125" s="7">
        <v>25.09</v>
      </c>
      <c r="F125" s="7">
        <v>118.41</v>
      </c>
      <c r="G125" s="7">
        <v>0.08</v>
      </c>
      <c r="H125" s="7">
        <v>0</v>
      </c>
      <c r="I125" s="7">
        <v>0</v>
      </c>
      <c r="J125" s="7">
        <v>0.98</v>
      </c>
      <c r="K125" s="7">
        <v>0</v>
      </c>
      <c r="L125" s="7">
        <v>0.03</v>
      </c>
      <c r="M125" s="7">
        <v>11.5</v>
      </c>
      <c r="N125" s="7">
        <v>16.5</v>
      </c>
      <c r="O125" s="7">
        <v>42</v>
      </c>
      <c r="P125" s="7">
        <v>1</v>
      </c>
      <c r="Q125" s="7">
        <v>64.5</v>
      </c>
      <c r="R125" s="7">
        <v>0</v>
      </c>
      <c r="S125" s="7">
        <v>0.01</v>
      </c>
      <c r="T125" s="7">
        <v>0</v>
      </c>
      <c r="U125" s="6">
        <v>1</v>
      </c>
    </row>
    <row r="126" spans="1:21" ht="12.15" customHeight="1" x14ac:dyDescent="0.25">
      <c r="A126" s="5" t="s">
        <v>35</v>
      </c>
      <c r="B126" s="6">
        <v>30</v>
      </c>
      <c r="C126" s="7">
        <v>1.99</v>
      </c>
      <c r="D126" s="7">
        <v>0.26</v>
      </c>
      <c r="E126" s="7">
        <v>12.72</v>
      </c>
      <c r="F126" s="7">
        <v>61.19</v>
      </c>
      <c r="G126" s="7">
        <v>0.05</v>
      </c>
      <c r="H126" s="7">
        <v>0</v>
      </c>
      <c r="I126" s="7">
        <v>0</v>
      </c>
      <c r="J126" s="7">
        <v>0.66</v>
      </c>
      <c r="K126" s="7">
        <v>0</v>
      </c>
      <c r="L126" s="7">
        <v>0.02</v>
      </c>
      <c r="M126" s="7">
        <v>5.4</v>
      </c>
      <c r="N126" s="7">
        <v>5.7</v>
      </c>
      <c r="O126" s="7">
        <v>26.1</v>
      </c>
      <c r="P126" s="7">
        <v>1.2</v>
      </c>
      <c r="Q126" s="7">
        <v>40.799999999999997</v>
      </c>
      <c r="R126" s="7">
        <v>1.68</v>
      </c>
      <c r="S126" s="7">
        <v>0</v>
      </c>
      <c r="T126" s="7">
        <v>0</v>
      </c>
      <c r="U126" s="6">
        <v>2</v>
      </c>
    </row>
    <row r="127" spans="1:21" ht="21.6" customHeight="1" x14ac:dyDescent="0.25">
      <c r="A127" s="8" t="s">
        <v>36</v>
      </c>
      <c r="B127" s="9">
        <f>SUM(B121:B126)</f>
        <v>890</v>
      </c>
      <c r="C127" s="10">
        <f t="shared" ref="C127:T127" si="17">SUM(C121:C126)</f>
        <v>31.499999999999996</v>
      </c>
      <c r="D127" s="10">
        <f t="shared" si="17"/>
        <v>32.159999999999997</v>
      </c>
      <c r="E127" s="10">
        <f t="shared" si="17"/>
        <v>134.03</v>
      </c>
      <c r="F127" s="10">
        <f t="shared" si="17"/>
        <v>952</v>
      </c>
      <c r="G127" s="10">
        <f t="shared" si="17"/>
        <v>0.34</v>
      </c>
      <c r="H127" s="10">
        <f t="shared" si="17"/>
        <v>32.82</v>
      </c>
      <c r="I127" s="10">
        <f t="shared" si="17"/>
        <v>0.44</v>
      </c>
      <c r="J127" s="10">
        <f t="shared" si="17"/>
        <v>6.8900000000000006</v>
      </c>
      <c r="K127" s="10">
        <f t="shared" si="17"/>
        <v>0.15</v>
      </c>
      <c r="L127" s="10">
        <f t="shared" si="17"/>
        <v>0.35</v>
      </c>
      <c r="M127" s="10">
        <f t="shared" si="17"/>
        <v>308.01</v>
      </c>
      <c r="N127" s="10">
        <f t="shared" si="17"/>
        <v>95.67</v>
      </c>
      <c r="O127" s="10">
        <f t="shared" si="17"/>
        <v>381.26</v>
      </c>
      <c r="P127" s="10">
        <f t="shared" si="17"/>
        <v>6.04</v>
      </c>
      <c r="Q127" s="10">
        <f t="shared" si="17"/>
        <v>981.81</v>
      </c>
      <c r="R127" s="10">
        <f t="shared" si="17"/>
        <v>20.07</v>
      </c>
      <c r="S127" s="10">
        <f t="shared" si="17"/>
        <v>0.13</v>
      </c>
      <c r="T127" s="10">
        <f t="shared" si="17"/>
        <v>0.02</v>
      </c>
      <c r="U127" s="11"/>
    </row>
    <row r="128" spans="1:21" ht="14.7" customHeight="1" x14ac:dyDescent="0.25">
      <c r="A128" s="3" t="s">
        <v>45</v>
      </c>
      <c r="B128" s="3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3"/>
    </row>
    <row r="129" spans="1:21" ht="12.15" customHeight="1" x14ac:dyDescent="0.25">
      <c r="A129" s="5" t="s">
        <v>125</v>
      </c>
      <c r="B129" s="6">
        <v>200</v>
      </c>
      <c r="C129" s="7">
        <v>11.89</v>
      </c>
      <c r="D129" s="7">
        <v>13.35</v>
      </c>
      <c r="E129" s="7">
        <v>37.81</v>
      </c>
      <c r="F129" s="7">
        <v>323</v>
      </c>
      <c r="G129" s="7">
        <v>0.12</v>
      </c>
      <c r="H129" s="7">
        <v>16.91</v>
      </c>
      <c r="I129" s="7">
        <v>0.73</v>
      </c>
      <c r="J129" s="7">
        <v>3.15</v>
      </c>
      <c r="K129" s="7">
        <v>0</v>
      </c>
      <c r="L129" s="7">
        <v>0.15</v>
      </c>
      <c r="M129" s="7">
        <v>67.48</v>
      </c>
      <c r="N129" s="7">
        <v>43.91</v>
      </c>
      <c r="O129" s="7">
        <v>152.06</v>
      </c>
      <c r="P129" s="7">
        <v>2.19</v>
      </c>
      <c r="Q129" s="7">
        <v>607.28</v>
      </c>
      <c r="R129" s="7">
        <v>9.9499999999999993</v>
      </c>
      <c r="S129" s="7">
        <v>0.1</v>
      </c>
      <c r="T129" s="7">
        <v>0.01</v>
      </c>
      <c r="U129" s="6" t="s">
        <v>126</v>
      </c>
    </row>
    <row r="130" spans="1:21" ht="12.15" customHeight="1" x14ac:dyDescent="0.25">
      <c r="A130" s="5" t="s">
        <v>105</v>
      </c>
      <c r="B130" s="6">
        <v>180</v>
      </c>
      <c r="C130" s="7">
        <v>0.23</v>
      </c>
      <c r="D130" s="7">
        <v>0.01</v>
      </c>
      <c r="E130" s="7">
        <v>10.23</v>
      </c>
      <c r="F130" s="7">
        <v>42.94</v>
      </c>
      <c r="G130" s="7">
        <v>0</v>
      </c>
      <c r="H130" s="7">
        <v>1.05</v>
      </c>
      <c r="I130" s="7">
        <v>0</v>
      </c>
      <c r="J130" s="7">
        <v>0</v>
      </c>
      <c r="K130" s="7">
        <v>0</v>
      </c>
      <c r="L130" s="7">
        <v>0.01</v>
      </c>
      <c r="M130" s="7">
        <v>13.9</v>
      </c>
      <c r="N130" s="7">
        <v>5.9</v>
      </c>
      <c r="O130" s="7">
        <v>7.93</v>
      </c>
      <c r="P130" s="7">
        <v>0.73</v>
      </c>
      <c r="Q130" s="7">
        <v>33.44</v>
      </c>
      <c r="R130" s="7">
        <v>0</v>
      </c>
      <c r="S130" s="7">
        <v>0</v>
      </c>
      <c r="T130" s="7">
        <v>0</v>
      </c>
      <c r="U130" s="6" t="s">
        <v>127</v>
      </c>
    </row>
    <row r="131" spans="1:21" ht="12.15" customHeight="1" x14ac:dyDescent="0.25">
      <c r="A131" s="16" t="s">
        <v>44</v>
      </c>
      <c r="B131" s="17">
        <v>10</v>
      </c>
      <c r="C131" s="18">
        <f>1.53/2</f>
        <v>0.76500000000000001</v>
      </c>
      <c r="D131" s="18">
        <f>0.12/2</f>
        <v>0.06</v>
      </c>
      <c r="E131" s="18">
        <f>10.04/2</f>
        <v>5.0199999999999996</v>
      </c>
      <c r="F131" s="18">
        <f>47.36/2</f>
        <v>23.68</v>
      </c>
      <c r="G131" s="18">
        <v>0.03</v>
      </c>
      <c r="H131" s="18">
        <v>0</v>
      </c>
      <c r="I131" s="18">
        <v>0</v>
      </c>
      <c r="J131" s="18">
        <v>0.39</v>
      </c>
      <c r="K131" s="18">
        <v>0</v>
      </c>
      <c r="L131" s="18">
        <v>0.01</v>
      </c>
      <c r="M131" s="18">
        <v>4.5999999999999996</v>
      </c>
      <c r="N131" s="18">
        <v>6.6</v>
      </c>
      <c r="O131" s="18">
        <v>16.8</v>
      </c>
      <c r="P131" s="18">
        <v>0.4</v>
      </c>
      <c r="Q131" s="18">
        <v>25.8</v>
      </c>
      <c r="R131" s="18">
        <v>0</v>
      </c>
      <c r="S131" s="18">
        <v>0</v>
      </c>
      <c r="T131" s="18">
        <v>0</v>
      </c>
      <c r="U131" s="17">
        <v>1</v>
      </c>
    </row>
    <row r="132" spans="1:21" ht="12.15" customHeight="1" x14ac:dyDescent="0.25">
      <c r="A132" s="5" t="s">
        <v>35</v>
      </c>
      <c r="B132" s="6">
        <v>10</v>
      </c>
      <c r="C132" s="7">
        <f>1.32/2</f>
        <v>0.66</v>
      </c>
      <c r="D132" s="7">
        <f>0.18/2</f>
        <v>0.09</v>
      </c>
      <c r="E132" s="7">
        <f>8.48/2</f>
        <v>4.24</v>
      </c>
      <c r="F132" s="7">
        <f>40.79/2</f>
        <v>20.395</v>
      </c>
      <c r="G132" s="7">
        <v>0.06</v>
      </c>
      <c r="H132" s="7">
        <v>0</v>
      </c>
      <c r="I132" s="7">
        <v>0</v>
      </c>
      <c r="J132" s="7">
        <v>0.78</v>
      </c>
      <c r="K132" s="7">
        <v>0</v>
      </c>
      <c r="L132" s="7">
        <v>0.02</v>
      </c>
      <c r="M132" s="7">
        <v>9.1999999999999993</v>
      </c>
      <c r="N132" s="7">
        <v>13.2</v>
      </c>
      <c r="O132" s="7">
        <v>33.6</v>
      </c>
      <c r="P132" s="7">
        <v>0.8</v>
      </c>
      <c r="Q132" s="7">
        <v>51.6</v>
      </c>
      <c r="R132" s="7">
        <v>0</v>
      </c>
      <c r="S132" s="7">
        <v>0.01</v>
      </c>
      <c r="T132" s="7">
        <v>0</v>
      </c>
      <c r="U132" s="6">
        <v>1</v>
      </c>
    </row>
    <row r="133" spans="1:21" ht="12.15" customHeight="1" x14ac:dyDescent="0.25">
      <c r="A133" s="8" t="s">
        <v>36</v>
      </c>
      <c r="B133" s="9">
        <f>B132+B130+B129</f>
        <v>390</v>
      </c>
      <c r="C133" s="10">
        <f t="shared" ref="C133:T133" si="18">C132+C130+C129</f>
        <v>12.780000000000001</v>
      </c>
      <c r="D133" s="10">
        <f t="shared" si="18"/>
        <v>13.45</v>
      </c>
      <c r="E133" s="10">
        <f t="shared" si="18"/>
        <v>52.28</v>
      </c>
      <c r="F133" s="10">
        <f t="shared" si="18"/>
        <v>386.33499999999998</v>
      </c>
      <c r="G133" s="10">
        <f t="shared" si="18"/>
        <v>0.18</v>
      </c>
      <c r="H133" s="10">
        <f t="shared" si="18"/>
        <v>17.96</v>
      </c>
      <c r="I133" s="10">
        <f t="shared" si="18"/>
        <v>0.73</v>
      </c>
      <c r="J133" s="10">
        <f t="shared" si="18"/>
        <v>3.9299999999999997</v>
      </c>
      <c r="K133" s="10">
        <f t="shared" si="18"/>
        <v>0</v>
      </c>
      <c r="L133" s="10">
        <f t="shared" si="18"/>
        <v>0.18</v>
      </c>
      <c r="M133" s="10">
        <f t="shared" si="18"/>
        <v>90.580000000000013</v>
      </c>
      <c r="N133" s="10">
        <f t="shared" si="18"/>
        <v>63.01</v>
      </c>
      <c r="O133" s="10">
        <f t="shared" si="18"/>
        <v>193.59</v>
      </c>
      <c r="P133" s="10">
        <f t="shared" si="18"/>
        <v>3.7199999999999998</v>
      </c>
      <c r="Q133" s="10">
        <f t="shared" si="18"/>
        <v>692.31999999999994</v>
      </c>
      <c r="R133" s="10">
        <f t="shared" si="18"/>
        <v>9.9499999999999993</v>
      </c>
      <c r="S133" s="10">
        <f t="shared" si="18"/>
        <v>0.11</v>
      </c>
      <c r="T133" s="10">
        <f t="shared" si="18"/>
        <v>0.01</v>
      </c>
      <c r="U133" s="11"/>
    </row>
    <row r="134" spans="1:21" ht="21.6" customHeight="1" x14ac:dyDescent="0.25">
      <c r="A134" s="8" t="s">
        <v>50</v>
      </c>
      <c r="B134" s="8"/>
      <c r="C134" s="12">
        <f>C133+C127</f>
        <v>44.28</v>
      </c>
      <c r="D134" s="12">
        <f t="shared" ref="D134:T134" si="19">D133+D127</f>
        <v>45.61</v>
      </c>
      <c r="E134" s="12">
        <f t="shared" si="19"/>
        <v>186.31</v>
      </c>
      <c r="F134" s="12">
        <f t="shared" si="19"/>
        <v>1338.335</v>
      </c>
      <c r="G134" s="12">
        <f t="shared" si="19"/>
        <v>0.52</v>
      </c>
      <c r="H134" s="12">
        <f t="shared" si="19"/>
        <v>50.78</v>
      </c>
      <c r="I134" s="12">
        <f t="shared" si="19"/>
        <v>1.17</v>
      </c>
      <c r="J134" s="12">
        <f t="shared" si="19"/>
        <v>10.82</v>
      </c>
      <c r="K134" s="12">
        <f t="shared" si="19"/>
        <v>0.15</v>
      </c>
      <c r="L134" s="12">
        <f t="shared" si="19"/>
        <v>0.53</v>
      </c>
      <c r="M134" s="12">
        <f t="shared" si="19"/>
        <v>398.59000000000003</v>
      </c>
      <c r="N134" s="12">
        <f t="shared" si="19"/>
        <v>158.68</v>
      </c>
      <c r="O134" s="12">
        <f t="shared" si="19"/>
        <v>574.85</v>
      </c>
      <c r="P134" s="12">
        <f t="shared" si="19"/>
        <v>9.76</v>
      </c>
      <c r="Q134" s="12">
        <f t="shared" si="19"/>
        <v>1674.1299999999999</v>
      </c>
      <c r="R134" s="12">
        <f t="shared" si="19"/>
        <v>30.02</v>
      </c>
      <c r="S134" s="12">
        <f t="shared" si="19"/>
        <v>0.24</v>
      </c>
      <c r="T134" s="12">
        <f t="shared" si="19"/>
        <v>0.03</v>
      </c>
      <c r="U134" s="11"/>
    </row>
    <row r="135" spans="1:21" ht="10.65" customHeight="1" x14ac:dyDescent="0.25"/>
    <row r="136" spans="1:21" ht="14.1" customHeight="1" x14ac:dyDescent="0.25">
      <c r="A136" s="13" t="s">
        <v>128</v>
      </c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3"/>
    </row>
    <row r="137" spans="1:21" ht="28.35" customHeight="1" x14ac:dyDescent="0.25">
      <c r="A137" s="72" t="s">
        <v>129</v>
      </c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</row>
    <row r="138" spans="1:21" ht="13.35" customHeight="1" x14ac:dyDescent="0.25">
      <c r="A138" s="74" t="s">
        <v>1</v>
      </c>
      <c r="B138" s="74" t="s">
        <v>2</v>
      </c>
      <c r="C138" s="76" t="s">
        <v>3</v>
      </c>
      <c r="D138" s="77"/>
      <c r="E138" s="78"/>
      <c r="F138" s="79" t="s">
        <v>4</v>
      </c>
      <c r="G138" s="76" t="s">
        <v>5</v>
      </c>
      <c r="H138" s="77"/>
      <c r="I138" s="77"/>
      <c r="J138" s="77"/>
      <c r="K138" s="77"/>
      <c r="L138" s="78"/>
      <c r="M138" s="76" t="s">
        <v>6</v>
      </c>
      <c r="N138" s="77"/>
      <c r="O138" s="77"/>
      <c r="P138" s="77"/>
      <c r="Q138" s="77"/>
      <c r="R138" s="77"/>
      <c r="S138" s="77"/>
      <c r="T138" s="78"/>
      <c r="U138" s="74" t="s">
        <v>7</v>
      </c>
    </row>
    <row r="139" spans="1:21" ht="26.7" customHeight="1" x14ac:dyDescent="0.25">
      <c r="A139" s="75"/>
      <c r="B139" s="75"/>
      <c r="C139" s="47" t="s">
        <v>8</v>
      </c>
      <c r="D139" s="47" t="s">
        <v>9</v>
      </c>
      <c r="E139" s="47" t="s">
        <v>10</v>
      </c>
      <c r="F139" s="80"/>
      <c r="G139" s="47" t="s">
        <v>11</v>
      </c>
      <c r="H139" s="47" t="s">
        <v>12</v>
      </c>
      <c r="I139" s="47" t="s">
        <v>13</v>
      </c>
      <c r="J139" s="47" t="s">
        <v>14</v>
      </c>
      <c r="K139" s="47" t="s">
        <v>15</v>
      </c>
      <c r="L139" s="47" t="s">
        <v>16</v>
      </c>
      <c r="M139" s="47" t="s">
        <v>17</v>
      </c>
      <c r="N139" s="47" t="s">
        <v>18</v>
      </c>
      <c r="O139" s="47" t="s">
        <v>19</v>
      </c>
      <c r="P139" s="47" t="s">
        <v>20</v>
      </c>
      <c r="Q139" s="47" t="s">
        <v>21</v>
      </c>
      <c r="R139" s="47" t="s">
        <v>22</v>
      </c>
      <c r="S139" s="47" t="s">
        <v>23</v>
      </c>
      <c r="T139" s="47" t="s">
        <v>24</v>
      </c>
      <c r="U139" s="75"/>
    </row>
    <row r="140" spans="1:21" ht="14.7" customHeight="1" x14ac:dyDescent="0.25">
      <c r="A140" s="3" t="s">
        <v>37</v>
      </c>
      <c r="B140" s="3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3"/>
    </row>
    <row r="141" spans="1:21" ht="12.15" customHeight="1" x14ac:dyDescent="0.25">
      <c r="A141" s="5" t="s">
        <v>132</v>
      </c>
      <c r="B141" s="6">
        <v>100</v>
      </c>
      <c r="C141" s="7">
        <v>1.6</v>
      </c>
      <c r="D141" s="7">
        <v>5.0999999999999996</v>
      </c>
      <c r="E141" s="7">
        <v>6.9</v>
      </c>
      <c r="F141" s="7">
        <v>80</v>
      </c>
      <c r="G141" s="7">
        <v>0.03</v>
      </c>
      <c r="H141" s="7">
        <v>28</v>
      </c>
      <c r="I141" s="7">
        <v>0.04</v>
      </c>
      <c r="J141" s="7">
        <v>4.5</v>
      </c>
      <c r="K141" s="7">
        <v>0</v>
      </c>
      <c r="L141" s="7">
        <v>0</v>
      </c>
      <c r="M141" s="7">
        <v>45</v>
      </c>
      <c r="N141" s="7">
        <v>21</v>
      </c>
      <c r="O141" s="7">
        <v>37</v>
      </c>
      <c r="P141" s="7">
        <v>1.1000000000000001</v>
      </c>
      <c r="Q141" s="7">
        <v>0</v>
      </c>
      <c r="R141" s="7">
        <v>0</v>
      </c>
      <c r="S141" s="7">
        <v>0</v>
      </c>
      <c r="T141" s="7">
        <v>0</v>
      </c>
      <c r="U141" s="6" t="s">
        <v>133</v>
      </c>
    </row>
    <row r="142" spans="1:21" ht="12.15" customHeight="1" x14ac:dyDescent="0.25">
      <c r="A142" s="5" t="s">
        <v>134</v>
      </c>
      <c r="B142" s="6">
        <v>250</v>
      </c>
      <c r="C142" s="7">
        <v>2.69</v>
      </c>
      <c r="D142" s="7">
        <v>4.5599999999999996</v>
      </c>
      <c r="E142" s="7">
        <v>18.399999999999999</v>
      </c>
      <c r="F142" s="7">
        <v>128.11000000000001</v>
      </c>
      <c r="G142" s="7">
        <v>7.0000000000000007E-2</v>
      </c>
      <c r="H142" s="7">
        <v>5.05</v>
      </c>
      <c r="I142" s="7">
        <v>0.22</v>
      </c>
      <c r="J142" s="7">
        <v>1.53</v>
      </c>
      <c r="K142" s="7">
        <v>0.04</v>
      </c>
      <c r="L142" s="7">
        <v>0.05</v>
      </c>
      <c r="M142" s="7">
        <v>29.95</v>
      </c>
      <c r="N142" s="7">
        <v>20.260000000000002</v>
      </c>
      <c r="O142" s="7">
        <v>49.36</v>
      </c>
      <c r="P142" s="7">
        <v>0.96</v>
      </c>
      <c r="Q142" s="7">
        <v>359.94</v>
      </c>
      <c r="R142" s="7">
        <v>3.71</v>
      </c>
      <c r="S142" s="7">
        <v>0.02</v>
      </c>
      <c r="T142" s="7">
        <v>0</v>
      </c>
      <c r="U142" s="6" t="s">
        <v>135</v>
      </c>
    </row>
    <row r="143" spans="1:21" ht="12.15" customHeight="1" x14ac:dyDescent="0.25">
      <c r="A143" s="5" t="s">
        <v>136</v>
      </c>
      <c r="B143" s="6">
        <v>180</v>
      </c>
      <c r="C143" s="7">
        <v>4.41</v>
      </c>
      <c r="D143" s="7">
        <v>6.21</v>
      </c>
      <c r="E143" s="7">
        <v>22.05</v>
      </c>
      <c r="F143" s="7">
        <v>262.11</v>
      </c>
      <c r="G143" s="7">
        <v>0.04</v>
      </c>
      <c r="H143" s="7">
        <v>0</v>
      </c>
      <c r="I143" s="7">
        <v>0.04</v>
      </c>
      <c r="J143" s="7">
        <v>1.25</v>
      </c>
      <c r="K143" s="7">
        <v>0</v>
      </c>
      <c r="L143" s="7">
        <v>0</v>
      </c>
      <c r="M143" s="7">
        <v>11.04</v>
      </c>
      <c r="N143" s="7">
        <v>31.73</v>
      </c>
      <c r="O143" s="7">
        <v>96.57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6" t="s">
        <v>62</v>
      </c>
    </row>
    <row r="144" spans="1:21" ht="12.15" customHeight="1" x14ac:dyDescent="0.25">
      <c r="A144" s="5" t="s">
        <v>204</v>
      </c>
      <c r="B144" s="6">
        <v>120</v>
      </c>
      <c r="C144" s="7">
        <v>13.65</v>
      </c>
      <c r="D144" s="7">
        <v>15.19</v>
      </c>
      <c r="E144" s="7">
        <v>15.58</v>
      </c>
      <c r="F144" s="7">
        <v>159</v>
      </c>
      <c r="G144" s="7">
        <v>0.12</v>
      </c>
      <c r="H144" s="7">
        <v>1.35</v>
      </c>
      <c r="I144" s="7">
        <v>0.09</v>
      </c>
      <c r="J144" s="7">
        <v>1.1499999999999999</v>
      </c>
      <c r="K144" s="7">
        <v>0.35</v>
      </c>
      <c r="L144" s="7">
        <v>0.27</v>
      </c>
      <c r="M144" s="7">
        <v>154.46</v>
      </c>
      <c r="N144" s="7">
        <v>61.25</v>
      </c>
      <c r="O144" s="7">
        <v>328.06</v>
      </c>
      <c r="P144" s="7">
        <v>1.4</v>
      </c>
      <c r="Q144" s="7">
        <v>524.77</v>
      </c>
      <c r="R144" s="7">
        <v>133.24</v>
      </c>
      <c r="S144" s="7">
        <v>0.55000000000000004</v>
      </c>
      <c r="T144" s="7">
        <v>0.03</v>
      </c>
      <c r="U144" s="6">
        <v>30</v>
      </c>
    </row>
    <row r="145" spans="1:21" ht="12.15" customHeight="1" x14ac:dyDescent="0.25">
      <c r="A145" s="16" t="s">
        <v>223</v>
      </c>
      <c r="B145" s="17">
        <v>200</v>
      </c>
      <c r="C145" s="18">
        <v>1.36</v>
      </c>
      <c r="D145" s="18">
        <v>0.39</v>
      </c>
      <c r="E145" s="18">
        <v>22.12</v>
      </c>
      <c r="F145" s="18">
        <v>98.94</v>
      </c>
      <c r="G145" s="7">
        <v>0.03</v>
      </c>
      <c r="H145" s="7">
        <v>1.6</v>
      </c>
      <c r="I145" s="7">
        <v>0</v>
      </c>
      <c r="J145" s="7">
        <v>0</v>
      </c>
      <c r="K145" s="7">
        <v>0</v>
      </c>
      <c r="L145" s="7">
        <v>0.02</v>
      </c>
      <c r="M145" s="7">
        <v>36</v>
      </c>
      <c r="N145" s="7">
        <v>16.2</v>
      </c>
      <c r="O145" s="7">
        <v>21.6</v>
      </c>
      <c r="P145" s="7">
        <v>0.72</v>
      </c>
      <c r="Q145" s="7">
        <v>300</v>
      </c>
      <c r="R145" s="7">
        <v>12</v>
      </c>
      <c r="S145" s="7">
        <v>0</v>
      </c>
      <c r="T145" s="7">
        <v>0</v>
      </c>
      <c r="U145" s="6" t="s">
        <v>43</v>
      </c>
    </row>
    <row r="146" spans="1:21" ht="12.15" customHeight="1" x14ac:dyDescent="0.25">
      <c r="A146" s="5" t="s">
        <v>44</v>
      </c>
      <c r="B146" s="6">
        <v>50</v>
      </c>
      <c r="C146" s="7">
        <v>3.82</v>
      </c>
      <c r="D146" s="7">
        <v>0.31</v>
      </c>
      <c r="E146" s="7">
        <v>25.09</v>
      </c>
      <c r="F146" s="7">
        <v>118.41</v>
      </c>
      <c r="G146" s="7">
        <v>0.08</v>
      </c>
      <c r="H146" s="7">
        <v>0</v>
      </c>
      <c r="I146" s="7">
        <v>0</v>
      </c>
      <c r="J146" s="7">
        <v>0.98</v>
      </c>
      <c r="K146" s="7">
        <v>0</v>
      </c>
      <c r="L146" s="7">
        <v>0.03</v>
      </c>
      <c r="M146" s="7">
        <v>11.5</v>
      </c>
      <c r="N146" s="7">
        <v>16.5</v>
      </c>
      <c r="O146" s="7">
        <v>42</v>
      </c>
      <c r="P146" s="7">
        <v>1</v>
      </c>
      <c r="Q146" s="7">
        <v>64.5</v>
      </c>
      <c r="R146" s="7">
        <v>0</v>
      </c>
      <c r="S146" s="7">
        <v>0.01</v>
      </c>
      <c r="T146" s="7">
        <v>0</v>
      </c>
      <c r="U146" s="6">
        <v>1</v>
      </c>
    </row>
    <row r="147" spans="1:21" ht="12.15" customHeight="1" x14ac:dyDescent="0.25">
      <c r="A147" s="5" t="s">
        <v>35</v>
      </c>
      <c r="B147" s="6">
        <v>40</v>
      </c>
      <c r="C147" s="7">
        <v>2.65</v>
      </c>
      <c r="D147" s="7">
        <v>0.35</v>
      </c>
      <c r="E147" s="7">
        <v>16.96</v>
      </c>
      <c r="F147" s="7">
        <v>81.58</v>
      </c>
      <c r="G147" s="7">
        <v>7.0000000000000007E-2</v>
      </c>
      <c r="H147" s="7">
        <v>0</v>
      </c>
      <c r="I147" s="7">
        <v>0</v>
      </c>
      <c r="J147" s="7">
        <v>0.88</v>
      </c>
      <c r="K147" s="7">
        <v>0</v>
      </c>
      <c r="L147" s="7">
        <v>0.03</v>
      </c>
      <c r="M147" s="7">
        <v>7.2</v>
      </c>
      <c r="N147" s="7">
        <v>7.6</v>
      </c>
      <c r="O147" s="7">
        <v>34.799999999999997</v>
      </c>
      <c r="P147" s="7">
        <v>1.6</v>
      </c>
      <c r="Q147" s="7">
        <v>54.4</v>
      </c>
      <c r="R147" s="7">
        <v>2.2400000000000002</v>
      </c>
      <c r="S147" s="7">
        <v>0</v>
      </c>
      <c r="T147" s="7">
        <v>0</v>
      </c>
      <c r="U147" s="6">
        <v>2</v>
      </c>
    </row>
    <row r="148" spans="1:21" ht="21.6" customHeight="1" x14ac:dyDescent="0.25">
      <c r="A148" s="8" t="s">
        <v>36</v>
      </c>
      <c r="B148" s="9">
        <f t="shared" ref="B148:T148" si="20">SUM(B141:B147)</f>
        <v>940</v>
      </c>
      <c r="C148" s="10">
        <f t="shared" si="20"/>
        <v>30.18</v>
      </c>
      <c r="D148" s="10">
        <f t="shared" si="20"/>
        <v>32.11</v>
      </c>
      <c r="E148" s="10">
        <f t="shared" si="20"/>
        <v>127.1</v>
      </c>
      <c r="F148" s="10">
        <f t="shared" si="20"/>
        <v>928.15000000000009</v>
      </c>
      <c r="G148" s="10">
        <f t="shared" si="20"/>
        <v>0.44000000000000006</v>
      </c>
      <c r="H148" s="10">
        <f t="shared" si="20"/>
        <v>36</v>
      </c>
      <c r="I148" s="10">
        <f t="shared" si="20"/>
        <v>0.39</v>
      </c>
      <c r="J148" s="10">
        <f t="shared" si="20"/>
        <v>10.290000000000001</v>
      </c>
      <c r="K148" s="10">
        <f t="shared" si="20"/>
        <v>0.38999999999999996</v>
      </c>
      <c r="L148" s="10">
        <f t="shared" si="20"/>
        <v>0.4</v>
      </c>
      <c r="M148" s="10">
        <f t="shared" si="20"/>
        <v>295.15000000000003</v>
      </c>
      <c r="N148" s="10">
        <f t="shared" si="20"/>
        <v>174.54</v>
      </c>
      <c r="O148" s="10">
        <f t="shared" si="20"/>
        <v>609.39</v>
      </c>
      <c r="P148" s="10">
        <f t="shared" si="20"/>
        <v>6.7799999999999994</v>
      </c>
      <c r="Q148" s="10">
        <f t="shared" si="20"/>
        <v>1303.6100000000001</v>
      </c>
      <c r="R148" s="10">
        <f t="shared" si="20"/>
        <v>151.19000000000003</v>
      </c>
      <c r="S148" s="10">
        <f t="shared" si="20"/>
        <v>0.58000000000000007</v>
      </c>
      <c r="T148" s="10">
        <f t="shared" si="20"/>
        <v>0.03</v>
      </c>
      <c r="U148" s="11"/>
    </row>
    <row r="149" spans="1:21" ht="14.7" customHeight="1" x14ac:dyDescent="0.25">
      <c r="A149" s="3" t="s">
        <v>45</v>
      </c>
      <c r="B149" s="3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3"/>
    </row>
    <row r="150" spans="1:21" ht="12.15" customHeight="1" x14ac:dyDescent="0.25">
      <c r="A150" s="16" t="s">
        <v>231</v>
      </c>
      <c r="B150" s="17">
        <v>200</v>
      </c>
      <c r="C150" s="18">
        <v>9.5500000000000007</v>
      </c>
      <c r="D150" s="18">
        <v>10.1</v>
      </c>
      <c r="E150" s="18">
        <v>39.24</v>
      </c>
      <c r="F150" s="18">
        <v>272</v>
      </c>
      <c r="G150" s="18">
        <v>0</v>
      </c>
      <c r="H150" s="18">
        <v>0</v>
      </c>
      <c r="I150" s="18">
        <v>0</v>
      </c>
      <c r="J150" s="18">
        <v>0.04</v>
      </c>
      <c r="K150" s="18">
        <v>0</v>
      </c>
      <c r="L150" s="18">
        <v>0</v>
      </c>
      <c r="M150" s="18">
        <v>0.19</v>
      </c>
      <c r="N150" s="18">
        <v>0.28999999999999998</v>
      </c>
      <c r="O150" s="18">
        <v>0.77</v>
      </c>
      <c r="P150" s="18">
        <v>0.02</v>
      </c>
      <c r="Q150" s="18">
        <v>1.32</v>
      </c>
      <c r="R150" s="18">
        <v>0.03</v>
      </c>
      <c r="S150" s="18">
        <v>0</v>
      </c>
      <c r="T150" s="18">
        <v>0</v>
      </c>
      <c r="U150" s="17">
        <v>4</v>
      </c>
    </row>
    <row r="151" spans="1:21" ht="12.15" hidden="1" customHeight="1" x14ac:dyDescent="0.25">
      <c r="A151" s="5"/>
      <c r="B151" s="6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6"/>
    </row>
    <row r="152" spans="1:21" ht="12.15" customHeight="1" x14ac:dyDescent="0.25">
      <c r="A152" s="16" t="s">
        <v>44</v>
      </c>
      <c r="B152" s="17">
        <v>10</v>
      </c>
      <c r="C152" s="18">
        <f>1.53/2</f>
        <v>0.76500000000000001</v>
      </c>
      <c r="D152" s="18">
        <f>0.12/2</f>
        <v>0.06</v>
      </c>
      <c r="E152" s="18">
        <f>10.04/2</f>
        <v>5.0199999999999996</v>
      </c>
      <c r="F152" s="18">
        <f>47.36/2</f>
        <v>23.68</v>
      </c>
      <c r="G152" s="18">
        <v>0.03</v>
      </c>
      <c r="H152" s="18">
        <v>0</v>
      </c>
      <c r="I152" s="18">
        <v>0</v>
      </c>
      <c r="J152" s="18">
        <v>0.39</v>
      </c>
      <c r="K152" s="18">
        <v>0</v>
      </c>
      <c r="L152" s="18">
        <v>0.01</v>
      </c>
      <c r="M152" s="18">
        <v>4.5999999999999996</v>
      </c>
      <c r="N152" s="18">
        <v>6.6</v>
      </c>
      <c r="O152" s="18">
        <v>16.8</v>
      </c>
      <c r="P152" s="18">
        <v>0.4</v>
      </c>
      <c r="Q152" s="18">
        <v>25.8</v>
      </c>
      <c r="R152" s="18">
        <v>0</v>
      </c>
      <c r="S152" s="18">
        <v>0</v>
      </c>
      <c r="T152" s="18">
        <v>0</v>
      </c>
      <c r="U152" s="17">
        <v>1</v>
      </c>
    </row>
    <row r="153" spans="1:21" ht="12.15" customHeight="1" x14ac:dyDescent="0.25">
      <c r="A153" s="5" t="s">
        <v>35</v>
      </c>
      <c r="B153" s="6">
        <v>10</v>
      </c>
      <c r="C153" s="7">
        <f>1.32/2</f>
        <v>0.66</v>
      </c>
      <c r="D153" s="7">
        <f>0.18/2</f>
        <v>0.09</v>
      </c>
      <c r="E153" s="7">
        <f>8.48/2</f>
        <v>4.24</v>
      </c>
      <c r="F153" s="7">
        <f>40.79/2</f>
        <v>20.395</v>
      </c>
      <c r="G153" s="7">
        <v>0.06</v>
      </c>
      <c r="H153" s="7">
        <v>0</v>
      </c>
      <c r="I153" s="7">
        <v>0</v>
      </c>
      <c r="J153" s="7">
        <v>0.78</v>
      </c>
      <c r="K153" s="7">
        <v>0</v>
      </c>
      <c r="L153" s="7">
        <v>0.02</v>
      </c>
      <c r="M153" s="7">
        <v>9.1999999999999993</v>
      </c>
      <c r="N153" s="7">
        <v>13.2</v>
      </c>
      <c r="O153" s="7">
        <v>33.6</v>
      </c>
      <c r="P153" s="7">
        <v>0.8</v>
      </c>
      <c r="Q153" s="7">
        <v>51.6</v>
      </c>
      <c r="R153" s="7">
        <v>0</v>
      </c>
      <c r="S153" s="7">
        <v>0.01</v>
      </c>
      <c r="T153" s="7">
        <v>0</v>
      </c>
      <c r="U153" s="6">
        <v>1</v>
      </c>
    </row>
    <row r="154" spans="1:21" ht="12.15" customHeight="1" x14ac:dyDescent="0.25">
      <c r="A154" s="5" t="s">
        <v>48</v>
      </c>
      <c r="B154" s="6">
        <v>180</v>
      </c>
      <c r="C154" s="7">
        <v>0.19</v>
      </c>
      <c r="D154" s="7">
        <v>0</v>
      </c>
      <c r="E154" s="7">
        <v>8.15</v>
      </c>
      <c r="F154" s="7">
        <v>33.369999999999997</v>
      </c>
      <c r="G154" s="7">
        <v>0</v>
      </c>
      <c r="H154" s="7">
        <v>0.04</v>
      </c>
      <c r="I154" s="7">
        <v>0</v>
      </c>
      <c r="J154" s="7">
        <v>0</v>
      </c>
      <c r="K154" s="7">
        <v>0</v>
      </c>
      <c r="L154" s="7">
        <v>0.01</v>
      </c>
      <c r="M154" s="7">
        <v>12.02</v>
      </c>
      <c r="N154" s="7">
        <v>5.61</v>
      </c>
      <c r="O154" s="7">
        <v>7.42</v>
      </c>
      <c r="P154" s="7">
        <v>0.74</v>
      </c>
      <c r="Q154" s="7">
        <v>25.59</v>
      </c>
      <c r="R154" s="7">
        <v>0</v>
      </c>
      <c r="S154" s="7">
        <v>0</v>
      </c>
      <c r="T154" s="7">
        <v>0</v>
      </c>
      <c r="U154" s="6" t="s">
        <v>49</v>
      </c>
    </row>
    <row r="155" spans="1:21" ht="12.15" customHeight="1" x14ac:dyDescent="0.25">
      <c r="A155" s="8" t="s">
        <v>36</v>
      </c>
      <c r="B155" s="9">
        <f>B150+B152+B153+B154</f>
        <v>400</v>
      </c>
      <c r="C155" s="10">
        <f t="shared" ref="C155:F155" si="21">SUM(C150:C154)</f>
        <v>11.165000000000001</v>
      </c>
      <c r="D155" s="10">
        <f t="shared" si="21"/>
        <v>10.25</v>
      </c>
      <c r="E155" s="10">
        <f t="shared" si="21"/>
        <v>56.650000000000006</v>
      </c>
      <c r="F155" s="10">
        <f t="shared" si="21"/>
        <v>349.44499999999999</v>
      </c>
      <c r="G155" s="10" t="e">
        <f>G154+#REF!+G151+G150</f>
        <v>#REF!</v>
      </c>
      <c r="H155" s="10" t="e">
        <f>H154+#REF!+H151+H150</f>
        <v>#REF!</v>
      </c>
      <c r="I155" s="10" t="e">
        <f>I154+#REF!+I151+I150</f>
        <v>#REF!</v>
      </c>
      <c r="J155" s="10" t="e">
        <f>J154+#REF!+J151+J150</f>
        <v>#REF!</v>
      </c>
      <c r="K155" s="10" t="e">
        <f>K154+#REF!+K151+K150</f>
        <v>#REF!</v>
      </c>
      <c r="L155" s="10" t="e">
        <f>L154+#REF!+L151+L150</f>
        <v>#REF!</v>
      </c>
      <c r="M155" s="10" t="e">
        <f>M154+#REF!+M151+M150</f>
        <v>#REF!</v>
      </c>
      <c r="N155" s="10" t="e">
        <f>N154+#REF!+N151+N150</f>
        <v>#REF!</v>
      </c>
      <c r="O155" s="10" t="e">
        <f>O154+#REF!+O151+O150</f>
        <v>#REF!</v>
      </c>
      <c r="P155" s="10" t="e">
        <f>P154+#REF!+P151+P150</f>
        <v>#REF!</v>
      </c>
      <c r="Q155" s="10" t="e">
        <f>Q154+#REF!+Q151+Q150</f>
        <v>#REF!</v>
      </c>
      <c r="R155" s="10" t="e">
        <f>R154+#REF!+R151+R150</f>
        <v>#REF!</v>
      </c>
      <c r="S155" s="10" t="e">
        <f>S154+#REF!+S151+S150</f>
        <v>#REF!</v>
      </c>
      <c r="T155" s="10" t="e">
        <f>T154+#REF!+T151+T150</f>
        <v>#REF!</v>
      </c>
      <c r="U155" s="11"/>
    </row>
    <row r="156" spans="1:21" ht="21.6" customHeight="1" x14ac:dyDescent="0.25">
      <c r="A156" s="8" t="s">
        <v>50</v>
      </c>
      <c r="B156" s="8"/>
      <c r="C156" s="12">
        <f t="shared" ref="C156:T156" si="22">C155+C148</f>
        <v>41.344999999999999</v>
      </c>
      <c r="D156" s="12">
        <f t="shared" si="22"/>
        <v>42.36</v>
      </c>
      <c r="E156" s="12">
        <f t="shared" si="22"/>
        <v>183.75</v>
      </c>
      <c r="F156" s="12">
        <f t="shared" si="22"/>
        <v>1277.595</v>
      </c>
      <c r="G156" s="12" t="e">
        <f t="shared" si="22"/>
        <v>#REF!</v>
      </c>
      <c r="H156" s="12" t="e">
        <f t="shared" si="22"/>
        <v>#REF!</v>
      </c>
      <c r="I156" s="12" t="e">
        <f t="shared" si="22"/>
        <v>#REF!</v>
      </c>
      <c r="J156" s="12" t="e">
        <f t="shared" si="22"/>
        <v>#REF!</v>
      </c>
      <c r="K156" s="12" t="e">
        <f t="shared" si="22"/>
        <v>#REF!</v>
      </c>
      <c r="L156" s="12" t="e">
        <f t="shared" si="22"/>
        <v>#REF!</v>
      </c>
      <c r="M156" s="12" t="e">
        <f t="shared" si="22"/>
        <v>#REF!</v>
      </c>
      <c r="N156" s="12" t="e">
        <f t="shared" si="22"/>
        <v>#REF!</v>
      </c>
      <c r="O156" s="12" t="e">
        <f t="shared" si="22"/>
        <v>#REF!</v>
      </c>
      <c r="P156" s="12" t="e">
        <f t="shared" si="22"/>
        <v>#REF!</v>
      </c>
      <c r="Q156" s="12" t="e">
        <f t="shared" si="22"/>
        <v>#REF!</v>
      </c>
      <c r="R156" s="12" t="e">
        <f t="shared" si="22"/>
        <v>#REF!</v>
      </c>
      <c r="S156" s="12" t="e">
        <f t="shared" si="22"/>
        <v>#REF!</v>
      </c>
      <c r="T156" s="12" t="e">
        <f t="shared" si="22"/>
        <v>#REF!</v>
      </c>
      <c r="U156" s="11"/>
    </row>
    <row r="157" spans="1:21" ht="14.1" customHeight="1" x14ac:dyDescent="0.25">
      <c r="A157" s="13" t="s">
        <v>143</v>
      </c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3"/>
    </row>
    <row r="158" spans="1:21" ht="28.35" customHeight="1" x14ac:dyDescent="0.25">
      <c r="A158" s="72" t="s">
        <v>144</v>
      </c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</row>
    <row r="159" spans="1:21" ht="13.35" customHeight="1" x14ac:dyDescent="0.25">
      <c r="A159" s="74" t="s">
        <v>1</v>
      </c>
      <c r="B159" s="74" t="s">
        <v>2</v>
      </c>
      <c r="C159" s="76" t="s">
        <v>3</v>
      </c>
      <c r="D159" s="77"/>
      <c r="E159" s="78"/>
      <c r="F159" s="79" t="s">
        <v>4</v>
      </c>
      <c r="G159" s="76" t="s">
        <v>5</v>
      </c>
      <c r="H159" s="77"/>
      <c r="I159" s="77"/>
      <c r="J159" s="77"/>
      <c r="K159" s="77"/>
      <c r="L159" s="78"/>
      <c r="M159" s="76" t="s">
        <v>6</v>
      </c>
      <c r="N159" s="77"/>
      <c r="O159" s="77"/>
      <c r="P159" s="77"/>
      <c r="Q159" s="77"/>
      <c r="R159" s="77"/>
      <c r="S159" s="77"/>
      <c r="T159" s="78"/>
      <c r="U159" s="74" t="s">
        <v>7</v>
      </c>
    </row>
    <row r="160" spans="1:21" ht="26.7" customHeight="1" x14ac:dyDescent="0.25">
      <c r="A160" s="75"/>
      <c r="B160" s="75"/>
      <c r="C160" s="47" t="s">
        <v>8</v>
      </c>
      <c r="D160" s="47" t="s">
        <v>9</v>
      </c>
      <c r="E160" s="47" t="s">
        <v>10</v>
      </c>
      <c r="F160" s="80"/>
      <c r="G160" s="47" t="s">
        <v>11</v>
      </c>
      <c r="H160" s="47" t="s">
        <v>12</v>
      </c>
      <c r="I160" s="47" t="s">
        <v>13</v>
      </c>
      <c r="J160" s="47" t="s">
        <v>14</v>
      </c>
      <c r="K160" s="47" t="s">
        <v>15</v>
      </c>
      <c r="L160" s="47" t="s">
        <v>16</v>
      </c>
      <c r="M160" s="47" t="s">
        <v>17</v>
      </c>
      <c r="N160" s="47" t="s">
        <v>18</v>
      </c>
      <c r="O160" s="47" t="s">
        <v>19</v>
      </c>
      <c r="P160" s="47" t="s">
        <v>20</v>
      </c>
      <c r="Q160" s="47" t="s">
        <v>21</v>
      </c>
      <c r="R160" s="47" t="s">
        <v>22</v>
      </c>
      <c r="S160" s="47" t="s">
        <v>23</v>
      </c>
      <c r="T160" s="47" t="s">
        <v>24</v>
      </c>
      <c r="U160" s="75"/>
    </row>
    <row r="161" spans="1:21" ht="14.7" customHeight="1" x14ac:dyDescent="0.25">
      <c r="A161" s="3" t="s">
        <v>37</v>
      </c>
      <c r="B161" s="3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3"/>
    </row>
    <row r="162" spans="1:21" ht="12.15" customHeight="1" x14ac:dyDescent="0.25">
      <c r="A162" s="5" t="s">
        <v>148</v>
      </c>
      <c r="B162" s="6">
        <v>100</v>
      </c>
      <c r="C162" s="7">
        <v>1.1000000000000001</v>
      </c>
      <c r="D162" s="7">
        <v>0.2</v>
      </c>
      <c r="E162" s="7">
        <v>3.8</v>
      </c>
      <c r="F162" s="7">
        <v>24</v>
      </c>
      <c r="G162" s="6" t="s">
        <v>101</v>
      </c>
      <c r="H162" s="7">
        <v>25</v>
      </c>
      <c r="I162" s="7">
        <v>0.17</v>
      </c>
      <c r="J162" s="7">
        <v>0.39</v>
      </c>
      <c r="K162" s="7">
        <v>0</v>
      </c>
      <c r="L162" s="7">
        <v>0.04</v>
      </c>
      <c r="M162" s="7">
        <v>14</v>
      </c>
      <c r="N162" s="7">
        <v>20</v>
      </c>
      <c r="O162" s="7">
        <v>26</v>
      </c>
      <c r="P162" s="7">
        <v>1</v>
      </c>
      <c r="Q162" s="7">
        <v>290</v>
      </c>
      <c r="R162" s="7">
        <v>2</v>
      </c>
      <c r="S162" s="7">
        <v>0</v>
      </c>
      <c r="T162" s="7">
        <v>0</v>
      </c>
      <c r="U162" s="6" t="s">
        <v>101</v>
      </c>
    </row>
    <row r="163" spans="1:21" ht="12.15" customHeight="1" x14ac:dyDescent="0.25">
      <c r="A163" s="5" t="s">
        <v>149</v>
      </c>
      <c r="B163" s="6">
        <v>250</v>
      </c>
      <c r="C163" s="7">
        <v>4.6100000000000003</v>
      </c>
      <c r="D163" s="7">
        <v>4.4400000000000004</v>
      </c>
      <c r="E163" s="7">
        <v>15.8</v>
      </c>
      <c r="F163" s="7">
        <v>117.14</v>
      </c>
      <c r="G163" s="6" t="s">
        <v>97</v>
      </c>
      <c r="H163" s="7">
        <v>13.3</v>
      </c>
      <c r="I163" s="7">
        <v>0.25</v>
      </c>
      <c r="J163" s="7">
        <v>1.4</v>
      </c>
      <c r="K163" s="7">
        <v>0.04</v>
      </c>
      <c r="L163" s="7">
        <v>0.06</v>
      </c>
      <c r="M163" s="7">
        <v>60.6</v>
      </c>
      <c r="N163" s="7">
        <v>31.51</v>
      </c>
      <c r="O163" s="7">
        <v>61.41</v>
      </c>
      <c r="P163" s="7">
        <v>1.45</v>
      </c>
      <c r="Q163" s="7">
        <v>515.75</v>
      </c>
      <c r="R163" s="7">
        <v>6.6</v>
      </c>
      <c r="S163" s="7">
        <v>0.03</v>
      </c>
      <c r="T163" s="7">
        <v>0</v>
      </c>
      <c r="U163" s="6">
        <v>15</v>
      </c>
    </row>
    <row r="164" spans="1:21" ht="12.15" customHeight="1" x14ac:dyDescent="0.25">
      <c r="A164" s="5" t="s">
        <v>150</v>
      </c>
      <c r="B164" s="6">
        <v>280</v>
      </c>
      <c r="C164" s="7">
        <v>13.48</v>
      </c>
      <c r="D164" s="7">
        <v>21.99</v>
      </c>
      <c r="E164" s="7">
        <v>51.12</v>
      </c>
      <c r="F164" s="7">
        <v>400.02</v>
      </c>
      <c r="G164" s="6" t="s">
        <v>151</v>
      </c>
      <c r="H164" s="7">
        <v>2.48</v>
      </c>
      <c r="I164" s="7">
        <v>0.24</v>
      </c>
      <c r="J164" s="7">
        <v>3.86</v>
      </c>
      <c r="K164" s="7">
        <v>0.04</v>
      </c>
      <c r="L164" s="7">
        <v>0.15</v>
      </c>
      <c r="M164" s="7">
        <v>25.74</v>
      </c>
      <c r="N164" s="7">
        <v>90.52</v>
      </c>
      <c r="O164" s="7">
        <v>205.47</v>
      </c>
      <c r="P164" s="7">
        <v>3.67</v>
      </c>
      <c r="Q164" s="7">
        <v>461.4</v>
      </c>
      <c r="R164" s="7">
        <v>7.4</v>
      </c>
      <c r="S164" s="7">
        <v>0.06</v>
      </c>
      <c r="T164" s="7">
        <v>0</v>
      </c>
      <c r="U164" s="6">
        <v>16</v>
      </c>
    </row>
    <row r="165" spans="1:21" ht="12.15" customHeight="1" x14ac:dyDescent="0.25">
      <c r="A165" s="5" t="s">
        <v>91</v>
      </c>
      <c r="B165" s="6">
        <v>200</v>
      </c>
      <c r="C165" s="7">
        <v>5.71</v>
      </c>
      <c r="D165" s="7">
        <v>4.75</v>
      </c>
      <c r="E165" s="7">
        <v>18.260000000000002</v>
      </c>
      <c r="F165" s="7">
        <v>140.24</v>
      </c>
      <c r="G165" s="6" t="s">
        <v>92</v>
      </c>
      <c r="H165" s="7">
        <v>0.92</v>
      </c>
      <c r="I165" s="7">
        <v>0.03</v>
      </c>
      <c r="J165" s="7">
        <v>0</v>
      </c>
      <c r="K165" s="7">
        <v>0</v>
      </c>
      <c r="L165" s="7">
        <v>0.19</v>
      </c>
      <c r="M165" s="7">
        <v>186.34</v>
      </c>
      <c r="N165" s="7">
        <v>31.69</v>
      </c>
      <c r="O165" s="7">
        <v>145.69999999999999</v>
      </c>
      <c r="P165" s="7">
        <v>0.74</v>
      </c>
      <c r="Q165" s="7">
        <v>305.26</v>
      </c>
      <c r="R165" s="7">
        <v>16</v>
      </c>
      <c r="S165" s="7">
        <v>0</v>
      </c>
      <c r="T165" s="7">
        <v>0</v>
      </c>
      <c r="U165" s="6">
        <v>24</v>
      </c>
    </row>
    <row r="166" spans="1:21" ht="12.15" customHeight="1" x14ac:dyDescent="0.25">
      <c r="A166" s="16" t="s">
        <v>44</v>
      </c>
      <c r="B166" s="17">
        <v>40</v>
      </c>
      <c r="C166" s="18">
        <v>3.05</v>
      </c>
      <c r="D166" s="18">
        <v>0.25</v>
      </c>
      <c r="E166" s="18">
        <v>20.07</v>
      </c>
      <c r="F166" s="18">
        <v>94.73</v>
      </c>
      <c r="G166" s="17" t="s">
        <v>173</v>
      </c>
      <c r="H166" s="18">
        <v>0</v>
      </c>
      <c r="I166" s="18">
        <v>0</v>
      </c>
      <c r="J166" s="18">
        <v>0.78</v>
      </c>
      <c r="K166" s="18">
        <v>0</v>
      </c>
      <c r="L166" s="18">
        <v>0.02</v>
      </c>
      <c r="M166" s="18">
        <v>9.1999999999999993</v>
      </c>
      <c r="N166" s="18">
        <v>13.2</v>
      </c>
      <c r="O166" s="18">
        <v>33.6</v>
      </c>
      <c r="P166" s="18">
        <v>0.8</v>
      </c>
      <c r="Q166" s="18">
        <v>51.6</v>
      </c>
      <c r="R166" s="18">
        <v>0</v>
      </c>
      <c r="S166" s="18">
        <v>0.01</v>
      </c>
      <c r="T166" s="18">
        <v>0</v>
      </c>
      <c r="U166" s="17">
        <v>1</v>
      </c>
    </row>
    <row r="167" spans="1:21" ht="12.15" customHeight="1" x14ac:dyDescent="0.25">
      <c r="A167" s="5" t="s">
        <v>35</v>
      </c>
      <c r="B167" s="6">
        <v>40</v>
      </c>
      <c r="C167" s="7">
        <v>2.65</v>
      </c>
      <c r="D167" s="7">
        <v>0.35</v>
      </c>
      <c r="E167" s="7">
        <v>16.96</v>
      </c>
      <c r="F167" s="7">
        <v>81.58</v>
      </c>
      <c r="G167" s="6"/>
      <c r="H167" s="7">
        <v>0</v>
      </c>
      <c r="I167" s="7">
        <v>0</v>
      </c>
      <c r="J167" s="7">
        <v>0.88</v>
      </c>
      <c r="K167" s="7">
        <v>0</v>
      </c>
      <c r="L167" s="7">
        <v>0.03</v>
      </c>
      <c r="M167" s="7">
        <v>7.2</v>
      </c>
      <c r="N167" s="7">
        <v>7.6</v>
      </c>
      <c r="O167" s="7">
        <v>34.799999999999997</v>
      </c>
      <c r="P167" s="7">
        <v>1.6</v>
      </c>
      <c r="Q167" s="7">
        <v>54.4</v>
      </c>
      <c r="R167" s="7">
        <v>2.2400000000000002</v>
      </c>
      <c r="S167" s="7">
        <v>0</v>
      </c>
      <c r="T167" s="7">
        <v>0</v>
      </c>
      <c r="U167" s="6">
        <v>2</v>
      </c>
    </row>
    <row r="168" spans="1:21" ht="12.15" customHeight="1" x14ac:dyDescent="0.25">
      <c r="A168" s="16" t="s">
        <v>206</v>
      </c>
      <c r="B168" s="17">
        <v>100</v>
      </c>
      <c r="C168" s="18">
        <v>0.9</v>
      </c>
      <c r="D168" s="18">
        <v>0.2</v>
      </c>
      <c r="E168" s="18">
        <v>8</v>
      </c>
      <c r="F168" s="18">
        <v>47</v>
      </c>
      <c r="G168" s="19">
        <v>0.04</v>
      </c>
      <c r="H168" s="19">
        <v>12</v>
      </c>
      <c r="I168" s="19">
        <v>0.01</v>
      </c>
      <c r="J168" s="19">
        <v>0.76</v>
      </c>
      <c r="K168" s="19">
        <v>0</v>
      </c>
      <c r="L168" s="19">
        <v>0.02</v>
      </c>
      <c r="M168" s="19">
        <v>19.2</v>
      </c>
      <c r="N168" s="19">
        <v>9.6</v>
      </c>
      <c r="O168" s="19">
        <v>13.2</v>
      </c>
      <c r="P168" s="19">
        <v>2.64</v>
      </c>
      <c r="Q168" s="19">
        <v>333.6</v>
      </c>
      <c r="R168" s="19">
        <v>2.4</v>
      </c>
      <c r="S168" s="19">
        <v>0.01</v>
      </c>
      <c r="T168" s="19">
        <v>0</v>
      </c>
      <c r="U168" s="17" t="s">
        <v>34</v>
      </c>
    </row>
    <row r="169" spans="1:21" ht="21.6" customHeight="1" x14ac:dyDescent="0.25">
      <c r="A169" s="8" t="s">
        <v>36</v>
      </c>
      <c r="B169" s="9">
        <f ca="1">SUM(B162:B168)</f>
        <v>1010</v>
      </c>
      <c r="C169" s="10">
        <f t="shared" ref="C169:T169" ca="1" si="23">SUM(C162:C168)</f>
        <v>31.5</v>
      </c>
      <c r="D169" s="10">
        <f t="shared" ca="1" si="23"/>
        <v>32.18</v>
      </c>
      <c r="E169" s="10">
        <f t="shared" ca="1" si="23"/>
        <v>134.01000000000002</v>
      </c>
      <c r="F169" s="10">
        <f t="shared" ca="1" si="23"/>
        <v>904.71</v>
      </c>
      <c r="G169" s="10">
        <f t="shared" ca="1" si="23"/>
        <v>0.04</v>
      </c>
      <c r="H169" s="10">
        <f t="shared" ca="1" si="23"/>
        <v>53.699999999999996</v>
      </c>
      <c r="I169" s="10">
        <f t="shared" ca="1" si="23"/>
        <v>0.70000000000000007</v>
      </c>
      <c r="J169" s="10">
        <f t="shared" ca="1" si="23"/>
        <v>8.07</v>
      </c>
      <c r="K169" s="10">
        <f t="shared" ca="1" si="23"/>
        <v>0.08</v>
      </c>
      <c r="L169" s="10">
        <f t="shared" ca="1" si="23"/>
        <v>0.51</v>
      </c>
      <c r="M169" s="10">
        <f t="shared" ca="1" si="23"/>
        <v>322.27999999999997</v>
      </c>
      <c r="N169" s="10">
        <f t="shared" ca="1" si="23"/>
        <v>204.11999999999998</v>
      </c>
      <c r="O169" s="10">
        <f t="shared" ca="1" si="23"/>
        <v>520.18000000000006</v>
      </c>
      <c r="P169" s="10">
        <f t="shared" ca="1" si="23"/>
        <v>11.9</v>
      </c>
      <c r="Q169" s="10">
        <f t="shared" ca="1" si="23"/>
        <v>2012.0100000000002</v>
      </c>
      <c r="R169" s="10">
        <f t="shared" ca="1" si="23"/>
        <v>36.64</v>
      </c>
      <c r="S169" s="10">
        <f t="shared" ca="1" si="23"/>
        <v>0.10999999999999999</v>
      </c>
      <c r="T169" s="10">
        <f t="shared" ca="1" si="23"/>
        <v>0</v>
      </c>
      <c r="U169" s="11"/>
    </row>
    <row r="170" spans="1:21" ht="14.7" customHeight="1" x14ac:dyDescent="0.25">
      <c r="A170" s="3" t="s">
        <v>45</v>
      </c>
      <c r="B170" s="3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3"/>
    </row>
    <row r="171" spans="1:21" ht="12.15" customHeight="1" x14ac:dyDescent="0.25">
      <c r="A171" s="5" t="s">
        <v>152</v>
      </c>
      <c r="B171" s="6">
        <v>200</v>
      </c>
      <c r="C171" s="7">
        <v>10.85</v>
      </c>
      <c r="D171" s="7">
        <v>13.2</v>
      </c>
      <c r="E171" s="7">
        <v>30</v>
      </c>
      <c r="F171" s="7">
        <v>287</v>
      </c>
      <c r="G171" s="7">
        <v>0.11</v>
      </c>
      <c r="H171" s="7">
        <v>5.08</v>
      </c>
      <c r="I171" s="7">
        <v>0.04</v>
      </c>
      <c r="J171" s="7">
        <v>0.36</v>
      </c>
      <c r="K171" s="7">
        <v>0.1</v>
      </c>
      <c r="L171" s="7">
        <v>0.1</v>
      </c>
      <c r="M171" s="7">
        <v>48.27</v>
      </c>
      <c r="N171" s="7">
        <v>42.15</v>
      </c>
      <c r="O171" s="7">
        <v>165.32</v>
      </c>
      <c r="P171" s="7">
        <v>1.1299999999999999</v>
      </c>
      <c r="Q171" s="7">
        <v>570.85</v>
      </c>
      <c r="R171" s="7">
        <v>84</v>
      </c>
      <c r="S171" s="7">
        <v>0.36</v>
      </c>
      <c r="T171" s="7">
        <v>0.01</v>
      </c>
      <c r="U171" s="6" t="s">
        <v>153</v>
      </c>
    </row>
    <row r="172" spans="1:21" ht="12.15" customHeight="1" x14ac:dyDescent="0.25">
      <c r="A172" s="5" t="s">
        <v>123</v>
      </c>
      <c r="B172" s="6">
        <v>180</v>
      </c>
      <c r="C172" s="7">
        <v>0</v>
      </c>
      <c r="D172" s="7">
        <v>0</v>
      </c>
      <c r="E172" s="7">
        <v>9.68</v>
      </c>
      <c r="F172" s="7">
        <v>38.700000000000003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7.47</v>
      </c>
      <c r="N172" s="7">
        <v>1.62</v>
      </c>
      <c r="O172" s="7">
        <v>0</v>
      </c>
      <c r="P172" s="7">
        <v>0</v>
      </c>
      <c r="Q172" s="7">
        <v>0.84</v>
      </c>
      <c r="R172" s="7">
        <v>0</v>
      </c>
      <c r="S172" s="7">
        <v>0</v>
      </c>
      <c r="T172" s="7">
        <v>0</v>
      </c>
      <c r="U172" s="6" t="s">
        <v>124</v>
      </c>
    </row>
    <row r="173" spans="1:21" ht="12.15" customHeight="1" x14ac:dyDescent="0.25">
      <c r="A173" s="16" t="s">
        <v>44</v>
      </c>
      <c r="B173" s="17">
        <f ca="1">SUM(B166:B172)</f>
        <v>1570</v>
      </c>
      <c r="C173" s="18">
        <f>1.53/2</f>
        <v>0.76500000000000001</v>
      </c>
      <c r="D173" s="18">
        <f>0.12/2</f>
        <v>0.06</v>
      </c>
      <c r="E173" s="18">
        <f>10.04/2</f>
        <v>5.0199999999999996</v>
      </c>
      <c r="F173" s="18">
        <f>47.36/2</f>
        <v>23.68</v>
      </c>
      <c r="G173" s="18">
        <v>0.03</v>
      </c>
      <c r="H173" s="18">
        <v>0</v>
      </c>
      <c r="I173" s="18">
        <v>0</v>
      </c>
      <c r="J173" s="18">
        <v>0.39</v>
      </c>
      <c r="K173" s="18">
        <v>0</v>
      </c>
      <c r="L173" s="18">
        <v>0.01</v>
      </c>
      <c r="M173" s="18">
        <v>4.5999999999999996</v>
      </c>
      <c r="N173" s="18">
        <v>6.6</v>
      </c>
      <c r="O173" s="18">
        <v>16.8</v>
      </c>
      <c r="P173" s="18">
        <v>0.4</v>
      </c>
      <c r="Q173" s="18">
        <v>25.8</v>
      </c>
      <c r="R173" s="18">
        <v>0</v>
      </c>
      <c r="S173" s="18">
        <v>0</v>
      </c>
      <c r="T173" s="18">
        <v>0</v>
      </c>
      <c r="U173" s="17">
        <v>1</v>
      </c>
    </row>
    <row r="174" spans="1:21" ht="12.15" customHeight="1" x14ac:dyDescent="0.25">
      <c r="A174" s="5" t="s">
        <v>35</v>
      </c>
      <c r="B174" s="6">
        <v>10</v>
      </c>
      <c r="C174" s="7">
        <f>1.32/2</f>
        <v>0.66</v>
      </c>
      <c r="D174" s="7">
        <f>0.18/2</f>
        <v>0.09</v>
      </c>
      <c r="E174" s="7">
        <f>8.48/2</f>
        <v>4.24</v>
      </c>
      <c r="F174" s="7">
        <f>40.79/2</f>
        <v>20.395</v>
      </c>
      <c r="G174" s="7">
        <v>0.06</v>
      </c>
      <c r="H174" s="7">
        <v>0</v>
      </c>
      <c r="I174" s="7">
        <v>0</v>
      </c>
      <c r="J174" s="7">
        <v>0.78</v>
      </c>
      <c r="K174" s="7">
        <v>0</v>
      </c>
      <c r="L174" s="7">
        <v>0.02</v>
      </c>
      <c r="M174" s="7">
        <v>9.1999999999999993</v>
      </c>
      <c r="N174" s="7">
        <v>13.2</v>
      </c>
      <c r="O174" s="7">
        <v>33.6</v>
      </c>
      <c r="P174" s="7">
        <v>0.8</v>
      </c>
      <c r="Q174" s="7">
        <v>51.6</v>
      </c>
      <c r="R174" s="7">
        <v>0</v>
      </c>
      <c r="S174" s="7">
        <v>0.01</v>
      </c>
      <c r="T174" s="7">
        <v>0</v>
      </c>
      <c r="U174" s="6">
        <v>1</v>
      </c>
    </row>
    <row r="175" spans="1:21" ht="12.15" customHeight="1" x14ac:dyDescent="0.25">
      <c r="A175" s="8" t="s">
        <v>36</v>
      </c>
      <c r="B175" s="9">
        <f ca="1">SUM(B171:B174)</f>
        <v>400</v>
      </c>
      <c r="C175" s="10">
        <f t="shared" ref="C175:T175" ca="1" si="24">SUM(C171:C174)</f>
        <v>12.275</v>
      </c>
      <c r="D175" s="10">
        <f t="shared" ca="1" si="24"/>
        <v>13.35</v>
      </c>
      <c r="E175" s="10">
        <f t="shared" ca="1" si="24"/>
        <v>48.940000000000005</v>
      </c>
      <c r="F175" s="10">
        <f t="shared" ca="1" si="24"/>
        <v>369.77499999999998</v>
      </c>
      <c r="G175" s="10">
        <f t="shared" ca="1" si="24"/>
        <v>0.2</v>
      </c>
      <c r="H175" s="10">
        <f t="shared" ca="1" si="24"/>
        <v>5.08</v>
      </c>
      <c r="I175" s="10">
        <f t="shared" ca="1" si="24"/>
        <v>0.04</v>
      </c>
      <c r="J175" s="10">
        <f t="shared" ca="1" si="24"/>
        <v>1.53</v>
      </c>
      <c r="K175" s="10">
        <f t="shared" ca="1" si="24"/>
        <v>0.1</v>
      </c>
      <c r="L175" s="10">
        <f t="shared" ca="1" si="24"/>
        <v>0.13</v>
      </c>
      <c r="M175" s="10">
        <f t="shared" ca="1" si="24"/>
        <v>69.540000000000006</v>
      </c>
      <c r="N175" s="10">
        <f t="shared" ca="1" si="24"/>
        <v>63.569999999999993</v>
      </c>
      <c r="O175" s="10">
        <f t="shared" ca="1" si="24"/>
        <v>215.72</v>
      </c>
      <c r="P175" s="10">
        <f t="shared" ca="1" si="24"/>
        <v>2.33</v>
      </c>
      <c r="Q175" s="10">
        <f t="shared" ca="1" si="24"/>
        <v>649.09</v>
      </c>
      <c r="R175" s="10">
        <f t="shared" ca="1" si="24"/>
        <v>84</v>
      </c>
      <c r="S175" s="10">
        <f t="shared" ca="1" si="24"/>
        <v>0.37</v>
      </c>
      <c r="T175" s="10">
        <f t="shared" ca="1" si="24"/>
        <v>0.01</v>
      </c>
      <c r="U175" s="11"/>
    </row>
    <row r="176" spans="1:21" ht="21.6" customHeight="1" x14ac:dyDescent="0.25">
      <c r="A176" s="8" t="s">
        <v>50</v>
      </c>
      <c r="B176" s="8"/>
      <c r="C176" s="12">
        <f ca="1">C175+C169</f>
        <v>43.774999999999999</v>
      </c>
      <c r="D176" s="12">
        <f t="shared" ref="D176:T176" ca="1" si="25">D175+D169</f>
        <v>45.53</v>
      </c>
      <c r="E176" s="12">
        <f t="shared" ca="1" si="25"/>
        <v>182.95000000000002</v>
      </c>
      <c r="F176" s="12">
        <f t="shared" ca="1" si="25"/>
        <v>1274.4850000000001</v>
      </c>
      <c r="G176" s="12">
        <f t="shared" ca="1" si="25"/>
        <v>0.24000000000000002</v>
      </c>
      <c r="H176" s="12">
        <f t="shared" ca="1" si="25"/>
        <v>58.779999999999994</v>
      </c>
      <c r="I176" s="12">
        <f t="shared" ca="1" si="25"/>
        <v>0.7400000000000001</v>
      </c>
      <c r="J176" s="12">
        <f t="shared" ca="1" si="25"/>
        <v>9.6</v>
      </c>
      <c r="K176" s="12">
        <f t="shared" ca="1" si="25"/>
        <v>0.18</v>
      </c>
      <c r="L176" s="12">
        <f t="shared" ca="1" si="25"/>
        <v>0.64</v>
      </c>
      <c r="M176" s="12">
        <f t="shared" ca="1" si="25"/>
        <v>391.82</v>
      </c>
      <c r="N176" s="12">
        <f t="shared" ca="1" si="25"/>
        <v>267.68999999999994</v>
      </c>
      <c r="O176" s="12">
        <f t="shared" ca="1" si="25"/>
        <v>735.90000000000009</v>
      </c>
      <c r="P176" s="12">
        <f t="shared" ca="1" si="25"/>
        <v>14.23</v>
      </c>
      <c r="Q176" s="12">
        <f t="shared" ca="1" si="25"/>
        <v>2661.1000000000004</v>
      </c>
      <c r="R176" s="12">
        <f t="shared" ca="1" si="25"/>
        <v>120.64</v>
      </c>
      <c r="S176" s="12">
        <f t="shared" ca="1" si="25"/>
        <v>0.48</v>
      </c>
      <c r="T176" s="12">
        <f t="shared" ca="1" si="25"/>
        <v>0.01</v>
      </c>
      <c r="U176" s="11"/>
    </row>
    <row r="177" spans="1:21" ht="14.1" customHeight="1" x14ac:dyDescent="0.25">
      <c r="A177" s="13" t="s">
        <v>154</v>
      </c>
      <c r="B177" s="13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3"/>
    </row>
    <row r="178" spans="1:21" ht="28.35" customHeight="1" x14ac:dyDescent="0.25">
      <c r="A178" s="72" t="s">
        <v>155</v>
      </c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</row>
    <row r="179" spans="1:21" ht="13.35" customHeight="1" x14ac:dyDescent="0.25">
      <c r="A179" s="74" t="s">
        <v>1</v>
      </c>
      <c r="B179" s="74" t="s">
        <v>2</v>
      </c>
      <c r="C179" s="76" t="s">
        <v>3</v>
      </c>
      <c r="D179" s="77"/>
      <c r="E179" s="78"/>
      <c r="F179" s="79" t="s">
        <v>4</v>
      </c>
      <c r="G179" s="76" t="s">
        <v>5</v>
      </c>
      <c r="H179" s="77"/>
      <c r="I179" s="77"/>
      <c r="J179" s="77"/>
      <c r="K179" s="77"/>
      <c r="L179" s="78"/>
      <c r="M179" s="76" t="s">
        <v>6</v>
      </c>
      <c r="N179" s="77"/>
      <c r="O179" s="77"/>
      <c r="P179" s="77"/>
      <c r="Q179" s="77"/>
      <c r="R179" s="77"/>
      <c r="S179" s="77"/>
      <c r="T179" s="78"/>
      <c r="U179" s="74" t="s">
        <v>7</v>
      </c>
    </row>
    <row r="180" spans="1:21" ht="26.7" customHeight="1" x14ac:dyDescent="0.25">
      <c r="A180" s="75"/>
      <c r="B180" s="75"/>
      <c r="C180" s="47" t="s">
        <v>8</v>
      </c>
      <c r="D180" s="47" t="s">
        <v>9</v>
      </c>
      <c r="E180" s="47" t="s">
        <v>10</v>
      </c>
      <c r="F180" s="80"/>
      <c r="G180" s="47" t="s">
        <v>11</v>
      </c>
      <c r="H180" s="47" t="s">
        <v>12</v>
      </c>
      <c r="I180" s="47" t="s">
        <v>13</v>
      </c>
      <c r="J180" s="47" t="s">
        <v>14</v>
      </c>
      <c r="K180" s="47" t="s">
        <v>15</v>
      </c>
      <c r="L180" s="47" t="s">
        <v>16</v>
      </c>
      <c r="M180" s="47" t="s">
        <v>17</v>
      </c>
      <c r="N180" s="47" t="s">
        <v>18</v>
      </c>
      <c r="O180" s="47" t="s">
        <v>19</v>
      </c>
      <c r="P180" s="47" t="s">
        <v>20</v>
      </c>
      <c r="Q180" s="47" t="s">
        <v>21</v>
      </c>
      <c r="R180" s="47" t="s">
        <v>22</v>
      </c>
      <c r="S180" s="47" t="s">
        <v>23</v>
      </c>
      <c r="T180" s="47" t="s">
        <v>24</v>
      </c>
      <c r="U180" s="75"/>
    </row>
    <row r="181" spans="1:21" ht="14.7" customHeight="1" x14ac:dyDescent="0.25">
      <c r="A181" s="3" t="s">
        <v>37</v>
      </c>
      <c r="B181" s="3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3"/>
    </row>
    <row r="182" spans="1:21" ht="12.15" customHeight="1" x14ac:dyDescent="0.25">
      <c r="A182" s="16" t="s">
        <v>222</v>
      </c>
      <c r="B182" s="17">
        <v>100</v>
      </c>
      <c r="C182" s="18">
        <v>0.4</v>
      </c>
      <c r="D182" s="18">
        <v>0.3</v>
      </c>
      <c r="E182" s="18">
        <v>10.3</v>
      </c>
      <c r="F182" s="18">
        <v>47</v>
      </c>
      <c r="G182" s="19">
        <v>0.03</v>
      </c>
      <c r="H182" s="19">
        <v>10</v>
      </c>
      <c r="I182" s="19">
        <v>0.01</v>
      </c>
      <c r="J182" s="19">
        <v>0.63</v>
      </c>
      <c r="K182" s="19">
        <v>0</v>
      </c>
      <c r="L182" s="19">
        <v>0.02</v>
      </c>
      <c r="M182" s="19">
        <v>16</v>
      </c>
      <c r="N182" s="19">
        <v>8</v>
      </c>
      <c r="O182" s="19">
        <v>11</v>
      </c>
      <c r="P182" s="19">
        <v>2.2000000000000002</v>
      </c>
      <c r="Q182" s="19">
        <v>278</v>
      </c>
      <c r="R182" s="19">
        <v>2</v>
      </c>
      <c r="S182" s="19">
        <v>0.01</v>
      </c>
      <c r="T182" s="19">
        <v>0</v>
      </c>
      <c r="U182" s="17" t="s">
        <v>34</v>
      </c>
    </row>
    <row r="183" spans="1:21" ht="12.15" customHeight="1" x14ac:dyDescent="0.25">
      <c r="A183" s="5" t="s">
        <v>159</v>
      </c>
      <c r="B183" s="6">
        <v>250</v>
      </c>
      <c r="C183" s="7">
        <v>3.85</v>
      </c>
      <c r="D183" s="7">
        <v>8.0500000000000007</v>
      </c>
      <c r="E183" s="7">
        <v>22.01</v>
      </c>
      <c r="F183" s="7">
        <v>183.14</v>
      </c>
      <c r="G183" s="7">
        <v>7.0000000000000007E-2</v>
      </c>
      <c r="H183" s="7">
        <v>4.5999999999999996</v>
      </c>
      <c r="I183" s="7">
        <v>0.25</v>
      </c>
      <c r="J183" s="7">
        <v>1.44</v>
      </c>
      <c r="K183" s="7">
        <v>0.22</v>
      </c>
      <c r="L183" s="7">
        <v>7.0000000000000007E-2</v>
      </c>
      <c r="M183" s="7">
        <v>36.26</v>
      </c>
      <c r="N183" s="7">
        <v>20.94</v>
      </c>
      <c r="O183" s="7">
        <v>62.5</v>
      </c>
      <c r="P183" s="7">
        <v>0.99</v>
      </c>
      <c r="Q183" s="7">
        <v>353.46</v>
      </c>
      <c r="R183" s="7">
        <v>4.6399999999999997</v>
      </c>
      <c r="S183" s="7">
        <v>0.02</v>
      </c>
      <c r="T183" s="7">
        <v>0.01</v>
      </c>
      <c r="U183" s="6" t="s">
        <v>160</v>
      </c>
    </row>
    <row r="184" spans="1:21" ht="12.15" customHeight="1" x14ac:dyDescent="0.25">
      <c r="A184" s="5" t="s">
        <v>161</v>
      </c>
      <c r="B184" s="6">
        <v>280</v>
      </c>
      <c r="C184" s="7">
        <v>19.57</v>
      </c>
      <c r="D184" s="7">
        <v>23</v>
      </c>
      <c r="E184" s="7">
        <v>40.020000000000003</v>
      </c>
      <c r="F184" s="7">
        <v>412.11</v>
      </c>
      <c r="G184" s="7">
        <v>0.1</v>
      </c>
      <c r="H184" s="7">
        <v>0.34</v>
      </c>
      <c r="I184" s="7">
        <v>0.43</v>
      </c>
      <c r="J184" s="7">
        <v>3.21</v>
      </c>
      <c r="K184" s="7">
        <v>3.14</v>
      </c>
      <c r="L184" s="7">
        <v>0.61</v>
      </c>
      <c r="M184" s="7">
        <v>140.53</v>
      </c>
      <c r="N184" s="7">
        <v>28.3</v>
      </c>
      <c r="O184" s="7">
        <v>332.87</v>
      </c>
      <c r="P184" s="7">
        <v>3.86</v>
      </c>
      <c r="Q184" s="7">
        <v>403.53</v>
      </c>
      <c r="R184" s="7">
        <v>34.76</v>
      </c>
      <c r="S184" s="7">
        <v>0.08</v>
      </c>
      <c r="T184" s="7">
        <v>0.04</v>
      </c>
      <c r="U184" s="6" t="s">
        <v>162</v>
      </c>
    </row>
    <row r="185" spans="1:21" ht="12.15" customHeight="1" x14ac:dyDescent="0.25">
      <c r="A185" s="16" t="s">
        <v>189</v>
      </c>
      <c r="B185" s="17">
        <v>200</v>
      </c>
      <c r="C185" s="18">
        <v>0.97</v>
      </c>
      <c r="D185" s="18">
        <v>0.19</v>
      </c>
      <c r="E185" s="18">
        <v>19.59</v>
      </c>
      <c r="F185" s="18">
        <v>83.42</v>
      </c>
      <c r="G185" s="7">
        <v>0.03</v>
      </c>
      <c r="H185" s="7">
        <v>1.6</v>
      </c>
      <c r="I185" s="7">
        <v>0</v>
      </c>
      <c r="J185" s="7">
        <v>0</v>
      </c>
      <c r="K185" s="7">
        <v>0</v>
      </c>
      <c r="L185" s="7">
        <v>0.02</v>
      </c>
      <c r="M185" s="7">
        <v>36</v>
      </c>
      <c r="N185" s="7">
        <v>16.2</v>
      </c>
      <c r="O185" s="7">
        <v>21.6</v>
      </c>
      <c r="P185" s="7">
        <v>0.72</v>
      </c>
      <c r="Q185" s="7">
        <v>300</v>
      </c>
      <c r="R185" s="7">
        <v>12</v>
      </c>
      <c r="S185" s="7">
        <v>0</v>
      </c>
      <c r="T185" s="7">
        <v>0</v>
      </c>
      <c r="U185" s="6" t="s">
        <v>43</v>
      </c>
    </row>
    <row r="186" spans="1:21" ht="12.15" customHeight="1" x14ac:dyDescent="0.25">
      <c r="A186" s="5" t="s">
        <v>44</v>
      </c>
      <c r="B186" s="6">
        <v>50</v>
      </c>
      <c r="C186" s="7">
        <v>3.82</v>
      </c>
      <c r="D186" s="7">
        <v>0.31</v>
      </c>
      <c r="E186" s="7">
        <v>25.09</v>
      </c>
      <c r="F186" s="7">
        <v>118.41</v>
      </c>
      <c r="G186" s="7">
        <v>0.08</v>
      </c>
      <c r="H186" s="7">
        <v>0</v>
      </c>
      <c r="I186" s="7">
        <v>0</v>
      </c>
      <c r="J186" s="7">
        <v>0.98</v>
      </c>
      <c r="K186" s="7">
        <v>0</v>
      </c>
      <c r="L186" s="7">
        <v>0.03</v>
      </c>
      <c r="M186" s="7">
        <v>11.5</v>
      </c>
      <c r="N186" s="7">
        <v>16.5</v>
      </c>
      <c r="O186" s="7">
        <v>42</v>
      </c>
      <c r="P186" s="7">
        <v>1</v>
      </c>
      <c r="Q186" s="7">
        <v>64.5</v>
      </c>
      <c r="R186" s="7">
        <v>0</v>
      </c>
      <c r="S186" s="7">
        <v>0.01</v>
      </c>
      <c r="T186" s="7">
        <v>0</v>
      </c>
      <c r="U186" s="6">
        <v>1</v>
      </c>
    </row>
    <row r="187" spans="1:21" ht="12.15" customHeight="1" x14ac:dyDescent="0.25">
      <c r="A187" s="5" t="s">
        <v>35</v>
      </c>
      <c r="B187" s="6">
        <v>40</v>
      </c>
      <c r="C187" s="7">
        <v>2.65</v>
      </c>
      <c r="D187" s="7">
        <v>0.35</v>
      </c>
      <c r="E187" s="7">
        <v>16.96</v>
      </c>
      <c r="F187" s="7">
        <v>81.58</v>
      </c>
      <c r="G187" s="7">
        <v>7.0000000000000007E-2</v>
      </c>
      <c r="H187" s="7">
        <v>0</v>
      </c>
      <c r="I187" s="7">
        <v>0</v>
      </c>
      <c r="J187" s="7">
        <v>0.88</v>
      </c>
      <c r="K187" s="7">
        <v>0</v>
      </c>
      <c r="L187" s="7">
        <v>0.03</v>
      </c>
      <c r="M187" s="7">
        <v>7.2</v>
      </c>
      <c r="N187" s="7">
        <v>7.6</v>
      </c>
      <c r="O187" s="7">
        <v>34.799999999999997</v>
      </c>
      <c r="P187" s="7">
        <v>1.6</v>
      </c>
      <c r="Q187" s="7">
        <v>54.4</v>
      </c>
      <c r="R187" s="7">
        <v>2.2400000000000002</v>
      </c>
      <c r="S187" s="7">
        <v>0</v>
      </c>
      <c r="T187" s="7">
        <v>0</v>
      </c>
      <c r="U187" s="6">
        <v>2</v>
      </c>
    </row>
    <row r="188" spans="1:21" ht="21.6" customHeight="1" x14ac:dyDescent="0.25">
      <c r="A188" s="8" t="s">
        <v>36</v>
      </c>
      <c r="B188" s="9">
        <f>SUM(B182:B187)</f>
        <v>920</v>
      </c>
      <c r="C188" s="10">
        <f t="shared" ref="C188:T188" si="26">SUM(C182:C187)</f>
        <v>31.259999999999998</v>
      </c>
      <c r="D188" s="10">
        <f t="shared" si="26"/>
        <v>32.200000000000003</v>
      </c>
      <c r="E188" s="10">
        <f t="shared" si="26"/>
        <v>133.97000000000003</v>
      </c>
      <c r="F188" s="10">
        <f t="shared" si="26"/>
        <v>925.66</v>
      </c>
      <c r="G188" s="10">
        <f t="shared" si="26"/>
        <v>0.38</v>
      </c>
      <c r="H188" s="10">
        <f t="shared" si="26"/>
        <v>16.54</v>
      </c>
      <c r="I188" s="10">
        <f t="shared" si="26"/>
        <v>0.69</v>
      </c>
      <c r="J188" s="10">
        <f t="shared" si="26"/>
        <v>7.14</v>
      </c>
      <c r="K188" s="10">
        <f t="shared" si="26"/>
        <v>3.3600000000000003</v>
      </c>
      <c r="L188" s="10">
        <f t="shared" si="26"/>
        <v>0.78</v>
      </c>
      <c r="M188" s="10">
        <f t="shared" si="26"/>
        <v>247.48999999999998</v>
      </c>
      <c r="N188" s="10">
        <f t="shared" si="26"/>
        <v>97.539999999999992</v>
      </c>
      <c r="O188" s="10">
        <f t="shared" si="26"/>
        <v>504.77000000000004</v>
      </c>
      <c r="P188" s="10">
        <f t="shared" si="26"/>
        <v>10.37</v>
      </c>
      <c r="Q188" s="10">
        <f t="shared" si="26"/>
        <v>1453.89</v>
      </c>
      <c r="R188" s="10">
        <f t="shared" si="26"/>
        <v>55.64</v>
      </c>
      <c r="S188" s="10">
        <f t="shared" si="26"/>
        <v>0.12</v>
      </c>
      <c r="T188" s="10">
        <f t="shared" si="26"/>
        <v>0.05</v>
      </c>
      <c r="U188" s="11"/>
    </row>
    <row r="189" spans="1:21" ht="14.7" customHeight="1" x14ac:dyDescent="0.25">
      <c r="A189" s="3" t="s">
        <v>45</v>
      </c>
      <c r="B189" s="3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3"/>
    </row>
    <row r="190" spans="1:21" ht="12.15" customHeight="1" x14ac:dyDescent="0.25">
      <c r="A190" s="5" t="s">
        <v>207</v>
      </c>
      <c r="B190" s="6">
        <v>200</v>
      </c>
      <c r="C190" s="7">
        <v>13.25</v>
      </c>
      <c r="D190" s="7">
        <v>13.47</v>
      </c>
      <c r="E190" s="7">
        <v>46.55</v>
      </c>
      <c r="F190" s="7">
        <v>362.01</v>
      </c>
      <c r="G190" s="7">
        <v>0.01</v>
      </c>
      <c r="H190" s="7">
        <v>0.12</v>
      </c>
      <c r="I190" s="7">
        <v>0.01</v>
      </c>
      <c r="J190" s="7">
        <v>7.0000000000000007E-2</v>
      </c>
      <c r="K190" s="7">
        <v>0.02</v>
      </c>
      <c r="L190" s="7">
        <v>0.1</v>
      </c>
      <c r="M190" s="7">
        <v>82.89</v>
      </c>
      <c r="N190" s="7">
        <v>9.18</v>
      </c>
      <c r="O190" s="7">
        <v>59.13</v>
      </c>
      <c r="P190" s="7">
        <v>0.05</v>
      </c>
      <c r="Q190" s="7">
        <v>109.5</v>
      </c>
      <c r="R190" s="7">
        <v>2.1</v>
      </c>
      <c r="S190" s="7">
        <v>0.01</v>
      </c>
      <c r="T190" s="7">
        <v>0</v>
      </c>
      <c r="U190" s="6">
        <v>401</v>
      </c>
    </row>
    <row r="191" spans="1:21" ht="12.15" customHeight="1" x14ac:dyDescent="0.25">
      <c r="A191" s="5" t="s">
        <v>163</v>
      </c>
      <c r="B191" s="6">
        <v>180</v>
      </c>
      <c r="C191" s="7">
        <v>0.25</v>
      </c>
      <c r="D191" s="7">
        <v>0.03</v>
      </c>
      <c r="E191" s="7">
        <v>10.87</v>
      </c>
      <c r="F191" s="7">
        <v>45.62</v>
      </c>
      <c r="G191" s="7">
        <v>0</v>
      </c>
      <c r="H191" s="7">
        <v>0.96</v>
      </c>
      <c r="I191" s="7">
        <v>0</v>
      </c>
      <c r="J191" s="7">
        <v>0.04</v>
      </c>
      <c r="K191" s="7">
        <v>0</v>
      </c>
      <c r="L191" s="7">
        <v>0.01</v>
      </c>
      <c r="M191" s="7">
        <v>15.35</v>
      </c>
      <c r="N191" s="7">
        <v>6.74</v>
      </c>
      <c r="O191" s="7">
        <v>8.91</v>
      </c>
      <c r="P191" s="7">
        <v>0.91</v>
      </c>
      <c r="Q191" s="7">
        <v>51.69</v>
      </c>
      <c r="R191" s="7">
        <v>0.14000000000000001</v>
      </c>
      <c r="S191" s="7">
        <v>0</v>
      </c>
      <c r="T191" s="7">
        <v>0</v>
      </c>
      <c r="U191" s="6" t="s">
        <v>127</v>
      </c>
    </row>
    <row r="192" spans="1:21" ht="12.15" customHeight="1" x14ac:dyDescent="0.25">
      <c r="A192" s="8" t="s">
        <v>36</v>
      </c>
      <c r="B192" s="9">
        <f>SUM(B190:B191)</f>
        <v>380</v>
      </c>
      <c r="C192" s="10">
        <f t="shared" ref="C192:T192" si="27">SUM(C190:C191)</f>
        <v>13.5</v>
      </c>
      <c r="D192" s="10">
        <f t="shared" si="27"/>
        <v>13.5</v>
      </c>
      <c r="E192" s="10">
        <f t="shared" si="27"/>
        <v>57.419999999999995</v>
      </c>
      <c r="F192" s="10">
        <f t="shared" si="27"/>
        <v>407.63</v>
      </c>
      <c r="G192" s="10">
        <f t="shared" si="27"/>
        <v>0.01</v>
      </c>
      <c r="H192" s="10">
        <f t="shared" si="27"/>
        <v>1.08</v>
      </c>
      <c r="I192" s="10">
        <f t="shared" si="27"/>
        <v>0.01</v>
      </c>
      <c r="J192" s="10">
        <f t="shared" si="27"/>
        <v>0.11000000000000001</v>
      </c>
      <c r="K192" s="10">
        <f t="shared" si="27"/>
        <v>0.02</v>
      </c>
      <c r="L192" s="10">
        <f t="shared" si="27"/>
        <v>0.11</v>
      </c>
      <c r="M192" s="10">
        <f t="shared" si="27"/>
        <v>98.24</v>
      </c>
      <c r="N192" s="10">
        <f t="shared" si="27"/>
        <v>15.92</v>
      </c>
      <c r="O192" s="10">
        <f t="shared" si="27"/>
        <v>68.040000000000006</v>
      </c>
      <c r="P192" s="10">
        <f t="shared" si="27"/>
        <v>0.96000000000000008</v>
      </c>
      <c r="Q192" s="10">
        <f t="shared" si="27"/>
        <v>161.19</v>
      </c>
      <c r="R192" s="10">
        <f t="shared" si="27"/>
        <v>2.2400000000000002</v>
      </c>
      <c r="S192" s="10">
        <f t="shared" si="27"/>
        <v>0.01</v>
      </c>
      <c r="T192" s="10">
        <f t="shared" si="27"/>
        <v>0</v>
      </c>
      <c r="U192" s="11"/>
    </row>
    <row r="193" spans="1:21" ht="21.6" customHeight="1" x14ac:dyDescent="0.25">
      <c r="A193" s="8" t="s">
        <v>50</v>
      </c>
      <c r="B193" s="8"/>
      <c r="C193" s="12">
        <f>C192+C188</f>
        <v>44.76</v>
      </c>
      <c r="D193" s="12">
        <f t="shared" ref="D193:T193" si="28">D192+D188</f>
        <v>45.7</v>
      </c>
      <c r="E193" s="12">
        <f t="shared" si="28"/>
        <v>191.39000000000001</v>
      </c>
      <c r="F193" s="12">
        <f t="shared" si="28"/>
        <v>1333.29</v>
      </c>
      <c r="G193" s="12">
        <f t="shared" si="28"/>
        <v>0.39</v>
      </c>
      <c r="H193" s="12">
        <f t="shared" si="28"/>
        <v>17.619999999999997</v>
      </c>
      <c r="I193" s="12">
        <f t="shared" si="28"/>
        <v>0.7</v>
      </c>
      <c r="J193" s="12">
        <f t="shared" si="28"/>
        <v>7.25</v>
      </c>
      <c r="K193" s="12">
        <f t="shared" si="28"/>
        <v>3.3800000000000003</v>
      </c>
      <c r="L193" s="12">
        <f t="shared" si="28"/>
        <v>0.89</v>
      </c>
      <c r="M193" s="12">
        <f t="shared" si="28"/>
        <v>345.72999999999996</v>
      </c>
      <c r="N193" s="12">
        <f t="shared" si="28"/>
        <v>113.46</v>
      </c>
      <c r="O193" s="12">
        <f t="shared" si="28"/>
        <v>572.81000000000006</v>
      </c>
      <c r="P193" s="12">
        <f t="shared" si="28"/>
        <v>11.33</v>
      </c>
      <c r="Q193" s="12">
        <f t="shared" si="28"/>
        <v>1615.0800000000002</v>
      </c>
      <c r="R193" s="12">
        <f t="shared" si="28"/>
        <v>57.88</v>
      </c>
      <c r="S193" s="12">
        <f t="shared" si="28"/>
        <v>0.13</v>
      </c>
      <c r="T193" s="12">
        <f t="shared" si="28"/>
        <v>0.05</v>
      </c>
      <c r="U193" s="11"/>
    </row>
    <row r="194" spans="1:21" ht="13.35" customHeight="1" x14ac:dyDescent="0.25"/>
    <row r="195" spans="1:21" ht="14.1" customHeight="1" x14ac:dyDescent="0.25">
      <c r="A195" s="13" t="s">
        <v>164</v>
      </c>
      <c r="B195" s="13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3"/>
    </row>
    <row r="196" spans="1:21" ht="28.35" customHeight="1" x14ac:dyDescent="0.25">
      <c r="A196" s="72" t="s">
        <v>165</v>
      </c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</row>
    <row r="197" spans="1:21" ht="13.35" customHeight="1" x14ac:dyDescent="0.25">
      <c r="A197" s="74" t="s">
        <v>1</v>
      </c>
      <c r="B197" s="74" t="s">
        <v>2</v>
      </c>
      <c r="C197" s="76" t="s">
        <v>3</v>
      </c>
      <c r="D197" s="77"/>
      <c r="E197" s="78"/>
      <c r="F197" s="79" t="s">
        <v>4</v>
      </c>
      <c r="G197" s="76" t="s">
        <v>5</v>
      </c>
      <c r="H197" s="77"/>
      <c r="I197" s="77"/>
      <c r="J197" s="77"/>
      <c r="K197" s="77"/>
      <c r="L197" s="78"/>
      <c r="M197" s="76" t="s">
        <v>6</v>
      </c>
      <c r="N197" s="77"/>
      <c r="O197" s="77"/>
      <c r="P197" s="77"/>
      <c r="Q197" s="77"/>
      <c r="R197" s="77"/>
      <c r="S197" s="77"/>
      <c r="T197" s="78"/>
      <c r="U197" s="74" t="s">
        <v>7</v>
      </c>
    </row>
    <row r="198" spans="1:21" ht="26.7" customHeight="1" x14ac:dyDescent="0.25">
      <c r="A198" s="75"/>
      <c r="B198" s="75"/>
      <c r="C198" s="47" t="s">
        <v>8</v>
      </c>
      <c r="D198" s="47" t="s">
        <v>9</v>
      </c>
      <c r="E198" s="47" t="s">
        <v>10</v>
      </c>
      <c r="F198" s="80"/>
      <c r="G198" s="47" t="s">
        <v>11</v>
      </c>
      <c r="H198" s="47" t="s">
        <v>12</v>
      </c>
      <c r="I198" s="47" t="s">
        <v>13</v>
      </c>
      <c r="J198" s="47" t="s">
        <v>14</v>
      </c>
      <c r="K198" s="47" t="s">
        <v>15</v>
      </c>
      <c r="L198" s="47" t="s">
        <v>16</v>
      </c>
      <c r="M198" s="47" t="s">
        <v>17</v>
      </c>
      <c r="N198" s="47" t="s">
        <v>18</v>
      </c>
      <c r="O198" s="47" t="s">
        <v>19</v>
      </c>
      <c r="P198" s="47" t="s">
        <v>20</v>
      </c>
      <c r="Q198" s="47" t="s">
        <v>21</v>
      </c>
      <c r="R198" s="47" t="s">
        <v>22</v>
      </c>
      <c r="S198" s="47" t="s">
        <v>23</v>
      </c>
      <c r="T198" s="47" t="s">
        <v>24</v>
      </c>
      <c r="U198" s="75"/>
    </row>
    <row r="199" spans="1:21" ht="14.7" customHeight="1" x14ac:dyDescent="0.25">
      <c r="A199" s="3" t="s">
        <v>37</v>
      </c>
      <c r="B199" s="3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3"/>
    </row>
    <row r="200" spans="1:21" ht="12.15" customHeight="1" x14ac:dyDescent="0.25">
      <c r="A200" s="5" t="s">
        <v>93</v>
      </c>
      <c r="B200" s="6">
        <v>100</v>
      </c>
      <c r="C200" s="7">
        <v>1.9</v>
      </c>
      <c r="D200" s="7">
        <v>8.9</v>
      </c>
      <c r="E200" s="7">
        <v>7.7</v>
      </c>
      <c r="F200" s="7">
        <v>119</v>
      </c>
      <c r="G200" s="7">
        <v>0.02</v>
      </c>
      <c r="H200" s="7">
        <v>7</v>
      </c>
      <c r="I200" s="7">
        <v>0.19</v>
      </c>
      <c r="J200" s="7">
        <v>0</v>
      </c>
      <c r="K200" s="7">
        <v>0</v>
      </c>
      <c r="L200" s="7">
        <v>0.05</v>
      </c>
      <c r="M200" s="7">
        <v>41</v>
      </c>
      <c r="N200" s="7">
        <v>15</v>
      </c>
      <c r="O200" s="7">
        <v>37</v>
      </c>
      <c r="P200" s="7">
        <v>0.7</v>
      </c>
      <c r="Q200" s="7">
        <v>315</v>
      </c>
      <c r="R200" s="7">
        <v>0</v>
      </c>
      <c r="S200" s="7">
        <v>0</v>
      </c>
      <c r="T200" s="7">
        <v>0</v>
      </c>
      <c r="U200" s="6">
        <v>20</v>
      </c>
    </row>
    <row r="201" spans="1:21" ht="12.15" customHeight="1" x14ac:dyDescent="0.25">
      <c r="A201" s="5" t="s">
        <v>106</v>
      </c>
      <c r="B201" s="6">
        <v>250</v>
      </c>
      <c r="C201" s="7">
        <v>3.48</v>
      </c>
      <c r="D201" s="7">
        <v>4.93</v>
      </c>
      <c r="E201" s="7">
        <v>23.05</v>
      </c>
      <c r="F201" s="7">
        <v>132.13999999999999</v>
      </c>
      <c r="G201" s="7">
        <v>0.12</v>
      </c>
      <c r="H201" s="7">
        <v>4.5999999999999996</v>
      </c>
      <c r="I201" s="7">
        <v>0.21</v>
      </c>
      <c r="J201" s="7">
        <v>1.76</v>
      </c>
      <c r="K201" s="7">
        <v>0.04</v>
      </c>
      <c r="L201" s="7">
        <v>0.05</v>
      </c>
      <c r="M201" s="7">
        <v>33.74</v>
      </c>
      <c r="N201" s="7">
        <v>32.619999999999997</v>
      </c>
      <c r="O201" s="7">
        <v>79.989999999999995</v>
      </c>
      <c r="P201" s="7">
        <v>1.23</v>
      </c>
      <c r="Q201" s="7">
        <v>365.01</v>
      </c>
      <c r="R201" s="7">
        <v>4.2</v>
      </c>
      <c r="S201" s="7">
        <v>0.03</v>
      </c>
      <c r="T201" s="7">
        <v>0</v>
      </c>
      <c r="U201" s="6" t="s">
        <v>107</v>
      </c>
    </row>
    <row r="202" spans="1:21" ht="12.15" customHeight="1" x14ac:dyDescent="0.25">
      <c r="A202" s="5" t="s">
        <v>79</v>
      </c>
      <c r="B202" s="6">
        <v>180</v>
      </c>
      <c r="C202" s="7">
        <v>3.83</v>
      </c>
      <c r="D202" s="7">
        <v>5.87</v>
      </c>
      <c r="E202" s="7">
        <v>25.76</v>
      </c>
      <c r="F202" s="7">
        <v>177.34</v>
      </c>
      <c r="G202" s="7">
        <v>0.15</v>
      </c>
      <c r="H202" s="7">
        <v>12.48</v>
      </c>
      <c r="I202" s="7">
        <v>0.04</v>
      </c>
      <c r="J202" s="7">
        <v>0.3</v>
      </c>
      <c r="K202" s="7">
        <v>0.1</v>
      </c>
      <c r="L202" s="7">
        <v>0.13</v>
      </c>
      <c r="M202" s="7">
        <v>55.57</v>
      </c>
      <c r="N202" s="7">
        <v>36.53</v>
      </c>
      <c r="O202" s="7">
        <v>103.65</v>
      </c>
      <c r="P202" s="7">
        <v>1.48</v>
      </c>
      <c r="Q202" s="7">
        <v>918.83</v>
      </c>
      <c r="R202" s="7">
        <v>10.3</v>
      </c>
      <c r="S202" s="7">
        <v>0.04</v>
      </c>
      <c r="T202" s="7">
        <v>0</v>
      </c>
      <c r="U202" s="6" t="s">
        <v>102</v>
      </c>
    </row>
    <row r="203" spans="1:21" ht="12.15" customHeight="1" x14ac:dyDescent="0.25">
      <c r="A203" s="5" t="s">
        <v>170</v>
      </c>
      <c r="B203" s="6">
        <v>100</v>
      </c>
      <c r="C203" s="7">
        <v>15.65</v>
      </c>
      <c r="D203" s="7">
        <v>11.51</v>
      </c>
      <c r="E203" s="7">
        <v>20.27</v>
      </c>
      <c r="F203" s="7">
        <v>257.74</v>
      </c>
      <c r="G203" s="7">
        <v>0.25</v>
      </c>
      <c r="H203" s="7">
        <v>2.06</v>
      </c>
      <c r="I203" s="7">
        <v>7.0000000000000007E-2</v>
      </c>
      <c r="J203" s="7">
        <v>2.11</v>
      </c>
      <c r="K203" s="7">
        <v>0.1</v>
      </c>
      <c r="L203" s="7">
        <v>0.6</v>
      </c>
      <c r="M203" s="7">
        <v>25.41</v>
      </c>
      <c r="N203" s="7">
        <v>22.02</v>
      </c>
      <c r="O203" s="7">
        <v>189.78</v>
      </c>
      <c r="P203" s="7">
        <v>4.24</v>
      </c>
      <c r="Q203" s="7">
        <v>284.89999999999998</v>
      </c>
      <c r="R203" s="7">
        <v>8.84</v>
      </c>
      <c r="S203" s="7">
        <v>0.05</v>
      </c>
      <c r="T203" s="7">
        <v>0.02</v>
      </c>
      <c r="U203" s="6">
        <v>17</v>
      </c>
    </row>
    <row r="204" spans="1:21" ht="12.15" customHeight="1" x14ac:dyDescent="0.25">
      <c r="A204" s="5" t="s">
        <v>105</v>
      </c>
      <c r="B204" s="6">
        <v>180</v>
      </c>
      <c r="C204" s="7">
        <f>0.25*180/200</f>
        <v>0.22500000000000001</v>
      </c>
      <c r="D204" s="7">
        <f>0.01*180/200</f>
        <v>9.0000000000000011E-3</v>
      </c>
      <c r="E204" s="7">
        <f>10.29*180/200</f>
        <v>9.2609999999999992</v>
      </c>
      <c r="F204" s="7">
        <f>43.42*180/200</f>
        <v>39.078000000000003</v>
      </c>
      <c r="G204" s="7">
        <v>0</v>
      </c>
      <c r="H204" s="7">
        <v>1.1599999999999999</v>
      </c>
      <c r="I204" s="7">
        <v>0</v>
      </c>
      <c r="J204" s="7">
        <v>0</v>
      </c>
      <c r="K204" s="7">
        <v>0</v>
      </c>
      <c r="L204" s="7">
        <v>0.01</v>
      </c>
      <c r="M204" s="7">
        <v>15.43</v>
      </c>
      <c r="N204" s="7">
        <v>6.56</v>
      </c>
      <c r="O204" s="7">
        <v>8.81</v>
      </c>
      <c r="P204" s="7">
        <v>0.8</v>
      </c>
      <c r="Q204" s="7">
        <v>37.119999999999997</v>
      </c>
      <c r="R204" s="7">
        <v>0</v>
      </c>
      <c r="S204" s="7">
        <v>0</v>
      </c>
      <c r="T204" s="7">
        <v>0</v>
      </c>
      <c r="U204" s="6" t="s">
        <v>127</v>
      </c>
    </row>
    <row r="205" spans="1:21" ht="12.15" customHeight="1" x14ac:dyDescent="0.25">
      <c r="A205" s="16" t="s">
        <v>33</v>
      </c>
      <c r="B205" s="17">
        <v>100</v>
      </c>
      <c r="C205" s="18">
        <v>0.4</v>
      </c>
      <c r="D205" s="18">
        <v>0.4</v>
      </c>
      <c r="E205" s="18">
        <v>9.8000000000000007</v>
      </c>
      <c r="F205" s="18">
        <v>47</v>
      </c>
      <c r="G205" s="19">
        <v>0.04</v>
      </c>
      <c r="H205" s="19">
        <v>12</v>
      </c>
      <c r="I205" s="19">
        <v>0.01</v>
      </c>
      <c r="J205" s="19">
        <v>0.76</v>
      </c>
      <c r="K205" s="19">
        <v>0</v>
      </c>
      <c r="L205" s="19">
        <v>0.02</v>
      </c>
      <c r="M205" s="19">
        <v>19.2</v>
      </c>
      <c r="N205" s="19">
        <v>9.6</v>
      </c>
      <c r="O205" s="19">
        <v>13.2</v>
      </c>
      <c r="P205" s="19">
        <v>2.64</v>
      </c>
      <c r="Q205" s="19">
        <v>333.6</v>
      </c>
      <c r="R205" s="19">
        <v>2.4</v>
      </c>
      <c r="S205" s="19">
        <v>0.01</v>
      </c>
      <c r="T205" s="19">
        <v>0</v>
      </c>
      <c r="U205" s="17" t="s">
        <v>34</v>
      </c>
    </row>
    <row r="206" spans="1:21" ht="12.15" customHeight="1" x14ac:dyDescent="0.25">
      <c r="A206" s="5" t="s">
        <v>44</v>
      </c>
      <c r="B206" s="6">
        <v>50</v>
      </c>
      <c r="C206" s="7">
        <v>3.82</v>
      </c>
      <c r="D206" s="7">
        <v>0.31</v>
      </c>
      <c r="E206" s="7">
        <v>25.09</v>
      </c>
      <c r="F206" s="7">
        <v>118.41</v>
      </c>
      <c r="G206" s="7">
        <v>0.08</v>
      </c>
      <c r="H206" s="7">
        <v>0</v>
      </c>
      <c r="I206" s="7">
        <v>0</v>
      </c>
      <c r="J206" s="7">
        <v>0.98</v>
      </c>
      <c r="K206" s="7">
        <v>0</v>
      </c>
      <c r="L206" s="7">
        <v>0.03</v>
      </c>
      <c r="M206" s="7">
        <v>11.5</v>
      </c>
      <c r="N206" s="7">
        <v>16.5</v>
      </c>
      <c r="O206" s="7">
        <v>42</v>
      </c>
      <c r="P206" s="7">
        <v>1</v>
      </c>
      <c r="Q206" s="7">
        <v>64.5</v>
      </c>
      <c r="R206" s="7">
        <v>0</v>
      </c>
      <c r="S206" s="7">
        <v>0.01</v>
      </c>
      <c r="T206" s="7">
        <v>0</v>
      </c>
      <c r="U206" s="6">
        <v>1</v>
      </c>
    </row>
    <row r="207" spans="1:21" ht="12.15" customHeight="1" x14ac:dyDescent="0.25">
      <c r="A207" s="5" t="s">
        <v>35</v>
      </c>
      <c r="B207" s="6">
        <v>30</v>
      </c>
      <c r="C207" s="7">
        <v>1.99</v>
      </c>
      <c r="D207" s="7">
        <v>0.26</v>
      </c>
      <c r="E207" s="7">
        <v>12.72</v>
      </c>
      <c r="F207" s="7">
        <v>61.19</v>
      </c>
      <c r="G207" s="7">
        <v>0.05</v>
      </c>
      <c r="H207" s="7">
        <v>0</v>
      </c>
      <c r="I207" s="7">
        <v>0</v>
      </c>
      <c r="J207" s="7">
        <v>0.66</v>
      </c>
      <c r="K207" s="7">
        <v>0</v>
      </c>
      <c r="L207" s="7">
        <v>0.02</v>
      </c>
      <c r="M207" s="7">
        <v>5.4</v>
      </c>
      <c r="N207" s="7">
        <v>5.7</v>
      </c>
      <c r="O207" s="7">
        <v>26.1</v>
      </c>
      <c r="P207" s="7">
        <v>1.2</v>
      </c>
      <c r="Q207" s="7">
        <v>40.799999999999997</v>
      </c>
      <c r="R207" s="7">
        <v>1.68</v>
      </c>
      <c r="S207" s="7">
        <v>0</v>
      </c>
      <c r="T207" s="7">
        <v>0</v>
      </c>
      <c r="U207" s="6">
        <v>2</v>
      </c>
    </row>
    <row r="208" spans="1:21" ht="21.6" customHeight="1" x14ac:dyDescent="0.25">
      <c r="A208" s="8" t="s">
        <v>36</v>
      </c>
      <c r="B208" s="9">
        <f t="shared" ref="B208:T208" si="29">SUM(B200:B207)</f>
        <v>990</v>
      </c>
      <c r="C208" s="10">
        <f t="shared" si="29"/>
        <v>31.294999999999998</v>
      </c>
      <c r="D208" s="10">
        <f t="shared" si="29"/>
        <v>32.189</v>
      </c>
      <c r="E208" s="10">
        <f t="shared" si="29"/>
        <v>133.65100000000001</v>
      </c>
      <c r="F208" s="10">
        <f t="shared" si="29"/>
        <v>951.89799999999991</v>
      </c>
      <c r="G208" s="10">
        <f t="shared" si="29"/>
        <v>0.71000000000000008</v>
      </c>
      <c r="H208" s="10">
        <f t="shared" si="29"/>
        <v>39.299999999999997</v>
      </c>
      <c r="I208" s="10">
        <f t="shared" si="29"/>
        <v>0.52</v>
      </c>
      <c r="J208" s="10">
        <f t="shared" si="29"/>
        <v>6.57</v>
      </c>
      <c r="K208" s="10">
        <f t="shared" si="29"/>
        <v>0.24000000000000002</v>
      </c>
      <c r="L208" s="10">
        <f t="shared" si="29"/>
        <v>0.91</v>
      </c>
      <c r="M208" s="10">
        <f t="shared" si="29"/>
        <v>207.25</v>
      </c>
      <c r="N208" s="10">
        <f t="shared" si="29"/>
        <v>144.52999999999997</v>
      </c>
      <c r="O208" s="10">
        <f t="shared" si="29"/>
        <v>500.53</v>
      </c>
      <c r="P208" s="10">
        <f t="shared" si="29"/>
        <v>13.290000000000001</v>
      </c>
      <c r="Q208" s="10">
        <f t="shared" si="29"/>
        <v>2359.7600000000002</v>
      </c>
      <c r="R208" s="10">
        <f t="shared" si="29"/>
        <v>27.419999999999998</v>
      </c>
      <c r="S208" s="10">
        <f t="shared" si="29"/>
        <v>0.14000000000000001</v>
      </c>
      <c r="T208" s="10">
        <f t="shared" si="29"/>
        <v>0.02</v>
      </c>
      <c r="U208" s="11"/>
    </row>
    <row r="209" spans="1:21" ht="14.7" customHeight="1" x14ac:dyDescent="0.25">
      <c r="A209" s="3" t="s">
        <v>45</v>
      </c>
      <c r="B209" s="3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3"/>
    </row>
    <row r="210" spans="1:21" ht="12.15" customHeight="1" x14ac:dyDescent="0.25">
      <c r="A210" s="5" t="s">
        <v>218</v>
      </c>
      <c r="B210" s="6">
        <v>200</v>
      </c>
      <c r="C210" s="7">
        <v>11.93</v>
      </c>
      <c r="D210" s="7">
        <v>13.12</v>
      </c>
      <c r="E210" s="7">
        <v>32</v>
      </c>
      <c r="F210" s="7">
        <v>308.8</v>
      </c>
      <c r="G210" s="7">
        <v>0.46</v>
      </c>
      <c r="H210" s="7">
        <v>29.55</v>
      </c>
      <c r="I210" s="7">
        <v>0.11</v>
      </c>
      <c r="J210" s="7">
        <v>4.18</v>
      </c>
      <c r="K210" s="7">
        <v>0.06</v>
      </c>
      <c r="L210" s="7">
        <v>0.19</v>
      </c>
      <c r="M210" s="7">
        <v>93.71</v>
      </c>
      <c r="N210" s="7">
        <v>53.9</v>
      </c>
      <c r="O210" s="7">
        <v>223.45</v>
      </c>
      <c r="P210" s="7">
        <v>3.51</v>
      </c>
      <c r="Q210" s="7">
        <v>745.78</v>
      </c>
      <c r="R210" s="7">
        <v>14.12</v>
      </c>
      <c r="S210" s="7">
        <v>0.1</v>
      </c>
      <c r="T210" s="7">
        <v>0</v>
      </c>
      <c r="U210" s="6">
        <v>28</v>
      </c>
    </row>
    <row r="211" spans="1:21" ht="12.15" customHeight="1" x14ac:dyDescent="0.25">
      <c r="A211" s="5" t="s">
        <v>83</v>
      </c>
      <c r="B211" s="6">
        <v>180</v>
      </c>
      <c r="C211" s="7">
        <v>0.14000000000000001</v>
      </c>
      <c r="D211" s="7">
        <v>0.14000000000000001</v>
      </c>
      <c r="E211" s="7">
        <v>13.1</v>
      </c>
      <c r="F211" s="7">
        <v>55.12</v>
      </c>
      <c r="G211" s="7">
        <v>0.01</v>
      </c>
      <c r="H211" s="7">
        <v>1.44</v>
      </c>
      <c r="I211" s="7">
        <v>0</v>
      </c>
      <c r="J211" s="7">
        <v>0.23</v>
      </c>
      <c r="K211" s="7">
        <v>0</v>
      </c>
      <c r="L211" s="7">
        <v>0.01</v>
      </c>
      <c r="M211" s="7">
        <v>11.63</v>
      </c>
      <c r="N211" s="7">
        <v>3.99</v>
      </c>
      <c r="O211" s="7">
        <v>3.56</v>
      </c>
      <c r="P211" s="7">
        <v>0.71</v>
      </c>
      <c r="Q211" s="7">
        <v>100.84</v>
      </c>
      <c r="R211" s="7">
        <v>0.72</v>
      </c>
      <c r="S211" s="7">
        <v>0</v>
      </c>
      <c r="T211" s="7">
        <v>0</v>
      </c>
      <c r="U211" s="6" t="s">
        <v>84</v>
      </c>
    </row>
    <row r="212" spans="1:21" ht="12.15" customHeight="1" x14ac:dyDescent="0.25">
      <c r="A212" s="16" t="s">
        <v>44</v>
      </c>
      <c r="B212" s="17">
        <v>10</v>
      </c>
      <c r="C212" s="18">
        <f>1.53/2</f>
        <v>0.76500000000000001</v>
      </c>
      <c r="D212" s="18">
        <f>0.12/2</f>
        <v>0.06</v>
      </c>
      <c r="E212" s="18">
        <f>10.04/2</f>
        <v>5.0199999999999996</v>
      </c>
      <c r="F212" s="18">
        <f>47.36/2</f>
        <v>23.68</v>
      </c>
      <c r="G212" s="18">
        <v>0.03</v>
      </c>
      <c r="H212" s="18">
        <v>0</v>
      </c>
      <c r="I212" s="18">
        <v>0</v>
      </c>
      <c r="J212" s="18">
        <v>0.39</v>
      </c>
      <c r="K212" s="18">
        <v>0</v>
      </c>
      <c r="L212" s="18">
        <v>0.01</v>
      </c>
      <c r="M212" s="18">
        <v>4.5999999999999996</v>
      </c>
      <c r="N212" s="18">
        <v>6.6</v>
      </c>
      <c r="O212" s="18">
        <v>16.8</v>
      </c>
      <c r="P212" s="18">
        <v>0.4</v>
      </c>
      <c r="Q212" s="18">
        <v>25.8</v>
      </c>
      <c r="R212" s="18">
        <v>0</v>
      </c>
      <c r="S212" s="18">
        <v>0</v>
      </c>
      <c r="T212" s="18">
        <v>0</v>
      </c>
      <c r="U212" s="17">
        <v>1</v>
      </c>
    </row>
    <row r="213" spans="1:21" ht="12.15" customHeight="1" x14ac:dyDescent="0.25">
      <c r="A213" s="5" t="s">
        <v>35</v>
      </c>
      <c r="B213" s="6">
        <v>10</v>
      </c>
      <c r="C213" s="7">
        <f>1.32/2</f>
        <v>0.66</v>
      </c>
      <c r="D213" s="7">
        <f>0.18/2</f>
        <v>0.09</v>
      </c>
      <c r="E213" s="7">
        <f>8.48/2</f>
        <v>4.24</v>
      </c>
      <c r="F213" s="7">
        <f>40.79/2</f>
        <v>20.395</v>
      </c>
      <c r="G213" s="7">
        <v>0.06</v>
      </c>
      <c r="H213" s="7">
        <v>0</v>
      </c>
      <c r="I213" s="7">
        <v>0</v>
      </c>
      <c r="J213" s="7">
        <v>0.78</v>
      </c>
      <c r="K213" s="7">
        <v>0</v>
      </c>
      <c r="L213" s="7">
        <v>0.02</v>
      </c>
      <c r="M213" s="7">
        <v>9.1999999999999993</v>
      </c>
      <c r="N213" s="7">
        <v>13.2</v>
      </c>
      <c r="O213" s="7">
        <v>33.6</v>
      </c>
      <c r="P213" s="7">
        <v>0.8</v>
      </c>
      <c r="Q213" s="7">
        <v>51.6</v>
      </c>
      <c r="R213" s="7">
        <v>0</v>
      </c>
      <c r="S213" s="7">
        <v>0.01</v>
      </c>
      <c r="T213" s="7">
        <v>0</v>
      </c>
      <c r="U213" s="6">
        <v>1</v>
      </c>
    </row>
    <row r="214" spans="1:21" ht="12.15" customHeight="1" x14ac:dyDescent="0.25">
      <c r="A214" s="8" t="s">
        <v>36</v>
      </c>
      <c r="B214" s="9">
        <f>SUM(B210:B213)</f>
        <v>400</v>
      </c>
      <c r="C214" s="10">
        <f t="shared" ref="C214:F214" si="30">SUM(C210:C213)</f>
        <v>13.495000000000001</v>
      </c>
      <c r="D214" s="10">
        <f t="shared" si="30"/>
        <v>13.41</v>
      </c>
      <c r="E214" s="10">
        <f t="shared" si="30"/>
        <v>54.360000000000007</v>
      </c>
      <c r="F214" s="10">
        <f t="shared" si="30"/>
        <v>407.995</v>
      </c>
      <c r="G214" s="10" t="e">
        <f>#REF!+G211+G210</f>
        <v>#REF!</v>
      </c>
      <c r="H214" s="10" t="e">
        <f>#REF!+H211+H210</f>
        <v>#REF!</v>
      </c>
      <c r="I214" s="10" t="e">
        <f>#REF!+I211+I210</f>
        <v>#REF!</v>
      </c>
      <c r="J214" s="10" t="e">
        <f>#REF!+J211+J210</f>
        <v>#REF!</v>
      </c>
      <c r="K214" s="10" t="e">
        <f>#REF!+K211+K210</f>
        <v>#REF!</v>
      </c>
      <c r="L214" s="10" t="e">
        <f>#REF!+L211+L210</f>
        <v>#REF!</v>
      </c>
      <c r="M214" s="10" t="e">
        <f>#REF!+M211+M210</f>
        <v>#REF!</v>
      </c>
      <c r="N214" s="10" t="e">
        <f>#REF!+N211+N210</f>
        <v>#REF!</v>
      </c>
      <c r="O214" s="10" t="e">
        <f>#REF!+O211+O210</f>
        <v>#REF!</v>
      </c>
      <c r="P214" s="10" t="e">
        <f>#REF!+P211+P210</f>
        <v>#REF!</v>
      </c>
      <c r="Q214" s="10" t="e">
        <f>#REF!+Q211+Q210</f>
        <v>#REF!</v>
      </c>
      <c r="R214" s="10" t="e">
        <f>#REF!+R211+R210</f>
        <v>#REF!</v>
      </c>
      <c r="S214" s="10" t="e">
        <f>#REF!+S211+S210</f>
        <v>#REF!</v>
      </c>
      <c r="T214" s="10" t="e">
        <f>#REF!+T211+T210</f>
        <v>#REF!</v>
      </c>
      <c r="U214" s="11"/>
    </row>
    <row r="215" spans="1:21" ht="21.6" customHeight="1" x14ac:dyDescent="0.25">
      <c r="A215" s="8" t="s">
        <v>50</v>
      </c>
      <c r="B215" s="8"/>
      <c r="C215" s="12">
        <f t="shared" ref="C215:T215" si="31">C214+C208</f>
        <v>44.79</v>
      </c>
      <c r="D215" s="12">
        <f t="shared" si="31"/>
        <v>45.599000000000004</v>
      </c>
      <c r="E215" s="12">
        <f t="shared" si="31"/>
        <v>188.01100000000002</v>
      </c>
      <c r="F215" s="12">
        <f t="shared" si="31"/>
        <v>1359.893</v>
      </c>
      <c r="G215" s="12" t="e">
        <f t="shared" si="31"/>
        <v>#REF!</v>
      </c>
      <c r="H215" s="12" t="e">
        <f t="shared" si="31"/>
        <v>#REF!</v>
      </c>
      <c r="I215" s="12" t="e">
        <f t="shared" si="31"/>
        <v>#REF!</v>
      </c>
      <c r="J215" s="12" t="e">
        <f t="shared" si="31"/>
        <v>#REF!</v>
      </c>
      <c r="K215" s="12" t="e">
        <f t="shared" si="31"/>
        <v>#REF!</v>
      </c>
      <c r="L215" s="12" t="e">
        <f t="shared" si="31"/>
        <v>#REF!</v>
      </c>
      <c r="M215" s="12" t="e">
        <f t="shared" si="31"/>
        <v>#REF!</v>
      </c>
      <c r="N215" s="12" t="e">
        <f t="shared" si="31"/>
        <v>#REF!</v>
      </c>
      <c r="O215" s="12" t="e">
        <f t="shared" si="31"/>
        <v>#REF!</v>
      </c>
      <c r="P215" s="12" t="e">
        <f t="shared" si="31"/>
        <v>#REF!</v>
      </c>
      <c r="Q215" s="12" t="e">
        <f t="shared" si="31"/>
        <v>#REF!</v>
      </c>
      <c r="R215" s="12" t="e">
        <f t="shared" si="31"/>
        <v>#REF!</v>
      </c>
      <c r="S215" s="12" t="e">
        <f t="shared" si="31"/>
        <v>#REF!</v>
      </c>
      <c r="T215" s="12" t="e">
        <f t="shared" si="31"/>
        <v>#REF!</v>
      </c>
      <c r="U215" s="11"/>
    </row>
    <row r="216" spans="1:21" ht="28.35" customHeight="1" x14ac:dyDescent="0.25">
      <c r="A216" s="72" t="s">
        <v>200</v>
      </c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</row>
    <row r="217" spans="1:21" ht="13.35" customHeight="1" x14ac:dyDescent="0.25">
      <c r="A217" s="74" t="s">
        <v>1</v>
      </c>
      <c r="B217" s="74" t="s">
        <v>2</v>
      </c>
      <c r="C217" s="76" t="s">
        <v>3</v>
      </c>
      <c r="D217" s="77"/>
      <c r="E217" s="78"/>
      <c r="F217" s="79" t="s">
        <v>4</v>
      </c>
      <c r="G217" s="76" t="s">
        <v>5</v>
      </c>
      <c r="H217" s="77"/>
      <c r="I217" s="77"/>
      <c r="J217" s="77"/>
      <c r="K217" s="77"/>
      <c r="L217" s="78"/>
      <c r="M217" s="76" t="s">
        <v>6</v>
      </c>
      <c r="N217" s="77"/>
      <c r="O217" s="77"/>
      <c r="P217" s="77"/>
      <c r="Q217" s="77"/>
      <c r="R217" s="77"/>
      <c r="S217" s="77"/>
      <c r="T217" s="78"/>
      <c r="U217" s="74" t="s">
        <v>7</v>
      </c>
    </row>
    <row r="218" spans="1:21" ht="26.7" customHeight="1" x14ac:dyDescent="0.25">
      <c r="A218" s="75"/>
      <c r="B218" s="75"/>
      <c r="C218" s="47" t="s">
        <v>8</v>
      </c>
      <c r="D218" s="47" t="s">
        <v>9</v>
      </c>
      <c r="E218" s="47" t="s">
        <v>10</v>
      </c>
      <c r="F218" s="80"/>
      <c r="G218" s="47" t="s">
        <v>11</v>
      </c>
      <c r="H218" s="47" t="s">
        <v>12</v>
      </c>
      <c r="I218" s="47" t="s">
        <v>13</v>
      </c>
      <c r="J218" s="47" t="s">
        <v>14</v>
      </c>
      <c r="K218" s="47" t="s">
        <v>15</v>
      </c>
      <c r="L218" s="47" t="s">
        <v>16</v>
      </c>
      <c r="M218" s="47" t="s">
        <v>17</v>
      </c>
      <c r="N218" s="47" t="s">
        <v>18</v>
      </c>
      <c r="O218" s="47" t="s">
        <v>19</v>
      </c>
      <c r="P218" s="47" t="s">
        <v>20</v>
      </c>
      <c r="Q218" s="47" t="s">
        <v>21</v>
      </c>
      <c r="R218" s="47" t="s">
        <v>22</v>
      </c>
      <c r="S218" s="47" t="s">
        <v>23</v>
      </c>
      <c r="T218" s="47" t="s">
        <v>24</v>
      </c>
      <c r="U218" s="75"/>
    </row>
    <row r="219" spans="1:21" ht="14.7" customHeight="1" x14ac:dyDescent="0.25">
      <c r="A219" s="48" t="s">
        <v>37</v>
      </c>
      <c r="B219" s="48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8"/>
    </row>
    <row r="220" spans="1:21" ht="12.15" customHeight="1" x14ac:dyDescent="0.25">
      <c r="A220" s="16" t="s">
        <v>222</v>
      </c>
      <c r="B220" s="17">
        <v>100</v>
      </c>
      <c r="C220" s="18">
        <v>0.4</v>
      </c>
      <c r="D220" s="18">
        <v>0.3</v>
      </c>
      <c r="E220" s="18">
        <v>10.3</v>
      </c>
      <c r="F220" s="18">
        <v>47</v>
      </c>
      <c r="G220" s="19">
        <v>0.03</v>
      </c>
      <c r="H220" s="19">
        <v>10</v>
      </c>
      <c r="I220" s="19">
        <v>0.01</v>
      </c>
      <c r="J220" s="19">
        <v>0.63</v>
      </c>
      <c r="K220" s="19">
        <v>0</v>
      </c>
      <c r="L220" s="19">
        <v>0.02</v>
      </c>
      <c r="M220" s="19">
        <v>16</v>
      </c>
      <c r="N220" s="19">
        <v>8</v>
      </c>
      <c r="O220" s="19">
        <v>11</v>
      </c>
      <c r="P220" s="19">
        <v>2.2000000000000002</v>
      </c>
      <c r="Q220" s="19">
        <v>278</v>
      </c>
      <c r="R220" s="19">
        <v>2</v>
      </c>
      <c r="S220" s="19">
        <v>0.01</v>
      </c>
      <c r="T220" s="19">
        <v>0</v>
      </c>
      <c r="U220" s="17" t="s">
        <v>34</v>
      </c>
    </row>
    <row r="221" spans="1:21" ht="12.15" customHeight="1" x14ac:dyDescent="0.25">
      <c r="A221" s="16" t="s">
        <v>181</v>
      </c>
      <c r="B221" s="17">
        <v>250</v>
      </c>
      <c r="C221" s="18">
        <v>4.6100000000000003</v>
      </c>
      <c r="D221" s="18">
        <v>5.9</v>
      </c>
      <c r="E221" s="18">
        <v>13.52</v>
      </c>
      <c r="F221" s="18">
        <v>132.35</v>
      </c>
      <c r="G221" s="18">
        <v>0.04</v>
      </c>
      <c r="H221" s="18">
        <v>0.65</v>
      </c>
      <c r="I221" s="18">
        <v>0.05</v>
      </c>
      <c r="J221" s="18">
        <v>0.12</v>
      </c>
      <c r="K221" s="18">
        <v>0.1</v>
      </c>
      <c r="L221" s="18">
        <v>0.14000000000000001</v>
      </c>
      <c r="M221" s="18">
        <v>139.41</v>
      </c>
      <c r="N221" s="18">
        <v>16.47</v>
      </c>
      <c r="O221" s="18">
        <v>101.44</v>
      </c>
      <c r="P221" s="18">
        <v>0.28000000000000003</v>
      </c>
      <c r="Q221" s="18">
        <v>196</v>
      </c>
      <c r="R221" s="18">
        <v>0</v>
      </c>
      <c r="S221" s="18">
        <v>0</v>
      </c>
      <c r="T221" s="18">
        <v>0</v>
      </c>
      <c r="U221" s="17">
        <v>124</v>
      </c>
    </row>
    <row r="222" spans="1:21" ht="12.15" customHeight="1" x14ac:dyDescent="0.25">
      <c r="A222" s="16" t="s">
        <v>167</v>
      </c>
      <c r="B222" s="17">
        <v>180</v>
      </c>
      <c r="C222" s="18">
        <v>6.49</v>
      </c>
      <c r="D222" s="18">
        <v>5.2</v>
      </c>
      <c r="E222" s="18">
        <v>31.42</v>
      </c>
      <c r="F222" s="18">
        <v>184.07</v>
      </c>
      <c r="G222" s="18">
        <v>0.08</v>
      </c>
      <c r="H222" s="18">
        <v>0</v>
      </c>
      <c r="I222" s="18">
        <v>0.03</v>
      </c>
      <c r="J222" s="18">
        <v>1.41</v>
      </c>
      <c r="K222" s="18">
        <v>0.09</v>
      </c>
      <c r="L222" s="18">
        <v>0.02</v>
      </c>
      <c r="M222" s="18">
        <v>35.979999999999997</v>
      </c>
      <c r="N222" s="18">
        <v>12.6</v>
      </c>
      <c r="O222" s="18">
        <v>50.44</v>
      </c>
      <c r="P222" s="18">
        <v>1.18</v>
      </c>
      <c r="Q222" s="18">
        <v>76.739999999999995</v>
      </c>
      <c r="R222" s="18">
        <v>0.91</v>
      </c>
      <c r="S222" s="18">
        <v>0.01</v>
      </c>
      <c r="T222" s="18">
        <v>0.02</v>
      </c>
      <c r="U222" s="17" t="s">
        <v>168</v>
      </c>
    </row>
    <row r="223" spans="1:21" ht="12.15" customHeight="1" x14ac:dyDescent="0.25">
      <c r="A223" s="16" t="s">
        <v>180</v>
      </c>
      <c r="B223" s="17">
        <v>100</v>
      </c>
      <c r="C223" s="18">
        <v>10.83</v>
      </c>
      <c r="D223" s="18">
        <v>15.45</v>
      </c>
      <c r="E223" s="18">
        <v>9.14</v>
      </c>
      <c r="F223" s="18">
        <v>214</v>
      </c>
      <c r="G223" s="18">
        <v>0.11</v>
      </c>
      <c r="H223" s="18">
        <v>2.58</v>
      </c>
      <c r="I223" s="18">
        <v>0.04</v>
      </c>
      <c r="J223" s="18">
        <v>3.74</v>
      </c>
      <c r="K223" s="18">
        <v>0.09</v>
      </c>
      <c r="L223" s="18">
        <v>0.12</v>
      </c>
      <c r="M223" s="18">
        <v>68.959999999999994</v>
      </c>
      <c r="N223" s="18">
        <v>59.5</v>
      </c>
      <c r="O223" s="18">
        <v>250.72</v>
      </c>
      <c r="P223" s="18">
        <v>1.88</v>
      </c>
      <c r="Q223" s="18">
        <v>465.94</v>
      </c>
      <c r="R223" s="18">
        <v>131.06</v>
      </c>
      <c r="S223" s="18">
        <v>0.56000000000000005</v>
      </c>
      <c r="T223" s="18">
        <v>0.01</v>
      </c>
      <c r="U223" s="17" t="s">
        <v>153</v>
      </c>
    </row>
    <row r="224" spans="1:21" ht="12.15" customHeight="1" x14ac:dyDescent="0.25">
      <c r="A224" s="5" t="s">
        <v>42</v>
      </c>
      <c r="B224" s="6">
        <v>180</v>
      </c>
      <c r="C224" s="7">
        <f>0.97*180/200</f>
        <v>0.873</v>
      </c>
      <c r="D224" s="7">
        <f>0.19*180/200</f>
        <v>0.17100000000000001</v>
      </c>
      <c r="E224" s="7">
        <f>19.59*180/200</f>
        <v>17.631</v>
      </c>
      <c r="F224" s="7">
        <f>83.2*180/200</f>
        <v>74.88</v>
      </c>
      <c r="G224" s="7">
        <v>0.02</v>
      </c>
      <c r="H224" s="7">
        <v>1.6</v>
      </c>
      <c r="I224" s="7">
        <v>0</v>
      </c>
      <c r="J224" s="7">
        <v>0</v>
      </c>
      <c r="K224" s="7">
        <v>0</v>
      </c>
      <c r="L224" s="7">
        <v>0.02</v>
      </c>
      <c r="M224" s="7">
        <v>12.6</v>
      </c>
      <c r="N224" s="7">
        <v>7.2</v>
      </c>
      <c r="O224" s="7">
        <v>12.6</v>
      </c>
      <c r="P224" s="7">
        <v>2.52</v>
      </c>
      <c r="Q224" s="7">
        <v>240</v>
      </c>
      <c r="R224" s="7">
        <v>2</v>
      </c>
      <c r="S224" s="7">
        <v>0</v>
      </c>
      <c r="T224" s="7">
        <v>0</v>
      </c>
      <c r="U224" s="6" t="s">
        <v>43</v>
      </c>
    </row>
    <row r="225" spans="1:21" ht="12.15" customHeight="1" x14ac:dyDescent="0.25">
      <c r="A225" s="5" t="s">
        <v>44</v>
      </c>
      <c r="B225" s="6">
        <v>40</v>
      </c>
      <c r="C225" s="7">
        <v>3.05</v>
      </c>
      <c r="D225" s="7">
        <v>0.25</v>
      </c>
      <c r="E225" s="7">
        <v>20.07</v>
      </c>
      <c r="F225" s="7">
        <v>94.73</v>
      </c>
      <c r="G225" s="7">
        <v>0.06</v>
      </c>
      <c r="H225" s="7">
        <v>0</v>
      </c>
      <c r="I225" s="7">
        <v>0</v>
      </c>
      <c r="J225" s="7">
        <v>0.78</v>
      </c>
      <c r="K225" s="7">
        <v>0</v>
      </c>
      <c r="L225" s="7">
        <v>0.02</v>
      </c>
      <c r="M225" s="7">
        <v>9.1999999999999993</v>
      </c>
      <c r="N225" s="7">
        <v>13.2</v>
      </c>
      <c r="O225" s="7">
        <v>33.6</v>
      </c>
      <c r="P225" s="7">
        <v>0.8</v>
      </c>
      <c r="Q225" s="7">
        <v>51.6</v>
      </c>
      <c r="R225" s="7">
        <v>0</v>
      </c>
      <c r="S225" s="7">
        <v>0.01</v>
      </c>
      <c r="T225" s="7">
        <v>0</v>
      </c>
      <c r="U225" s="6">
        <v>1</v>
      </c>
    </row>
    <row r="226" spans="1:21" ht="12.15" customHeight="1" x14ac:dyDescent="0.25">
      <c r="A226" s="16" t="s">
        <v>35</v>
      </c>
      <c r="B226" s="17">
        <v>30</v>
      </c>
      <c r="C226" s="18">
        <v>1.68</v>
      </c>
      <c r="D226" s="18">
        <v>0.33</v>
      </c>
      <c r="E226" s="18">
        <v>14.82</v>
      </c>
      <c r="F226" s="18">
        <v>68.97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0</v>
      </c>
      <c r="U226" s="17">
        <v>2</v>
      </c>
    </row>
    <row r="227" spans="1:21" ht="21.6" customHeight="1" x14ac:dyDescent="0.25">
      <c r="A227" s="50" t="s">
        <v>36</v>
      </c>
      <c r="B227" s="1">
        <f t="shared" ref="B227:T227" si="32">SUM(B220:B226)</f>
        <v>880</v>
      </c>
      <c r="C227" s="47">
        <f t="shared" si="32"/>
        <v>27.933</v>
      </c>
      <c r="D227" s="47">
        <f t="shared" si="32"/>
        <v>27.600999999999999</v>
      </c>
      <c r="E227" s="47">
        <f t="shared" si="32"/>
        <v>116.90099999999998</v>
      </c>
      <c r="F227" s="47">
        <f t="shared" si="32"/>
        <v>816</v>
      </c>
      <c r="G227" s="47">
        <f t="shared" si="32"/>
        <v>0.34</v>
      </c>
      <c r="H227" s="47">
        <f t="shared" si="32"/>
        <v>14.83</v>
      </c>
      <c r="I227" s="47">
        <f t="shared" si="32"/>
        <v>0.13</v>
      </c>
      <c r="J227" s="47">
        <f t="shared" si="32"/>
        <v>6.6800000000000006</v>
      </c>
      <c r="K227" s="47">
        <f t="shared" si="32"/>
        <v>0.28000000000000003</v>
      </c>
      <c r="L227" s="47">
        <f t="shared" si="32"/>
        <v>0.34</v>
      </c>
      <c r="M227" s="47">
        <f t="shared" si="32"/>
        <v>282.14999999999998</v>
      </c>
      <c r="N227" s="47">
        <f t="shared" si="32"/>
        <v>116.97</v>
      </c>
      <c r="O227" s="47">
        <f t="shared" si="32"/>
        <v>459.80000000000007</v>
      </c>
      <c r="P227" s="47">
        <f t="shared" si="32"/>
        <v>8.8600000000000012</v>
      </c>
      <c r="Q227" s="47">
        <f t="shared" si="32"/>
        <v>1308.28</v>
      </c>
      <c r="R227" s="47">
        <f t="shared" si="32"/>
        <v>135.97</v>
      </c>
      <c r="S227" s="47">
        <f t="shared" si="32"/>
        <v>0.59000000000000008</v>
      </c>
      <c r="T227" s="47">
        <f t="shared" si="32"/>
        <v>0.03</v>
      </c>
      <c r="U227" s="57"/>
    </row>
    <row r="228" spans="1:21" ht="21.6" customHeight="1" x14ac:dyDescent="0.25">
      <c r="A228" s="50" t="s">
        <v>50</v>
      </c>
      <c r="B228" s="50"/>
      <c r="C228" s="47">
        <f>C227</f>
        <v>27.933</v>
      </c>
      <c r="D228" s="47">
        <f t="shared" ref="D228:T228" si="33">D227</f>
        <v>27.600999999999999</v>
      </c>
      <c r="E228" s="47">
        <f t="shared" si="33"/>
        <v>116.90099999999998</v>
      </c>
      <c r="F228" s="47">
        <f t="shared" si="33"/>
        <v>816</v>
      </c>
      <c r="G228" s="47">
        <f t="shared" si="33"/>
        <v>0.34</v>
      </c>
      <c r="H228" s="47">
        <f t="shared" si="33"/>
        <v>14.83</v>
      </c>
      <c r="I228" s="47">
        <f t="shared" si="33"/>
        <v>0.13</v>
      </c>
      <c r="J228" s="47">
        <f t="shared" si="33"/>
        <v>6.6800000000000006</v>
      </c>
      <c r="K228" s="47">
        <f t="shared" si="33"/>
        <v>0.28000000000000003</v>
      </c>
      <c r="L228" s="47">
        <f t="shared" si="33"/>
        <v>0.34</v>
      </c>
      <c r="M228" s="47">
        <f t="shared" si="33"/>
        <v>282.14999999999998</v>
      </c>
      <c r="N228" s="47">
        <f t="shared" si="33"/>
        <v>116.97</v>
      </c>
      <c r="O228" s="47">
        <f t="shared" si="33"/>
        <v>459.80000000000007</v>
      </c>
      <c r="P228" s="47">
        <f t="shared" si="33"/>
        <v>8.8600000000000012</v>
      </c>
      <c r="Q228" s="47">
        <f t="shared" si="33"/>
        <v>1308.28</v>
      </c>
      <c r="R228" s="47">
        <f t="shared" si="33"/>
        <v>135.97</v>
      </c>
      <c r="S228" s="47">
        <f t="shared" si="33"/>
        <v>0.59000000000000008</v>
      </c>
      <c r="T228" s="47">
        <f t="shared" si="33"/>
        <v>0.03</v>
      </c>
      <c r="U228" s="57"/>
    </row>
    <row r="230" spans="1:21" x14ac:dyDescent="0.25">
      <c r="A230" s="64" t="s">
        <v>192</v>
      </c>
      <c r="B230" s="65"/>
      <c r="C230" s="65"/>
      <c r="D230" s="65"/>
      <c r="E230" s="65"/>
      <c r="F230" s="66"/>
      <c r="U230" s="21"/>
    </row>
    <row r="231" spans="1:21" x14ac:dyDescent="0.25">
      <c r="A231" s="51" t="s">
        <v>1</v>
      </c>
      <c r="B231" s="51"/>
      <c r="C231" s="67" t="s">
        <v>3</v>
      </c>
      <c r="D231" s="68"/>
      <c r="E231" s="68"/>
      <c r="F231" s="67" t="s">
        <v>4</v>
      </c>
      <c r="U231" s="21"/>
    </row>
    <row r="232" spans="1:21" ht="22.8" x14ac:dyDescent="0.25">
      <c r="A232" s="52"/>
      <c r="B232" s="52"/>
      <c r="C232" s="56" t="s">
        <v>8</v>
      </c>
      <c r="D232" s="56" t="s">
        <v>9</v>
      </c>
      <c r="E232" s="56" t="s">
        <v>10</v>
      </c>
      <c r="F232" s="68"/>
      <c r="U232" s="21"/>
    </row>
    <row r="233" spans="1:21" x14ac:dyDescent="0.25">
      <c r="A233" s="22" t="s">
        <v>185</v>
      </c>
      <c r="B233" s="44"/>
      <c r="C233" s="53">
        <f ca="1">C215+C193+C176+C156+C134+C103+C84+C65+C42+C15+C228+C116</f>
        <v>484.21766666666656</v>
      </c>
      <c r="D233" s="53">
        <f ca="1">D215+D193+D176+D156+D134+D103+D84+D65+D42+D15+D228+D116</f>
        <v>496.27655555555555</v>
      </c>
      <c r="E233" s="53">
        <f ca="1">E215+E193+E176+E156+E134+E103+E84+E65+E42+E15+E228+E116</f>
        <v>2047.8485555555558</v>
      </c>
      <c r="F233" s="53">
        <f ca="1">F215+F193+F176+F156+F134+F103+F84+F65+F42+F15+F228+F116</f>
        <v>14614.407111111112</v>
      </c>
      <c r="U233" s="21"/>
    </row>
    <row r="234" spans="1:21" x14ac:dyDescent="0.25">
      <c r="A234" s="22" t="s">
        <v>186</v>
      </c>
      <c r="B234" s="44"/>
      <c r="C234" s="53">
        <f ca="1">C233/12</f>
        <v>40.351472222222213</v>
      </c>
      <c r="D234" s="53">
        <f t="shared" ref="D234:F234" ca="1" si="34">D233/12</f>
        <v>41.356379629629629</v>
      </c>
      <c r="E234" s="53">
        <f t="shared" ca="1" si="34"/>
        <v>170.65404629629631</v>
      </c>
      <c r="F234" s="53">
        <f t="shared" ca="1" si="34"/>
        <v>1217.8672592592593</v>
      </c>
      <c r="U234" s="21"/>
    </row>
    <row r="235" spans="1:21" x14ac:dyDescent="0.25">
      <c r="A235" s="22" t="s">
        <v>187</v>
      </c>
      <c r="B235" s="33"/>
      <c r="C235" s="53">
        <v>1</v>
      </c>
      <c r="D235" s="53">
        <v>1</v>
      </c>
      <c r="E235" s="53">
        <v>4</v>
      </c>
      <c r="F235" s="53"/>
      <c r="U235" s="21"/>
    </row>
    <row r="236" spans="1:21" x14ac:dyDescent="0.25">
      <c r="A236" s="69" t="s">
        <v>191</v>
      </c>
      <c r="B236" s="70"/>
      <c r="C236" s="70"/>
      <c r="D236" s="70"/>
      <c r="E236" s="70"/>
      <c r="F236" s="71"/>
      <c r="U236" s="21"/>
    </row>
    <row r="237" spans="1:21" x14ac:dyDescent="0.25">
      <c r="A237" s="54"/>
      <c r="B237" s="33"/>
      <c r="C237" s="53"/>
      <c r="D237" s="53" t="s">
        <v>37</v>
      </c>
      <c r="E237" s="53" t="s">
        <v>45</v>
      </c>
      <c r="F237" s="53"/>
      <c r="U237" s="21"/>
    </row>
    <row r="238" spans="1:21" x14ac:dyDescent="0.25">
      <c r="A238" s="22" t="s">
        <v>185</v>
      </c>
      <c r="B238" s="33"/>
      <c r="C238" s="53"/>
      <c r="D238" s="53">
        <f ca="1">B208+B188+B169+B148+B127+B96+B77+B56+B35+B15</f>
        <v>9485</v>
      </c>
      <c r="E238" s="53">
        <f ca="1">B214+B192+B175+B155+B133+B102+B83+B64+B41+B21</f>
        <v>4010</v>
      </c>
      <c r="F238" s="53"/>
      <c r="U238" s="21"/>
    </row>
    <row r="239" spans="1:21" x14ac:dyDescent="0.25">
      <c r="A239" s="22" t="s">
        <v>186</v>
      </c>
      <c r="B239" s="33"/>
      <c r="C239" s="53"/>
      <c r="D239" s="53">
        <f ca="1">D238/10</f>
        <v>948.5</v>
      </c>
      <c r="E239" s="53">
        <f ca="1">E238/10</f>
        <v>401</v>
      </c>
      <c r="F239" s="53"/>
      <c r="U239" s="21"/>
    </row>
    <row r="242" spans="1:21" x14ac:dyDescent="0.25">
      <c r="A242" s="20" t="s">
        <v>208</v>
      </c>
      <c r="B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</row>
    <row r="243" spans="1:21" x14ac:dyDescent="0.25">
      <c r="A243" s="20" t="s">
        <v>209</v>
      </c>
      <c r="B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</row>
    <row r="244" spans="1:21" x14ac:dyDescent="0.25">
      <c r="A244" s="2" t="s">
        <v>210</v>
      </c>
      <c r="B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</row>
    <row r="245" spans="1:21" x14ac:dyDescent="0.25">
      <c r="A245" s="2" t="s">
        <v>211</v>
      </c>
      <c r="B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</row>
    <row r="246" spans="1:21" x14ac:dyDescent="0.25">
      <c r="A246" s="2" t="s">
        <v>212</v>
      </c>
      <c r="B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</row>
    <row r="247" spans="1:21" x14ac:dyDescent="0.25">
      <c r="A247" s="2" t="s">
        <v>213</v>
      </c>
      <c r="B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</row>
    <row r="248" spans="1:21" x14ac:dyDescent="0.25">
      <c r="A248" s="2" t="s">
        <v>214</v>
      </c>
      <c r="B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</row>
    <row r="249" spans="1:21" x14ac:dyDescent="0.25">
      <c r="A249" s="2" t="s">
        <v>215</v>
      </c>
      <c r="B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</row>
  </sheetData>
  <mergeCells count="104">
    <mergeCell ref="A24:U24"/>
    <mergeCell ref="A25:A26"/>
    <mergeCell ref="B25:B26"/>
    <mergeCell ref="C25:E25"/>
    <mergeCell ref="A1:C1"/>
    <mergeCell ref="A2:U2"/>
    <mergeCell ref="A3:U3"/>
    <mergeCell ref="A4:U4"/>
    <mergeCell ref="A5:A6"/>
    <mergeCell ref="B5:B6"/>
    <mergeCell ref="C5:E5"/>
    <mergeCell ref="F5:F6"/>
    <mergeCell ref="G5:L5"/>
    <mergeCell ref="M5:T5"/>
    <mergeCell ref="U5:U6"/>
    <mergeCell ref="E1:U1"/>
    <mergeCell ref="F25:F26"/>
    <mergeCell ref="G25:L25"/>
    <mergeCell ref="M25:T25"/>
    <mergeCell ref="U25:U26"/>
    <mergeCell ref="A67:U67"/>
    <mergeCell ref="A68:A69"/>
    <mergeCell ref="B68:B69"/>
    <mergeCell ref="C68:E68"/>
    <mergeCell ref="F68:F69"/>
    <mergeCell ref="G68:L68"/>
    <mergeCell ref="M68:T68"/>
    <mergeCell ref="U68:U69"/>
    <mergeCell ref="A45:U45"/>
    <mergeCell ref="A46:A47"/>
    <mergeCell ref="B46:B47"/>
    <mergeCell ref="C46:E46"/>
    <mergeCell ref="F46:F47"/>
    <mergeCell ref="G46:L46"/>
    <mergeCell ref="M46:T46"/>
    <mergeCell ref="U46:U47"/>
    <mergeCell ref="A86:U86"/>
    <mergeCell ref="A87:A88"/>
    <mergeCell ref="B87:B88"/>
    <mergeCell ref="C87:E87"/>
    <mergeCell ref="F87:F88"/>
    <mergeCell ref="G87:L87"/>
    <mergeCell ref="M87:T87"/>
    <mergeCell ref="U87:U88"/>
    <mergeCell ref="A137:U137"/>
    <mergeCell ref="A105:U105"/>
    <mergeCell ref="A106:A107"/>
    <mergeCell ref="B106:B107"/>
    <mergeCell ref="C106:E106"/>
    <mergeCell ref="F106:F107"/>
    <mergeCell ref="G106:L106"/>
    <mergeCell ref="M106:T106"/>
    <mergeCell ref="U106:U107"/>
    <mergeCell ref="A138:A139"/>
    <mergeCell ref="B138:B139"/>
    <mergeCell ref="C138:E138"/>
    <mergeCell ref="F138:F139"/>
    <mergeCell ref="G138:L138"/>
    <mergeCell ref="M138:T138"/>
    <mergeCell ref="U138:U139"/>
    <mergeCell ref="A117:U117"/>
    <mergeCell ref="A118:A119"/>
    <mergeCell ref="B118:B119"/>
    <mergeCell ref="C118:E118"/>
    <mergeCell ref="F118:F119"/>
    <mergeCell ref="G118:L118"/>
    <mergeCell ref="M118:T118"/>
    <mergeCell ref="U118:U119"/>
    <mergeCell ref="A158:U158"/>
    <mergeCell ref="A159:A160"/>
    <mergeCell ref="B159:B160"/>
    <mergeCell ref="C159:E159"/>
    <mergeCell ref="F159:F160"/>
    <mergeCell ref="G159:L159"/>
    <mergeCell ref="M159:T159"/>
    <mergeCell ref="U159:U160"/>
    <mergeCell ref="A236:F236"/>
    <mergeCell ref="A196:U196"/>
    <mergeCell ref="A197:A198"/>
    <mergeCell ref="B197:B198"/>
    <mergeCell ref="C197:E197"/>
    <mergeCell ref="F197:F198"/>
    <mergeCell ref="G197:L197"/>
    <mergeCell ref="M197:T197"/>
    <mergeCell ref="U197:U198"/>
    <mergeCell ref="A216:U216"/>
    <mergeCell ref="A217:A218"/>
    <mergeCell ref="B217:B218"/>
    <mergeCell ref="C217:E217"/>
    <mergeCell ref="F217:F218"/>
    <mergeCell ref="G217:L217"/>
    <mergeCell ref="M217:T217"/>
    <mergeCell ref="A178:U178"/>
    <mergeCell ref="A179:A180"/>
    <mergeCell ref="B179:B180"/>
    <mergeCell ref="A230:F230"/>
    <mergeCell ref="C231:E231"/>
    <mergeCell ref="F231:F232"/>
    <mergeCell ref="C179:E179"/>
    <mergeCell ref="F179:F180"/>
    <mergeCell ref="G179:L179"/>
    <mergeCell ref="M179:T179"/>
    <mergeCell ref="U179:U180"/>
    <mergeCell ref="U217:U218"/>
  </mergeCells>
  <pageMargins left="0" right="0" top="0.74803149606299213" bottom="0" header="0.31496062992125984" footer="0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84"/>
  <sheetViews>
    <sheetView topLeftCell="A10" workbookViewId="0">
      <selection activeCell="F49" sqref="F49"/>
    </sheetView>
  </sheetViews>
  <sheetFormatPr defaultColWidth="9.140625" defaultRowHeight="12" x14ac:dyDescent="0.25"/>
  <cols>
    <col min="1" max="1" width="9.140625" style="21"/>
    <col min="2" max="2" width="72.85546875" style="2" customWidth="1"/>
    <col min="3" max="16384" width="9.140625" style="2"/>
  </cols>
  <sheetData>
    <row r="1" spans="1:1021" s="24" customFormat="1" ht="15.6" x14ac:dyDescent="0.25">
      <c r="A1" s="40" t="s">
        <v>193</v>
      </c>
      <c r="B1" s="21"/>
      <c r="C1" s="23"/>
      <c r="D1" s="23"/>
      <c r="E1" s="23"/>
      <c r="F1" s="23"/>
      <c r="G1" s="23"/>
      <c r="H1" s="23"/>
      <c r="I1" s="23"/>
      <c r="J1" s="23"/>
      <c r="K1" s="23"/>
      <c r="L1" s="23"/>
      <c r="AMD1" s="2"/>
      <c r="AME1" s="2"/>
      <c r="AMF1" s="2"/>
      <c r="AMG1" s="2"/>
    </row>
    <row r="2" spans="1:1021" s="24" customFormat="1" ht="15.6" x14ac:dyDescent="0.3">
      <c r="A2" s="41"/>
      <c r="B2" s="21"/>
      <c r="C2" s="25"/>
      <c r="D2" s="26"/>
      <c r="E2" s="27"/>
      <c r="F2" s="27"/>
      <c r="G2" s="27"/>
      <c r="H2" s="27"/>
      <c r="I2" s="27"/>
      <c r="J2" s="27"/>
      <c r="K2" s="27"/>
      <c r="L2" s="27"/>
      <c r="AMD2" s="2"/>
      <c r="AME2" s="2"/>
      <c r="AMF2" s="2"/>
      <c r="AMG2" s="2"/>
    </row>
    <row r="3" spans="1:1021" s="24" customFormat="1" ht="15.6" x14ac:dyDescent="0.3">
      <c r="A3" s="41" t="s">
        <v>225</v>
      </c>
      <c r="B3" s="28"/>
      <c r="C3" s="25"/>
      <c r="D3" s="25"/>
      <c r="E3" s="27"/>
      <c r="F3" s="27"/>
      <c r="G3" s="27"/>
      <c r="H3" s="27"/>
      <c r="I3" s="27"/>
      <c r="J3" s="27"/>
      <c r="K3" s="27"/>
      <c r="L3" s="27"/>
      <c r="AMD3" s="2"/>
      <c r="AME3" s="2"/>
      <c r="AMF3" s="2"/>
      <c r="AMG3" s="2"/>
    </row>
    <row r="4" spans="1:1021" ht="13.35" customHeight="1" x14ac:dyDescent="0.25">
      <c r="B4" s="1" t="s">
        <v>194</v>
      </c>
      <c r="C4" s="86" t="s">
        <v>195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</row>
    <row r="5" spans="1:1021" ht="26.7" customHeight="1" x14ac:dyDescent="0.25">
      <c r="A5" s="29" t="s">
        <v>196</v>
      </c>
      <c r="B5" s="30"/>
      <c r="C5" s="31">
        <v>1</v>
      </c>
      <c r="D5" s="31">
        <v>2</v>
      </c>
      <c r="E5" s="31">
        <v>3</v>
      </c>
      <c r="F5" s="31">
        <v>4</v>
      </c>
      <c r="G5" s="31">
        <v>5</v>
      </c>
      <c r="H5" s="31">
        <v>6</v>
      </c>
      <c r="I5" s="31">
        <v>7</v>
      </c>
      <c r="J5" s="31">
        <v>8</v>
      </c>
      <c r="K5" s="31">
        <v>9</v>
      </c>
      <c r="L5" s="31">
        <v>10</v>
      </c>
      <c r="M5" s="31">
        <v>11</v>
      </c>
      <c r="N5" s="32">
        <v>12</v>
      </c>
    </row>
    <row r="6" spans="1:1021" x14ac:dyDescent="0.25">
      <c r="A6" s="33">
        <v>1</v>
      </c>
      <c r="B6" s="22" t="s">
        <v>26</v>
      </c>
      <c r="C6" s="34" t="s">
        <v>197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021" x14ac:dyDescent="0.25">
      <c r="A7" s="33">
        <v>1</v>
      </c>
      <c r="B7" s="22" t="s">
        <v>28</v>
      </c>
      <c r="C7" s="34" t="s">
        <v>197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021" x14ac:dyDescent="0.25">
      <c r="A8" s="33">
        <v>1</v>
      </c>
      <c r="B8" s="22" t="s">
        <v>220</v>
      </c>
      <c r="C8" s="34" t="s">
        <v>197</v>
      </c>
      <c r="D8" s="35"/>
      <c r="E8" s="35"/>
      <c r="F8" s="35"/>
      <c r="G8" s="35"/>
      <c r="H8" s="34" t="s">
        <v>197</v>
      </c>
      <c r="I8" s="35"/>
      <c r="J8" s="35"/>
      <c r="K8" s="35"/>
      <c r="L8" s="35"/>
      <c r="M8" s="35"/>
      <c r="N8" s="35"/>
    </row>
    <row r="9" spans="1:1021" x14ac:dyDescent="0.25">
      <c r="A9" s="33">
        <v>1</v>
      </c>
      <c r="B9" s="22" t="s">
        <v>30</v>
      </c>
      <c r="C9" s="34" t="s">
        <v>197</v>
      </c>
      <c r="D9" s="35"/>
      <c r="E9" s="35"/>
      <c r="F9" s="35"/>
      <c r="G9" s="34" t="s">
        <v>197</v>
      </c>
      <c r="H9" s="34"/>
      <c r="I9" s="35"/>
      <c r="J9" s="35"/>
      <c r="K9" s="35"/>
      <c r="L9" s="35"/>
      <c r="M9" s="35"/>
      <c r="N9" s="35"/>
    </row>
    <row r="10" spans="1:1021" x14ac:dyDescent="0.25">
      <c r="A10" s="33">
        <v>1</v>
      </c>
      <c r="B10" s="22" t="s">
        <v>219</v>
      </c>
      <c r="C10" s="34" t="s">
        <v>197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021" x14ac:dyDescent="0.25">
      <c r="A11" s="33">
        <v>1</v>
      </c>
      <c r="B11" s="22" t="s">
        <v>40</v>
      </c>
      <c r="C11" s="34" t="s">
        <v>197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021" x14ac:dyDescent="0.25">
      <c r="A12" s="33">
        <v>1</v>
      </c>
      <c r="B12" s="22" t="s">
        <v>138</v>
      </c>
      <c r="C12" s="34" t="s">
        <v>197</v>
      </c>
      <c r="D12" s="35"/>
      <c r="E12" s="35"/>
      <c r="F12" s="35"/>
      <c r="G12" s="35"/>
      <c r="H12" s="35"/>
      <c r="I12" s="34" t="s">
        <v>197</v>
      </c>
      <c r="J12" s="34"/>
      <c r="K12" s="35"/>
      <c r="L12" s="34" t="s">
        <v>197</v>
      </c>
      <c r="M12" s="35"/>
      <c r="N12" s="35"/>
    </row>
    <row r="13" spans="1:1021" x14ac:dyDescent="0.25">
      <c r="A13" s="33">
        <v>1</v>
      </c>
      <c r="B13" s="22" t="s">
        <v>38</v>
      </c>
      <c r="C13" s="34" t="s">
        <v>197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021" x14ac:dyDescent="0.25">
      <c r="A14" s="33">
        <v>1</v>
      </c>
      <c r="B14" s="22" t="s">
        <v>33</v>
      </c>
      <c r="C14" s="34" t="s">
        <v>197</v>
      </c>
      <c r="D14" s="35"/>
      <c r="E14" s="35"/>
      <c r="F14" s="34" t="s">
        <v>197</v>
      </c>
      <c r="G14" s="35"/>
      <c r="H14" s="34" t="s">
        <v>197</v>
      </c>
      <c r="I14" s="34"/>
      <c r="J14" s="34" t="s">
        <v>197</v>
      </c>
      <c r="K14" s="34"/>
      <c r="L14" s="35"/>
      <c r="M14" s="34" t="s">
        <v>197</v>
      </c>
      <c r="N14" s="35"/>
    </row>
    <row r="15" spans="1:1021" x14ac:dyDescent="0.25">
      <c r="A15" s="33">
        <v>2</v>
      </c>
      <c r="B15" s="22" t="s">
        <v>54</v>
      </c>
      <c r="C15" s="35"/>
      <c r="D15" s="34" t="s">
        <v>197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021" x14ac:dyDescent="0.25">
      <c r="A16" s="33">
        <v>2</v>
      </c>
      <c r="B16" s="22" t="s">
        <v>61</v>
      </c>
      <c r="C16" s="35"/>
      <c r="D16" s="34" t="s">
        <v>197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x14ac:dyDescent="0.25">
      <c r="A17" s="33">
        <v>2</v>
      </c>
      <c r="B17" s="22" t="s">
        <v>56</v>
      </c>
      <c r="C17" s="35"/>
      <c r="D17" s="34" t="s">
        <v>197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x14ac:dyDescent="0.25">
      <c r="A18" s="33">
        <v>2</v>
      </c>
      <c r="B18" s="22" t="s">
        <v>63</v>
      </c>
      <c r="C18" s="35"/>
      <c r="D18" s="34" t="s">
        <v>197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 x14ac:dyDescent="0.25">
      <c r="A19" s="33">
        <v>2</v>
      </c>
      <c r="B19" s="22" t="s">
        <v>52</v>
      </c>
      <c r="C19" s="35"/>
      <c r="D19" s="34" t="s">
        <v>197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 x14ac:dyDescent="0.25">
      <c r="A20" s="33">
        <v>2</v>
      </c>
      <c r="B20" s="22" t="s">
        <v>57</v>
      </c>
      <c r="C20" s="35"/>
      <c r="D20" s="34" t="s">
        <v>197</v>
      </c>
      <c r="E20" s="35"/>
      <c r="F20" s="35"/>
      <c r="G20" s="35"/>
      <c r="H20" s="35"/>
      <c r="I20" s="35"/>
      <c r="J20" s="35"/>
      <c r="K20" s="34" t="s">
        <v>197</v>
      </c>
      <c r="L20" s="34"/>
      <c r="M20" s="35"/>
      <c r="N20" s="34" t="s">
        <v>197</v>
      </c>
    </row>
    <row r="21" spans="1:14" x14ac:dyDescent="0.25">
      <c r="A21" s="33">
        <v>2</v>
      </c>
      <c r="B21" s="22" t="s">
        <v>182</v>
      </c>
      <c r="C21" s="35"/>
      <c r="D21" s="34" t="s">
        <v>197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x14ac:dyDescent="0.25">
      <c r="A22" s="33">
        <v>2</v>
      </c>
      <c r="B22" s="22" t="s">
        <v>206</v>
      </c>
      <c r="C22" s="35"/>
      <c r="D22" s="34" t="s">
        <v>197</v>
      </c>
      <c r="E22" s="35"/>
      <c r="F22" s="35"/>
      <c r="G22" s="34" t="s">
        <v>197</v>
      </c>
      <c r="H22" s="34"/>
      <c r="I22" s="34"/>
      <c r="J22" s="34"/>
      <c r="K22" s="34" t="s">
        <v>197</v>
      </c>
      <c r="L22" s="34"/>
      <c r="M22" s="35"/>
      <c r="N22" s="34" t="s">
        <v>197</v>
      </c>
    </row>
    <row r="23" spans="1:14" x14ac:dyDescent="0.25">
      <c r="A23" s="33">
        <v>2</v>
      </c>
      <c r="B23" s="22" t="s">
        <v>64</v>
      </c>
      <c r="C23" s="35"/>
      <c r="D23" s="34" t="s">
        <v>197</v>
      </c>
      <c r="E23" s="35"/>
      <c r="F23" s="35"/>
      <c r="G23" s="35"/>
      <c r="H23" s="34" t="s">
        <v>197</v>
      </c>
      <c r="I23" s="35"/>
      <c r="J23" s="34"/>
      <c r="K23" s="35"/>
      <c r="L23" s="35"/>
      <c r="M23" s="35"/>
      <c r="N23" s="35"/>
    </row>
    <row r="24" spans="1:14" x14ac:dyDescent="0.25">
      <c r="A24" s="33">
        <v>3</v>
      </c>
      <c r="B24" s="22" t="s">
        <v>73</v>
      </c>
      <c r="C24" s="35"/>
      <c r="D24" s="35"/>
      <c r="E24" s="34" t="s">
        <v>197</v>
      </c>
      <c r="F24" s="35"/>
      <c r="G24" s="35"/>
      <c r="H24" s="35"/>
      <c r="I24" s="35"/>
      <c r="J24" s="35"/>
      <c r="K24" s="34" t="s">
        <v>197</v>
      </c>
      <c r="L24" s="35"/>
      <c r="M24" s="35"/>
      <c r="N24" s="35"/>
    </row>
    <row r="25" spans="1:14" x14ac:dyDescent="0.25">
      <c r="A25" s="33">
        <v>3</v>
      </c>
      <c r="B25" s="22" t="s">
        <v>77</v>
      </c>
      <c r="C25" s="35"/>
      <c r="D25" s="35"/>
      <c r="E25" s="34" t="s">
        <v>197</v>
      </c>
      <c r="F25" s="35"/>
      <c r="G25" s="35"/>
      <c r="H25" s="35"/>
      <c r="I25" s="35"/>
      <c r="J25" s="35"/>
      <c r="K25" s="35"/>
      <c r="L25" s="35"/>
      <c r="M25" s="35"/>
      <c r="N25" s="35"/>
    </row>
    <row r="26" spans="1:14" x14ac:dyDescent="0.25">
      <c r="A26" s="33">
        <v>3</v>
      </c>
      <c r="B26" s="22" t="s">
        <v>69</v>
      </c>
      <c r="C26" s="35"/>
      <c r="D26" s="35"/>
      <c r="E26" s="34" t="s">
        <v>197</v>
      </c>
      <c r="F26" s="35"/>
      <c r="G26" s="35"/>
      <c r="H26" s="35"/>
      <c r="I26" s="35"/>
      <c r="J26" s="35"/>
      <c r="K26" s="35"/>
      <c r="L26" s="35"/>
      <c r="M26" s="35"/>
      <c r="N26" s="35"/>
    </row>
    <row r="27" spans="1:14" x14ac:dyDescent="0.25">
      <c r="A27" s="33">
        <v>3</v>
      </c>
      <c r="B27" s="22" t="s">
        <v>71</v>
      </c>
      <c r="C27" s="35"/>
      <c r="D27" s="35"/>
      <c r="E27" s="34" t="s">
        <v>197</v>
      </c>
      <c r="F27" s="35"/>
      <c r="G27" s="35"/>
      <c r="H27" s="35"/>
      <c r="I27" s="35"/>
      <c r="J27" s="35"/>
      <c r="K27" s="35"/>
      <c r="L27" s="35"/>
      <c r="M27" s="35"/>
      <c r="N27" s="35"/>
    </row>
    <row r="28" spans="1:14" x14ac:dyDescent="0.25">
      <c r="A28" s="33">
        <v>3</v>
      </c>
      <c r="B28" s="22" t="s">
        <v>81</v>
      </c>
      <c r="C28" s="35"/>
      <c r="D28" s="35"/>
      <c r="E28" s="34" t="s">
        <v>197</v>
      </c>
      <c r="F28" s="35"/>
      <c r="G28" s="35"/>
      <c r="H28" s="35"/>
      <c r="I28" s="35"/>
      <c r="J28" s="35"/>
      <c r="K28" s="35"/>
      <c r="L28" s="35"/>
      <c r="M28" s="35"/>
      <c r="N28" s="35"/>
    </row>
    <row r="29" spans="1:14" x14ac:dyDescent="0.25">
      <c r="A29" s="33">
        <v>3</v>
      </c>
      <c r="B29" s="22" t="s">
        <v>76</v>
      </c>
      <c r="C29" s="35"/>
      <c r="D29" s="35"/>
      <c r="E29" s="34" t="s">
        <v>197</v>
      </c>
      <c r="F29" s="35"/>
      <c r="G29" s="35"/>
      <c r="H29" s="35"/>
      <c r="I29" s="35"/>
      <c r="J29" s="35"/>
      <c r="K29" s="35"/>
      <c r="L29" s="35"/>
      <c r="M29" s="35"/>
      <c r="N29" s="35"/>
    </row>
    <row r="30" spans="1:14" x14ac:dyDescent="0.25">
      <c r="A30" s="33">
        <v>3</v>
      </c>
      <c r="B30" s="22" t="s">
        <v>74</v>
      </c>
      <c r="C30" s="35"/>
      <c r="D30" s="35"/>
      <c r="E30" s="34" t="s">
        <v>197</v>
      </c>
      <c r="F30" s="35"/>
      <c r="G30" s="35"/>
      <c r="H30" s="35"/>
      <c r="I30" s="35"/>
      <c r="J30" s="35"/>
      <c r="K30" s="35"/>
      <c r="L30" s="35"/>
      <c r="M30" s="35"/>
      <c r="N30" s="35"/>
    </row>
    <row r="31" spans="1:14" x14ac:dyDescent="0.25">
      <c r="A31" s="33">
        <v>3</v>
      </c>
      <c r="B31" s="22" t="s">
        <v>158</v>
      </c>
      <c r="C31" s="35"/>
      <c r="D31" s="35"/>
      <c r="E31" s="34" t="s">
        <v>197</v>
      </c>
      <c r="F31" s="35"/>
      <c r="G31" s="35"/>
      <c r="H31" s="35"/>
      <c r="I31" s="35"/>
      <c r="J31" s="35"/>
      <c r="K31" s="35"/>
      <c r="L31" s="34" t="s">
        <v>197</v>
      </c>
      <c r="M31" s="35"/>
      <c r="N31" s="35"/>
    </row>
    <row r="32" spans="1:14" x14ac:dyDescent="0.25">
      <c r="A32" s="33">
        <v>3</v>
      </c>
      <c r="B32" s="22" t="s">
        <v>79</v>
      </c>
      <c r="C32" s="35"/>
      <c r="D32" s="35"/>
      <c r="E32" s="34" t="s">
        <v>197</v>
      </c>
      <c r="F32" s="35"/>
      <c r="G32" s="34" t="s">
        <v>197</v>
      </c>
      <c r="H32" s="34"/>
      <c r="I32" s="35"/>
      <c r="J32" s="35"/>
      <c r="K32" s="34" t="s">
        <v>197</v>
      </c>
      <c r="L32" s="35"/>
      <c r="M32" s="35"/>
      <c r="N32" s="35"/>
    </row>
    <row r="33" spans="1:14" x14ac:dyDescent="0.25">
      <c r="A33" s="33">
        <v>4</v>
      </c>
      <c r="B33" s="22" t="s">
        <v>93</v>
      </c>
      <c r="C33" s="35"/>
      <c r="D33" s="35"/>
      <c r="E33" s="35"/>
      <c r="F33" s="34" t="s">
        <v>197</v>
      </c>
      <c r="G33" s="35"/>
      <c r="H33" s="35"/>
      <c r="I33" s="35"/>
      <c r="J33" s="35"/>
      <c r="K33" s="35"/>
      <c r="L33" s="35"/>
      <c r="M33" s="34" t="s">
        <v>197</v>
      </c>
      <c r="N33" s="35"/>
    </row>
    <row r="34" spans="1:14" x14ac:dyDescent="0.25">
      <c r="A34" s="33">
        <v>4</v>
      </c>
      <c r="B34" s="22" t="s">
        <v>91</v>
      </c>
      <c r="C34" s="35"/>
      <c r="D34" s="35"/>
      <c r="E34" s="35"/>
      <c r="F34" s="34" t="s">
        <v>197</v>
      </c>
      <c r="G34" s="35"/>
      <c r="H34" s="35"/>
      <c r="I34" s="35"/>
      <c r="J34" s="35"/>
      <c r="K34" s="34" t="s">
        <v>197</v>
      </c>
      <c r="L34" s="35"/>
      <c r="M34" s="35"/>
      <c r="N34" s="35"/>
    </row>
    <row r="35" spans="1:14" x14ac:dyDescent="0.25">
      <c r="A35" s="33">
        <v>4</v>
      </c>
      <c r="B35" s="22" t="s">
        <v>87</v>
      </c>
      <c r="C35" s="35"/>
      <c r="D35" s="35"/>
      <c r="E35" s="35"/>
      <c r="F35" s="34" t="s">
        <v>197</v>
      </c>
      <c r="G35" s="35"/>
      <c r="H35" s="35"/>
      <c r="I35" s="35"/>
      <c r="J35" s="35"/>
      <c r="K35" s="35"/>
      <c r="L35" s="35"/>
      <c r="M35" s="35"/>
      <c r="N35" s="35"/>
    </row>
    <row r="36" spans="1:14" x14ac:dyDescent="0.25">
      <c r="A36" s="33">
        <v>4</v>
      </c>
      <c r="B36" s="22" t="s">
        <v>95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4" x14ac:dyDescent="0.25">
      <c r="A37" s="33">
        <v>4</v>
      </c>
      <c r="B37" s="22" t="s">
        <v>89</v>
      </c>
      <c r="C37" s="35"/>
      <c r="D37" s="35"/>
      <c r="E37" s="35"/>
      <c r="F37" s="34" t="s">
        <v>197</v>
      </c>
      <c r="G37" s="35"/>
      <c r="H37" s="35"/>
      <c r="I37" s="35"/>
      <c r="J37" s="35"/>
      <c r="K37" s="35"/>
      <c r="L37" s="34"/>
      <c r="M37" s="35"/>
      <c r="N37" s="35"/>
    </row>
    <row r="38" spans="1:14" x14ac:dyDescent="0.25">
      <c r="A38" s="33">
        <v>4</v>
      </c>
      <c r="B38" s="22" t="s">
        <v>183</v>
      </c>
      <c r="C38" s="35"/>
      <c r="D38" s="35"/>
      <c r="E38" s="35"/>
      <c r="F38" s="34" t="s">
        <v>197</v>
      </c>
      <c r="G38" s="35"/>
      <c r="H38" s="35"/>
      <c r="I38" s="35"/>
      <c r="J38" s="35"/>
      <c r="K38" s="35"/>
      <c r="L38" s="35"/>
      <c r="M38" s="35"/>
      <c r="N38" s="35"/>
    </row>
    <row r="39" spans="1:14" x14ac:dyDescent="0.25">
      <c r="A39" s="33">
        <v>4</v>
      </c>
      <c r="B39" s="22" t="s">
        <v>96</v>
      </c>
      <c r="C39" s="35"/>
      <c r="D39" s="35"/>
      <c r="E39" s="35"/>
      <c r="F39" s="34" t="s">
        <v>197</v>
      </c>
      <c r="G39" s="35"/>
      <c r="H39" s="35"/>
      <c r="I39" s="35"/>
      <c r="J39" s="35"/>
      <c r="K39" s="35"/>
      <c r="L39" s="35"/>
      <c r="M39" s="35"/>
      <c r="N39" s="35"/>
    </row>
    <row r="40" spans="1:14" x14ac:dyDescent="0.25">
      <c r="A40" s="33">
        <v>5</v>
      </c>
      <c r="B40" s="22" t="s">
        <v>221</v>
      </c>
      <c r="C40" s="35"/>
      <c r="D40" s="35"/>
      <c r="E40" s="35"/>
      <c r="F40" s="35"/>
      <c r="G40" s="34" t="s">
        <v>197</v>
      </c>
      <c r="H40" s="34"/>
      <c r="I40" s="35"/>
      <c r="J40" s="35"/>
      <c r="K40" s="35"/>
      <c r="L40" s="35"/>
      <c r="M40" s="35"/>
      <c r="N40" s="35"/>
    </row>
    <row r="41" spans="1:14" x14ac:dyDescent="0.25">
      <c r="A41" s="33">
        <v>5</v>
      </c>
      <c r="B41" s="22" t="s">
        <v>100</v>
      </c>
      <c r="C41" s="35"/>
      <c r="D41" s="35"/>
      <c r="E41" s="35"/>
      <c r="F41" s="34" t="s">
        <v>197</v>
      </c>
      <c r="G41" s="35"/>
      <c r="H41" s="35"/>
      <c r="I41" s="35"/>
      <c r="J41" s="35"/>
      <c r="K41" s="35"/>
      <c r="L41" s="34" t="s">
        <v>197</v>
      </c>
      <c r="M41" s="35"/>
      <c r="N41" s="35"/>
    </row>
    <row r="42" spans="1:14" x14ac:dyDescent="0.25">
      <c r="A42" s="33">
        <v>5</v>
      </c>
      <c r="B42" s="22" t="s">
        <v>232</v>
      </c>
      <c r="C42" s="35"/>
      <c r="D42" s="35"/>
      <c r="E42" s="35"/>
      <c r="F42" s="35"/>
      <c r="G42" s="34" t="s">
        <v>197</v>
      </c>
      <c r="H42" s="34"/>
      <c r="I42" s="35"/>
      <c r="J42" s="35"/>
      <c r="K42" s="35"/>
      <c r="L42" s="35"/>
      <c r="M42" s="35"/>
      <c r="N42" s="35"/>
    </row>
    <row r="43" spans="1:14" x14ac:dyDescent="0.25">
      <c r="A43" s="33">
        <v>5</v>
      </c>
      <c r="B43" s="22" t="s">
        <v>79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4" x14ac:dyDescent="0.25">
      <c r="A44" s="33">
        <v>5</v>
      </c>
      <c r="B44" s="22" t="s">
        <v>106</v>
      </c>
      <c r="C44" s="35"/>
      <c r="D44" s="35"/>
      <c r="E44" s="35"/>
      <c r="F44" s="35"/>
      <c r="G44" s="34" t="s">
        <v>197</v>
      </c>
      <c r="H44" s="34"/>
      <c r="I44" s="35"/>
      <c r="J44" s="35"/>
      <c r="K44" s="35"/>
      <c r="L44" s="35"/>
      <c r="M44" s="34" t="s">
        <v>197</v>
      </c>
      <c r="N44" s="35"/>
    </row>
    <row r="45" spans="1:14" x14ac:dyDescent="0.25">
      <c r="A45" s="33">
        <v>5</v>
      </c>
      <c r="B45" s="16" t="s">
        <v>105</v>
      </c>
      <c r="C45" s="35"/>
      <c r="D45" s="35"/>
      <c r="E45" s="35"/>
      <c r="F45" s="35"/>
      <c r="G45" s="34" t="s">
        <v>197</v>
      </c>
      <c r="H45" s="34"/>
      <c r="I45" s="35"/>
      <c r="J45" s="35"/>
      <c r="K45" s="35"/>
      <c r="L45" s="35"/>
      <c r="M45" s="34" t="s">
        <v>197</v>
      </c>
      <c r="N45" s="35"/>
    </row>
    <row r="46" spans="1:14" x14ac:dyDescent="0.25">
      <c r="A46" s="33">
        <v>6</v>
      </c>
      <c r="B46" s="16" t="s">
        <v>177</v>
      </c>
      <c r="C46" s="35"/>
      <c r="D46" s="35"/>
      <c r="E46" s="35"/>
      <c r="F46" s="35"/>
      <c r="G46" s="34"/>
      <c r="H46" s="34" t="s">
        <v>197</v>
      </c>
      <c r="I46" s="35"/>
      <c r="J46" s="35"/>
      <c r="K46" s="35"/>
      <c r="L46" s="35"/>
      <c r="M46" s="34"/>
      <c r="N46" s="35"/>
    </row>
    <row r="47" spans="1:14" ht="24" x14ac:dyDescent="0.25">
      <c r="A47" s="33">
        <v>6</v>
      </c>
      <c r="B47" s="16" t="s">
        <v>176</v>
      </c>
      <c r="C47" s="35"/>
      <c r="D47" s="35"/>
      <c r="E47" s="35"/>
      <c r="F47" s="35"/>
      <c r="G47" s="34"/>
      <c r="H47" s="34"/>
      <c r="I47" s="35"/>
      <c r="J47" s="35"/>
      <c r="K47" s="35"/>
      <c r="L47" s="35"/>
      <c r="M47" s="34"/>
      <c r="N47" s="35"/>
    </row>
    <row r="48" spans="1:14" x14ac:dyDescent="0.25">
      <c r="A48" s="33">
        <v>6</v>
      </c>
      <c r="B48" s="16" t="s">
        <v>178</v>
      </c>
      <c r="C48" s="35"/>
      <c r="D48" s="35"/>
      <c r="E48" s="35"/>
      <c r="F48" s="35"/>
      <c r="G48" s="34"/>
      <c r="H48" s="34" t="s">
        <v>197</v>
      </c>
      <c r="I48" s="35"/>
      <c r="J48" s="35"/>
      <c r="K48" s="35"/>
      <c r="L48" s="35"/>
      <c r="M48" s="34"/>
      <c r="N48" s="35"/>
    </row>
    <row r="49" spans="1:14" x14ac:dyDescent="0.25">
      <c r="A49" s="33">
        <v>6</v>
      </c>
      <c r="B49" s="22" t="s">
        <v>174</v>
      </c>
      <c r="C49" s="35"/>
      <c r="D49" s="35"/>
      <c r="E49" s="35"/>
      <c r="F49" s="35"/>
      <c r="G49" s="34"/>
      <c r="H49" s="34" t="s">
        <v>197</v>
      </c>
      <c r="I49" s="35"/>
      <c r="J49" s="35"/>
      <c r="K49" s="35"/>
      <c r="L49" s="35"/>
      <c r="M49" s="34"/>
      <c r="N49" s="35"/>
    </row>
    <row r="50" spans="1:14" x14ac:dyDescent="0.25">
      <c r="A50" s="33">
        <v>7</v>
      </c>
      <c r="B50" s="22" t="s">
        <v>114</v>
      </c>
      <c r="C50" s="35"/>
      <c r="D50" s="35"/>
      <c r="E50" s="35"/>
      <c r="F50" s="35"/>
      <c r="G50" s="35"/>
      <c r="H50" s="35"/>
      <c r="I50" s="34" t="s">
        <v>197</v>
      </c>
      <c r="J50" s="35"/>
      <c r="K50" s="35"/>
      <c r="L50" s="35"/>
      <c r="M50" s="35"/>
      <c r="N50" s="35"/>
    </row>
    <row r="51" spans="1:14" x14ac:dyDescent="0.25">
      <c r="A51" s="33">
        <v>7</v>
      </c>
      <c r="B51" s="22" t="s">
        <v>116</v>
      </c>
      <c r="C51" s="35"/>
      <c r="D51" s="35"/>
      <c r="E51" s="35"/>
      <c r="F51" s="35"/>
      <c r="G51" s="35"/>
      <c r="H51" s="35"/>
      <c r="I51" s="34" t="s">
        <v>197</v>
      </c>
      <c r="J51" s="35"/>
      <c r="K51" s="35"/>
      <c r="L51" s="35"/>
      <c r="M51" s="35"/>
      <c r="N51" s="35"/>
    </row>
    <row r="52" spans="1:14" x14ac:dyDescent="0.25">
      <c r="A52" s="33">
        <v>7</v>
      </c>
      <c r="B52" s="22" t="s">
        <v>123</v>
      </c>
      <c r="C52" s="35"/>
      <c r="D52" s="35"/>
      <c r="E52" s="35"/>
      <c r="F52" s="35"/>
      <c r="G52" s="35"/>
      <c r="H52" s="35"/>
      <c r="I52" s="34" t="s">
        <v>197</v>
      </c>
      <c r="J52" s="35"/>
      <c r="K52" s="35"/>
      <c r="L52" s="35"/>
      <c r="M52" s="34" t="s">
        <v>197</v>
      </c>
      <c r="N52" s="35"/>
    </row>
    <row r="53" spans="1:14" x14ac:dyDescent="0.25">
      <c r="A53" s="33">
        <v>7</v>
      </c>
      <c r="B53" s="22" t="s">
        <v>122</v>
      </c>
      <c r="C53" s="35"/>
      <c r="D53" s="35"/>
      <c r="E53" s="35"/>
      <c r="F53" s="35"/>
      <c r="G53" s="35"/>
      <c r="H53" s="35"/>
      <c r="I53" s="34" t="s">
        <v>197</v>
      </c>
      <c r="J53" s="35"/>
      <c r="K53" s="35"/>
      <c r="L53" s="35"/>
      <c r="M53" s="35"/>
      <c r="N53" s="35"/>
    </row>
    <row r="54" spans="1:14" x14ac:dyDescent="0.25">
      <c r="A54" s="33">
        <v>7</v>
      </c>
      <c r="B54" s="22" t="s">
        <v>118</v>
      </c>
      <c r="C54" s="35"/>
      <c r="D54" s="35"/>
      <c r="E54" s="35"/>
      <c r="F54" s="35"/>
      <c r="G54" s="35"/>
      <c r="H54" s="35"/>
      <c r="I54" s="34" t="s">
        <v>197</v>
      </c>
      <c r="J54" s="35"/>
      <c r="K54" s="35"/>
      <c r="L54" s="35"/>
      <c r="M54" s="35"/>
      <c r="N54" s="35"/>
    </row>
    <row r="55" spans="1:14" x14ac:dyDescent="0.25">
      <c r="A55" s="33">
        <v>7</v>
      </c>
      <c r="B55" s="22" t="s">
        <v>222</v>
      </c>
      <c r="C55" s="34"/>
      <c r="D55" s="35"/>
      <c r="E55" s="35"/>
      <c r="F55" s="34"/>
      <c r="G55" s="35"/>
      <c r="H55" s="35"/>
      <c r="I55" s="34" t="s">
        <v>197</v>
      </c>
      <c r="J55" s="34"/>
      <c r="K55" s="34"/>
      <c r="L55" s="34" t="s">
        <v>197</v>
      </c>
      <c r="M55" s="34"/>
      <c r="N55" s="34" t="s">
        <v>197</v>
      </c>
    </row>
    <row r="56" spans="1:14" x14ac:dyDescent="0.25">
      <c r="A56" s="33">
        <v>7</v>
      </c>
      <c r="B56" s="22" t="s">
        <v>120</v>
      </c>
      <c r="C56" s="35"/>
      <c r="D56" s="35"/>
      <c r="E56" s="35"/>
      <c r="F56" s="35"/>
      <c r="G56" s="35"/>
      <c r="H56" s="35"/>
      <c r="I56" s="34" t="s">
        <v>197</v>
      </c>
      <c r="J56" s="35"/>
      <c r="K56" s="35"/>
      <c r="L56" s="35"/>
      <c r="M56" s="35"/>
      <c r="N56" s="35"/>
    </row>
    <row r="57" spans="1:14" x14ac:dyDescent="0.25">
      <c r="A57" s="33">
        <v>8</v>
      </c>
      <c r="B57" s="22" t="s">
        <v>184</v>
      </c>
      <c r="C57" s="35"/>
      <c r="D57" s="35"/>
      <c r="E57" s="35"/>
      <c r="F57" s="34"/>
      <c r="G57" s="35"/>
      <c r="H57" s="35"/>
      <c r="I57" s="35"/>
      <c r="J57" s="34" t="s">
        <v>197</v>
      </c>
      <c r="K57" s="35"/>
      <c r="L57" s="35"/>
      <c r="M57" s="35"/>
      <c r="N57" s="35"/>
    </row>
    <row r="58" spans="1:14" x14ac:dyDescent="0.25">
      <c r="A58" s="33">
        <v>8</v>
      </c>
      <c r="B58" s="22" t="s">
        <v>136</v>
      </c>
      <c r="C58" s="35"/>
      <c r="D58" s="35"/>
      <c r="E58" s="35"/>
      <c r="F58" s="35"/>
      <c r="G58" s="35"/>
      <c r="H58" s="35"/>
      <c r="I58" s="35"/>
      <c r="J58" s="34" t="s">
        <v>197</v>
      </c>
      <c r="K58" s="35"/>
      <c r="L58" s="35"/>
      <c r="M58" s="35"/>
      <c r="N58" s="35"/>
    </row>
    <row r="59" spans="1:14" x14ac:dyDescent="0.25">
      <c r="A59" s="33">
        <v>8</v>
      </c>
      <c r="B59" s="22" t="s">
        <v>202</v>
      </c>
      <c r="C59" s="35"/>
      <c r="D59" s="35"/>
      <c r="E59" s="35"/>
      <c r="F59" s="35"/>
      <c r="G59" s="35"/>
      <c r="H59" s="35"/>
      <c r="I59" s="35"/>
      <c r="J59" s="34" t="s">
        <v>197</v>
      </c>
      <c r="K59" s="35"/>
      <c r="L59" s="35"/>
      <c r="M59" s="35"/>
      <c r="N59" s="35"/>
    </row>
    <row r="60" spans="1:14" x14ac:dyDescent="0.25">
      <c r="A60" s="33">
        <v>8</v>
      </c>
      <c r="B60" s="22" t="s">
        <v>166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4" t="s">
        <v>197</v>
      </c>
      <c r="N60" s="35"/>
    </row>
    <row r="61" spans="1:14" x14ac:dyDescent="0.25">
      <c r="A61" s="33">
        <v>8</v>
      </c>
      <c r="B61" s="22" t="s">
        <v>132</v>
      </c>
      <c r="C61" s="35"/>
      <c r="D61" s="35"/>
      <c r="E61" s="35"/>
      <c r="F61" s="35"/>
      <c r="G61" s="35"/>
      <c r="H61" s="35"/>
      <c r="I61" s="35"/>
      <c r="J61" s="34" t="s">
        <v>197</v>
      </c>
      <c r="K61" s="35"/>
      <c r="L61" s="35"/>
      <c r="M61" s="35"/>
      <c r="N61" s="35"/>
    </row>
    <row r="62" spans="1:14" x14ac:dyDescent="0.25">
      <c r="A62" s="33">
        <v>8</v>
      </c>
      <c r="B62" s="22" t="s">
        <v>223</v>
      </c>
      <c r="C62" s="34"/>
      <c r="D62" s="35"/>
      <c r="E62" s="35"/>
      <c r="F62" s="35"/>
      <c r="G62" s="35"/>
      <c r="H62" s="35"/>
      <c r="I62" s="34"/>
      <c r="J62" s="34" t="s">
        <v>197</v>
      </c>
      <c r="K62" s="35"/>
      <c r="L62" s="35"/>
      <c r="M62" s="35"/>
      <c r="N62" s="35"/>
    </row>
    <row r="63" spans="1:14" x14ac:dyDescent="0.25">
      <c r="A63" s="33">
        <v>8</v>
      </c>
      <c r="B63" s="22" t="s">
        <v>134</v>
      </c>
      <c r="C63" s="35"/>
      <c r="D63" s="35"/>
      <c r="E63" s="35"/>
      <c r="F63" s="35"/>
      <c r="G63" s="35"/>
      <c r="H63" s="35"/>
      <c r="I63" s="35"/>
      <c r="J63" s="34" t="s">
        <v>197</v>
      </c>
      <c r="K63" s="35"/>
      <c r="L63" s="35"/>
      <c r="M63" s="35"/>
      <c r="N63" s="35"/>
    </row>
    <row r="64" spans="1:14" x14ac:dyDescent="0.25">
      <c r="A64" s="33">
        <v>8</v>
      </c>
      <c r="B64" s="22" t="s">
        <v>137</v>
      </c>
      <c r="C64" s="35"/>
      <c r="D64" s="35"/>
      <c r="E64" s="35"/>
      <c r="F64" s="35"/>
      <c r="G64" s="35"/>
      <c r="H64" s="35"/>
      <c r="I64" s="35"/>
      <c r="J64" s="34" t="s">
        <v>197</v>
      </c>
      <c r="K64" s="35"/>
      <c r="L64" s="35"/>
      <c r="M64" s="35"/>
      <c r="N64" s="35"/>
    </row>
    <row r="65" spans="1:14" x14ac:dyDescent="0.25">
      <c r="A65" s="33">
        <v>8</v>
      </c>
      <c r="B65" s="22" t="s">
        <v>48</v>
      </c>
      <c r="C65" s="35"/>
      <c r="D65" s="35"/>
      <c r="E65" s="35"/>
      <c r="F65" s="35"/>
      <c r="G65" s="35"/>
      <c r="H65" s="35"/>
      <c r="I65" s="35"/>
      <c r="J65" s="34" t="s">
        <v>197</v>
      </c>
      <c r="K65" s="35"/>
      <c r="L65" s="35"/>
      <c r="M65" s="35"/>
      <c r="N65" s="34" t="s">
        <v>197</v>
      </c>
    </row>
    <row r="66" spans="1:14" x14ac:dyDescent="0.25">
      <c r="A66" s="33">
        <v>9</v>
      </c>
      <c r="B66" s="22" t="s">
        <v>149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 x14ac:dyDescent="0.25">
      <c r="A67" s="33">
        <v>9</v>
      </c>
      <c r="B67" s="22" t="s">
        <v>150</v>
      </c>
      <c r="C67" s="35"/>
      <c r="D67" s="35"/>
      <c r="E67" s="35"/>
      <c r="F67" s="35"/>
      <c r="G67" s="35"/>
      <c r="H67" s="35"/>
      <c r="I67" s="35"/>
      <c r="J67" s="35"/>
      <c r="K67" s="34" t="s">
        <v>197</v>
      </c>
      <c r="L67" s="35"/>
      <c r="M67" s="35"/>
      <c r="N67" s="35"/>
    </row>
    <row r="68" spans="1:14" x14ac:dyDescent="0.25">
      <c r="A68" s="33">
        <v>9</v>
      </c>
      <c r="B68" s="22" t="s">
        <v>147</v>
      </c>
      <c r="C68" s="35"/>
      <c r="D68" s="35"/>
      <c r="E68" s="35"/>
      <c r="F68" s="35"/>
      <c r="G68" s="35"/>
      <c r="H68" s="35"/>
      <c r="I68" s="35"/>
      <c r="J68" s="35"/>
      <c r="K68" s="34" t="s">
        <v>197</v>
      </c>
      <c r="L68" s="35"/>
      <c r="M68" s="35"/>
      <c r="N68" s="35"/>
    </row>
    <row r="69" spans="1:14" x14ac:dyDescent="0.25">
      <c r="A69" s="33">
        <v>9</v>
      </c>
      <c r="B69" s="22" t="s">
        <v>148</v>
      </c>
      <c r="C69" s="35"/>
      <c r="D69" s="35"/>
      <c r="E69" s="35"/>
      <c r="F69" s="35"/>
      <c r="G69" s="35"/>
      <c r="H69" s="35"/>
      <c r="I69" s="35"/>
      <c r="J69" s="35"/>
      <c r="K69" s="34" t="s">
        <v>197</v>
      </c>
      <c r="L69" s="34"/>
      <c r="M69" s="35"/>
      <c r="N69" s="35"/>
    </row>
    <row r="70" spans="1:14" x14ac:dyDescent="0.25">
      <c r="A70" s="33">
        <v>9</v>
      </c>
      <c r="B70" s="22" t="s">
        <v>79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 x14ac:dyDescent="0.25">
      <c r="A71" s="33">
        <v>9</v>
      </c>
      <c r="B71" s="22" t="s">
        <v>145</v>
      </c>
      <c r="C71" s="35"/>
      <c r="D71" s="35"/>
      <c r="E71" s="35"/>
      <c r="F71" s="35"/>
      <c r="G71" s="35"/>
      <c r="H71" s="35"/>
      <c r="I71" s="35"/>
      <c r="J71" s="35"/>
      <c r="K71" s="34" t="s">
        <v>197</v>
      </c>
      <c r="L71" s="35"/>
      <c r="M71" s="35"/>
      <c r="N71" s="35"/>
    </row>
    <row r="72" spans="1:14" x14ac:dyDescent="0.25">
      <c r="A72" s="33">
        <v>10</v>
      </c>
      <c r="B72" s="22" t="s">
        <v>161</v>
      </c>
      <c r="C72" s="35"/>
      <c r="D72" s="35"/>
      <c r="E72" s="35"/>
      <c r="F72" s="35"/>
      <c r="G72" s="35"/>
      <c r="H72" s="35"/>
      <c r="I72" s="35"/>
      <c r="J72" s="35"/>
      <c r="K72" s="35"/>
      <c r="L72" s="34" t="s">
        <v>197</v>
      </c>
      <c r="M72" s="35"/>
      <c r="N72" s="35"/>
    </row>
    <row r="73" spans="1:14" x14ac:dyDescent="0.25">
      <c r="A73" s="33">
        <v>10</v>
      </c>
      <c r="B73" s="22" t="s">
        <v>156</v>
      </c>
      <c r="C73" s="35"/>
      <c r="D73" s="35"/>
      <c r="E73" s="35"/>
      <c r="F73" s="35"/>
      <c r="G73" s="35"/>
      <c r="H73" s="35"/>
      <c r="I73" s="35"/>
      <c r="J73" s="35"/>
      <c r="K73" s="35"/>
      <c r="L73" s="34" t="s">
        <v>197</v>
      </c>
      <c r="M73" s="35"/>
      <c r="N73" s="35"/>
    </row>
    <row r="74" spans="1:14" x14ac:dyDescent="0.25">
      <c r="A74" s="33">
        <v>10</v>
      </c>
      <c r="B74" s="22" t="s">
        <v>159</v>
      </c>
      <c r="C74" s="35"/>
      <c r="D74" s="35"/>
      <c r="E74" s="35"/>
      <c r="F74" s="35"/>
      <c r="G74" s="35"/>
      <c r="H74" s="35"/>
      <c r="I74" s="35"/>
      <c r="J74" s="35"/>
      <c r="K74" s="35"/>
      <c r="L74" s="34" t="s">
        <v>197</v>
      </c>
      <c r="M74" s="35"/>
      <c r="N74" s="35"/>
    </row>
    <row r="75" spans="1:14" x14ac:dyDescent="0.25">
      <c r="A75" s="33">
        <v>11</v>
      </c>
      <c r="B75" s="22" t="s">
        <v>169</v>
      </c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4" t="s">
        <v>197</v>
      </c>
      <c r="N75" s="35"/>
    </row>
    <row r="76" spans="1:14" x14ac:dyDescent="0.25">
      <c r="A76" s="36">
        <v>11</v>
      </c>
      <c r="B76" s="37" t="s">
        <v>167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9" t="s">
        <v>197</v>
      </c>
      <c r="N76" s="35"/>
    </row>
    <row r="77" spans="1:14" x14ac:dyDescent="0.25">
      <c r="A77" s="33">
        <v>11</v>
      </c>
      <c r="B77" s="22" t="s">
        <v>79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1:14" x14ac:dyDescent="0.25">
      <c r="A78" s="33">
        <v>11</v>
      </c>
      <c r="B78" s="22" t="s">
        <v>170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4" t="s">
        <v>197</v>
      </c>
      <c r="N78" s="35"/>
    </row>
    <row r="79" spans="1:14" x14ac:dyDescent="0.25">
      <c r="A79" s="33">
        <v>11</v>
      </c>
      <c r="B79" s="22" t="s">
        <v>106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 spans="1:14" x14ac:dyDescent="0.25">
      <c r="A80" s="33">
        <v>12</v>
      </c>
      <c r="B80" s="22" t="s">
        <v>171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4" t="s">
        <v>197</v>
      </c>
    </row>
    <row r="81" spans="1:14" x14ac:dyDescent="0.25">
      <c r="A81" s="33">
        <v>12</v>
      </c>
      <c r="B81" s="22" t="s">
        <v>172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4" t="s">
        <v>197</v>
      </c>
    </row>
    <row r="82" spans="1:14" x14ac:dyDescent="0.25">
      <c r="A82" s="33">
        <v>12</v>
      </c>
      <c r="B82" s="22" t="s">
        <v>181</v>
      </c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4" t="s">
        <v>197</v>
      </c>
    </row>
    <row r="83" spans="1:14" x14ac:dyDescent="0.25">
      <c r="A83" s="33">
        <v>12</v>
      </c>
      <c r="B83" s="22" t="s">
        <v>141</v>
      </c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4" t="s">
        <v>197</v>
      </c>
    </row>
    <row r="84" spans="1:14" x14ac:dyDescent="0.25">
      <c r="A84" s="33">
        <v>12</v>
      </c>
      <c r="B84" s="22" t="s">
        <v>180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4" t="s">
        <v>197</v>
      </c>
    </row>
  </sheetData>
  <sortState ref="A6:AMG84">
    <sortCondition ref="A6:A84"/>
  </sortState>
  <mergeCells count="1">
    <mergeCell ref="C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65"/>
  <sheetViews>
    <sheetView topLeftCell="A7" workbookViewId="0">
      <selection activeCell="G40" sqref="G40:G41"/>
    </sheetView>
  </sheetViews>
  <sheetFormatPr defaultColWidth="9.140625" defaultRowHeight="12" x14ac:dyDescent="0.25"/>
  <cols>
    <col min="1" max="1" width="9.140625" style="43"/>
    <col min="2" max="2" width="72.85546875" style="2" customWidth="1"/>
    <col min="3" max="16384" width="9.140625" style="45"/>
  </cols>
  <sheetData>
    <row r="1" spans="1:1021" s="24" customFormat="1" ht="15.6" x14ac:dyDescent="0.25">
      <c r="A1" s="40" t="s">
        <v>193</v>
      </c>
      <c r="B1" s="21"/>
      <c r="C1" s="23"/>
      <c r="D1" s="23"/>
      <c r="E1" s="23"/>
      <c r="F1" s="23"/>
      <c r="G1" s="23"/>
      <c r="H1" s="23"/>
      <c r="I1" s="23"/>
      <c r="J1" s="23"/>
      <c r="K1" s="23"/>
      <c r="L1" s="23"/>
      <c r="AMD1" s="2"/>
      <c r="AME1" s="2"/>
      <c r="AMF1" s="2"/>
      <c r="AMG1" s="2"/>
    </row>
    <row r="2" spans="1:1021" s="24" customFormat="1" ht="15.6" x14ac:dyDescent="0.3">
      <c r="A2" s="41"/>
      <c r="B2" s="21"/>
      <c r="C2" s="25"/>
      <c r="D2" s="26"/>
      <c r="E2" s="27"/>
      <c r="F2" s="27"/>
      <c r="G2" s="27"/>
      <c r="H2" s="27"/>
      <c r="I2" s="27"/>
      <c r="J2" s="27"/>
      <c r="K2" s="27"/>
      <c r="L2" s="27"/>
      <c r="AMD2" s="2"/>
      <c r="AME2" s="2"/>
      <c r="AMF2" s="2"/>
      <c r="AMG2" s="2"/>
    </row>
    <row r="3" spans="1:1021" s="24" customFormat="1" ht="15.6" x14ac:dyDescent="0.3">
      <c r="A3" s="41" t="s">
        <v>225</v>
      </c>
      <c r="B3" s="28"/>
      <c r="C3" s="25"/>
      <c r="D3" s="25"/>
      <c r="E3" s="27"/>
      <c r="F3" s="27"/>
      <c r="G3" s="27"/>
      <c r="H3" s="27"/>
      <c r="I3" s="27"/>
      <c r="J3" s="27"/>
      <c r="K3" s="27"/>
      <c r="L3" s="27"/>
      <c r="AMD3" s="2"/>
      <c r="AME3" s="2"/>
      <c r="AMF3" s="2"/>
      <c r="AMG3" s="2"/>
    </row>
    <row r="4" spans="1:1021" s="2" customFormat="1" ht="13.35" customHeight="1" x14ac:dyDescent="0.25">
      <c r="A4" s="21"/>
      <c r="B4" s="1" t="s">
        <v>194</v>
      </c>
      <c r="C4" s="86" t="s">
        <v>195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</row>
    <row r="5" spans="1:1021" s="2" customFormat="1" ht="26.7" customHeight="1" x14ac:dyDescent="0.25">
      <c r="A5" s="29" t="s">
        <v>196</v>
      </c>
      <c r="B5" s="30"/>
      <c r="C5" s="31">
        <v>1</v>
      </c>
      <c r="D5" s="31">
        <v>2</v>
      </c>
      <c r="E5" s="31">
        <v>3</v>
      </c>
      <c r="F5" s="31">
        <v>4</v>
      </c>
      <c r="G5" s="31">
        <v>5</v>
      </c>
      <c r="H5" s="31">
        <v>6</v>
      </c>
      <c r="I5" s="31">
        <v>7</v>
      </c>
      <c r="J5" s="31">
        <v>8</v>
      </c>
      <c r="K5" s="31">
        <v>9</v>
      </c>
      <c r="L5" s="42">
        <v>10</v>
      </c>
      <c r="M5" s="32">
        <v>11</v>
      </c>
      <c r="N5" s="32">
        <v>12</v>
      </c>
    </row>
    <row r="6" spans="1:1021" x14ac:dyDescent="0.2">
      <c r="A6" s="43">
        <v>1</v>
      </c>
      <c r="B6" s="22" t="s">
        <v>219</v>
      </c>
      <c r="C6" s="34" t="s">
        <v>197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021" x14ac:dyDescent="0.2">
      <c r="A7" s="43">
        <v>1</v>
      </c>
      <c r="B7" s="22" t="s">
        <v>220</v>
      </c>
      <c r="C7" s="34" t="s">
        <v>197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021" x14ac:dyDescent="0.2">
      <c r="A8" s="43">
        <v>1</v>
      </c>
      <c r="B8" s="22" t="s">
        <v>46</v>
      </c>
      <c r="C8" s="34" t="s">
        <v>197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021" x14ac:dyDescent="0.2">
      <c r="A9" s="43">
        <v>1</v>
      </c>
      <c r="B9" s="22" t="s">
        <v>40</v>
      </c>
      <c r="C9" s="34" t="s">
        <v>197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021" x14ac:dyDescent="0.2">
      <c r="A10" s="43">
        <v>1</v>
      </c>
      <c r="B10" s="22" t="s">
        <v>189</v>
      </c>
      <c r="C10" s="34" t="s">
        <v>197</v>
      </c>
      <c r="D10" s="44"/>
      <c r="E10" s="44"/>
      <c r="F10" s="44"/>
      <c r="G10" s="44"/>
      <c r="H10" s="44"/>
      <c r="I10" s="44"/>
      <c r="J10" s="44"/>
      <c r="K10" s="44"/>
      <c r="L10" s="34" t="s">
        <v>197</v>
      </c>
      <c r="M10" s="44"/>
      <c r="N10" s="44"/>
    </row>
    <row r="11" spans="1:1021" x14ac:dyDescent="0.2">
      <c r="A11" s="43">
        <v>1</v>
      </c>
      <c r="B11" s="22" t="s">
        <v>38</v>
      </c>
      <c r="C11" s="34" t="s">
        <v>197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021" x14ac:dyDescent="0.2">
      <c r="A12" s="43">
        <v>1</v>
      </c>
      <c r="B12" s="22" t="s">
        <v>48</v>
      </c>
      <c r="C12" s="34" t="s">
        <v>197</v>
      </c>
      <c r="D12" s="44"/>
      <c r="E12" s="44"/>
      <c r="F12" s="44"/>
      <c r="G12" s="44"/>
      <c r="H12" s="44"/>
      <c r="I12" s="44"/>
      <c r="J12" s="34" t="s">
        <v>197</v>
      </c>
      <c r="K12" s="44"/>
      <c r="L12" s="44"/>
      <c r="M12" s="44"/>
      <c r="N12" s="44"/>
      <c r="Q12" s="45">
        <v>1</v>
      </c>
    </row>
    <row r="13" spans="1:1021" x14ac:dyDescent="0.2">
      <c r="A13" s="43">
        <v>2</v>
      </c>
      <c r="B13" s="22" t="s">
        <v>216</v>
      </c>
      <c r="C13" s="44"/>
      <c r="D13" s="34" t="s">
        <v>197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021" x14ac:dyDescent="0.2">
      <c r="A14" s="43">
        <v>2</v>
      </c>
      <c r="B14" s="22" t="s">
        <v>61</v>
      </c>
      <c r="C14" s="44"/>
      <c r="D14" s="34" t="s">
        <v>197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021" x14ac:dyDescent="0.2">
      <c r="A15" s="43">
        <v>2</v>
      </c>
      <c r="B15" s="22" t="s">
        <v>63</v>
      </c>
      <c r="C15" s="44"/>
      <c r="D15" s="34" t="s">
        <v>197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021" x14ac:dyDescent="0.2">
      <c r="A16" s="43">
        <v>2</v>
      </c>
      <c r="B16" s="22" t="s">
        <v>182</v>
      </c>
      <c r="C16" s="44"/>
      <c r="D16" s="34" t="s">
        <v>197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x14ac:dyDescent="0.2">
      <c r="A17" s="43">
        <v>2</v>
      </c>
      <c r="B17" s="22" t="s">
        <v>206</v>
      </c>
      <c r="C17" s="44"/>
      <c r="D17" s="34" t="s">
        <v>197</v>
      </c>
      <c r="E17" s="44"/>
      <c r="F17" s="44"/>
      <c r="G17" s="34" t="s">
        <v>197</v>
      </c>
      <c r="H17" s="34"/>
      <c r="I17" s="44"/>
      <c r="J17" s="44"/>
      <c r="K17" s="34" t="s">
        <v>197</v>
      </c>
      <c r="L17" s="34"/>
      <c r="M17" s="44"/>
      <c r="N17" s="44"/>
    </row>
    <row r="18" spans="1:14" x14ac:dyDescent="0.2">
      <c r="A18" s="43">
        <v>2</v>
      </c>
      <c r="B18" s="22" t="s">
        <v>105</v>
      </c>
      <c r="C18" s="44"/>
      <c r="D18" s="34" t="s">
        <v>197</v>
      </c>
      <c r="E18" s="44"/>
      <c r="F18" s="44"/>
      <c r="G18" s="44"/>
      <c r="H18" s="44"/>
      <c r="I18" s="34" t="s">
        <v>197</v>
      </c>
      <c r="J18" s="44"/>
      <c r="K18" s="44"/>
      <c r="L18" s="44"/>
      <c r="M18" s="34" t="s">
        <v>197</v>
      </c>
      <c r="N18" s="44"/>
    </row>
    <row r="19" spans="1:14" x14ac:dyDescent="0.2">
      <c r="A19" s="43">
        <v>2</v>
      </c>
      <c r="B19" s="22" t="s">
        <v>64</v>
      </c>
      <c r="C19" s="44"/>
      <c r="D19" s="34" t="s">
        <v>197</v>
      </c>
      <c r="E19" s="44"/>
      <c r="F19" s="44"/>
      <c r="G19" s="44"/>
      <c r="H19" s="34" t="s">
        <v>197</v>
      </c>
      <c r="I19" s="44"/>
      <c r="J19" s="44"/>
      <c r="K19" s="44"/>
      <c r="L19" s="44"/>
      <c r="M19" s="44"/>
      <c r="N19" s="44"/>
    </row>
    <row r="20" spans="1:14" x14ac:dyDescent="0.2">
      <c r="A20" s="43">
        <v>3</v>
      </c>
      <c r="B20" s="22" t="s">
        <v>158</v>
      </c>
      <c r="C20" s="44"/>
      <c r="D20" s="44"/>
      <c r="E20" s="34" t="s">
        <v>197</v>
      </c>
      <c r="F20" s="44"/>
      <c r="G20" s="44"/>
      <c r="H20" s="44"/>
      <c r="I20" s="44"/>
      <c r="J20" s="44"/>
      <c r="K20" s="44"/>
      <c r="L20" s="44"/>
      <c r="M20" s="44"/>
      <c r="N20" s="44"/>
    </row>
    <row r="21" spans="1:14" x14ac:dyDescent="0.2">
      <c r="A21" s="43">
        <v>3</v>
      </c>
      <c r="B21" s="22" t="s">
        <v>77</v>
      </c>
      <c r="C21" s="44"/>
      <c r="D21" s="44"/>
      <c r="E21" s="34" t="s">
        <v>197</v>
      </c>
      <c r="F21" s="44"/>
      <c r="G21" s="44"/>
      <c r="H21" s="44"/>
      <c r="I21" s="44"/>
      <c r="J21" s="44"/>
      <c r="K21" s="44"/>
      <c r="L21" s="44"/>
      <c r="M21" s="44"/>
      <c r="N21" s="44"/>
    </row>
    <row r="22" spans="1:14" x14ac:dyDescent="0.2">
      <c r="A22" s="43">
        <v>3</v>
      </c>
      <c r="B22" s="22" t="s">
        <v>217</v>
      </c>
      <c r="C22" s="44"/>
      <c r="D22" s="44"/>
      <c r="E22" s="34" t="s">
        <v>197</v>
      </c>
      <c r="F22" s="44"/>
      <c r="G22" s="44"/>
      <c r="H22" s="44"/>
      <c r="I22" s="44"/>
      <c r="J22" s="44"/>
      <c r="K22" s="44"/>
      <c r="L22" s="44"/>
      <c r="M22" s="44"/>
      <c r="N22" s="44"/>
    </row>
    <row r="23" spans="1:14" x14ac:dyDescent="0.2">
      <c r="A23" s="43">
        <v>3</v>
      </c>
      <c r="B23" s="22" t="s">
        <v>81</v>
      </c>
      <c r="C23" s="44"/>
      <c r="D23" s="44"/>
      <c r="E23" s="34" t="s">
        <v>197</v>
      </c>
      <c r="F23" s="44"/>
      <c r="G23" s="44"/>
      <c r="H23" s="44"/>
      <c r="I23" s="44"/>
      <c r="J23" s="44"/>
      <c r="K23" s="44"/>
      <c r="L23" s="44"/>
      <c r="M23" s="44"/>
      <c r="N23" s="44"/>
    </row>
    <row r="24" spans="1:14" x14ac:dyDescent="0.2">
      <c r="A24" s="43">
        <v>3</v>
      </c>
      <c r="B24" s="22" t="s">
        <v>30</v>
      </c>
      <c r="C24" s="44"/>
      <c r="D24" s="44"/>
      <c r="E24" s="34" t="s">
        <v>197</v>
      </c>
      <c r="F24" s="44"/>
      <c r="G24" s="34" t="s">
        <v>197</v>
      </c>
      <c r="H24" s="34"/>
      <c r="I24" s="44"/>
      <c r="J24" s="44"/>
      <c r="K24" s="44"/>
      <c r="L24" s="44"/>
      <c r="M24" s="44"/>
      <c r="N24" s="44"/>
    </row>
    <row r="25" spans="1:14" x14ac:dyDescent="0.2">
      <c r="A25" s="43">
        <v>3</v>
      </c>
      <c r="B25" s="22" t="s">
        <v>76</v>
      </c>
      <c r="C25" s="44"/>
      <c r="D25" s="44"/>
      <c r="E25" s="34" t="s">
        <v>197</v>
      </c>
      <c r="F25" s="44"/>
      <c r="G25" s="44"/>
      <c r="H25" s="44"/>
      <c r="I25" s="44"/>
      <c r="J25" s="44"/>
      <c r="K25" s="44"/>
      <c r="L25" s="44"/>
      <c r="M25" s="44"/>
      <c r="N25" s="44"/>
    </row>
    <row r="26" spans="1:14" x14ac:dyDescent="0.2">
      <c r="A26" s="43">
        <v>3</v>
      </c>
      <c r="B26" s="22" t="s">
        <v>79</v>
      </c>
      <c r="C26" s="44"/>
      <c r="D26" s="44"/>
      <c r="E26" s="34" t="s">
        <v>197</v>
      </c>
      <c r="F26" s="44"/>
      <c r="G26" s="44"/>
      <c r="H26" s="44"/>
      <c r="I26" s="44"/>
      <c r="J26" s="44"/>
      <c r="K26" s="44"/>
      <c r="L26" s="44"/>
      <c r="M26" s="34" t="s">
        <v>197</v>
      </c>
      <c r="N26" s="44"/>
    </row>
    <row r="27" spans="1:14" x14ac:dyDescent="0.2">
      <c r="A27" s="43">
        <v>3</v>
      </c>
      <c r="B27" s="22" t="s">
        <v>33</v>
      </c>
      <c r="C27" s="44"/>
      <c r="D27" s="44"/>
      <c r="E27" s="34" t="s">
        <v>197</v>
      </c>
      <c r="F27" s="44"/>
      <c r="G27" s="44"/>
      <c r="H27" s="34" t="s">
        <v>197</v>
      </c>
      <c r="I27" s="44"/>
      <c r="J27" s="44"/>
      <c r="K27" s="34" t="s">
        <v>197</v>
      </c>
      <c r="L27" s="44"/>
      <c r="M27" s="34" t="s">
        <v>197</v>
      </c>
      <c r="N27" s="44"/>
    </row>
    <row r="28" spans="1:14" x14ac:dyDescent="0.2">
      <c r="A28" s="43">
        <v>3</v>
      </c>
      <c r="B28" s="22" t="s">
        <v>139</v>
      </c>
      <c r="C28" s="44"/>
      <c r="D28" s="44"/>
      <c r="E28" s="34" t="s">
        <v>197</v>
      </c>
      <c r="F28" s="44"/>
      <c r="G28" s="44"/>
      <c r="H28" s="44"/>
      <c r="I28" s="44"/>
      <c r="J28" s="44"/>
      <c r="K28" s="44"/>
      <c r="L28" s="44"/>
      <c r="M28" s="44"/>
      <c r="N28" s="44"/>
    </row>
    <row r="29" spans="1:14" ht="24" x14ac:dyDescent="0.2">
      <c r="A29" s="43">
        <v>4</v>
      </c>
      <c r="B29" s="22" t="s">
        <v>82</v>
      </c>
      <c r="C29" s="44"/>
      <c r="D29" s="44"/>
      <c r="E29" s="44"/>
      <c r="F29" s="34" t="s">
        <v>197</v>
      </c>
      <c r="G29" s="44"/>
      <c r="H29" s="44"/>
      <c r="I29" s="44"/>
      <c r="J29" s="44"/>
      <c r="K29" s="44"/>
      <c r="L29" s="44"/>
      <c r="M29" s="44"/>
      <c r="N29" s="44"/>
    </row>
    <row r="30" spans="1:14" x14ac:dyDescent="0.2">
      <c r="A30" s="43">
        <v>4</v>
      </c>
      <c r="B30" s="22" t="s">
        <v>93</v>
      </c>
      <c r="C30" s="44"/>
      <c r="D30" s="44"/>
      <c r="E30" s="44"/>
      <c r="F30" s="34" t="s">
        <v>197</v>
      </c>
      <c r="G30" s="44"/>
      <c r="H30" s="44"/>
      <c r="I30" s="44"/>
      <c r="J30" s="44"/>
      <c r="K30" s="44"/>
      <c r="L30" s="44"/>
      <c r="M30" s="34" t="s">
        <v>197</v>
      </c>
      <c r="N30" s="44"/>
    </row>
    <row r="31" spans="1:14" x14ac:dyDescent="0.2">
      <c r="A31" s="43">
        <v>4</v>
      </c>
      <c r="B31" s="22" t="s">
        <v>83</v>
      </c>
      <c r="C31" s="44"/>
      <c r="D31" s="44"/>
      <c r="E31" s="44"/>
      <c r="F31" s="34" t="s">
        <v>197</v>
      </c>
      <c r="G31" s="44"/>
      <c r="H31" s="44"/>
      <c r="I31" s="44"/>
      <c r="J31" s="44"/>
      <c r="K31" s="44"/>
      <c r="L31" s="44"/>
      <c r="M31" s="34" t="s">
        <v>197</v>
      </c>
      <c r="N31" s="44"/>
    </row>
    <row r="32" spans="1:14" x14ac:dyDescent="0.2">
      <c r="A32" s="43">
        <v>4</v>
      </c>
      <c r="B32" s="22" t="s">
        <v>95</v>
      </c>
      <c r="C32" s="44"/>
      <c r="D32" s="44"/>
      <c r="E32" s="44"/>
      <c r="F32" s="34" t="s">
        <v>197</v>
      </c>
      <c r="G32" s="44"/>
      <c r="H32" s="44"/>
      <c r="I32" s="44"/>
      <c r="J32" s="44"/>
      <c r="K32" s="44"/>
      <c r="L32" s="44"/>
      <c r="M32" s="34" t="s">
        <v>197</v>
      </c>
      <c r="N32" s="44"/>
    </row>
    <row r="33" spans="1:14" x14ac:dyDescent="0.2">
      <c r="A33" s="43">
        <v>4</v>
      </c>
      <c r="B33" s="22" t="s">
        <v>183</v>
      </c>
      <c r="C33" s="44"/>
      <c r="D33" s="44"/>
      <c r="E33" s="44"/>
      <c r="F33" s="34" t="s">
        <v>197</v>
      </c>
      <c r="G33" s="44"/>
      <c r="H33" s="44"/>
      <c r="I33" s="44"/>
      <c r="J33" s="44"/>
      <c r="K33" s="44"/>
      <c r="L33" s="44"/>
      <c r="M33" s="44"/>
      <c r="N33" s="44"/>
    </row>
    <row r="34" spans="1:14" x14ac:dyDescent="0.2">
      <c r="A34" s="43">
        <v>4</v>
      </c>
      <c r="B34" s="22" t="s">
        <v>96</v>
      </c>
      <c r="C34" s="44"/>
      <c r="D34" s="44"/>
      <c r="E34" s="44"/>
      <c r="F34" s="34" t="s">
        <v>197</v>
      </c>
      <c r="G34" s="44"/>
      <c r="H34" s="44"/>
      <c r="I34" s="44"/>
      <c r="J34" s="44"/>
      <c r="K34" s="44"/>
      <c r="L34" s="44"/>
      <c r="M34" s="44"/>
      <c r="N34" s="44"/>
    </row>
    <row r="35" spans="1:14" x14ac:dyDescent="0.2">
      <c r="A35" s="43">
        <v>5</v>
      </c>
      <c r="B35" s="22" t="s">
        <v>109</v>
      </c>
      <c r="C35" s="44"/>
      <c r="D35" s="44"/>
      <c r="E35" s="44"/>
      <c r="F35" s="44"/>
      <c r="G35" s="34" t="s">
        <v>197</v>
      </c>
      <c r="H35" s="34"/>
      <c r="I35" s="44"/>
      <c r="J35" s="44"/>
      <c r="K35" s="44"/>
      <c r="L35" s="44"/>
      <c r="M35" s="44"/>
      <c r="N35" s="44"/>
    </row>
    <row r="36" spans="1:14" x14ac:dyDescent="0.2">
      <c r="A36" s="43">
        <v>5</v>
      </c>
      <c r="B36" s="22" t="s">
        <v>232</v>
      </c>
      <c r="C36" s="44"/>
      <c r="D36" s="44"/>
      <c r="E36" s="44"/>
      <c r="F36" s="44"/>
      <c r="G36" s="34" t="s">
        <v>197</v>
      </c>
      <c r="H36" s="34"/>
      <c r="I36" s="44"/>
      <c r="J36" s="44"/>
      <c r="K36" s="44"/>
      <c r="L36" s="44"/>
      <c r="M36" s="44"/>
      <c r="N36" s="44"/>
    </row>
    <row r="37" spans="1:14" x14ac:dyDescent="0.2">
      <c r="A37" s="43">
        <v>5</v>
      </c>
      <c r="B37" s="22" t="s">
        <v>111</v>
      </c>
      <c r="C37" s="44"/>
      <c r="D37" s="44"/>
      <c r="E37" s="44"/>
      <c r="F37" s="44"/>
      <c r="G37" s="34" t="s">
        <v>197</v>
      </c>
      <c r="H37" s="34"/>
      <c r="I37" s="44"/>
      <c r="J37" s="44"/>
      <c r="K37" s="44"/>
      <c r="L37" s="44"/>
      <c r="M37" s="44"/>
      <c r="N37" s="34" t="s">
        <v>197</v>
      </c>
    </row>
    <row r="38" spans="1:14" x14ac:dyDescent="0.2">
      <c r="A38" s="43">
        <v>5</v>
      </c>
      <c r="B38" s="22" t="s">
        <v>106</v>
      </c>
      <c r="C38" s="44"/>
      <c r="D38" s="44"/>
      <c r="E38" s="44"/>
      <c r="F38" s="44"/>
      <c r="G38" s="34" t="s">
        <v>197</v>
      </c>
      <c r="H38" s="34"/>
      <c r="I38" s="44"/>
      <c r="J38" s="44"/>
      <c r="K38" s="44"/>
      <c r="L38" s="44"/>
      <c r="M38" s="34" t="s">
        <v>197</v>
      </c>
      <c r="N38" s="44"/>
    </row>
    <row r="39" spans="1:14" x14ac:dyDescent="0.2">
      <c r="A39" s="43">
        <v>6</v>
      </c>
      <c r="B39" s="22" t="s">
        <v>174</v>
      </c>
      <c r="C39" s="44"/>
      <c r="D39" s="44"/>
      <c r="E39" s="44"/>
      <c r="F39" s="44"/>
      <c r="G39" s="34"/>
      <c r="H39" s="34" t="s">
        <v>197</v>
      </c>
      <c r="I39" s="44"/>
      <c r="J39" s="44"/>
      <c r="K39" s="44"/>
      <c r="L39" s="44"/>
      <c r="M39" s="34"/>
      <c r="N39" s="44"/>
    </row>
    <row r="40" spans="1:14" ht="24" x14ac:dyDescent="0.2">
      <c r="A40" s="43">
        <v>6</v>
      </c>
      <c r="B40" s="22" t="s">
        <v>176</v>
      </c>
      <c r="C40" s="44"/>
      <c r="D40" s="44"/>
      <c r="E40" s="44"/>
      <c r="F40" s="44"/>
      <c r="G40" s="34"/>
      <c r="H40" s="34" t="s">
        <v>197</v>
      </c>
      <c r="I40" s="44"/>
      <c r="J40" s="44"/>
      <c r="K40" s="44"/>
      <c r="L40" s="44"/>
      <c r="M40" s="34"/>
      <c r="N40" s="44"/>
    </row>
    <row r="41" spans="1:14" x14ac:dyDescent="0.2">
      <c r="A41" s="43">
        <v>7</v>
      </c>
      <c r="B41" s="22" t="s">
        <v>123</v>
      </c>
      <c r="C41" s="44"/>
      <c r="D41" s="44"/>
      <c r="E41" s="44"/>
      <c r="F41" s="44"/>
      <c r="G41" s="44"/>
      <c r="H41" s="44"/>
      <c r="I41" s="34" t="s">
        <v>197</v>
      </c>
      <c r="J41" s="44"/>
      <c r="K41" s="34" t="s">
        <v>197</v>
      </c>
      <c r="L41" s="44"/>
      <c r="M41" s="44"/>
      <c r="N41" s="44"/>
    </row>
    <row r="42" spans="1:14" x14ac:dyDescent="0.2">
      <c r="A42" s="43">
        <v>7</v>
      </c>
      <c r="B42" s="22" t="s">
        <v>122</v>
      </c>
      <c r="C42" s="44"/>
      <c r="D42" s="44"/>
      <c r="E42" s="44"/>
      <c r="F42" s="44"/>
      <c r="G42" s="44"/>
      <c r="H42" s="44"/>
      <c r="I42" s="34" t="s">
        <v>197</v>
      </c>
      <c r="J42" s="44"/>
      <c r="K42" s="44"/>
      <c r="L42" s="44"/>
      <c r="M42" s="44"/>
      <c r="N42" s="44"/>
    </row>
    <row r="43" spans="1:14" x14ac:dyDescent="0.2">
      <c r="A43" s="43">
        <v>7</v>
      </c>
      <c r="B43" s="22" t="s">
        <v>125</v>
      </c>
      <c r="C43" s="44"/>
      <c r="D43" s="44"/>
      <c r="E43" s="44"/>
      <c r="F43" s="44"/>
      <c r="G43" s="44"/>
      <c r="H43" s="44"/>
      <c r="I43" s="34" t="s">
        <v>197</v>
      </c>
      <c r="J43" s="44"/>
      <c r="K43" s="44"/>
      <c r="L43" s="44"/>
      <c r="M43" s="44"/>
      <c r="N43" s="44"/>
    </row>
    <row r="44" spans="1:14" x14ac:dyDescent="0.2">
      <c r="A44" s="43">
        <v>7</v>
      </c>
      <c r="B44" s="22" t="s">
        <v>118</v>
      </c>
      <c r="C44" s="44"/>
      <c r="D44" s="44"/>
      <c r="E44" s="44"/>
      <c r="F44" s="44"/>
      <c r="G44" s="44"/>
      <c r="H44" s="44"/>
      <c r="I44" s="34" t="s">
        <v>197</v>
      </c>
      <c r="J44" s="44"/>
      <c r="K44" s="44"/>
      <c r="L44" s="44"/>
      <c r="M44" s="44"/>
      <c r="N44" s="44"/>
    </row>
    <row r="45" spans="1:14" x14ac:dyDescent="0.2">
      <c r="A45" s="43">
        <v>7</v>
      </c>
      <c r="B45" s="22" t="s">
        <v>120</v>
      </c>
      <c r="C45" s="44"/>
      <c r="D45" s="44"/>
      <c r="E45" s="44"/>
      <c r="F45" s="44"/>
      <c r="G45" s="44"/>
      <c r="H45" s="44"/>
      <c r="I45" s="34" t="s">
        <v>197</v>
      </c>
      <c r="J45" s="44"/>
      <c r="K45" s="44"/>
      <c r="L45" s="44"/>
      <c r="M45" s="44"/>
      <c r="N45" s="44"/>
    </row>
    <row r="46" spans="1:14" x14ac:dyDescent="0.2">
      <c r="A46" s="43">
        <v>8</v>
      </c>
      <c r="B46" s="22" t="s">
        <v>66</v>
      </c>
      <c r="C46" s="44"/>
      <c r="D46" s="44"/>
      <c r="E46" s="44"/>
      <c r="F46" s="44"/>
      <c r="G46" s="44"/>
      <c r="H46" s="44"/>
      <c r="I46" s="44"/>
      <c r="J46" s="34" t="s">
        <v>197</v>
      </c>
      <c r="K46" s="44"/>
      <c r="L46" s="44"/>
      <c r="M46" s="44"/>
      <c r="N46" s="44"/>
    </row>
    <row r="47" spans="1:14" x14ac:dyDescent="0.2">
      <c r="A47" s="43">
        <v>8</v>
      </c>
      <c r="B47" s="22" t="s">
        <v>136</v>
      </c>
      <c r="C47" s="44"/>
      <c r="D47" s="44"/>
      <c r="E47" s="44"/>
      <c r="F47" s="44"/>
      <c r="G47" s="44"/>
      <c r="H47" s="44"/>
      <c r="I47" s="44"/>
      <c r="J47" s="34" t="s">
        <v>197</v>
      </c>
      <c r="K47" s="44"/>
      <c r="L47" s="44"/>
      <c r="M47" s="44"/>
      <c r="N47" s="44"/>
    </row>
    <row r="48" spans="1:14" x14ac:dyDescent="0.2">
      <c r="A48" s="43">
        <v>8</v>
      </c>
      <c r="B48" s="22" t="s">
        <v>132</v>
      </c>
      <c r="C48" s="44"/>
      <c r="D48" s="44"/>
      <c r="E48" s="44"/>
      <c r="F48" s="44"/>
      <c r="G48" s="44"/>
      <c r="H48" s="44"/>
      <c r="I48" s="44"/>
      <c r="J48" s="34" t="s">
        <v>197</v>
      </c>
      <c r="K48" s="44"/>
      <c r="L48" s="44"/>
      <c r="M48" s="44"/>
      <c r="N48" s="44"/>
    </row>
    <row r="49" spans="1:14" x14ac:dyDescent="0.2">
      <c r="A49" s="43">
        <v>8</v>
      </c>
      <c r="B49" s="22" t="s">
        <v>223</v>
      </c>
      <c r="C49" s="44"/>
      <c r="D49" s="44"/>
      <c r="E49" s="44"/>
      <c r="F49" s="44"/>
      <c r="G49" s="44"/>
      <c r="H49" s="44"/>
      <c r="I49" s="44"/>
      <c r="J49" s="34" t="s">
        <v>197</v>
      </c>
      <c r="K49" s="44"/>
      <c r="L49" s="44"/>
      <c r="M49" s="44"/>
      <c r="N49" s="44"/>
    </row>
    <row r="50" spans="1:14" x14ac:dyDescent="0.2">
      <c r="A50" s="43">
        <v>8</v>
      </c>
      <c r="B50" s="22" t="s">
        <v>134</v>
      </c>
      <c r="C50" s="44"/>
      <c r="D50" s="44"/>
      <c r="E50" s="44"/>
      <c r="F50" s="44"/>
      <c r="G50" s="44"/>
      <c r="H50" s="44"/>
      <c r="I50" s="44"/>
      <c r="J50" s="34" t="s">
        <v>197</v>
      </c>
      <c r="K50" s="44"/>
      <c r="L50" s="44"/>
      <c r="M50" s="44"/>
      <c r="N50" s="44"/>
    </row>
    <row r="51" spans="1:14" x14ac:dyDescent="0.2">
      <c r="A51" s="43">
        <v>8</v>
      </c>
      <c r="B51" s="22" t="s">
        <v>141</v>
      </c>
      <c r="C51" s="44"/>
      <c r="D51" s="44"/>
      <c r="E51" s="44"/>
      <c r="F51" s="44"/>
      <c r="G51" s="44"/>
      <c r="H51" s="44"/>
      <c r="I51" s="44"/>
      <c r="J51" s="34" t="s">
        <v>197</v>
      </c>
      <c r="K51" s="44"/>
      <c r="L51" s="44"/>
      <c r="M51" s="44"/>
      <c r="N51" s="44"/>
    </row>
    <row r="52" spans="1:14" x14ac:dyDescent="0.2">
      <c r="A52" s="43">
        <v>8</v>
      </c>
      <c r="B52" s="22" t="s">
        <v>137</v>
      </c>
      <c r="C52" s="44"/>
      <c r="D52" s="44"/>
      <c r="E52" s="44"/>
      <c r="F52" s="44"/>
      <c r="G52" s="44"/>
      <c r="H52" s="44"/>
      <c r="I52" s="44"/>
      <c r="J52" s="34" t="s">
        <v>197</v>
      </c>
      <c r="K52" s="44"/>
      <c r="L52" s="44"/>
      <c r="M52" s="44"/>
      <c r="N52" s="44"/>
    </row>
    <row r="53" spans="1:14" x14ac:dyDescent="0.2">
      <c r="A53" s="43">
        <v>9</v>
      </c>
      <c r="B53" s="22" t="s">
        <v>149</v>
      </c>
      <c r="C53" s="44"/>
      <c r="D53" s="44"/>
      <c r="E53" s="44"/>
      <c r="F53" s="44"/>
      <c r="G53" s="44"/>
      <c r="H53" s="44"/>
      <c r="I53" s="44"/>
      <c r="J53" s="44"/>
      <c r="K53" s="34" t="s">
        <v>197</v>
      </c>
      <c r="L53" s="44"/>
      <c r="M53" s="44"/>
      <c r="N53" s="44"/>
    </row>
    <row r="54" spans="1:14" x14ac:dyDescent="0.2">
      <c r="A54" s="43">
        <v>9</v>
      </c>
      <c r="B54" s="22" t="s">
        <v>150</v>
      </c>
      <c r="C54" s="44"/>
      <c r="D54" s="44"/>
      <c r="E54" s="44"/>
      <c r="F54" s="44"/>
      <c r="G54" s="44"/>
      <c r="H54" s="44"/>
      <c r="I54" s="44"/>
      <c r="J54" s="44"/>
      <c r="K54" s="34" t="s">
        <v>197</v>
      </c>
      <c r="L54" s="44"/>
      <c r="M54" s="44"/>
      <c r="N54" s="44"/>
    </row>
    <row r="55" spans="1:14" x14ac:dyDescent="0.2">
      <c r="A55" s="43">
        <v>9</v>
      </c>
      <c r="B55" s="22" t="s">
        <v>91</v>
      </c>
      <c r="C55" s="44"/>
      <c r="D55" s="44"/>
      <c r="E55" s="44"/>
      <c r="F55" s="44"/>
      <c r="G55" s="44"/>
      <c r="H55" s="44"/>
      <c r="I55" s="44"/>
      <c r="J55" s="44"/>
      <c r="K55" s="34" t="s">
        <v>197</v>
      </c>
      <c r="L55" s="44"/>
      <c r="M55" s="44"/>
      <c r="N55" s="44"/>
    </row>
    <row r="56" spans="1:14" x14ac:dyDescent="0.2">
      <c r="A56" s="43">
        <v>9</v>
      </c>
      <c r="B56" s="22" t="s">
        <v>148</v>
      </c>
      <c r="C56" s="44"/>
      <c r="D56" s="44"/>
      <c r="E56" s="44"/>
      <c r="F56" s="44"/>
      <c r="G56" s="44"/>
      <c r="H56" s="44"/>
      <c r="I56" s="44"/>
      <c r="J56" s="44"/>
      <c r="K56" s="34" t="s">
        <v>197</v>
      </c>
      <c r="L56" s="44"/>
      <c r="M56" s="44"/>
      <c r="N56" s="44"/>
    </row>
    <row r="57" spans="1:14" x14ac:dyDescent="0.2">
      <c r="A57" s="43">
        <v>9</v>
      </c>
      <c r="B57" s="22" t="s">
        <v>152</v>
      </c>
      <c r="C57" s="44"/>
      <c r="D57" s="44"/>
      <c r="E57" s="44"/>
      <c r="F57" s="44"/>
      <c r="G57" s="44"/>
      <c r="H57" s="44"/>
      <c r="I57" s="44"/>
      <c r="J57" s="44"/>
      <c r="K57" s="34" t="s">
        <v>197</v>
      </c>
      <c r="L57" s="44"/>
      <c r="M57" s="44"/>
      <c r="N57" s="44"/>
    </row>
    <row r="58" spans="1:14" x14ac:dyDescent="0.2">
      <c r="A58" s="43">
        <v>10</v>
      </c>
      <c r="B58" s="22" t="s">
        <v>224</v>
      </c>
      <c r="C58" s="44"/>
      <c r="D58" s="44"/>
      <c r="E58" s="44"/>
      <c r="F58" s="44"/>
      <c r="G58" s="44"/>
      <c r="H58" s="44"/>
      <c r="I58" s="44"/>
      <c r="J58" s="44"/>
      <c r="K58" s="44"/>
      <c r="L58" s="34" t="s">
        <v>197</v>
      </c>
      <c r="M58" s="44"/>
      <c r="N58" s="44"/>
    </row>
    <row r="59" spans="1:14" x14ac:dyDescent="0.2">
      <c r="A59" s="43">
        <v>10</v>
      </c>
      <c r="B59" s="22" t="s">
        <v>161</v>
      </c>
      <c r="C59" s="44"/>
      <c r="D59" s="44"/>
      <c r="E59" s="44"/>
      <c r="F59" s="44"/>
      <c r="G59" s="44"/>
      <c r="H59" s="44"/>
      <c r="I59" s="44"/>
      <c r="J59" s="44"/>
      <c r="K59" s="44"/>
      <c r="L59" s="34" t="s">
        <v>197</v>
      </c>
      <c r="M59" s="44"/>
      <c r="N59" s="44"/>
    </row>
    <row r="60" spans="1:14" x14ac:dyDescent="0.2">
      <c r="A60" s="43">
        <v>10</v>
      </c>
      <c r="B60" s="22" t="s">
        <v>159</v>
      </c>
      <c r="C60" s="44"/>
      <c r="D60" s="44"/>
      <c r="E60" s="44"/>
      <c r="F60" s="44"/>
      <c r="G60" s="44"/>
      <c r="H60" s="44"/>
      <c r="I60" s="44"/>
      <c r="J60" s="44"/>
      <c r="K60" s="44"/>
      <c r="L60" s="34" t="s">
        <v>197</v>
      </c>
      <c r="M60" s="44"/>
      <c r="N60" s="44"/>
    </row>
    <row r="61" spans="1:14" x14ac:dyDescent="0.2">
      <c r="A61" s="43">
        <v>10</v>
      </c>
      <c r="B61" s="22" t="s">
        <v>163</v>
      </c>
      <c r="C61" s="44"/>
      <c r="D61" s="44"/>
      <c r="E61" s="44"/>
      <c r="F61" s="44"/>
      <c r="G61" s="44"/>
      <c r="H61" s="44"/>
      <c r="I61" s="44"/>
      <c r="J61" s="44"/>
      <c r="K61" s="44"/>
      <c r="L61" s="34" t="s">
        <v>197</v>
      </c>
      <c r="M61" s="44"/>
      <c r="N61" s="44"/>
    </row>
    <row r="62" spans="1:14" s="2" customFormat="1" x14ac:dyDescent="0.25">
      <c r="A62" s="43">
        <v>10</v>
      </c>
      <c r="B62" s="22" t="s">
        <v>222</v>
      </c>
      <c r="C62" s="34"/>
      <c r="D62" s="35"/>
      <c r="E62" s="35"/>
      <c r="F62" s="34"/>
      <c r="G62" s="35"/>
      <c r="H62" s="35"/>
      <c r="I62" s="34"/>
      <c r="J62" s="34"/>
      <c r="K62" s="34"/>
      <c r="L62" s="34" t="s">
        <v>197</v>
      </c>
      <c r="M62" s="34"/>
      <c r="N62" s="34" t="s">
        <v>197</v>
      </c>
    </row>
    <row r="63" spans="1:14" x14ac:dyDescent="0.2">
      <c r="A63" s="43">
        <v>11</v>
      </c>
      <c r="B63" s="22" t="s">
        <v>170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34" t="s">
        <v>197</v>
      </c>
      <c r="N63" s="44"/>
    </row>
    <row r="64" spans="1:14" x14ac:dyDescent="0.2">
      <c r="A64" s="43">
        <v>12</v>
      </c>
      <c r="B64" s="22" t="s">
        <v>181</v>
      </c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1:14" x14ac:dyDescent="0.2">
      <c r="A65" s="43">
        <v>12</v>
      </c>
      <c r="B65" s="22" t="s">
        <v>180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</row>
  </sheetData>
  <mergeCells count="1">
    <mergeCell ref="C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Осн орг меню 1 смена 12-18</vt:lpstr>
      <vt:lpstr>Основ орг меню 2 смена 12-18</vt:lpstr>
      <vt:lpstr>Таблица повторов 1 смена</vt:lpstr>
      <vt:lpstr>Таблица повторов 2 смена</vt:lpstr>
      <vt:lpstr>'Осн орг меню 1 смена 12-18'!Область_печати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Azerty</cp:lastModifiedBy>
  <cp:lastPrinted>2025-08-27T10:27:37Z</cp:lastPrinted>
  <dcterms:created xsi:type="dcterms:W3CDTF">2025-07-06T05:50:36Z</dcterms:created>
  <dcterms:modified xsi:type="dcterms:W3CDTF">2025-08-27T12:04:30Z</dcterms:modified>
</cp:coreProperties>
</file>