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firstSheet="1" activeTab="2"/>
  </bookViews>
  <sheets>
    <sheet name="Процентовка" sheetId="9" r:id="rId1"/>
    <sheet name="Химический состав продуктов" sheetId="8" r:id="rId2"/>
    <sheet name="Свод" sheetId="6" r:id="rId3"/>
    <sheet name="Расчет нормы без учета ТП" sheetId="3" r:id="rId4"/>
    <sheet name="Расчет нормы с учетом ТП" sheetId="4" r:id="rId5"/>
    <sheet name="Расчет с учетом ТП и усвояемост" sheetId="5" r:id="rId6"/>
  </sheets>
  <calcPr calcId="125725"/>
</workbook>
</file>

<file path=xl/calcChain.xml><?xml version="1.0" encoding="utf-8"?>
<calcChain xmlns="http://schemas.openxmlformats.org/spreadsheetml/2006/main">
  <c r="D37" i="4"/>
  <c r="E37"/>
  <c r="F37"/>
  <c r="G37"/>
  <c r="H37"/>
  <c r="I37"/>
  <c r="J37"/>
  <c r="K37"/>
  <c r="L37"/>
  <c r="M37"/>
  <c r="N37"/>
  <c r="O37"/>
  <c r="P37"/>
  <c r="Q37"/>
  <c r="R37"/>
  <c r="S37"/>
  <c r="T37"/>
  <c r="U37"/>
  <c r="D37" i="5"/>
  <c r="E37"/>
  <c r="F37"/>
  <c r="G37"/>
  <c r="C42"/>
  <c r="C39"/>
  <c r="C37"/>
  <c r="C28"/>
  <c r="C21"/>
  <c r="C20" s="1"/>
  <c r="C17"/>
  <c r="C10" s="1"/>
  <c r="C6"/>
  <c r="C42" i="4"/>
  <c r="C39"/>
  <c r="C37"/>
  <c r="C28"/>
  <c r="C21"/>
  <c r="C20" s="1"/>
  <c r="C17"/>
  <c r="C10" s="1"/>
  <c r="C6"/>
  <c r="C46" s="1"/>
  <c r="D37" i="3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7"/>
  <c r="C21"/>
  <c r="D36" i="9"/>
  <c r="D35"/>
  <c r="D34"/>
  <c r="D33"/>
  <c r="D32"/>
  <c r="D31"/>
  <c r="D29" s="1"/>
  <c r="D30"/>
  <c r="E29"/>
  <c r="D28"/>
  <c r="D27"/>
  <c r="D26"/>
  <c r="D25"/>
  <c r="D24"/>
  <c r="D23"/>
  <c r="D22"/>
  <c r="D21" s="1"/>
  <c r="E21"/>
  <c r="D20"/>
  <c r="D19"/>
  <c r="D18"/>
  <c r="D17"/>
  <c r="D16"/>
  <c r="D15"/>
  <c r="D14"/>
  <c r="D13" s="1"/>
  <c r="E13"/>
  <c r="D12"/>
  <c r="D11"/>
  <c r="D10"/>
  <c r="D9"/>
  <c r="D8"/>
  <c r="D7"/>
  <c r="D6"/>
  <c r="D5"/>
  <c r="D4"/>
  <c r="D3" s="1"/>
  <c r="E3"/>
  <c r="C46" i="5" l="1"/>
  <c r="U31" i="4"/>
  <c r="T31"/>
  <c r="S31"/>
  <c r="R31"/>
  <c r="Q31"/>
  <c r="P31"/>
  <c r="O31"/>
  <c r="N31"/>
  <c r="M31"/>
  <c r="L31"/>
  <c r="K31"/>
  <c r="J31"/>
  <c r="I31"/>
  <c r="H31"/>
  <c r="G31"/>
  <c r="F31" i="5" s="1"/>
  <c r="F31" i="4"/>
  <c r="E31" i="5" s="1"/>
  <c r="E31" i="4"/>
  <c r="D31"/>
  <c r="E5" i="3"/>
  <c r="E5" i="4" s="1"/>
  <c r="F5" i="3"/>
  <c r="F5" i="4" s="1"/>
  <c r="E5" i="5" s="1"/>
  <c r="G5" i="3"/>
  <c r="G5" i="4" s="1"/>
  <c r="F5" i="5" s="1"/>
  <c r="H5" i="3"/>
  <c r="I5"/>
  <c r="J5"/>
  <c r="K5"/>
  <c r="I5" i="4" s="1"/>
  <c r="L5" i="3"/>
  <c r="J5" i="4" s="1"/>
  <c r="M5" i="3"/>
  <c r="K5" i="4" s="1"/>
  <c r="N5" i="3"/>
  <c r="O5"/>
  <c r="P5"/>
  <c r="L5" i="4" s="1"/>
  <c r="Q5" i="3"/>
  <c r="R5"/>
  <c r="S5"/>
  <c r="M5" i="4" s="1"/>
  <c r="T5" i="3"/>
  <c r="N5" i="4" s="1"/>
  <c r="U5" i="3"/>
  <c r="O5" i="4" s="1"/>
  <c r="V5" i="3"/>
  <c r="P5" i="4" s="1"/>
  <c r="W5" i="3"/>
  <c r="Q5" i="4" s="1"/>
  <c r="X5" i="3"/>
  <c r="R5" i="4" s="1"/>
  <c r="Y5" i="3"/>
  <c r="S5" i="4" s="1"/>
  <c r="Z5" i="3"/>
  <c r="T5" i="4" s="1"/>
  <c r="AA5" i="3"/>
  <c r="AB5"/>
  <c r="U5" i="4" s="1"/>
  <c r="AC5" i="3"/>
  <c r="AD5"/>
  <c r="E7"/>
  <c r="E7" i="4" s="1"/>
  <c r="F7" i="3"/>
  <c r="G7"/>
  <c r="G7" i="4" s="1"/>
  <c r="F7" i="5" s="1"/>
  <c r="F6" s="1"/>
  <c r="H7" i="3"/>
  <c r="I7"/>
  <c r="J7"/>
  <c r="K7"/>
  <c r="I7" i="4" s="1"/>
  <c r="L7" i="3"/>
  <c r="J7" i="4" s="1"/>
  <c r="M7" i="3"/>
  <c r="K7" i="4" s="1"/>
  <c r="N7" i="3"/>
  <c r="O7"/>
  <c r="P7"/>
  <c r="L7" i="4" s="1"/>
  <c r="Q7" i="3"/>
  <c r="R7"/>
  <c r="S7"/>
  <c r="M7" i="4" s="1"/>
  <c r="T7" i="3"/>
  <c r="N7" i="4" s="1"/>
  <c r="U7" i="3"/>
  <c r="O7" i="4" s="1"/>
  <c r="V7" i="3"/>
  <c r="P7" i="4" s="1"/>
  <c r="W7" i="3"/>
  <c r="Q7" i="4" s="1"/>
  <c r="X7" i="3"/>
  <c r="R7" i="4" s="1"/>
  <c r="Y7" i="3"/>
  <c r="S7" i="4" s="1"/>
  <c r="Z7" i="3"/>
  <c r="AA7"/>
  <c r="AB7"/>
  <c r="U7" i="4" s="1"/>
  <c r="AC7" i="3"/>
  <c r="AD7"/>
  <c r="E8"/>
  <c r="E8" i="4" s="1"/>
  <c r="F8" i="3"/>
  <c r="F8" i="4" s="1"/>
  <c r="E8" i="5" s="1"/>
  <c r="G8" i="3"/>
  <c r="G8" i="4" s="1"/>
  <c r="F8" i="5" s="1"/>
  <c r="H8" i="3"/>
  <c r="I8"/>
  <c r="J8"/>
  <c r="K8"/>
  <c r="I8" i="4" s="1"/>
  <c r="L8" i="3"/>
  <c r="J8" i="4" s="1"/>
  <c r="M8" i="3"/>
  <c r="K8" i="4" s="1"/>
  <c r="N8" i="3"/>
  <c r="O8"/>
  <c r="P8"/>
  <c r="L8" i="4" s="1"/>
  <c r="Q8" i="3"/>
  <c r="R8"/>
  <c r="S8"/>
  <c r="M8" i="4" s="1"/>
  <c r="T8" i="3"/>
  <c r="N8" i="4" s="1"/>
  <c r="U8" i="3"/>
  <c r="O8" i="4" s="1"/>
  <c r="V8" i="3"/>
  <c r="P8" i="4" s="1"/>
  <c r="W8" i="3"/>
  <c r="Q8" i="4" s="1"/>
  <c r="X8" i="3"/>
  <c r="R8" i="4" s="1"/>
  <c r="Y8" i="3"/>
  <c r="S8" i="4" s="1"/>
  <c r="Z8" i="3"/>
  <c r="T8" i="4" s="1"/>
  <c r="AA8" i="3"/>
  <c r="AB8"/>
  <c r="U8" i="4" s="1"/>
  <c r="AC8" i="3"/>
  <c r="AD8"/>
  <c r="E9"/>
  <c r="E9" i="4" s="1"/>
  <c r="F9" i="3"/>
  <c r="F9" i="4" s="1"/>
  <c r="E9" i="5" s="1"/>
  <c r="G9" i="3"/>
  <c r="G9" i="4" s="1"/>
  <c r="F9" i="5" s="1"/>
  <c r="H9" i="3"/>
  <c r="I9"/>
  <c r="J9"/>
  <c r="K9"/>
  <c r="I9" i="4" s="1"/>
  <c r="L9" i="3"/>
  <c r="J9" i="4" s="1"/>
  <c r="M9" i="3"/>
  <c r="K9" i="4" s="1"/>
  <c r="N9" i="3"/>
  <c r="O9"/>
  <c r="P9"/>
  <c r="L9" i="4" s="1"/>
  <c r="Q9" i="3"/>
  <c r="R9"/>
  <c r="S9"/>
  <c r="M9" i="4" s="1"/>
  <c r="T9" i="3"/>
  <c r="N9" i="4" s="1"/>
  <c r="U9" i="3"/>
  <c r="O9" i="4" s="1"/>
  <c r="V9" i="3"/>
  <c r="P9" i="4" s="1"/>
  <c r="W9" i="3"/>
  <c r="Q9" i="4" s="1"/>
  <c r="X9" i="3"/>
  <c r="R9" i="4" s="1"/>
  <c r="Y9" i="3"/>
  <c r="S9" i="4" s="1"/>
  <c r="Z9" i="3"/>
  <c r="T9" i="4" s="1"/>
  <c r="AA9" i="3"/>
  <c r="AB9"/>
  <c r="U9" i="4" s="1"/>
  <c r="AC9" i="3"/>
  <c r="AD9"/>
  <c r="E11"/>
  <c r="E11" i="4" s="1"/>
  <c r="F11" i="3"/>
  <c r="F11" i="4" s="1"/>
  <c r="E11" i="5" s="1"/>
  <c r="G11" i="3"/>
  <c r="G11" i="4" s="1"/>
  <c r="F11" i="5" s="1"/>
  <c r="H11" i="3"/>
  <c r="I11"/>
  <c r="H11" i="4" s="1"/>
  <c r="J11" i="3"/>
  <c r="K11"/>
  <c r="I11" i="4" s="1"/>
  <c r="L11" i="3"/>
  <c r="J11" i="4" s="1"/>
  <c r="M11" i="3"/>
  <c r="K11" i="4" s="1"/>
  <c r="N11" i="3"/>
  <c r="O11"/>
  <c r="P11"/>
  <c r="L11" i="4" s="1"/>
  <c r="Q11" i="3"/>
  <c r="R11"/>
  <c r="S11"/>
  <c r="M11" i="4" s="1"/>
  <c r="T11" i="3"/>
  <c r="N11" i="4" s="1"/>
  <c r="U11" i="3"/>
  <c r="O11" i="4" s="1"/>
  <c r="V11" i="3"/>
  <c r="W11"/>
  <c r="Q11" i="4" s="1"/>
  <c r="X11" i="3"/>
  <c r="R11" i="4" s="1"/>
  <c r="Y11" i="3"/>
  <c r="S11" i="4" s="1"/>
  <c r="Z11" i="3"/>
  <c r="T11" i="4" s="1"/>
  <c r="AA11" i="3"/>
  <c r="AB11"/>
  <c r="AC11"/>
  <c r="AD11"/>
  <c r="E12"/>
  <c r="E12" i="4" s="1"/>
  <c r="F12" i="3"/>
  <c r="F12" i="4" s="1"/>
  <c r="E12" i="5" s="1"/>
  <c r="G12" i="3"/>
  <c r="G12" i="4" s="1"/>
  <c r="F12" i="5" s="1"/>
  <c r="H12" i="3"/>
  <c r="I12"/>
  <c r="H12" i="4" s="1"/>
  <c r="J12" i="3"/>
  <c r="K12"/>
  <c r="I12" i="4" s="1"/>
  <c r="L12" i="3"/>
  <c r="J12" i="4" s="1"/>
  <c r="M12" i="3"/>
  <c r="K12" i="4" s="1"/>
  <c r="N12" i="3"/>
  <c r="O12"/>
  <c r="P12"/>
  <c r="L12" i="4" s="1"/>
  <c r="Q12" i="3"/>
  <c r="R12"/>
  <c r="S12"/>
  <c r="M12" i="4" s="1"/>
  <c r="T12" i="3"/>
  <c r="N12" i="4" s="1"/>
  <c r="U12" i="3"/>
  <c r="O12" i="4" s="1"/>
  <c r="V12" i="3"/>
  <c r="P12" i="4" s="1"/>
  <c r="W12" i="3"/>
  <c r="Q12" i="4" s="1"/>
  <c r="X12" i="3"/>
  <c r="R12" i="4" s="1"/>
  <c r="Y12" i="3"/>
  <c r="S12" i="4" s="1"/>
  <c r="Z12" i="3"/>
  <c r="T12" i="4" s="1"/>
  <c r="AA12" i="3"/>
  <c r="AB12"/>
  <c r="U12" i="4" s="1"/>
  <c r="AC12" i="3"/>
  <c r="AD12"/>
  <c r="E13"/>
  <c r="E13" i="4" s="1"/>
  <c r="F13" i="3"/>
  <c r="F13" i="4" s="1"/>
  <c r="E13" i="5" s="1"/>
  <c r="G13" i="3"/>
  <c r="G13" i="4" s="1"/>
  <c r="F13" i="5" s="1"/>
  <c r="H13" i="3"/>
  <c r="I13"/>
  <c r="J13"/>
  <c r="K13"/>
  <c r="I13" i="4" s="1"/>
  <c r="L13" i="3"/>
  <c r="J13" i="4" s="1"/>
  <c r="M13" i="3"/>
  <c r="K13" i="4" s="1"/>
  <c r="N13" i="3"/>
  <c r="O13"/>
  <c r="P13"/>
  <c r="L13" i="4" s="1"/>
  <c r="Q13" i="3"/>
  <c r="R13"/>
  <c r="S13"/>
  <c r="M13" i="4" s="1"/>
  <c r="T13" i="3"/>
  <c r="N13" i="4" s="1"/>
  <c r="U13" i="3"/>
  <c r="O13" i="4" s="1"/>
  <c r="V13" i="3"/>
  <c r="P13" i="4" s="1"/>
  <c r="W13" i="3"/>
  <c r="Q13" i="4" s="1"/>
  <c r="X13" i="3"/>
  <c r="R13" i="4" s="1"/>
  <c r="Y13" i="3"/>
  <c r="S13" i="4" s="1"/>
  <c r="Z13" i="3"/>
  <c r="T13" i="4" s="1"/>
  <c r="AA13" i="3"/>
  <c r="AB13"/>
  <c r="U13" i="4" s="1"/>
  <c r="AC13" i="3"/>
  <c r="AD13"/>
  <c r="E14"/>
  <c r="E14" i="4" s="1"/>
  <c r="F14" i="3"/>
  <c r="F14" i="4" s="1"/>
  <c r="E14" i="5" s="1"/>
  <c r="G14" i="3"/>
  <c r="G14" i="4" s="1"/>
  <c r="F14" i="5" s="1"/>
  <c r="H14" i="3"/>
  <c r="I14"/>
  <c r="J14"/>
  <c r="K14"/>
  <c r="I14" i="4" s="1"/>
  <c r="L14" i="3"/>
  <c r="J14" i="4" s="1"/>
  <c r="M14" i="3"/>
  <c r="K14" i="4" s="1"/>
  <c r="N14" i="3"/>
  <c r="O14"/>
  <c r="P14"/>
  <c r="L14" i="4" s="1"/>
  <c r="Q14" i="3"/>
  <c r="R14"/>
  <c r="S14"/>
  <c r="M14" i="4" s="1"/>
  <c r="T14" i="3"/>
  <c r="N14" i="4" s="1"/>
  <c r="U14" i="3"/>
  <c r="O14" i="4" s="1"/>
  <c r="V14" i="3"/>
  <c r="P14" i="4" s="1"/>
  <c r="W14" i="3"/>
  <c r="Q14" i="4" s="1"/>
  <c r="X14" i="3"/>
  <c r="R14" i="4" s="1"/>
  <c r="Y14" i="3"/>
  <c r="S14" i="4" s="1"/>
  <c r="Z14" i="3"/>
  <c r="T14" i="4" s="1"/>
  <c r="AA14" i="3"/>
  <c r="AB14"/>
  <c r="U14" i="4" s="1"/>
  <c r="AC14" i="3"/>
  <c r="AD14"/>
  <c r="E15"/>
  <c r="E15" i="4" s="1"/>
  <c r="F15" i="3"/>
  <c r="F15" i="4" s="1"/>
  <c r="E15" i="5" s="1"/>
  <c r="G15" i="3"/>
  <c r="G15" i="4" s="1"/>
  <c r="F15" i="5" s="1"/>
  <c r="H15" i="3"/>
  <c r="I15"/>
  <c r="J15"/>
  <c r="K15"/>
  <c r="I15" i="4" s="1"/>
  <c r="L15" i="3"/>
  <c r="J15" i="4" s="1"/>
  <c r="M15" i="3"/>
  <c r="K15" i="4" s="1"/>
  <c r="N15" i="3"/>
  <c r="O15"/>
  <c r="P15"/>
  <c r="L15" i="4" s="1"/>
  <c r="Q15" i="3"/>
  <c r="R15"/>
  <c r="S15"/>
  <c r="M15" i="4" s="1"/>
  <c r="T15" i="3"/>
  <c r="N15" i="4" s="1"/>
  <c r="U15" i="3"/>
  <c r="O15" i="4" s="1"/>
  <c r="V15" i="3"/>
  <c r="P15" i="4" s="1"/>
  <c r="W15" i="3"/>
  <c r="Q15" i="4" s="1"/>
  <c r="X15" i="3"/>
  <c r="R15" i="4" s="1"/>
  <c r="Y15" i="3"/>
  <c r="S15" i="4" s="1"/>
  <c r="Z15" i="3"/>
  <c r="T15" i="4" s="1"/>
  <c r="AA15" i="3"/>
  <c r="AB15"/>
  <c r="U15" i="4" s="1"/>
  <c r="AC15" i="3"/>
  <c r="AD15"/>
  <c r="E16"/>
  <c r="E16" i="4" s="1"/>
  <c r="F16" i="3"/>
  <c r="F16" i="4" s="1"/>
  <c r="E16" i="5" s="1"/>
  <c r="G16" i="3"/>
  <c r="G16" i="4" s="1"/>
  <c r="F16" i="5" s="1"/>
  <c r="H16" i="3"/>
  <c r="I16"/>
  <c r="J16"/>
  <c r="K16"/>
  <c r="I16" i="4" s="1"/>
  <c r="L16" i="3"/>
  <c r="J16" i="4" s="1"/>
  <c r="M16" i="3"/>
  <c r="K16" i="4" s="1"/>
  <c r="N16" i="3"/>
  <c r="O16"/>
  <c r="P16"/>
  <c r="L16" i="4" s="1"/>
  <c r="Q16" i="3"/>
  <c r="R16"/>
  <c r="S16"/>
  <c r="M16" i="4" s="1"/>
  <c r="T16" i="3"/>
  <c r="N16" i="4" s="1"/>
  <c r="U16" i="3"/>
  <c r="O16" i="4" s="1"/>
  <c r="V16" i="3"/>
  <c r="P16" i="4" s="1"/>
  <c r="W16" i="3"/>
  <c r="Q16" i="4" s="1"/>
  <c r="X16" i="3"/>
  <c r="R16" i="4" s="1"/>
  <c r="Y16" i="3"/>
  <c r="S16" i="4" s="1"/>
  <c r="Z16" i="3"/>
  <c r="T16" i="4" s="1"/>
  <c r="AA16" i="3"/>
  <c r="AB16"/>
  <c r="U16" i="4" s="1"/>
  <c r="AC16" i="3"/>
  <c r="AD16"/>
  <c r="E18"/>
  <c r="E18" i="4" s="1"/>
  <c r="F18" i="3"/>
  <c r="G18"/>
  <c r="G18" i="4" s="1"/>
  <c r="F18" i="5" s="1"/>
  <c r="H18" i="3"/>
  <c r="I18"/>
  <c r="J18"/>
  <c r="K18"/>
  <c r="I18" i="4" s="1"/>
  <c r="L18" i="3"/>
  <c r="J18" i="4" s="1"/>
  <c r="M18" i="3"/>
  <c r="K18" i="4" s="1"/>
  <c r="N18" i="3"/>
  <c r="O18"/>
  <c r="P18"/>
  <c r="L18" i="4" s="1"/>
  <c r="Q18" i="3"/>
  <c r="R18"/>
  <c r="S18"/>
  <c r="M18" i="4" s="1"/>
  <c r="T18" i="3"/>
  <c r="N18" i="4" s="1"/>
  <c r="U18" i="3"/>
  <c r="O18" i="4" s="1"/>
  <c r="V18" i="3"/>
  <c r="P18" i="4" s="1"/>
  <c r="W18" i="3"/>
  <c r="Q18" i="4" s="1"/>
  <c r="X18" i="3"/>
  <c r="R18" i="4" s="1"/>
  <c r="Y18" i="3"/>
  <c r="S18" i="4" s="1"/>
  <c r="Z18" i="3"/>
  <c r="T18" i="4" s="1"/>
  <c r="AA18" i="3"/>
  <c r="AB18"/>
  <c r="U18" i="4" s="1"/>
  <c r="AC18" i="3"/>
  <c r="AD18"/>
  <c r="E19"/>
  <c r="E19" i="4" s="1"/>
  <c r="F19" i="3"/>
  <c r="F19" i="4" s="1"/>
  <c r="E19" i="5" s="1"/>
  <c r="G19" i="3"/>
  <c r="G19" i="4" s="1"/>
  <c r="F19" i="5" s="1"/>
  <c r="H19" i="3"/>
  <c r="I19"/>
  <c r="H19" i="4" s="1"/>
  <c r="J19" i="3"/>
  <c r="K19"/>
  <c r="I19" i="4" s="1"/>
  <c r="L19" i="3"/>
  <c r="J19" i="4" s="1"/>
  <c r="M19" i="3"/>
  <c r="K19" i="4" s="1"/>
  <c r="N19" i="3"/>
  <c r="O19"/>
  <c r="P19"/>
  <c r="L19" i="4" s="1"/>
  <c r="Q19" i="3"/>
  <c r="R19"/>
  <c r="S19"/>
  <c r="M19" i="4" s="1"/>
  <c r="T19" i="3"/>
  <c r="N19" i="4" s="1"/>
  <c r="U19" i="3"/>
  <c r="O19" i="4" s="1"/>
  <c r="V19" i="3"/>
  <c r="P19" i="4" s="1"/>
  <c r="W19" i="3"/>
  <c r="Q19" i="4" s="1"/>
  <c r="X19" i="3"/>
  <c r="R19" i="4" s="1"/>
  <c r="Y19" i="3"/>
  <c r="S19" i="4" s="1"/>
  <c r="Z19" i="3"/>
  <c r="T19" i="4" s="1"/>
  <c r="AA19" i="3"/>
  <c r="AB19"/>
  <c r="U19" i="4" s="1"/>
  <c r="AC19" i="3"/>
  <c r="AD19"/>
  <c r="E22"/>
  <c r="E22" i="4" s="1"/>
  <c r="F22" i="3"/>
  <c r="F22" i="4" s="1"/>
  <c r="G22" i="3"/>
  <c r="G22" i="4" s="1"/>
  <c r="H22" i="3"/>
  <c r="I22"/>
  <c r="J22"/>
  <c r="K22"/>
  <c r="I22" i="4" s="1"/>
  <c r="L22" i="3"/>
  <c r="J22" i="4" s="1"/>
  <c r="M22" i="3"/>
  <c r="K22" i="4" s="1"/>
  <c r="N22" i="3"/>
  <c r="O22"/>
  <c r="P22"/>
  <c r="L22" i="4" s="1"/>
  <c r="Q22" i="3"/>
  <c r="R22"/>
  <c r="S22"/>
  <c r="M22" i="4" s="1"/>
  <c r="T22" i="3"/>
  <c r="N22" i="4" s="1"/>
  <c r="U22" i="3"/>
  <c r="O22" i="4" s="1"/>
  <c r="V22" i="3"/>
  <c r="P22" i="4" s="1"/>
  <c r="W22" i="3"/>
  <c r="Q22" i="4" s="1"/>
  <c r="X22" i="3"/>
  <c r="R22" i="4" s="1"/>
  <c r="Y22" i="3"/>
  <c r="S22" i="4" s="1"/>
  <c r="Z22" i="3"/>
  <c r="T22" i="4" s="1"/>
  <c r="AA22" i="3"/>
  <c r="AB22"/>
  <c r="U22" i="4" s="1"/>
  <c r="AC22" i="3"/>
  <c r="AD22"/>
  <c r="E23"/>
  <c r="E23" i="4" s="1"/>
  <c r="F23" i="3"/>
  <c r="F23" i="4" s="1"/>
  <c r="E23" i="5" s="1"/>
  <c r="G23" i="3"/>
  <c r="G23" i="4" s="1"/>
  <c r="F23" i="5" s="1"/>
  <c r="H23" i="3"/>
  <c r="I23"/>
  <c r="H23" i="4" s="1"/>
  <c r="J23" i="3"/>
  <c r="K23"/>
  <c r="I23" i="4" s="1"/>
  <c r="L23" i="3"/>
  <c r="J23" i="4" s="1"/>
  <c r="M23" i="3"/>
  <c r="K23" i="4" s="1"/>
  <c r="N23" i="3"/>
  <c r="O23"/>
  <c r="P23"/>
  <c r="L23" i="4" s="1"/>
  <c r="Q23" i="3"/>
  <c r="R23"/>
  <c r="S23"/>
  <c r="M23" i="4" s="1"/>
  <c r="T23" i="3"/>
  <c r="N23" i="4" s="1"/>
  <c r="U23" i="3"/>
  <c r="O23" i="4" s="1"/>
  <c r="V23" i="3"/>
  <c r="P23" i="4" s="1"/>
  <c r="W23" i="3"/>
  <c r="Q23" i="4" s="1"/>
  <c r="X23" i="3"/>
  <c r="R23" i="4" s="1"/>
  <c r="Y23" i="3"/>
  <c r="S23" i="4" s="1"/>
  <c r="Z23" i="3"/>
  <c r="T23" i="4" s="1"/>
  <c r="AA23" i="3"/>
  <c r="AB23"/>
  <c r="U23" i="4" s="1"/>
  <c r="AC23" i="3"/>
  <c r="AD23"/>
  <c r="E24"/>
  <c r="E24" i="4" s="1"/>
  <c r="F24" i="3"/>
  <c r="F24" i="4" s="1"/>
  <c r="E24" i="5" s="1"/>
  <c r="G24" i="3"/>
  <c r="G24" i="4" s="1"/>
  <c r="F24" i="5" s="1"/>
  <c r="H24" i="3"/>
  <c r="I24"/>
  <c r="H24" i="4" s="1"/>
  <c r="J24" i="3"/>
  <c r="K24"/>
  <c r="I24" i="4" s="1"/>
  <c r="L24" i="3"/>
  <c r="J24" i="4" s="1"/>
  <c r="M24" i="3"/>
  <c r="K24" i="4" s="1"/>
  <c r="N24" i="3"/>
  <c r="O24"/>
  <c r="P24"/>
  <c r="L24" i="4" s="1"/>
  <c r="Q24" i="3"/>
  <c r="R24"/>
  <c r="S24"/>
  <c r="M24" i="4" s="1"/>
  <c r="T24" i="3"/>
  <c r="N24" i="4" s="1"/>
  <c r="U24" i="3"/>
  <c r="O24" i="4" s="1"/>
  <c r="V24" i="3"/>
  <c r="P24" i="4" s="1"/>
  <c r="W24" i="3"/>
  <c r="Q24" i="4" s="1"/>
  <c r="X24" i="3"/>
  <c r="R24" i="4" s="1"/>
  <c r="Y24" i="3"/>
  <c r="S24" i="4" s="1"/>
  <c r="Z24" i="3"/>
  <c r="T24" i="4" s="1"/>
  <c r="AA24" i="3"/>
  <c r="AB24"/>
  <c r="U24" i="4" s="1"/>
  <c r="AC24" i="3"/>
  <c r="AD24"/>
  <c r="E25"/>
  <c r="E25" i="4" s="1"/>
  <c r="F25" i="3"/>
  <c r="F25" i="4" s="1"/>
  <c r="E25" i="5" s="1"/>
  <c r="G25" i="3"/>
  <c r="G25" i="4" s="1"/>
  <c r="F25" i="5" s="1"/>
  <c r="H25" i="3"/>
  <c r="I25"/>
  <c r="H25" i="4" s="1"/>
  <c r="J25" i="3"/>
  <c r="K25"/>
  <c r="I25" i="4" s="1"/>
  <c r="L25" i="3"/>
  <c r="J25" i="4" s="1"/>
  <c r="M25" i="3"/>
  <c r="K25" i="4" s="1"/>
  <c r="N25" i="3"/>
  <c r="O25"/>
  <c r="P25"/>
  <c r="L25" i="4" s="1"/>
  <c r="Q25" i="3"/>
  <c r="R25"/>
  <c r="S25"/>
  <c r="M25" i="4" s="1"/>
  <c r="T25" i="3"/>
  <c r="N25" i="4" s="1"/>
  <c r="U25" i="3"/>
  <c r="O25" i="4" s="1"/>
  <c r="V25" i="3"/>
  <c r="P25" i="4" s="1"/>
  <c r="W25" i="3"/>
  <c r="Q25" i="4" s="1"/>
  <c r="X25" i="3"/>
  <c r="R25" i="4" s="1"/>
  <c r="Y25" i="3"/>
  <c r="S25" i="4" s="1"/>
  <c r="Z25" i="3"/>
  <c r="T25" i="4" s="1"/>
  <c r="AA25" i="3"/>
  <c r="AB25"/>
  <c r="U25" i="4" s="1"/>
  <c r="AC25" i="3"/>
  <c r="AD25"/>
  <c r="E26"/>
  <c r="E26" i="4" s="1"/>
  <c r="F26" i="3"/>
  <c r="F26" i="4" s="1"/>
  <c r="E26" i="5" s="1"/>
  <c r="G26" i="3"/>
  <c r="G26" i="4" s="1"/>
  <c r="F26" i="5" s="1"/>
  <c r="H26" i="3"/>
  <c r="I26"/>
  <c r="H26" i="4" s="1"/>
  <c r="J26" i="3"/>
  <c r="K26"/>
  <c r="I26" i="4" s="1"/>
  <c r="L26" i="3"/>
  <c r="J26" i="4" s="1"/>
  <c r="M26" i="3"/>
  <c r="K26" i="4" s="1"/>
  <c r="N26" i="3"/>
  <c r="O26"/>
  <c r="P26"/>
  <c r="L26" i="4" s="1"/>
  <c r="Q26" i="3"/>
  <c r="R26"/>
  <c r="S26"/>
  <c r="M26" i="4" s="1"/>
  <c r="T26" i="3"/>
  <c r="N26" i="4" s="1"/>
  <c r="U26" i="3"/>
  <c r="O26" i="4" s="1"/>
  <c r="V26" i="3"/>
  <c r="P26" i="4" s="1"/>
  <c r="W26" i="3"/>
  <c r="Q26" i="4" s="1"/>
  <c r="X26" i="3"/>
  <c r="R26" i="4" s="1"/>
  <c r="Y26" i="3"/>
  <c r="S26" i="4" s="1"/>
  <c r="Z26" i="3"/>
  <c r="T26" i="4" s="1"/>
  <c r="AA26" i="3"/>
  <c r="AB26"/>
  <c r="U26" i="4" s="1"/>
  <c r="AC26" i="3"/>
  <c r="AD26"/>
  <c r="E27"/>
  <c r="E27" i="4" s="1"/>
  <c r="F27" i="3"/>
  <c r="F27" i="4" s="1"/>
  <c r="E27" i="5" s="1"/>
  <c r="G27" i="3"/>
  <c r="G27" i="4" s="1"/>
  <c r="F27" i="5" s="1"/>
  <c r="H27" i="3"/>
  <c r="I27"/>
  <c r="H27" i="4" s="1"/>
  <c r="J27" i="3"/>
  <c r="K27"/>
  <c r="I27" i="4" s="1"/>
  <c r="L27" i="3"/>
  <c r="J27" i="4" s="1"/>
  <c r="M27" i="3"/>
  <c r="K27" i="4" s="1"/>
  <c r="N27" i="3"/>
  <c r="O27"/>
  <c r="P27"/>
  <c r="L27" i="4" s="1"/>
  <c r="Q27" i="3"/>
  <c r="R27"/>
  <c r="S27"/>
  <c r="M27" i="4" s="1"/>
  <c r="T27" i="3"/>
  <c r="N27" i="4" s="1"/>
  <c r="U27" i="3"/>
  <c r="O27" i="4" s="1"/>
  <c r="V27" i="3"/>
  <c r="P27" i="4" s="1"/>
  <c r="W27" i="3"/>
  <c r="Q27" i="4" s="1"/>
  <c r="X27" i="3"/>
  <c r="R27" i="4" s="1"/>
  <c r="Y27" i="3"/>
  <c r="S27" i="4" s="1"/>
  <c r="Z27" i="3"/>
  <c r="T27" i="4" s="1"/>
  <c r="AA27" i="3"/>
  <c r="AB27"/>
  <c r="U27" i="4" s="1"/>
  <c r="AC27" i="3"/>
  <c r="AD27"/>
  <c r="E29"/>
  <c r="E29" i="4" s="1"/>
  <c r="F29" i="3"/>
  <c r="G29"/>
  <c r="G29" i="4" s="1"/>
  <c r="F29" i="5" s="1"/>
  <c r="H29" i="3"/>
  <c r="I29"/>
  <c r="J29"/>
  <c r="K29"/>
  <c r="L29"/>
  <c r="J29" i="4" s="1"/>
  <c r="M29" i="3"/>
  <c r="K29" i="4" s="1"/>
  <c r="N29" i="3"/>
  <c r="O29"/>
  <c r="P29"/>
  <c r="L29" i="4" s="1"/>
  <c r="Q29" i="3"/>
  <c r="R29"/>
  <c r="S29"/>
  <c r="M29" i="4" s="1"/>
  <c r="T29" i="3"/>
  <c r="N29" i="4" s="1"/>
  <c r="U29" i="3"/>
  <c r="O29" i="4" s="1"/>
  <c r="V29" i="3"/>
  <c r="P29" i="4" s="1"/>
  <c r="W29" i="3"/>
  <c r="Q29" i="4" s="1"/>
  <c r="X29" i="3"/>
  <c r="R29" i="4" s="1"/>
  <c r="Y29" i="3"/>
  <c r="S29" i="4" s="1"/>
  <c r="Z29" i="3"/>
  <c r="T29" i="4" s="1"/>
  <c r="AA29" i="3"/>
  <c r="AB29"/>
  <c r="U29" i="4" s="1"/>
  <c r="AC29" i="3"/>
  <c r="AD29"/>
  <c r="E30"/>
  <c r="E30" i="4" s="1"/>
  <c r="F30" i="3"/>
  <c r="F30" i="4" s="1"/>
  <c r="E30" i="5" s="1"/>
  <c r="G30" i="3"/>
  <c r="G30" i="4" s="1"/>
  <c r="H30" i="3"/>
  <c r="I30"/>
  <c r="H30" i="4" s="1"/>
  <c r="J30" i="3"/>
  <c r="K30"/>
  <c r="I30" i="4" s="1"/>
  <c r="L30" i="3"/>
  <c r="J30" i="4" s="1"/>
  <c r="M30" i="3"/>
  <c r="K30" i="4" s="1"/>
  <c r="N30" i="3"/>
  <c r="O30"/>
  <c r="P30"/>
  <c r="L30" i="4" s="1"/>
  <c r="Q30" i="3"/>
  <c r="R30"/>
  <c r="S30"/>
  <c r="M30" i="4" s="1"/>
  <c r="T30" i="3"/>
  <c r="N30" i="4" s="1"/>
  <c r="U30" i="3"/>
  <c r="O30" i="4" s="1"/>
  <c r="V30" i="3"/>
  <c r="P30" i="4" s="1"/>
  <c r="W30" i="3"/>
  <c r="Q30" i="4" s="1"/>
  <c r="X30" i="3"/>
  <c r="R30" i="4" s="1"/>
  <c r="Y30" i="3"/>
  <c r="S30" i="4" s="1"/>
  <c r="Z30" i="3"/>
  <c r="T30" i="4" s="1"/>
  <c r="AA30" i="3"/>
  <c r="AB30"/>
  <c r="U30" i="4" s="1"/>
  <c r="AC30" i="3"/>
  <c r="AD30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E32"/>
  <c r="E32" i="4" s="1"/>
  <c r="F32" i="3"/>
  <c r="F32" i="4" s="1"/>
  <c r="E32" i="5" s="1"/>
  <c r="G32" i="3"/>
  <c r="G32" i="4" s="1"/>
  <c r="F32" i="5" s="1"/>
  <c r="H32" i="3"/>
  <c r="I32"/>
  <c r="H32" i="4" s="1"/>
  <c r="J32" i="3"/>
  <c r="K32"/>
  <c r="I32" i="4" s="1"/>
  <c r="L32" i="3"/>
  <c r="J32" i="4" s="1"/>
  <c r="M32" i="3"/>
  <c r="K32" i="4" s="1"/>
  <c r="N32" i="3"/>
  <c r="O32"/>
  <c r="P32"/>
  <c r="L32" i="4" s="1"/>
  <c r="Q32" i="3"/>
  <c r="R32"/>
  <c r="S32"/>
  <c r="M32" i="4" s="1"/>
  <c r="T32" i="3"/>
  <c r="N32" i="4" s="1"/>
  <c r="U32" i="3"/>
  <c r="O32" i="4" s="1"/>
  <c r="V32" i="3"/>
  <c r="P32" i="4" s="1"/>
  <c r="W32" i="3"/>
  <c r="Q32" i="4" s="1"/>
  <c r="X32" i="3"/>
  <c r="R32" i="4" s="1"/>
  <c r="Y32" i="3"/>
  <c r="S32" i="4" s="1"/>
  <c r="Z32" i="3"/>
  <c r="T32" i="4" s="1"/>
  <c r="AA32" i="3"/>
  <c r="AB32"/>
  <c r="U32" i="4" s="1"/>
  <c r="AC32" i="3"/>
  <c r="AD32"/>
  <c r="E33"/>
  <c r="E33" i="4" s="1"/>
  <c r="F33" i="3"/>
  <c r="F33" i="4" s="1"/>
  <c r="E33" i="5" s="1"/>
  <c r="G33" i="3"/>
  <c r="G33" i="4" s="1"/>
  <c r="F33" i="5" s="1"/>
  <c r="H33" i="3"/>
  <c r="I33"/>
  <c r="H33" i="4" s="1"/>
  <c r="J33" i="3"/>
  <c r="K33"/>
  <c r="I33" i="4" s="1"/>
  <c r="L33" i="3"/>
  <c r="J33" i="4" s="1"/>
  <c r="M33" i="3"/>
  <c r="K33" i="4" s="1"/>
  <c r="N33" i="3"/>
  <c r="O33"/>
  <c r="P33"/>
  <c r="L33" i="4" s="1"/>
  <c r="Q33" i="3"/>
  <c r="R33"/>
  <c r="S33"/>
  <c r="M33" i="4" s="1"/>
  <c r="T33" i="3"/>
  <c r="N33" i="4" s="1"/>
  <c r="U33" i="3"/>
  <c r="O33" i="4" s="1"/>
  <c r="V33" i="3"/>
  <c r="P33" i="4" s="1"/>
  <c r="W33" i="3"/>
  <c r="Q33" i="4" s="1"/>
  <c r="X33" i="3"/>
  <c r="R33" i="4" s="1"/>
  <c r="Y33" i="3"/>
  <c r="S33" i="4" s="1"/>
  <c r="Z33" i="3"/>
  <c r="T33" i="4" s="1"/>
  <c r="AA33" i="3"/>
  <c r="AB33"/>
  <c r="U33" i="4" s="1"/>
  <c r="AC33" i="3"/>
  <c r="AD33"/>
  <c r="E34"/>
  <c r="E34" i="4" s="1"/>
  <c r="F34" i="3"/>
  <c r="F34" i="4" s="1"/>
  <c r="E34" i="5" s="1"/>
  <c r="G34" i="3"/>
  <c r="G34" i="4" s="1"/>
  <c r="F34" i="5" s="1"/>
  <c r="H34" i="3"/>
  <c r="I34"/>
  <c r="H34" i="4" s="1"/>
  <c r="J34" i="3"/>
  <c r="K34"/>
  <c r="I34" i="4" s="1"/>
  <c r="L34" i="3"/>
  <c r="J34" i="4" s="1"/>
  <c r="M34" i="3"/>
  <c r="K34" i="4" s="1"/>
  <c r="N34" i="3"/>
  <c r="O34"/>
  <c r="P34"/>
  <c r="L34" i="4" s="1"/>
  <c r="Q34" i="3"/>
  <c r="R34"/>
  <c r="S34"/>
  <c r="M34" i="4" s="1"/>
  <c r="T34" i="3"/>
  <c r="N34" i="4" s="1"/>
  <c r="U34" i="3"/>
  <c r="O34" i="4" s="1"/>
  <c r="V34" i="3"/>
  <c r="P34" i="4" s="1"/>
  <c r="W34" i="3"/>
  <c r="Q34" i="4" s="1"/>
  <c r="X34" i="3"/>
  <c r="R34" i="4" s="1"/>
  <c r="Y34" i="3"/>
  <c r="S34" i="4" s="1"/>
  <c r="Z34" i="3"/>
  <c r="T34" i="4" s="1"/>
  <c r="AA34" i="3"/>
  <c r="AB34"/>
  <c r="U34" i="4" s="1"/>
  <c r="AC34" i="3"/>
  <c r="AD34"/>
  <c r="E35"/>
  <c r="E35" i="4" s="1"/>
  <c r="F35" i="3"/>
  <c r="F35" i="4" s="1"/>
  <c r="E35" i="5" s="1"/>
  <c r="G35" i="3"/>
  <c r="G35" i="4" s="1"/>
  <c r="F35" i="5" s="1"/>
  <c r="H35" i="3"/>
  <c r="I35"/>
  <c r="J35"/>
  <c r="K35"/>
  <c r="I35" i="4" s="1"/>
  <c r="L35" i="3"/>
  <c r="J35" i="4" s="1"/>
  <c r="M35" i="3"/>
  <c r="K35" i="4" s="1"/>
  <c r="N35" i="3"/>
  <c r="O35"/>
  <c r="P35"/>
  <c r="L35" i="4" s="1"/>
  <c r="Q35" i="3"/>
  <c r="R35"/>
  <c r="S35"/>
  <c r="M35" i="4" s="1"/>
  <c r="T35" i="3"/>
  <c r="N35" i="4" s="1"/>
  <c r="U35" i="3"/>
  <c r="O35" i="4" s="1"/>
  <c r="V35" i="3"/>
  <c r="P35" i="4" s="1"/>
  <c r="W35" i="3"/>
  <c r="Q35" i="4" s="1"/>
  <c r="X35" i="3"/>
  <c r="R35" i="4" s="1"/>
  <c r="Y35" i="3"/>
  <c r="S35" i="4" s="1"/>
  <c r="Z35" i="3"/>
  <c r="T35" i="4" s="1"/>
  <c r="AA35" i="3"/>
  <c r="AB35"/>
  <c r="U35" i="4" s="1"/>
  <c r="AC35" i="3"/>
  <c r="AD35"/>
  <c r="E36"/>
  <c r="E36" i="4" s="1"/>
  <c r="E46" s="1"/>
  <c r="F36" i="3"/>
  <c r="F36" i="4" s="1"/>
  <c r="G36" i="3"/>
  <c r="G36" i="4" s="1"/>
  <c r="H36" i="3"/>
  <c r="I36"/>
  <c r="J36"/>
  <c r="K36"/>
  <c r="I36" i="4" s="1"/>
  <c r="I46" s="1"/>
  <c r="L36" i="3"/>
  <c r="J36" i="4" s="1"/>
  <c r="J46" s="1"/>
  <c r="M36" i="3"/>
  <c r="K36" i="4" s="1"/>
  <c r="K46" s="1"/>
  <c r="N36" i="3"/>
  <c r="O36"/>
  <c r="P36"/>
  <c r="L36" i="4" s="1"/>
  <c r="L46" s="1"/>
  <c r="Q36" i="3"/>
  <c r="R36"/>
  <c r="S36"/>
  <c r="M36" i="4" s="1"/>
  <c r="M46" s="1"/>
  <c r="T36" i="3"/>
  <c r="N36" i="4" s="1"/>
  <c r="N46" s="1"/>
  <c r="U36" i="3"/>
  <c r="O36" i="4" s="1"/>
  <c r="O46" s="1"/>
  <c r="V36" i="3"/>
  <c r="P36" i="4" s="1"/>
  <c r="P46" s="1"/>
  <c r="W36" i="3"/>
  <c r="Q36" i="4" s="1"/>
  <c r="Q46" s="1"/>
  <c r="X36" i="3"/>
  <c r="R36" i="4" s="1"/>
  <c r="R46" s="1"/>
  <c r="Y36" i="3"/>
  <c r="S36" i="4" s="1"/>
  <c r="S46" s="1"/>
  <c r="Z36" i="3"/>
  <c r="T36" i="4" s="1"/>
  <c r="T46" s="1"/>
  <c r="AA36" i="3"/>
  <c r="AB36"/>
  <c r="U36" i="4" s="1"/>
  <c r="U46" s="1"/>
  <c r="AC36" i="3"/>
  <c r="AD36"/>
  <c r="E38"/>
  <c r="E38" i="4" s="1"/>
  <c r="F38" i="3"/>
  <c r="F38" i="4" s="1"/>
  <c r="G38" i="3"/>
  <c r="G38" i="4" s="1"/>
  <c r="F38" i="5" s="1"/>
  <c r="H38" i="3"/>
  <c r="I38"/>
  <c r="J38"/>
  <c r="K38"/>
  <c r="I38" i="4" s="1"/>
  <c r="L38" i="3"/>
  <c r="J38" i="4" s="1"/>
  <c r="M38" i="3"/>
  <c r="K38" i="4" s="1"/>
  <c r="N38" i="3"/>
  <c r="O38"/>
  <c r="P38"/>
  <c r="L38" i="4" s="1"/>
  <c r="Q38" i="3"/>
  <c r="R38"/>
  <c r="S38"/>
  <c r="M38" i="4" s="1"/>
  <c r="T38" i="3"/>
  <c r="N38" i="4" s="1"/>
  <c r="U38" i="3"/>
  <c r="O38" i="4" s="1"/>
  <c r="V38" i="3"/>
  <c r="P38" i="4" s="1"/>
  <c r="W38" i="3"/>
  <c r="Q38" i="4" s="1"/>
  <c r="X38" i="3"/>
  <c r="R38" i="4" s="1"/>
  <c r="Y38" i="3"/>
  <c r="S38" i="4" s="1"/>
  <c r="Z38" i="3"/>
  <c r="T38" i="4" s="1"/>
  <c r="AA38" i="3"/>
  <c r="AB38"/>
  <c r="U38" i="4" s="1"/>
  <c r="AC38" i="3"/>
  <c r="AD38"/>
  <c r="E40"/>
  <c r="E40" i="4" s="1"/>
  <c r="F40" i="3"/>
  <c r="F40" i="4" s="1"/>
  <c r="G40" i="3"/>
  <c r="G40" i="4" s="1"/>
  <c r="F40" i="5" s="1"/>
  <c r="H40" i="3"/>
  <c r="I40"/>
  <c r="J40"/>
  <c r="K40"/>
  <c r="L40"/>
  <c r="J40" i="4" s="1"/>
  <c r="M40" i="3"/>
  <c r="K40" i="4" s="1"/>
  <c r="N40" i="3"/>
  <c r="O40"/>
  <c r="P40"/>
  <c r="Q40"/>
  <c r="R40"/>
  <c r="S40"/>
  <c r="M40" i="4" s="1"/>
  <c r="T40" i="3"/>
  <c r="N40" i="4" s="1"/>
  <c r="U40" i="3"/>
  <c r="O40" i="4" s="1"/>
  <c r="V40" i="3"/>
  <c r="P40" i="4" s="1"/>
  <c r="W40" i="3"/>
  <c r="Q40" i="4" s="1"/>
  <c r="X40" i="3"/>
  <c r="R40" i="4" s="1"/>
  <c r="Y40" i="3"/>
  <c r="S40" i="4" s="1"/>
  <c r="Z40" i="3"/>
  <c r="AA40"/>
  <c r="AB40"/>
  <c r="U40" i="4" s="1"/>
  <c r="AC40" i="3"/>
  <c r="AD40"/>
  <c r="E41"/>
  <c r="E41" i="4" s="1"/>
  <c r="F41" i="3"/>
  <c r="F41" i="4" s="1"/>
  <c r="E41" i="5" s="1"/>
  <c r="G41" i="3"/>
  <c r="G41" i="4" s="1"/>
  <c r="F41" i="5" s="1"/>
  <c r="H41" i="3"/>
  <c r="I41"/>
  <c r="H41" i="4" s="1"/>
  <c r="J41" i="3"/>
  <c r="K41"/>
  <c r="I41" i="4" s="1"/>
  <c r="L41" i="3"/>
  <c r="J41" i="4" s="1"/>
  <c r="M41" i="3"/>
  <c r="K41" i="4" s="1"/>
  <c r="N41" i="3"/>
  <c r="O41"/>
  <c r="P41"/>
  <c r="L41" i="4" s="1"/>
  <c r="Q41" i="3"/>
  <c r="R41"/>
  <c r="S41"/>
  <c r="M41" i="4" s="1"/>
  <c r="T41" i="3"/>
  <c r="N41" i="4" s="1"/>
  <c r="U41" i="3"/>
  <c r="O41" i="4" s="1"/>
  <c r="V41" i="3"/>
  <c r="P41" i="4" s="1"/>
  <c r="W41" i="3"/>
  <c r="Q41" i="4" s="1"/>
  <c r="X41" i="3"/>
  <c r="R41" i="4" s="1"/>
  <c r="Y41" i="3"/>
  <c r="S41" i="4" s="1"/>
  <c r="Z41" i="3"/>
  <c r="T41" i="4" s="1"/>
  <c r="AA41" i="3"/>
  <c r="AB41"/>
  <c r="U41" i="4" s="1"/>
  <c r="AC41" i="3"/>
  <c r="AD41"/>
  <c r="E44"/>
  <c r="E44" i="4" s="1"/>
  <c r="F44" i="3"/>
  <c r="F44" i="4" s="1"/>
  <c r="E44" i="5" s="1"/>
  <c r="G44" i="3"/>
  <c r="G44" i="4" s="1"/>
  <c r="F44" i="5" s="1"/>
  <c r="H44" i="3"/>
  <c r="I44"/>
  <c r="H44" i="4" s="1"/>
  <c r="J44" i="3"/>
  <c r="K44"/>
  <c r="I44" i="4" s="1"/>
  <c r="L44" i="3"/>
  <c r="J44" i="4" s="1"/>
  <c r="M44" i="3"/>
  <c r="K44" i="4" s="1"/>
  <c r="N44" i="3"/>
  <c r="O44"/>
  <c r="P44"/>
  <c r="L44" i="4" s="1"/>
  <c r="Q44" i="3"/>
  <c r="R44"/>
  <c r="S44"/>
  <c r="M44" i="4" s="1"/>
  <c r="T44" i="3"/>
  <c r="N44" i="4" s="1"/>
  <c r="U44" i="3"/>
  <c r="O44" i="4" s="1"/>
  <c r="V44" i="3"/>
  <c r="P44" i="4" s="1"/>
  <c r="W44" i="3"/>
  <c r="Q44" i="4" s="1"/>
  <c r="X44" i="3"/>
  <c r="R44" i="4" s="1"/>
  <c r="Y44" i="3"/>
  <c r="S44" i="4" s="1"/>
  <c r="Z44" i="3"/>
  <c r="T44" i="4" s="1"/>
  <c r="AA44" i="3"/>
  <c r="AB44"/>
  <c r="U44" i="4" s="1"/>
  <c r="AC44" i="3"/>
  <c r="AD44"/>
  <c r="E45"/>
  <c r="E45" i="4" s="1"/>
  <c r="F45" i="3"/>
  <c r="F45" i="4" s="1"/>
  <c r="E45" i="5" s="1"/>
  <c r="G45" i="3"/>
  <c r="G45" i="4" s="1"/>
  <c r="F45" i="5" s="1"/>
  <c r="H45" i="3"/>
  <c r="I45"/>
  <c r="J45"/>
  <c r="K45"/>
  <c r="I45" i="4" s="1"/>
  <c r="L45" i="3"/>
  <c r="J45" i="4" s="1"/>
  <c r="M45" i="3"/>
  <c r="K45" i="4" s="1"/>
  <c r="N45" i="3"/>
  <c r="O45"/>
  <c r="P45"/>
  <c r="L45" i="4" s="1"/>
  <c r="Q45" i="3"/>
  <c r="R45"/>
  <c r="S45"/>
  <c r="M45" i="4" s="1"/>
  <c r="T45" i="3"/>
  <c r="N45" i="4" s="1"/>
  <c r="U45" i="3"/>
  <c r="O45" i="4" s="1"/>
  <c r="V45" i="3"/>
  <c r="P45" i="4" s="1"/>
  <c r="W45" i="3"/>
  <c r="Q45" i="4" s="1"/>
  <c r="X45" i="3"/>
  <c r="R45" i="4" s="1"/>
  <c r="Y45" i="3"/>
  <c r="S45" i="4" s="1"/>
  <c r="Z45" i="3"/>
  <c r="T45" i="4" s="1"/>
  <c r="AA45" i="3"/>
  <c r="AB45"/>
  <c r="U45" i="4" s="1"/>
  <c r="AC45" i="3"/>
  <c r="AD45"/>
  <c r="D45"/>
  <c r="D45" i="4" s="1"/>
  <c r="D45" i="5" s="1"/>
  <c r="D44" i="3"/>
  <c r="D44" i="4" s="1"/>
  <c r="D44" i="5" s="1"/>
  <c r="D41" i="3"/>
  <c r="D41" i="4" s="1"/>
  <c r="D41" i="5" s="1"/>
  <c r="D40" i="3"/>
  <c r="D40" i="4" s="1"/>
  <c r="D40" i="5" s="1"/>
  <c r="D38" i="3"/>
  <c r="D38" i="4" s="1"/>
  <c r="D36" i="3"/>
  <c r="D36" i="4" s="1"/>
  <c r="D46" s="1"/>
  <c r="D35" i="3"/>
  <c r="D35" i="4" s="1"/>
  <c r="D34" i="3"/>
  <c r="D34" i="4" s="1"/>
  <c r="D33" i="3"/>
  <c r="D33" i="4" s="1"/>
  <c r="D32" i="3"/>
  <c r="D32" i="4" s="1"/>
  <c r="D31" i="3"/>
  <c r="D30"/>
  <c r="D30" i="4" s="1"/>
  <c r="D29" i="3"/>
  <c r="D29" i="4" s="1"/>
  <c r="D27" i="3"/>
  <c r="D27" i="4" s="1"/>
  <c r="D26" i="3"/>
  <c r="D26" i="4" s="1"/>
  <c r="D25" i="3"/>
  <c r="D25" i="4" s="1"/>
  <c r="D24" i="3"/>
  <c r="D24" i="4" s="1"/>
  <c r="D23" i="3"/>
  <c r="D23" i="4" s="1"/>
  <c r="D22" i="3"/>
  <c r="D22" i="4" s="1"/>
  <c r="D19" i="3"/>
  <c r="D19" i="4" s="1"/>
  <c r="D18" i="3"/>
  <c r="D18" i="4" s="1"/>
  <c r="D16" i="3"/>
  <c r="D16" i="4" s="1"/>
  <c r="D15" i="3"/>
  <c r="D15" i="4" s="1"/>
  <c r="D14" i="3"/>
  <c r="D14" i="4" s="1"/>
  <c r="D13" i="3"/>
  <c r="D13" i="4" s="1"/>
  <c r="D12" i="3"/>
  <c r="D12" i="4" s="1"/>
  <c r="D11" i="3"/>
  <c r="D9"/>
  <c r="D9" i="4" s="1"/>
  <c r="D8" i="3"/>
  <c r="D8" i="4" s="1"/>
  <c r="D7" i="3"/>
  <c r="D7" i="4" s="1"/>
  <c r="D5" i="3"/>
  <c r="D5" i="4" s="1"/>
  <c r="E4" i="3"/>
  <c r="E4" i="4" s="1"/>
  <c r="F4" i="3"/>
  <c r="F4" i="4" s="1"/>
  <c r="E4" i="5" s="1"/>
  <c r="G4" i="3"/>
  <c r="G4" i="4" s="1"/>
  <c r="F4" i="5" s="1"/>
  <c r="H4" i="3"/>
  <c r="I4"/>
  <c r="H4" i="4" s="1"/>
  <c r="J4" i="3"/>
  <c r="K4"/>
  <c r="I4" i="4" s="1"/>
  <c r="L4" i="3"/>
  <c r="J4" i="4" s="1"/>
  <c r="M4" i="3"/>
  <c r="K4" i="4" s="1"/>
  <c r="N4" i="3"/>
  <c r="O4"/>
  <c r="P4"/>
  <c r="L4" i="4" s="1"/>
  <c r="Q4" i="3"/>
  <c r="R4"/>
  <c r="S4"/>
  <c r="M4" i="4" s="1"/>
  <c r="T4" i="3"/>
  <c r="N4" i="4" s="1"/>
  <c r="U4" i="3"/>
  <c r="O4" i="4" s="1"/>
  <c r="V4" i="3"/>
  <c r="P4" i="4" s="1"/>
  <c r="W4" i="3"/>
  <c r="Q4" i="4" s="1"/>
  <c r="X4" i="3"/>
  <c r="R4" i="4" s="1"/>
  <c r="Y4" i="3"/>
  <c r="S4" i="4" s="1"/>
  <c r="Z4" i="3"/>
  <c r="T4" i="4" s="1"/>
  <c r="AA4" i="3"/>
  <c r="AB4"/>
  <c r="U4" i="4" s="1"/>
  <c r="AC4" i="3"/>
  <c r="AD4"/>
  <c r="D4"/>
  <c r="D4" i="4" s="1"/>
  <c r="C17" i="3"/>
  <c r="C10" s="1"/>
  <c r="C42"/>
  <c r="H43" s="1"/>
  <c r="C39"/>
  <c r="C28"/>
  <c r="C6"/>
  <c r="E36" i="5" l="1"/>
  <c r="E46" s="1"/>
  <c r="F46" i="4"/>
  <c r="F36" i="5"/>
  <c r="F46" s="1"/>
  <c r="G46" i="4"/>
  <c r="AD43" i="3"/>
  <c r="AD42" s="1"/>
  <c r="C46"/>
  <c r="R43"/>
  <c r="N43"/>
  <c r="V43"/>
  <c r="V42" s="1"/>
  <c r="F43"/>
  <c r="F43" i="4" s="1"/>
  <c r="Z43" i="3"/>
  <c r="J43"/>
  <c r="D43"/>
  <c r="D43" i="4" s="1"/>
  <c r="D43" i="5" s="1"/>
  <c r="D42" s="1"/>
  <c r="AC43" i="3"/>
  <c r="Y43"/>
  <c r="S43" i="4" s="1"/>
  <c r="U43" i="3"/>
  <c r="O43" i="4" s="1"/>
  <c r="Q43" i="3"/>
  <c r="M43"/>
  <c r="K43" i="4" s="1"/>
  <c r="K42" s="1"/>
  <c r="I43" i="3"/>
  <c r="E43"/>
  <c r="E43" i="4" s="1"/>
  <c r="E42" s="1"/>
  <c r="AA43" i="3"/>
  <c r="W43"/>
  <c r="Q43" i="4" s="1"/>
  <c r="S43" i="3"/>
  <c r="M43" i="4" s="1"/>
  <c r="O43" i="3"/>
  <c r="O42" s="1"/>
  <c r="K43"/>
  <c r="I43" i="4" s="1"/>
  <c r="G43" i="3"/>
  <c r="G43" i="4" s="1"/>
  <c r="F43" i="5" s="1"/>
  <c r="F42" s="1"/>
  <c r="AB43" i="3"/>
  <c r="U43" i="4" s="1"/>
  <c r="X43" i="3"/>
  <c r="R43" i="4" s="1"/>
  <c r="R42" s="1"/>
  <c r="T43" i="3"/>
  <c r="N43" i="4" s="1"/>
  <c r="P43" i="3"/>
  <c r="L43" i="4" s="1"/>
  <c r="L43" i="3"/>
  <c r="J43" i="4" s="1"/>
  <c r="H5"/>
  <c r="D17"/>
  <c r="D28"/>
  <c r="Z42" i="3"/>
  <c r="R42"/>
  <c r="N42"/>
  <c r="J42"/>
  <c r="AD39"/>
  <c r="Z39"/>
  <c r="R39"/>
  <c r="R46" s="1"/>
  <c r="N39"/>
  <c r="N46" s="1"/>
  <c r="J39"/>
  <c r="U28" i="4"/>
  <c r="R28"/>
  <c r="N28"/>
  <c r="N20" s="1"/>
  <c r="L28"/>
  <c r="J28"/>
  <c r="H28" i="3"/>
  <c r="U21" i="4"/>
  <c r="R21"/>
  <c r="N21"/>
  <c r="L21"/>
  <c r="J21"/>
  <c r="H21" i="3"/>
  <c r="U17" i="4"/>
  <c r="R17"/>
  <c r="R10" s="1"/>
  <c r="N17"/>
  <c r="N10" s="1"/>
  <c r="L17"/>
  <c r="L10" s="1"/>
  <c r="J17"/>
  <c r="J10" s="1"/>
  <c r="H17" i="3"/>
  <c r="H10" s="1"/>
  <c r="O42" i="4"/>
  <c r="AA42" i="3"/>
  <c r="O39" i="4"/>
  <c r="K39"/>
  <c r="E39"/>
  <c r="AA39" i="3"/>
  <c r="Q39" i="4"/>
  <c r="M39"/>
  <c r="O39" i="3"/>
  <c r="K39"/>
  <c r="Q28" i="4"/>
  <c r="M28"/>
  <c r="AC28" i="3"/>
  <c r="S28" i="4"/>
  <c r="O28"/>
  <c r="Q28" i="3"/>
  <c r="K28" i="4"/>
  <c r="I28" i="3"/>
  <c r="E28" i="4"/>
  <c r="AC21" i="3"/>
  <c r="S21" i="4"/>
  <c r="O21"/>
  <c r="Q21" i="3"/>
  <c r="K21" i="4"/>
  <c r="I21" i="3"/>
  <c r="E21" i="4"/>
  <c r="AC17" i="3"/>
  <c r="AC10" s="1"/>
  <c r="Q17"/>
  <c r="Q10" s="1"/>
  <c r="I17"/>
  <c r="I10" s="1"/>
  <c r="AD6"/>
  <c r="Z6"/>
  <c r="R6"/>
  <c r="N6"/>
  <c r="J6"/>
  <c r="F6"/>
  <c r="AA6"/>
  <c r="Q6" i="4"/>
  <c r="M6"/>
  <c r="O6" i="3"/>
  <c r="I6" i="4"/>
  <c r="D21"/>
  <c r="H42" i="3"/>
  <c r="U39" i="4"/>
  <c r="R39"/>
  <c r="N39"/>
  <c r="P39" i="3"/>
  <c r="J39" i="4"/>
  <c r="H39" i="3"/>
  <c r="H46" s="1"/>
  <c r="AD28"/>
  <c r="R28"/>
  <c r="N28"/>
  <c r="J28"/>
  <c r="F28"/>
  <c r="AD21"/>
  <c r="R21"/>
  <c r="N21"/>
  <c r="J21"/>
  <c r="AD17"/>
  <c r="AD10" s="1"/>
  <c r="R17"/>
  <c r="R10" s="1"/>
  <c r="N17"/>
  <c r="N10" s="1"/>
  <c r="J17"/>
  <c r="J10" s="1"/>
  <c r="F17"/>
  <c r="F10" s="1"/>
  <c r="U6" i="4"/>
  <c r="R6"/>
  <c r="N6"/>
  <c r="J6"/>
  <c r="H6" i="3"/>
  <c r="AC42"/>
  <c r="Q42"/>
  <c r="I42"/>
  <c r="F39" i="5"/>
  <c r="AC39" i="3"/>
  <c r="AC46" s="1"/>
  <c r="Q39"/>
  <c r="Q46" s="1"/>
  <c r="I39"/>
  <c r="I46" s="1"/>
  <c r="AA28"/>
  <c r="O28"/>
  <c r="K28"/>
  <c r="AA21"/>
  <c r="O21"/>
  <c r="AA17"/>
  <c r="AA10" s="1"/>
  <c r="O17"/>
  <c r="O10" s="1"/>
  <c r="AC6"/>
  <c r="S6" i="4"/>
  <c r="O6"/>
  <c r="Q6" i="3"/>
  <c r="K6" i="4"/>
  <c r="I6" i="3"/>
  <c r="E6" i="4"/>
  <c r="E43" i="5"/>
  <c r="E42" s="1"/>
  <c r="F42" i="4"/>
  <c r="E40" i="5"/>
  <c r="E39" s="1"/>
  <c r="F39" i="4"/>
  <c r="E38" i="5"/>
  <c r="P39" i="4"/>
  <c r="U20"/>
  <c r="P6"/>
  <c r="G28"/>
  <c r="F30" i="5"/>
  <c r="F28" s="1"/>
  <c r="F21" i="4"/>
  <c r="E22" i="5"/>
  <c r="E21" s="1"/>
  <c r="G44"/>
  <c r="T28" i="4"/>
  <c r="P28"/>
  <c r="T21"/>
  <c r="P21"/>
  <c r="P17"/>
  <c r="L6"/>
  <c r="G45" i="5"/>
  <c r="S42" i="4"/>
  <c r="S39"/>
  <c r="Q21"/>
  <c r="M21"/>
  <c r="I21"/>
  <c r="G21"/>
  <c r="Q17"/>
  <c r="Q10" s="1"/>
  <c r="M17"/>
  <c r="I17"/>
  <c r="I10" s="1"/>
  <c r="H38"/>
  <c r="AB6" i="3"/>
  <c r="X6"/>
  <c r="T6"/>
  <c r="P6"/>
  <c r="L6"/>
  <c r="D6"/>
  <c r="Y17"/>
  <c r="Y10" s="1"/>
  <c r="U17"/>
  <c r="U10" s="1"/>
  <c r="M17"/>
  <c r="M10" s="1"/>
  <c r="E17"/>
  <c r="E10" s="1"/>
  <c r="Z21"/>
  <c r="V21"/>
  <c r="F21"/>
  <c r="Y28"/>
  <c r="U28"/>
  <c r="M28"/>
  <c r="E28"/>
  <c r="Y39"/>
  <c r="U39"/>
  <c r="M39"/>
  <c r="E39"/>
  <c r="AB42"/>
  <c r="T42"/>
  <c r="P42"/>
  <c r="L42"/>
  <c r="D42"/>
  <c r="U11" i="4"/>
  <c r="F7"/>
  <c r="F18"/>
  <c r="H18" s="1"/>
  <c r="H17" s="1"/>
  <c r="F29"/>
  <c r="H29" s="1"/>
  <c r="H28" s="1"/>
  <c r="T40"/>
  <c r="T39" s="1"/>
  <c r="T43"/>
  <c r="T42" s="1"/>
  <c r="F22" i="5"/>
  <c r="F21" s="1"/>
  <c r="I40" i="4"/>
  <c r="I39" s="1"/>
  <c r="H36"/>
  <c r="H46" s="1"/>
  <c r="Y6" i="3"/>
  <c r="U6"/>
  <c r="M6"/>
  <c r="E6"/>
  <c r="Z17"/>
  <c r="Z10" s="1"/>
  <c r="V17"/>
  <c r="V10" s="1"/>
  <c r="W21"/>
  <c r="S21"/>
  <c r="K21"/>
  <c r="K20" s="1"/>
  <c r="G21"/>
  <c r="Z28"/>
  <c r="V28"/>
  <c r="V39"/>
  <c r="F39"/>
  <c r="F46" s="1"/>
  <c r="Y42"/>
  <c r="U42"/>
  <c r="M42"/>
  <c r="G6" i="4"/>
  <c r="D39"/>
  <c r="D11"/>
  <c r="P11"/>
  <c r="T7"/>
  <c r="T6" s="1"/>
  <c r="P43"/>
  <c r="P42" s="1"/>
  <c r="I29"/>
  <c r="I28" s="1"/>
  <c r="V6" i="3"/>
  <c r="W17"/>
  <c r="W10" s="1"/>
  <c r="S17"/>
  <c r="S10" s="1"/>
  <c r="K17"/>
  <c r="K10" s="1"/>
  <c r="G17"/>
  <c r="G10" s="1"/>
  <c r="AB21"/>
  <c r="X21"/>
  <c r="T21"/>
  <c r="P21"/>
  <c r="L21"/>
  <c r="D21"/>
  <c r="W28"/>
  <c r="S28"/>
  <c r="G28"/>
  <c r="W39"/>
  <c r="S39"/>
  <c r="G39"/>
  <c r="G46" s="1"/>
  <c r="F42"/>
  <c r="G17" i="4"/>
  <c r="G10" s="1"/>
  <c r="L40"/>
  <c r="L39" s="1"/>
  <c r="F17" i="5"/>
  <c r="F10" s="1"/>
  <c r="W6" i="3"/>
  <c r="S6"/>
  <c r="K6"/>
  <c r="G6"/>
  <c r="AB17"/>
  <c r="AB10" s="1"/>
  <c r="X17"/>
  <c r="X10" s="1"/>
  <c r="T17"/>
  <c r="T10" s="1"/>
  <c r="P17"/>
  <c r="P10" s="1"/>
  <c r="L17"/>
  <c r="L10" s="1"/>
  <c r="D17"/>
  <c r="D10" s="1"/>
  <c r="Y21"/>
  <c r="U21"/>
  <c r="M21"/>
  <c r="E21"/>
  <c r="AB28"/>
  <c r="X28"/>
  <c r="T28"/>
  <c r="T20" s="1"/>
  <c r="P28"/>
  <c r="L28"/>
  <c r="D28"/>
  <c r="AB39"/>
  <c r="AB46" s="1"/>
  <c r="X39"/>
  <c r="T39"/>
  <c r="T46" s="1"/>
  <c r="L39"/>
  <c r="L46" s="1"/>
  <c r="D39"/>
  <c r="D46" s="1"/>
  <c r="W42"/>
  <c r="S42"/>
  <c r="K42"/>
  <c r="G42"/>
  <c r="D6" i="4"/>
  <c r="G39"/>
  <c r="G41" i="5"/>
  <c r="H8" i="4"/>
  <c r="H14"/>
  <c r="H22"/>
  <c r="H21" s="1"/>
  <c r="H9"/>
  <c r="H16"/>
  <c r="H35"/>
  <c r="H45"/>
  <c r="D39" i="5"/>
  <c r="D38"/>
  <c r="H13" i="4"/>
  <c r="H15"/>
  <c r="H43"/>
  <c r="H42" s="1"/>
  <c r="T17"/>
  <c r="T10" s="1"/>
  <c r="H40"/>
  <c r="H39" s="1"/>
  <c r="L20"/>
  <c r="D20"/>
  <c r="E17"/>
  <c r="E10" s="1"/>
  <c r="K17"/>
  <c r="K10" s="1"/>
  <c r="O17"/>
  <c r="O10" s="1"/>
  <c r="S17"/>
  <c r="S10" s="1"/>
  <c r="M10"/>
  <c r="D42"/>
  <c r="J42"/>
  <c r="L42"/>
  <c r="N42"/>
  <c r="U42"/>
  <c r="G42"/>
  <c r="I42"/>
  <c r="M42"/>
  <c r="Q42"/>
  <c r="C20" i="3"/>
  <c r="X46" l="1"/>
  <c r="S46"/>
  <c r="V46"/>
  <c r="Y46"/>
  <c r="P46"/>
  <c r="J46"/>
  <c r="AD46"/>
  <c r="E42"/>
  <c r="E46" s="1"/>
  <c r="X42"/>
  <c r="U46"/>
  <c r="O46"/>
  <c r="Z46"/>
  <c r="W46"/>
  <c r="M46"/>
  <c r="K46"/>
  <c r="AA46"/>
  <c r="AD20"/>
  <c r="AB6" i="6" s="1"/>
  <c r="R20" i="4"/>
  <c r="D10"/>
  <c r="B7" i="6" s="1"/>
  <c r="U10" i="4"/>
  <c r="Z7" i="6" s="1"/>
  <c r="P20" i="4"/>
  <c r="Q20" i="3"/>
  <c r="O6" i="6" s="1"/>
  <c r="Q20" i="4"/>
  <c r="U7" i="6" s="1"/>
  <c r="E20" i="4"/>
  <c r="C7" i="6" s="1"/>
  <c r="O20" i="4"/>
  <c r="S7" i="6" s="1"/>
  <c r="S20" i="4"/>
  <c r="W7" i="6" s="1"/>
  <c r="H20" i="3"/>
  <c r="F6" i="6" s="1"/>
  <c r="J20" i="4"/>
  <c r="J7" i="6" s="1"/>
  <c r="F20" i="3"/>
  <c r="G20" i="4"/>
  <c r="E7" i="6" s="1"/>
  <c r="AC20" i="3"/>
  <c r="AA6" i="6" s="1"/>
  <c r="T20" i="4"/>
  <c r="X7" i="6" s="1"/>
  <c r="N20" i="3"/>
  <c r="L6" i="6" s="1"/>
  <c r="G40" i="5"/>
  <c r="G39" s="1"/>
  <c r="K20" i="4"/>
  <c r="K7" i="6" s="1"/>
  <c r="M20" i="4"/>
  <c r="Q7" i="6" s="1"/>
  <c r="G43" i="5"/>
  <c r="G42" s="1"/>
  <c r="W20" i="3"/>
  <c r="I20" i="4"/>
  <c r="I7" i="6" s="1"/>
  <c r="J20" i="3"/>
  <c r="H6" i="6" s="1"/>
  <c r="P20" i="3"/>
  <c r="N6" i="6" s="1"/>
  <c r="R20" i="3"/>
  <c r="P6" i="6" s="1"/>
  <c r="F20" i="5"/>
  <c r="E8" i="6" s="1"/>
  <c r="I20" i="3"/>
  <c r="G6" i="6" s="1"/>
  <c r="L20" i="3"/>
  <c r="J6" i="6" s="1"/>
  <c r="AB20" i="3"/>
  <c r="Z6" i="6" s="1"/>
  <c r="D20" i="3"/>
  <c r="B6" i="6" s="1"/>
  <c r="X20" i="3"/>
  <c r="D6" i="6"/>
  <c r="S20" i="3"/>
  <c r="Q6" i="6" s="1"/>
  <c r="AA20" i="3"/>
  <c r="Y6" i="6" s="1"/>
  <c r="O20" i="3"/>
  <c r="M6" i="6" s="1"/>
  <c r="H10" i="4"/>
  <c r="E29" i="5"/>
  <c r="E28" s="1"/>
  <c r="E20" s="1"/>
  <c r="F28" i="4"/>
  <c r="F20" s="1"/>
  <c r="E20" i="3"/>
  <c r="R6" i="6"/>
  <c r="P10" i="4"/>
  <c r="T7" i="6" s="1"/>
  <c r="I6"/>
  <c r="Y20" i="3"/>
  <c r="W6" i="6" s="1"/>
  <c r="E7" i="5"/>
  <c r="E6" s="1"/>
  <c r="F6" i="4"/>
  <c r="G38" i="5"/>
  <c r="G20" i="3"/>
  <c r="E6" i="6" s="1"/>
  <c r="U20" i="3"/>
  <c r="S6" i="6" s="1"/>
  <c r="Z20" i="3"/>
  <c r="E18" i="5"/>
  <c r="E17" s="1"/>
  <c r="E10" s="1"/>
  <c r="F17" i="4"/>
  <c r="F10" s="1"/>
  <c r="H7"/>
  <c r="H6" s="1"/>
  <c r="M20" i="3"/>
  <c r="K6" i="6" s="1"/>
  <c r="V20" i="3"/>
  <c r="T6" i="6" s="1"/>
  <c r="N7"/>
  <c r="H20" i="4"/>
  <c r="V7" i="6"/>
  <c r="R7"/>
  <c r="D4" i="5"/>
  <c r="G4" s="1"/>
  <c r="D32"/>
  <c r="G32" s="1"/>
  <c r="D11"/>
  <c r="G11" s="1"/>
  <c r="D12"/>
  <c r="G12" s="1"/>
  <c r="D19"/>
  <c r="G19" s="1"/>
  <c r="D23"/>
  <c r="G23" s="1"/>
  <c r="D24"/>
  <c r="G24" s="1"/>
  <c r="D25"/>
  <c r="G25" s="1"/>
  <c r="D26"/>
  <c r="G26" s="1"/>
  <c r="D27"/>
  <c r="G27" s="1"/>
  <c r="D30"/>
  <c r="G30" s="1"/>
  <c r="D31"/>
  <c r="G31" s="1"/>
  <c r="D33"/>
  <c r="G33" s="1"/>
  <c r="D34"/>
  <c r="G34" s="1"/>
  <c r="U6" i="6" l="1"/>
  <c r="V6"/>
  <c r="C6"/>
  <c r="X6"/>
  <c r="D8"/>
  <c r="D7"/>
  <c r="G7"/>
  <c r="D13" i="5"/>
  <c r="G13" s="1"/>
  <c r="D8"/>
  <c r="G8" s="1"/>
  <c r="D35"/>
  <c r="G35" s="1"/>
  <c r="D14"/>
  <c r="G14" s="1"/>
  <c r="D9"/>
  <c r="G9" s="1"/>
  <c r="D36"/>
  <c r="D15"/>
  <c r="G15" s="1"/>
  <c r="D5"/>
  <c r="G5" s="1"/>
  <c r="D16"/>
  <c r="G16" s="1"/>
  <c r="D7"/>
  <c r="G36" l="1"/>
  <c r="G46" s="1"/>
  <c r="D46"/>
  <c r="G7"/>
  <c r="G6" s="1"/>
  <c r="D6"/>
  <c r="D18"/>
  <c r="G18" s="1"/>
  <c r="G17" s="1"/>
  <c r="G10" s="1"/>
  <c r="D22"/>
  <c r="G22" s="1"/>
  <c r="G21" s="1"/>
  <c r="D29"/>
  <c r="G29" s="1"/>
  <c r="G28" s="1"/>
  <c r="G20" l="1"/>
  <c r="D28"/>
  <c r="D21"/>
  <c r="D17"/>
  <c r="D10" s="1"/>
  <c r="G8" i="6" l="1"/>
  <c r="D20" i="5"/>
  <c r="B8" i="6" l="1"/>
</calcChain>
</file>

<file path=xl/sharedStrings.xml><?xml version="1.0" encoding="utf-8"?>
<sst xmlns="http://schemas.openxmlformats.org/spreadsheetml/2006/main" count="532" uniqueCount="173">
  <si>
    <t>№</t>
  </si>
  <si>
    <t>Наименование пищевой продукции или группы пищевой продукции</t>
  </si>
  <si>
    <t>4.1.</t>
  </si>
  <si>
    <t>4.2.</t>
  </si>
  <si>
    <t>4.3.</t>
  </si>
  <si>
    <t>4.4.</t>
  </si>
  <si>
    <t>4.5.</t>
  </si>
  <si>
    <t>4.6.</t>
  </si>
  <si>
    <t>Картофель</t>
  </si>
  <si>
    <t>Овощи (свежие, мороженные, консервированные), включая соленые и квашеные (не более 10% от общего количества овощей), в т.ч. Томат-пюре, зелень,г</t>
  </si>
  <si>
    <t>Помидоры свежие</t>
  </si>
  <si>
    <t>Огурцы свежие</t>
  </si>
  <si>
    <t>Морковь</t>
  </si>
  <si>
    <t>Свекла</t>
  </si>
  <si>
    <t>Лук репчатый</t>
  </si>
  <si>
    <t>Зелень (петрушка)</t>
  </si>
  <si>
    <t>Фрукты свежие</t>
  </si>
  <si>
    <t>Яблоки</t>
  </si>
  <si>
    <t>Груши</t>
  </si>
  <si>
    <t>Бананы</t>
  </si>
  <si>
    <t>Мандарины</t>
  </si>
  <si>
    <t>Клюква с/м</t>
  </si>
  <si>
    <t>Сухофрукты</t>
  </si>
  <si>
    <t>Масло сливочное</t>
  </si>
  <si>
    <t>Масло растительное</t>
  </si>
  <si>
    <t>Чай</t>
  </si>
  <si>
    <t>Белки, г</t>
  </si>
  <si>
    <t>Белки жив. происх, г</t>
  </si>
  <si>
    <t>Жиры, г</t>
  </si>
  <si>
    <t>Углеводы, г</t>
  </si>
  <si>
    <t>Энергетическая ценность, ккал</t>
  </si>
  <si>
    <t>Минеральные вещества</t>
  </si>
  <si>
    <t>Витамины</t>
  </si>
  <si>
    <t>Na, мг</t>
  </si>
  <si>
    <t>K, мг</t>
  </si>
  <si>
    <t>Ca, мг</t>
  </si>
  <si>
    <t>Mg, мг</t>
  </si>
  <si>
    <t>Fe, мг</t>
  </si>
  <si>
    <t>А, мкг</t>
  </si>
  <si>
    <t>В1, мг</t>
  </si>
  <si>
    <t>В2, мг</t>
  </si>
  <si>
    <t>С, мг</t>
  </si>
  <si>
    <t>Зелень (петрушка) с т/о</t>
  </si>
  <si>
    <t>Зелень (петрушка) без т/о</t>
  </si>
  <si>
    <t>Яблоки с т/о</t>
  </si>
  <si>
    <t>Яблоки без т/о</t>
  </si>
  <si>
    <t>Клюква с/м с т/о</t>
  </si>
  <si>
    <t>Клюква с/м без т/о</t>
  </si>
  <si>
    <t>Масло сливочное с т/о</t>
  </si>
  <si>
    <t>Масло сливочное без т/о</t>
  </si>
  <si>
    <t>Масло растительное с т/о</t>
  </si>
  <si>
    <t>Масло растительное без т/о</t>
  </si>
  <si>
    <t>Без учета тепловых потерь</t>
  </si>
  <si>
    <t>С учетом тепловых потерь</t>
  </si>
  <si>
    <t xml:space="preserve">Расчет нормы 7-11 лет СанПиН </t>
  </si>
  <si>
    <t>Показатели МР 2.3.1.0253-21</t>
  </si>
  <si>
    <t>Капуста</t>
  </si>
  <si>
    <t>Апельсин</t>
  </si>
  <si>
    <t>СанПин 2.3/2.4.3590-20</t>
  </si>
  <si>
    <t>С учетом ТП и усвояемости</t>
  </si>
  <si>
    <t xml:space="preserve">Сравнение ХЭХ  исходя из способов расчета нормы  7-11 лет СанПиН </t>
  </si>
  <si>
    <t>Масса</t>
  </si>
  <si>
    <t>Химический состав продуктов</t>
  </si>
  <si>
    <t>Лимоны</t>
  </si>
  <si>
    <t>Соки фруктовые</t>
  </si>
  <si>
    <t>Сахар</t>
  </si>
  <si>
    <t>Соль</t>
  </si>
  <si>
    <t>7.1.</t>
  </si>
  <si>
    <t>7.2.</t>
  </si>
  <si>
    <t>7.3.</t>
  </si>
  <si>
    <t>7.4.</t>
  </si>
  <si>
    <t>7.5.</t>
  </si>
  <si>
    <t>7.6.</t>
  </si>
  <si>
    <t>7.7.</t>
  </si>
  <si>
    <t>Расчет ХЭХ без учета ТП</t>
  </si>
  <si>
    <t>Расчет ХЭХ с учетом ТП</t>
  </si>
  <si>
    <t>Расчет ХЭХ с учетом усвояемости</t>
  </si>
  <si>
    <t>Холестерин, мг</t>
  </si>
  <si>
    <t>ЭЦ, ккал</t>
  </si>
  <si>
    <t>В6, мг</t>
  </si>
  <si>
    <t>РР, мг</t>
  </si>
  <si>
    <t>Е, мг</t>
  </si>
  <si>
    <t>D, мкг</t>
  </si>
  <si>
    <t>P, мг</t>
  </si>
  <si>
    <t>Se, мкг</t>
  </si>
  <si>
    <t>I, мкг</t>
  </si>
  <si>
    <t>Zn, мг</t>
  </si>
  <si>
    <t>F, мг</t>
  </si>
  <si>
    <t>ПНЖК, % от ккал</t>
  </si>
  <si>
    <t>Омега-3</t>
  </si>
  <si>
    <t>Омега-6</t>
  </si>
  <si>
    <t>*</t>
  </si>
  <si>
    <t>**</t>
  </si>
  <si>
    <t>***</t>
  </si>
  <si>
    <t>* - нет данных о размере потерь при тепловой обработке согласно МР 2.4.0260-21</t>
  </si>
  <si>
    <t>*** - показатель не нормируется СанПиН 2.3/2.4.3590-20</t>
  </si>
  <si>
    <t>** - нет данных по усвояемости данных микро- и макронутриентов</t>
  </si>
  <si>
    <t>Хлеб низкобелковый</t>
  </si>
  <si>
    <t>Мука низкобелковая</t>
  </si>
  <si>
    <t>Крупы низкобелковые</t>
  </si>
  <si>
    <t>Крупа Саго</t>
  </si>
  <si>
    <t>Макаронные изделия безбелковые</t>
  </si>
  <si>
    <t>Кондитерские изделия специализированные безбелковые</t>
  </si>
  <si>
    <t>Какао-порошок низкобелковый</t>
  </si>
  <si>
    <t>Молоко и молочные продукты низкобелковые</t>
  </si>
  <si>
    <t>3.1.</t>
  </si>
  <si>
    <t>6.1.</t>
  </si>
  <si>
    <t>6.2.</t>
  </si>
  <si>
    <t>6.3.</t>
  </si>
  <si>
    <t>6.4.</t>
  </si>
  <si>
    <t>6.5.</t>
  </si>
  <si>
    <t>6.6.</t>
  </si>
  <si>
    <t>6.7.</t>
  </si>
  <si>
    <t>6.7.1.</t>
  </si>
  <si>
    <t>6.7.2.</t>
  </si>
  <si>
    <t>7.1.1.</t>
  </si>
  <si>
    <t>7.1.2.</t>
  </si>
  <si>
    <t>7.6.1.</t>
  </si>
  <si>
    <t>7.6.2.</t>
  </si>
  <si>
    <t>13.1.</t>
  </si>
  <si>
    <t>14.1.</t>
  </si>
  <si>
    <t>14.2.</t>
  </si>
  <si>
    <t>15.</t>
  </si>
  <si>
    <t>15.1.</t>
  </si>
  <si>
    <t>15.2.</t>
  </si>
  <si>
    <t>Итого ХЭХ по МР2.4.0162-19</t>
  </si>
  <si>
    <t>кол-во по СанПиН</t>
  </si>
  <si>
    <t>% соотношение</t>
  </si>
  <si>
    <t>Коэффициент</t>
  </si>
  <si>
    <t>Крупы, бобовые</t>
  </si>
  <si>
    <t>1.1.</t>
  </si>
  <si>
    <t>Крупа Рис</t>
  </si>
  <si>
    <t>1.2.</t>
  </si>
  <si>
    <t>Крупа гречневая</t>
  </si>
  <si>
    <t>1.3.</t>
  </si>
  <si>
    <t>Крупа манная</t>
  </si>
  <si>
    <t>1.4.</t>
  </si>
  <si>
    <t>Крупа перловая</t>
  </si>
  <si>
    <t>Крупа пшеничная</t>
  </si>
  <si>
    <t>1.6.</t>
  </si>
  <si>
    <t>Крупа пшено</t>
  </si>
  <si>
    <t>1.7.</t>
  </si>
  <si>
    <t>Крупа горох</t>
  </si>
  <si>
    <t>1.8.</t>
  </si>
  <si>
    <t>Фасоль</t>
  </si>
  <si>
    <t>1.9.</t>
  </si>
  <si>
    <t>Крупа кукурузная</t>
  </si>
  <si>
    <t>2.1.</t>
  </si>
  <si>
    <t>2.2.</t>
  </si>
  <si>
    <t>2.3.</t>
  </si>
  <si>
    <t>2.4.</t>
  </si>
  <si>
    <t>2.5.</t>
  </si>
  <si>
    <t>2.6.</t>
  </si>
  <si>
    <t>2.7.</t>
  </si>
  <si>
    <t>3.</t>
  </si>
  <si>
    <t>3.2.</t>
  </si>
  <si>
    <t>3.3.</t>
  </si>
  <si>
    <t>3.4.</t>
  </si>
  <si>
    <t>3.5.</t>
  </si>
  <si>
    <t>3.6.</t>
  </si>
  <si>
    <t>3.7.</t>
  </si>
  <si>
    <t>Лимон</t>
  </si>
  <si>
    <t>4.</t>
  </si>
  <si>
    <t xml:space="preserve">смеси компотные </t>
  </si>
  <si>
    <t>Шиповник</t>
  </si>
  <si>
    <t>яблоки сушеные</t>
  </si>
  <si>
    <t>Груши сушеные</t>
  </si>
  <si>
    <t>чернослив</t>
  </si>
  <si>
    <t>курага</t>
  </si>
  <si>
    <t>изюм</t>
  </si>
  <si>
    <t>Овощи (свежие, мороженные, консервированные), включая соленые и квашеные (не более 10% от общего количества овощей), в т.ч. Томат-пюре, зелень, г</t>
  </si>
  <si>
    <t>Молочный напиток низкобелковый без т/о</t>
  </si>
  <si>
    <t>Пищевые волокна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</si>
</sst>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dd/mmm"/>
  </numFmts>
  <fonts count="12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/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Fill="1"/>
    <xf numFmtId="2" fontId="6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3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horizontal="center" vertical="center"/>
    </xf>
    <xf numFmtId="9" fontId="10" fillId="0" borderId="1" xfId="2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6" fontId="8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9" fontId="10" fillId="0" borderId="1" xfId="2" applyNumberFormat="1" applyFont="1" applyBorder="1" applyAlignment="1">
      <alignment horizontal="center" vertical="center"/>
    </xf>
    <xf numFmtId="9" fontId="10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9" fontId="9" fillId="0" borderId="1" xfId="2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4">
    <cellStyle name="Обычный" xfId="0" builtinId="0"/>
    <cellStyle name="Обычный 2" xfId="3"/>
    <cellStyle name="Обычный 3" xfId="1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ed7.net/info/koeffizient_usvoaemos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view="pageBreakPreview" zoomScale="60" zoomScaleNormal="100" workbookViewId="0">
      <selection activeCell="B60" sqref="B60"/>
    </sheetView>
  </sheetViews>
  <sheetFormatPr defaultRowHeight="16.5"/>
  <cols>
    <col min="1" max="1" width="9.140625" style="30"/>
    <col min="2" max="2" width="41.42578125" style="30" customWidth="1"/>
    <col min="3" max="3" width="17.7109375" style="30" customWidth="1"/>
    <col min="4" max="4" width="17.28515625" style="45" customWidth="1"/>
    <col min="5" max="5" width="18.85546875" style="46" customWidth="1"/>
    <col min="6" max="16384" width="9.140625" style="30"/>
  </cols>
  <sheetData>
    <row r="1" spans="1:5">
      <c r="A1" s="47" t="s">
        <v>0</v>
      </c>
      <c r="B1" s="48" t="s">
        <v>1</v>
      </c>
      <c r="C1" s="47" t="s">
        <v>126</v>
      </c>
      <c r="D1" s="49" t="s">
        <v>127</v>
      </c>
      <c r="E1" s="50" t="s">
        <v>128</v>
      </c>
    </row>
    <row r="2" spans="1:5">
      <c r="A2" s="47"/>
      <c r="B2" s="48"/>
      <c r="C2" s="47"/>
      <c r="D2" s="49"/>
      <c r="E2" s="51"/>
    </row>
    <row r="3" spans="1:5">
      <c r="A3" s="31">
        <v>1</v>
      </c>
      <c r="B3" s="32" t="s">
        <v>129</v>
      </c>
      <c r="C3" s="33">
        <v>45</v>
      </c>
      <c r="D3" s="34">
        <f>SUM(D4:D12)</f>
        <v>1</v>
      </c>
      <c r="E3" s="35">
        <f>SUM(E4:E12)</f>
        <v>1.0000000000000002</v>
      </c>
    </row>
    <row r="4" spans="1:5">
      <c r="A4" s="36" t="s">
        <v>130</v>
      </c>
      <c r="B4" s="37" t="s">
        <v>131</v>
      </c>
      <c r="C4" s="38">
        <v>18</v>
      </c>
      <c r="D4" s="39">
        <f>C4/C3</f>
        <v>0.4</v>
      </c>
      <c r="E4" s="40">
        <v>0.4</v>
      </c>
    </row>
    <row r="5" spans="1:5">
      <c r="A5" s="36" t="s">
        <v>132</v>
      </c>
      <c r="B5" s="37" t="s">
        <v>133</v>
      </c>
      <c r="C5" s="38">
        <v>18</v>
      </c>
      <c r="D5" s="39">
        <f>C5/C3</f>
        <v>0.4</v>
      </c>
      <c r="E5" s="40">
        <v>0.4</v>
      </c>
    </row>
    <row r="6" spans="1:5">
      <c r="A6" s="36" t="s">
        <v>134</v>
      </c>
      <c r="B6" s="37" t="s">
        <v>135</v>
      </c>
      <c r="C6" s="38">
        <v>2</v>
      </c>
      <c r="D6" s="39">
        <f>C6/C3</f>
        <v>4.4444444444444446E-2</v>
      </c>
      <c r="E6" s="40">
        <v>0.05</v>
      </c>
    </row>
    <row r="7" spans="1:5">
      <c r="A7" s="36" t="s">
        <v>136</v>
      </c>
      <c r="B7" s="37" t="s">
        <v>137</v>
      </c>
      <c r="C7" s="38">
        <v>1</v>
      </c>
      <c r="D7" s="39">
        <f>C7/C3</f>
        <v>2.2222222222222223E-2</v>
      </c>
      <c r="E7" s="40">
        <v>0.02</v>
      </c>
    </row>
    <row r="8" spans="1:5">
      <c r="A8" s="36" t="s">
        <v>136</v>
      </c>
      <c r="B8" s="37" t="s">
        <v>138</v>
      </c>
      <c r="C8" s="38">
        <v>1</v>
      </c>
      <c r="D8" s="39">
        <f>C8/C3</f>
        <v>2.2222222222222223E-2</v>
      </c>
      <c r="E8" s="40">
        <v>0.02</v>
      </c>
    </row>
    <row r="9" spans="1:5">
      <c r="A9" s="36" t="s">
        <v>139</v>
      </c>
      <c r="B9" s="37" t="s">
        <v>140</v>
      </c>
      <c r="C9" s="38">
        <v>1</v>
      </c>
      <c r="D9" s="39">
        <f>C9/C3</f>
        <v>2.2222222222222223E-2</v>
      </c>
      <c r="E9" s="40">
        <v>0.02</v>
      </c>
    </row>
    <row r="10" spans="1:5">
      <c r="A10" s="36" t="s">
        <v>141</v>
      </c>
      <c r="B10" s="37" t="s">
        <v>142</v>
      </c>
      <c r="C10" s="38">
        <v>2</v>
      </c>
      <c r="D10" s="39">
        <f>C10/C3</f>
        <v>4.4444444444444446E-2</v>
      </c>
      <c r="E10" s="40">
        <v>0.05</v>
      </c>
    </row>
    <row r="11" spans="1:5">
      <c r="A11" s="36" t="s">
        <v>143</v>
      </c>
      <c r="B11" s="37" t="s">
        <v>144</v>
      </c>
      <c r="C11" s="38">
        <v>1</v>
      </c>
      <c r="D11" s="39">
        <f>C11/C3</f>
        <v>2.2222222222222223E-2</v>
      </c>
      <c r="E11" s="40">
        <v>0.02</v>
      </c>
    </row>
    <row r="12" spans="1:5">
      <c r="A12" s="36" t="s">
        <v>145</v>
      </c>
      <c r="B12" s="37" t="s">
        <v>146</v>
      </c>
      <c r="C12" s="38">
        <v>1</v>
      </c>
      <c r="D12" s="39">
        <f>C12/C3</f>
        <v>2.2222222222222223E-2</v>
      </c>
      <c r="E12" s="40">
        <v>0.02</v>
      </c>
    </row>
    <row r="13" spans="1:5" ht="79.5">
      <c r="A13" s="31">
        <v>2</v>
      </c>
      <c r="B13" s="32" t="s">
        <v>9</v>
      </c>
      <c r="C13" s="33">
        <v>280</v>
      </c>
      <c r="D13" s="34">
        <f>SUM(D14:D20)</f>
        <v>1</v>
      </c>
      <c r="E13" s="35">
        <f>SUM(E14:E20)</f>
        <v>1</v>
      </c>
    </row>
    <row r="14" spans="1:5">
      <c r="A14" s="31" t="s">
        <v>147</v>
      </c>
      <c r="B14" s="37" t="s">
        <v>10</v>
      </c>
      <c r="C14" s="38">
        <v>28</v>
      </c>
      <c r="D14" s="39">
        <f>C14/C13</f>
        <v>0.1</v>
      </c>
      <c r="E14" s="40">
        <v>0.1</v>
      </c>
    </row>
    <row r="15" spans="1:5">
      <c r="A15" s="41" t="s">
        <v>148</v>
      </c>
      <c r="B15" s="37" t="s">
        <v>11</v>
      </c>
      <c r="C15" s="38">
        <v>28</v>
      </c>
      <c r="D15" s="39">
        <f>C15/C13</f>
        <v>0.1</v>
      </c>
      <c r="E15" s="40">
        <v>0.1</v>
      </c>
    </row>
    <row r="16" spans="1:5">
      <c r="A16" s="31" t="s">
        <v>149</v>
      </c>
      <c r="B16" s="37" t="s">
        <v>12</v>
      </c>
      <c r="C16" s="38">
        <v>42</v>
      </c>
      <c r="D16" s="39">
        <f>C16/C13</f>
        <v>0.15</v>
      </c>
      <c r="E16" s="40">
        <v>0.15</v>
      </c>
    </row>
    <row r="17" spans="1:5">
      <c r="A17" s="31" t="s">
        <v>150</v>
      </c>
      <c r="B17" s="37" t="s">
        <v>13</v>
      </c>
      <c r="C17" s="38">
        <v>14</v>
      </c>
      <c r="D17" s="39">
        <f>C17/C13</f>
        <v>0.05</v>
      </c>
      <c r="E17" s="40">
        <v>0.05</v>
      </c>
    </row>
    <row r="18" spans="1:5">
      <c r="A18" s="31" t="s">
        <v>151</v>
      </c>
      <c r="B18" s="37" t="s">
        <v>56</v>
      </c>
      <c r="C18" s="38">
        <v>112</v>
      </c>
      <c r="D18" s="39">
        <f>C18/C13</f>
        <v>0.4</v>
      </c>
      <c r="E18" s="40">
        <v>0.4</v>
      </c>
    </row>
    <row r="19" spans="1:5">
      <c r="A19" s="31" t="s">
        <v>152</v>
      </c>
      <c r="B19" s="37" t="s">
        <v>14</v>
      </c>
      <c r="C19" s="38">
        <v>42</v>
      </c>
      <c r="D19" s="39">
        <f>C19/C13</f>
        <v>0.15</v>
      </c>
      <c r="E19" s="40">
        <v>0.15</v>
      </c>
    </row>
    <row r="20" spans="1:5">
      <c r="A20" s="31" t="s">
        <v>153</v>
      </c>
      <c r="B20" s="37" t="s">
        <v>15</v>
      </c>
      <c r="C20" s="38">
        <v>14</v>
      </c>
      <c r="D20" s="39">
        <f>C20/C13</f>
        <v>0.05</v>
      </c>
      <c r="E20" s="40">
        <v>0.05</v>
      </c>
    </row>
    <row r="21" spans="1:5">
      <c r="A21" s="31" t="s">
        <v>154</v>
      </c>
      <c r="B21" s="32" t="s">
        <v>16</v>
      </c>
      <c r="C21" s="33">
        <v>185</v>
      </c>
      <c r="D21" s="34">
        <f>SUM(D22:D28)</f>
        <v>1.0000000000000002</v>
      </c>
      <c r="E21" s="35">
        <f>SUM(E22:E28)</f>
        <v>1</v>
      </c>
    </row>
    <row r="22" spans="1:5">
      <c r="A22" s="36" t="s">
        <v>105</v>
      </c>
      <c r="B22" s="42" t="s">
        <v>17</v>
      </c>
      <c r="C22" s="43">
        <v>74</v>
      </c>
      <c r="D22" s="39">
        <f>C22/C21</f>
        <v>0.4</v>
      </c>
      <c r="E22" s="40">
        <v>0.4</v>
      </c>
    </row>
    <row r="23" spans="1:5">
      <c r="A23" s="36" t="s">
        <v>155</v>
      </c>
      <c r="B23" s="37" t="s">
        <v>18</v>
      </c>
      <c r="C23" s="38">
        <v>9</v>
      </c>
      <c r="D23" s="39">
        <f>C23/C21</f>
        <v>4.8648648648648651E-2</v>
      </c>
      <c r="E23" s="40">
        <v>0.05</v>
      </c>
    </row>
    <row r="24" spans="1:5">
      <c r="A24" s="36" t="s">
        <v>156</v>
      </c>
      <c r="B24" s="37" t="s">
        <v>19</v>
      </c>
      <c r="C24" s="38">
        <v>28</v>
      </c>
      <c r="D24" s="39">
        <f>C24/C21</f>
        <v>0.15135135135135136</v>
      </c>
      <c r="E24" s="40">
        <v>0.15</v>
      </c>
    </row>
    <row r="25" spans="1:5">
      <c r="A25" s="36" t="s">
        <v>157</v>
      </c>
      <c r="B25" s="37" t="s">
        <v>20</v>
      </c>
      <c r="C25" s="38">
        <v>28</v>
      </c>
      <c r="D25" s="39">
        <f>C25/C21</f>
        <v>0.15135135135135136</v>
      </c>
      <c r="E25" s="40">
        <v>0.15</v>
      </c>
    </row>
    <row r="26" spans="1:5">
      <c r="A26" s="36" t="s">
        <v>158</v>
      </c>
      <c r="B26" s="37" t="s">
        <v>57</v>
      </c>
      <c r="C26" s="38">
        <v>19</v>
      </c>
      <c r="D26" s="39">
        <f>C26/C21</f>
        <v>0.10270270270270271</v>
      </c>
      <c r="E26" s="40">
        <v>0.1</v>
      </c>
    </row>
    <row r="27" spans="1:5">
      <c r="A27" s="36" t="s">
        <v>159</v>
      </c>
      <c r="B27" s="37" t="s">
        <v>21</v>
      </c>
      <c r="C27" s="38">
        <v>18</v>
      </c>
      <c r="D27" s="39">
        <f>C27/C21</f>
        <v>9.7297297297297303E-2</v>
      </c>
      <c r="E27" s="40">
        <v>0.1</v>
      </c>
    </row>
    <row r="28" spans="1:5">
      <c r="A28" s="36" t="s">
        <v>160</v>
      </c>
      <c r="B28" s="37" t="s">
        <v>161</v>
      </c>
      <c r="C28" s="38">
        <v>9</v>
      </c>
      <c r="D28" s="39">
        <f>C28/C21</f>
        <v>4.8648648648648651E-2</v>
      </c>
      <c r="E28" s="40">
        <v>0.05</v>
      </c>
    </row>
    <row r="29" spans="1:5">
      <c r="A29" s="31" t="s">
        <v>162</v>
      </c>
      <c r="B29" s="32" t="s">
        <v>22</v>
      </c>
      <c r="C29" s="33">
        <v>15</v>
      </c>
      <c r="D29" s="34">
        <f>SUM(D30:D36)</f>
        <v>0.99999999999999989</v>
      </c>
      <c r="E29" s="35">
        <f>SUM(E30:E36)</f>
        <v>1</v>
      </c>
    </row>
    <row r="30" spans="1:5">
      <c r="A30" s="31" t="s">
        <v>2</v>
      </c>
      <c r="B30" s="42" t="s">
        <v>163</v>
      </c>
      <c r="C30" s="43">
        <v>5</v>
      </c>
      <c r="D30" s="44">
        <f>C30/C29</f>
        <v>0.33333333333333331</v>
      </c>
      <c r="E30" s="40">
        <v>0.33300000000000002</v>
      </c>
    </row>
    <row r="31" spans="1:5">
      <c r="A31" s="31" t="s">
        <v>3</v>
      </c>
      <c r="B31" s="42" t="s">
        <v>164</v>
      </c>
      <c r="C31" s="43">
        <v>1</v>
      </c>
      <c r="D31" s="44">
        <f>C31/C29</f>
        <v>6.6666666666666666E-2</v>
      </c>
      <c r="E31" s="40">
        <v>6.6900000000000001E-2</v>
      </c>
    </row>
    <row r="32" spans="1:5">
      <c r="A32" s="31" t="s">
        <v>4</v>
      </c>
      <c r="B32" s="42" t="s">
        <v>165</v>
      </c>
      <c r="C32" s="43">
        <v>4</v>
      </c>
      <c r="D32" s="44">
        <f>C32/C29</f>
        <v>0.26666666666666666</v>
      </c>
      <c r="E32" s="40">
        <v>0.26700000000000002</v>
      </c>
    </row>
    <row r="33" spans="1:5">
      <c r="A33" s="31" t="s">
        <v>5</v>
      </c>
      <c r="B33" s="42" t="s">
        <v>166</v>
      </c>
      <c r="C33" s="43">
        <v>2</v>
      </c>
      <c r="D33" s="44">
        <f>C33/C29</f>
        <v>0.13333333333333333</v>
      </c>
      <c r="E33" s="40">
        <v>0.13300000000000001</v>
      </c>
    </row>
    <row r="34" spans="1:5">
      <c r="A34" s="31" t="s">
        <v>6</v>
      </c>
      <c r="B34" s="42" t="s">
        <v>167</v>
      </c>
      <c r="C34" s="43">
        <v>1</v>
      </c>
      <c r="D34" s="44">
        <f>C34/C29</f>
        <v>6.6666666666666666E-2</v>
      </c>
      <c r="E34" s="40">
        <v>6.6699999999999995E-2</v>
      </c>
    </row>
    <row r="35" spans="1:5">
      <c r="A35" s="31" t="s">
        <v>7</v>
      </c>
      <c r="B35" s="42" t="s">
        <v>168</v>
      </c>
      <c r="C35" s="43">
        <v>1</v>
      </c>
      <c r="D35" s="44">
        <f>C35/C29</f>
        <v>6.6666666666666666E-2</v>
      </c>
      <c r="E35" s="40">
        <v>6.6699999999999995E-2</v>
      </c>
    </row>
    <row r="36" spans="1:5">
      <c r="A36" s="31" t="s">
        <v>7</v>
      </c>
      <c r="B36" s="42" t="s">
        <v>169</v>
      </c>
      <c r="C36" s="43">
        <v>1</v>
      </c>
      <c r="D36" s="44">
        <f>C36/C29</f>
        <v>6.6666666666666666E-2</v>
      </c>
      <c r="E36" s="40">
        <v>6.6699999999999995E-2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S4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" sqref="D2:I3"/>
    </sheetView>
  </sheetViews>
  <sheetFormatPr defaultRowHeight="15.75"/>
  <cols>
    <col min="1" max="1" width="11.28515625" style="4" customWidth="1"/>
    <col min="2" max="2" width="33.5703125" style="4" customWidth="1"/>
    <col min="3" max="4" width="9.140625" style="7" customWidth="1"/>
    <col min="5" max="5" width="13.85546875" style="7" customWidth="1"/>
    <col min="6" max="6" width="9.140625" style="7" customWidth="1"/>
    <col min="7" max="8" width="13.85546875" style="7" customWidth="1"/>
    <col min="9" max="9" width="9.140625" style="7" customWidth="1"/>
    <col min="10" max="18" width="9.140625" style="9" customWidth="1"/>
    <col min="19" max="21" width="9.140625" style="7" customWidth="1"/>
    <col min="22" max="24" width="9.140625" style="9" customWidth="1"/>
    <col min="25" max="26" width="9.140625" style="7" customWidth="1"/>
    <col min="27" max="27" width="9.140625" style="9" customWidth="1"/>
    <col min="28" max="30" width="9.140625" style="7" customWidth="1"/>
    <col min="31" max="1033" width="9.140625" style="4" customWidth="1"/>
  </cols>
  <sheetData>
    <row r="1" spans="1:30" s="5" customFormat="1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s="5" customFormat="1" ht="39" customHeight="1">
      <c r="A2" s="52" t="s">
        <v>0</v>
      </c>
      <c r="B2" s="54" t="s">
        <v>1</v>
      </c>
      <c r="C2" s="52" t="s">
        <v>61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172</v>
      </c>
      <c r="I2" s="52" t="s">
        <v>78</v>
      </c>
      <c r="J2" s="55" t="s">
        <v>77</v>
      </c>
      <c r="K2" s="52" t="s">
        <v>32</v>
      </c>
      <c r="L2" s="52"/>
      <c r="M2" s="52"/>
      <c r="N2" s="52"/>
      <c r="O2" s="52"/>
      <c r="P2" s="52"/>
      <c r="Q2" s="52"/>
      <c r="R2" s="52"/>
      <c r="S2" s="52" t="s">
        <v>31</v>
      </c>
      <c r="T2" s="52"/>
      <c r="U2" s="52"/>
      <c r="V2" s="52"/>
      <c r="W2" s="52"/>
      <c r="X2" s="52"/>
      <c r="Y2" s="52"/>
      <c r="Z2" s="52"/>
      <c r="AA2" s="52"/>
      <c r="AB2" s="52"/>
      <c r="AC2" s="52" t="s">
        <v>88</v>
      </c>
      <c r="AD2" s="52"/>
    </row>
    <row r="3" spans="1:30" s="5" customFormat="1" ht="39.75" customHeight="1">
      <c r="A3" s="52"/>
      <c r="B3" s="54"/>
      <c r="C3" s="52"/>
      <c r="D3" s="52"/>
      <c r="E3" s="52"/>
      <c r="F3" s="52"/>
      <c r="G3" s="52"/>
      <c r="H3" s="52"/>
      <c r="I3" s="52"/>
      <c r="J3" s="56"/>
      <c r="K3" s="12" t="s">
        <v>38</v>
      </c>
      <c r="L3" s="12" t="s">
        <v>39</v>
      </c>
      <c r="M3" s="12" t="s">
        <v>40</v>
      </c>
      <c r="N3" s="12" t="s">
        <v>79</v>
      </c>
      <c r="O3" s="12" t="s">
        <v>80</v>
      </c>
      <c r="P3" s="12" t="s">
        <v>41</v>
      </c>
      <c r="Q3" s="12" t="s">
        <v>81</v>
      </c>
      <c r="R3" s="12" t="s">
        <v>82</v>
      </c>
      <c r="S3" s="12" t="s">
        <v>35</v>
      </c>
      <c r="T3" s="12" t="s">
        <v>83</v>
      </c>
      <c r="U3" s="12" t="s">
        <v>36</v>
      </c>
      <c r="V3" s="12" t="s">
        <v>34</v>
      </c>
      <c r="W3" s="12" t="s">
        <v>37</v>
      </c>
      <c r="X3" s="12" t="s">
        <v>33</v>
      </c>
      <c r="Y3" s="12" t="s">
        <v>84</v>
      </c>
      <c r="Z3" s="12" t="s">
        <v>85</v>
      </c>
      <c r="AA3" s="12" t="s">
        <v>86</v>
      </c>
      <c r="AB3" s="12" t="s">
        <v>87</v>
      </c>
      <c r="AC3" s="12" t="s">
        <v>90</v>
      </c>
      <c r="AD3" s="12" t="s">
        <v>89</v>
      </c>
    </row>
    <row r="4" spans="1:30" s="4" customFormat="1">
      <c r="A4" s="1">
        <v>1</v>
      </c>
      <c r="B4" s="3" t="s">
        <v>97</v>
      </c>
      <c r="C4" s="2">
        <v>100</v>
      </c>
      <c r="D4" s="8">
        <v>0.5</v>
      </c>
      <c r="E4" s="8"/>
      <c r="F4" s="8">
        <v>5</v>
      </c>
      <c r="G4" s="8">
        <v>45</v>
      </c>
      <c r="H4" s="8"/>
      <c r="I4" s="8">
        <v>227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4" customFormat="1" ht="13.5" customHeight="1">
      <c r="A5" s="1">
        <v>2</v>
      </c>
      <c r="B5" s="3" t="s">
        <v>98</v>
      </c>
      <c r="C5" s="2">
        <v>100</v>
      </c>
      <c r="D5" s="8">
        <v>1.8</v>
      </c>
      <c r="E5" s="8"/>
      <c r="F5" s="8">
        <v>0.9</v>
      </c>
      <c r="G5" s="8">
        <v>70</v>
      </c>
      <c r="H5" s="8"/>
      <c r="I5" s="8">
        <v>358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4" customFormat="1" ht="13.5" customHeight="1">
      <c r="A6" s="1">
        <v>3</v>
      </c>
      <c r="B6" s="3" t="s">
        <v>99</v>
      </c>
      <c r="C6" s="2">
        <v>100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4" customFormat="1">
      <c r="A7" s="1" t="s">
        <v>105</v>
      </c>
      <c r="B7" s="3" t="s">
        <v>100</v>
      </c>
      <c r="C7" s="2">
        <v>100</v>
      </c>
      <c r="D7" s="8">
        <v>1</v>
      </c>
      <c r="E7" s="8"/>
      <c r="F7" s="8">
        <v>0.7</v>
      </c>
      <c r="G7" s="8">
        <v>85</v>
      </c>
      <c r="H7" s="8"/>
      <c r="I7" s="8">
        <v>350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4" customFormat="1" ht="31.5">
      <c r="A8" s="1">
        <v>4</v>
      </c>
      <c r="B8" s="3" t="s">
        <v>101</v>
      </c>
      <c r="C8" s="2">
        <v>100</v>
      </c>
      <c r="D8" s="8">
        <v>0.5</v>
      </c>
      <c r="E8" s="8"/>
      <c r="F8" s="8">
        <v>1</v>
      </c>
      <c r="G8" s="8">
        <v>85</v>
      </c>
      <c r="H8" s="8"/>
      <c r="I8" s="8">
        <v>351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4" customFormat="1">
      <c r="A9" s="1">
        <v>5</v>
      </c>
      <c r="B9" s="3" t="s">
        <v>8</v>
      </c>
      <c r="C9" s="2">
        <v>100</v>
      </c>
      <c r="D9" s="8">
        <v>2</v>
      </c>
      <c r="E9" s="8">
        <v>0</v>
      </c>
      <c r="F9" s="8">
        <v>0.4</v>
      </c>
      <c r="G9" s="8">
        <v>16.3</v>
      </c>
      <c r="H9" s="8">
        <v>1.4</v>
      </c>
      <c r="I9" s="8">
        <v>77</v>
      </c>
      <c r="J9" s="8">
        <v>0</v>
      </c>
      <c r="K9" s="8">
        <v>3</v>
      </c>
      <c r="L9" s="8">
        <v>0.12</v>
      </c>
      <c r="M9" s="8">
        <v>7.0000000000000007E-2</v>
      </c>
      <c r="N9" s="8">
        <v>0.3</v>
      </c>
      <c r="O9" s="8">
        <v>1.8</v>
      </c>
      <c r="P9" s="8">
        <v>20</v>
      </c>
      <c r="Q9" s="8">
        <v>0.1</v>
      </c>
      <c r="R9" s="8">
        <v>0</v>
      </c>
      <c r="S9" s="8">
        <v>10</v>
      </c>
      <c r="T9" s="8">
        <v>58</v>
      </c>
      <c r="U9" s="8">
        <v>23</v>
      </c>
      <c r="V9" s="8">
        <v>568</v>
      </c>
      <c r="W9" s="8">
        <v>0.9</v>
      </c>
      <c r="X9" s="8">
        <v>5</v>
      </c>
      <c r="Y9" s="8">
        <v>0.27</v>
      </c>
      <c r="Z9" s="8">
        <v>5</v>
      </c>
      <c r="AA9" s="8">
        <v>0.36</v>
      </c>
      <c r="AB9" s="8">
        <v>0.03</v>
      </c>
      <c r="AC9" s="8">
        <v>0.08</v>
      </c>
      <c r="AD9" s="8">
        <v>9.2999999999999999E-2</v>
      </c>
    </row>
    <row r="10" spans="1:30" s="4" customFormat="1" ht="94.5">
      <c r="A10" s="1">
        <v>6</v>
      </c>
      <c r="B10" s="3" t="s">
        <v>170</v>
      </c>
      <c r="C10" s="2">
        <v>100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4" customFormat="1">
      <c r="A11" s="6" t="s">
        <v>106</v>
      </c>
      <c r="B11" s="3" t="s">
        <v>10</v>
      </c>
      <c r="C11" s="2">
        <v>100</v>
      </c>
      <c r="D11" s="8">
        <v>1.1000000000000001</v>
      </c>
      <c r="E11" s="8">
        <v>0</v>
      </c>
      <c r="F11" s="8">
        <v>0.2</v>
      </c>
      <c r="G11" s="8">
        <v>3.8</v>
      </c>
      <c r="H11" s="8">
        <v>1.4</v>
      </c>
      <c r="I11" s="8">
        <v>24</v>
      </c>
      <c r="J11" s="8">
        <v>0</v>
      </c>
      <c r="K11" s="8">
        <v>133</v>
      </c>
      <c r="L11" s="8">
        <v>0.06</v>
      </c>
      <c r="M11" s="8">
        <v>0.04</v>
      </c>
      <c r="N11" s="8">
        <v>0.01</v>
      </c>
      <c r="O11" s="8">
        <v>0.7</v>
      </c>
      <c r="P11" s="8">
        <v>25</v>
      </c>
      <c r="Q11" s="8">
        <v>0.7</v>
      </c>
      <c r="R11" s="8">
        <v>0</v>
      </c>
      <c r="S11" s="8">
        <v>14</v>
      </c>
      <c r="T11" s="8">
        <v>26</v>
      </c>
      <c r="U11" s="8">
        <v>20</v>
      </c>
      <c r="V11" s="8">
        <v>290</v>
      </c>
      <c r="W11" s="8">
        <v>0.9</v>
      </c>
      <c r="X11" s="8">
        <v>3</v>
      </c>
      <c r="Y11" s="8">
        <v>0.4</v>
      </c>
      <c r="Z11" s="8">
        <v>2</v>
      </c>
      <c r="AA11" s="8">
        <v>0.2</v>
      </c>
      <c r="AB11" s="8">
        <v>0.02</v>
      </c>
      <c r="AC11" s="8">
        <v>0.08</v>
      </c>
      <c r="AD11" s="8">
        <v>3.0000000000000001E-3</v>
      </c>
    </row>
    <row r="12" spans="1:30" s="4" customFormat="1">
      <c r="A12" s="1" t="s">
        <v>107</v>
      </c>
      <c r="B12" s="3" t="s">
        <v>11</v>
      </c>
      <c r="C12" s="2">
        <v>100</v>
      </c>
      <c r="D12" s="8">
        <v>0.7</v>
      </c>
      <c r="E12" s="8">
        <v>0</v>
      </c>
      <c r="F12" s="8">
        <v>0.1</v>
      </c>
      <c r="G12" s="8">
        <v>1.9</v>
      </c>
      <c r="H12" s="8">
        <v>1</v>
      </c>
      <c r="I12" s="8">
        <v>11</v>
      </c>
      <c r="J12" s="8">
        <v>0</v>
      </c>
      <c r="K12" s="8">
        <v>10</v>
      </c>
      <c r="L12" s="8">
        <v>0.03</v>
      </c>
      <c r="M12" s="8">
        <v>0.04</v>
      </c>
      <c r="N12" s="8">
        <v>0.04</v>
      </c>
      <c r="O12" s="8">
        <v>0.3</v>
      </c>
      <c r="P12" s="8">
        <v>7</v>
      </c>
      <c r="Q12" s="8">
        <v>0.1</v>
      </c>
      <c r="R12" s="8">
        <v>0</v>
      </c>
      <c r="S12" s="8">
        <v>23</v>
      </c>
      <c r="T12" s="8">
        <v>42</v>
      </c>
      <c r="U12" s="8">
        <v>14</v>
      </c>
      <c r="V12" s="8">
        <v>141</v>
      </c>
      <c r="W12" s="8">
        <v>0.6</v>
      </c>
      <c r="X12" s="8">
        <v>7</v>
      </c>
      <c r="Y12" s="8">
        <v>0.3</v>
      </c>
      <c r="Z12" s="8">
        <v>3</v>
      </c>
      <c r="AA12" s="8">
        <v>0.22</v>
      </c>
      <c r="AB12" s="8">
        <v>1E-3</v>
      </c>
      <c r="AC12" s="8">
        <v>2.8000000000000001E-2</v>
      </c>
      <c r="AD12" s="8">
        <v>5.0000000000000001E-3</v>
      </c>
    </row>
    <row r="13" spans="1:30" s="4" customFormat="1">
      <c r="A13" s="1" t="s">
        <v>108</v>
      </c>
      <c r="B13" s="3" t="s">
        <v>12</v>
      </c>
      <c r="C13" s="2">
        <v>100</v>
      </c>
      <c r="D13" s="8">
        <v>1.3</v>
      </c>
      <c r="E13" s="8">
        <v>0</v>
      </c>
      <c r="F13" s="8">
        <v>0.1</v>
      </c>
      <c r="G13" s="8">
        <v>6.9</v>
      </c>
      <c r="H13" s="8">
        <v>2.4</v>
      </c>
      <c r="I13" s="8">
        <v>35</v>
      </c>
      <c r="J13" s="8">
        <v>0</v>
      </c>
      <c r="K13" s="8">
        <v>2000</v>
      </c>
      <c r="L13" s="8">
        <v>0.06</v>
      </c>
      <c r="M13" s="8">
        <v>7.0000000000000007E-2</v>
      </c>
      <c r="N13" s="8">
        <v>0.13</v>
      </c>
      <c r="O13" s="8">
        <v>1.1000000000000001</v>
      </c>
      <c r="P13" s="8">
        <v>5</v>
      </c>
      <c r="Q13" s="8">
        <v>0.4</v>
      </c>
      <c r="R13" s="8">
        <v>0</v>
      </c>
      <c r="S13" s="8">
        <v>27</v>
      </c>
      <c r="T13" s="8">
        <v>55</v>
      </c>
      <c r="U13" s="8">
        <v>38</v>
      </c>
      <c r="V13" s="8">
        <v>200</v>
      </c>
      <c r="W13" s="8">
        <v>0.7</v>
      </c>
      <c r="X13" s="8">
        <v>21</v>
      </c>
      <c r="Y13" s="8">
        <v>0.1</v>
      </c>
      <c r="Z13" s="8">
        <v>5</v>
      </c>
      <c r="AA13" s="8">
        <v>0.4</v>
      </c>
      <c r="AB13" s="8">
        <v>5.5E-2</v>
      </c>
      <c r="AC13" s="8">
        <v>0.115</v>
      </c>
      <c r="AD13" s="8">
        <v>2E-3</v>
      </c>
    </row>
    <row r="14" spans="1:30" s="4" customFormat="1">
      <c r="A14" s="1" t="s">
        <v>109</v>
      </c>
      <c r="B14" s="3" t="s">
        <v>13</v>
      </c>
      <c r="C14" s="2">
        <v>100</v>
      </c>
      <c r="D14" s="8">
        <v>1.5</v>
      </c>
      <c r="E14" s="8">
        <v>0</v>
      </c>
      <c r="F14" s="8">
        <v>0.1</v>
      </c>
      <c r="G14" s="8">
        <v>8.8000000000000007</v>
      </c>
      <c r="H14" s="8">
        <v>2.5</v>
      </c>
      <c r="I14" s="8">
        <v>42</v>
      </c>
      <c r="J14" s="8">
        <v>0</v>
      </c>
      <c r="K14" s="8">
        <v>2</v>
      </c>
      <c r="L14" s="8">
        <v>0.02</v>
      </c>
      <c r="M14" s="8">
        <v>0.04</v>
      </c>
      <c r="N14" s="8">
        <v>7.0000000000000001E-3</v>
      </c>
      <c r="O14" s="8">
        <v>0.4</v>
      </c>
      <c r="P14" s="8">
        <v>10</v>
      </c>
      <c r="Q14" s="8">
        <v>0.1</v>
      </c>
      <c r="R14" s="8">
        <v>0</v>
      </c>
      <c r="S14" s="8">
        <v>37</v>
      </c>
      <c r="T14" s="8">
        <v>43</v>
      </c>
      <c r="U14" s="8">
        <v>22</v>
      </c>
      <c r="V14" s="8">
        <v>288</v>
      </c>
      <c r="W14" s="8">
        <v>1.4</v>
      </c>
      <c r="X14" s="8">
        <v>46</v>
      </c>
      <c r="Y14" s="8">
        <v>0.7</v>
      </c>
      <c r="Z14" s="8">
        <v>7</v>
      </c>
      <c r="AA14" s="8">
        <v>0.43</v>
      </c>
      <c r="AB14" s="8">
        <v>0.02</v>
      </c>
      <c r="AC14" s="8">
        <v>5.5E-2</v>
      </c>
      <c r="AD14" s="8">
        <v>5.0000000000000001E-3</v>
      </c>
    </row>
    <row r="15" spans="1:30" s="4" customFormat="1">
      <c r="A15" s="1" t="s">
        <v>110</v>
      </c>
      <c r="B15" s="3" t="s">
        <v>56</v>
      </c>
      <c r="C15" s="2">
        <v>100</v>
      </c>
      <c r="D15" s="8">
        <v>1.8</v>
      </c>
      <c r="E15" s="8">
        <v>0</v>
      </c>
      <c r="F15" s="8">
        <v>0.2</v>
      </c>
      <c r="G15" s="8">
        <v>4.7</v>
      </c>
      <c r="H15" s="8">
        <v>2</v>
      </c>
      <c r="I15" s="8">
        <v>28</v>
      </c>
      <c r="J15" s="8">
        <v>0</v>
      </c>
      <c r="K15" s="8">
        <v>3</v>
      </c>
      <c r="L15" s="8">
        <v>0.03</v>
      </c>
      <c r="M15" s="8">
        <v>7.0000000000000007E-2</v>
      </c>
      <c r="N15" s="8">
        <v>0.1</v>
      </c>
      <c r="O15" s="8">
        <v>0.9</v>
      </c>
      <c r="P15" s="8">
        <v>45</v>
      </c>
      <c r="Q15" s="8">
        <v>0.1</v>
      </c>
      <c r="R15" s="8">
        <v>0</v>
      </c>
      <c r="S15" s="8">
        <v>48</v>
      </c>
      <c r="T15" s="8">
        <v>31</v>
      </c>
      <c r="U15" s="8">
        <v>16</v>
      </c>
      <c r="V15" s="8">
        <v>300</v>
      </c>
      <c r="W15" s="8">
        <v>0.6</v>
      </c>
      <c r="X15" s="8">
        <v>13</v>
      </c>
      <c r="Y15" s="8">
        <v>0.3</v>
      </c>
      <c r="Z15" s="8">
        <v>3</v>
      </c>
      <c r="AA15" s="8">
        <v>0.4</v>
      </c>
      <c r="AB15" s="8">
        <v>0.01</v>
      </c>
      <c r="AC15" s="8">
        <v>1.7000000000000001E-2</v>
      </c>
      <c r="AD15" s="8">
        <v>8.4000000000000005E-2</v>
      </c>
    </row>
    <row r="16" spans="1:30" s="4" customFormat="1">
      <c r="A16" s="1" t="s">
        <v>111</v>
      </c>
      <c r="B16" s="3" t="s">
        <v>14</v>
      </c>
      <c r="C16" s="2">
        <v>100</v>
      </c>
      <c r="D16" s="8">
        <v>1.4</v>
      </c>
      <c r="E16" s="8">
        <v>0</v>
      </c>
      <c r="F16" s="8">
        <v>0.2</v>
      </c>
      <c r="G16" s="8">
        <v>8.1999999999999993</v>
      </c>
      <c r="H16" s="8">
        <v>3</v>
      </c>
      <c r="I16" s="8">
        <v>41</v>
      </c>
      <c r="J16" s="8">
        <v>0</v>
      </c>
      <c r="K16" s="8">
        <v>0</v>
      </c>
      <c r="L16" s="8">
        <v>0.05</v>
      </c>
      <c r="M16" s="8">
        <v>0.02</v>
      </c>
      <c r="N16" s="8">
        <v>0.12</v>
      </c>
      <c r="O16" s="8">
        <v>0.5</v>
      </c>
      <c r="P16" s="8">
        <v>10</v>
      </c>
      <c r="Q16" s="8">
        <v>0.2</v>
      </c>
      <c r="R16" s="8">
        <v>0</v>
      </c>
      <c r="S16" s="8">
        <v>31</v>
      </c>
      <c r="T16" s="8">
        <v>58</v>
      </c>
      <c r="U16" s="8">
        <v>14</v>
      </c>
      <c r="V16" s="8">
        <v>175</v>
      </c>
      <c r="W16" s="8">
        <v>0.8</v>
      </c>
      <c r="X16" s="8">
        <v>4</v>
      </c>
      <c r="Y16" s="8">
        <v>0.5</v>
      </c>
      <c r="Z16" s="8">
        <v>3</v>
      </c>
      <c r="AA16" s="8">
        <v>0.85</v>
      </c>
      <c r="AB16" s="8">
        <v>3.1E-2</v>
      </c>
      <c r="AC16" s="8">
        <v>1.2999999999999999E-2</v>
      </c>
      <c r="AD16" s="8">
        <v>4.0000000000000001E-3</v>
      </c>
    </row>
    <row r="17" spans="1:30" s="4" customFormat="1">
      <c r="A17" s="1" t="s">
        <v>112</v>
      </c>
      <c r="B17" s="3" t="s">
        <v>15</v>
      </c>
      <c r="C17" s="2">
        <v>100</v>
      </c>
      <c r="D17" s="8">
        <v>3.7</v>
      </c>
      <c r="E17" s="8">
        <v>0</v>
      </c>
      <c r="F17" s="8">
        <v>0.4</v>
      </c>
      <c r="G17" s="8">
        <v>7.6</v>
      </c>
      <c r="H17" s="8">
        <v>2.1</v>
      </c>
      <c r="I17" s="8">
        <v>49</v>
      </c>
      <c r="J17" s="8">
        <v>0</v>
      </c>
      <c r="K17" s="8">
        <v>950</v>
      </c>
      <c r="L17" s="8">
        <v>0.05</v>
      </c>
      <c r="M17" s="8">
        <v>0.05</v>
      </c>
      <c r="N17" s="8">
        <v>0.18</v>
      </c>
      <c r="O17" s="8">
        <v>1.6</v>
      </c>
      <c r="P17" s="8">
        <v>150</v>
      </c>
      <c r="Q17" s="8">
        <v>1.8</v>
      </c>
      <c r="R17" s="8">
        <v>0</v>
      </c>
      <c r="S17" s="8">
        <v>245</v>
      </c>
      <c r="T17" s="8">
        <v>95</v>
      </c>
      <c r="U17" s="8">
        <v>85</v>
      </c>
      <c r="V17" s="8">
        <v>800</v>
      </c>
      <c r="W17" s="8">
        <v>1.9</v>
      </c>
      <c r="X17" s="8">
        <v>34</v>
      </c>
      <c r="Y17" s="8">
        <v>0.1</v>
      </c>
      <c r="Z17" s="8">
        <v>4.3</v>
      </c>
      <c r="AA17" s="8">
        <v>1.07</v>
      </c>
      <c r="AB17" s="8">
        <v>0.23</v>
      </c>
      <c r="AC17" s="8">
        <v>0.115</v>
      </c>
      <c r="AD17" s="8">
        <v>8.0000000000000002E-3</v>
      </c>
    </row>
    <row r="18" spans="1:30" s="4" customFormat="1">
      <c r="A18" s="1" t="s">
        <v>113</v>
      </c>
      <c r="B18" s="3" t="s">
        <v>42</v>
      </c>
      <c r="C18" s="2">
        <v>100</v>
      </c>
      <c r="D18" s="8">
        <v>3.7</v>
      </c>
      <c r="E18" s="8">
        <v>0</v>
      </c>
      <c r="F18" s="8">
        <v>0.4</v>
      </c>
      <c r="G18" s="8">
        <v>7.6</v>
      </c>
      <c r="H18" s="8">
        <v>2.1</v>
      </c>
      <c r="I18" s="8">
        <v>49</v>
      </c>
      <c r="J18" s="8">
        <v>0</v>
      </c>
      <c r="K18" s="8">
        <v>950</v>
      </c>
      <c r="L18" s="8">
        <v>0.05</v>
      </c>
      <c r="M18" s="8">
        <v>0.05</v>
      </c>
      <c r="N18" s="8">
        <v>0.18</v>
      </c>
      <c r="O18" s="8">
        <v>1.6</v>
      </c>
      <c r="P18" s="8">
        <v>150</v>
      </c>
      <c r="Q18" s="8">
        <v>1.8</v>
      </c>
      <c r="R18" s="8">
        <v>0</v>
      </c>
      <c r="S18" s="8">
        <v>245</v>
      </c>
      <c r="T18" s="8">
        <v>95</v>
      </c>
      <c r="U18" s="8">
        <v>85</v>
      </c>
      <c r="V18" s="8">
        <v>800</v>
      </c>
      <c r="W18" s="8">
        <v>1.9</v>
      </c>
      <c r="X18" s="8">
        <v>34</v>
      </c>
      <c r="Y18" s="8">
        <v>0.1</v>
      </c>
      <c r="Z18" s="8">
        <v>4.3</v>
      </c>
      <c r="AA18" s="8">
        <v>1.07</v>
      </c>
      <c r="AB18" s="8">
        <v>0.23</v>
      </c>
      <c r="AC18" s="8">
        <v>0.115</v>
      </c>
      <c r="AD18" s="8">
        <v>8.0000000000000002E-3</v>
      </c>
    </row>
    <row r="19" spans="1:30" s="4" customFormat="1">
      <c r="A19" s="11" t="s">
        <v>114</v>
      </c>
      <c r="B19" s="3" t="s">
        <v>43</v>
      </c>
      <c r="C19" s="2">
        <v>100</v>
      </c>
      <c r="D19" s="8">
        <v>3.7</v>
      </c>
      <c r="E19" s="8">
        <v>0</v>
      </c>
      <c r="F19" s="8">
        <v>0.4</v>
      </c>
      <c r="G19" s="8">
        <v>7.6</v>
      </c>
      <c r="H19" s="8">
        <v>2.1</v>
      </c>
      <c r="I19" s="8">
        <v>49</v>
      </c>
      <c r="J19" s="8">
        <v>0</v>
      </c>
      <c r="K19" s="8">
        <v>950</v>
      </c>
      <c r="L19" s="8">
        <v>0.05</v>
      </c>
      <c r="M19" s="8">
        <v>0.05</v>
      </c>
      <c r="N19" s="8">
        <v>0.18</v>
      </c>
      <c r="O19" s="8">
        <v>1.6</v>
      </c>
      <c r="P19" s="8">
        <v>150</v>
      </c>
      <c r="Q19" s="8">
        <v>1.8</v>
      </c>
      <c r="R19" s="8">
        <v>0</v>
      </c>
      <c r="S19" s="8">
        <v>245</v>
      </c>
      <c r="T19" s="8">
        <v>95</v>
      </c>
      <c r="U19" s="8">
        <v>85</v>
      </c>
      <c r="V19" s="8">
        <v>800</v>
      </c>
      <c r="W19" s="8">
        <v>1.9</v>
      </c>
      <c r="X19" s="8">
        <v>34</v>
      </c>
      <c r="Y19" s="8">
        <v>0.1</v>
      </c>
      <c r="Z19" s="8">
        <v>4.3</v>
      </c>
      <c r="AA19" s="8">
        <v>1.07</v>
      </c>
      <c r="AB19" s="8">
        <v>0.23</v>
      </c>
      <c r="AC19" s="8">
        <v>0.115</v>
      </c>
      <c r="AD19" s="8">
        <v>8.0000000000000002E-3</v>
      </c>
    </row>
    <row r="20" spans="1:30" s="4" customFormat="1">
      <c r="A20" s="1">
        <v>7</v>
      </c>
      <c r="B20" s="3" t="s">
        <v>16</v>
      </c>
      <c r="C20" s="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4" customFormat="1">
      <c r="A21" s="1" t="s">
        <v>67</v>
      </c>
      <c r="B21" s="3" t="s">
        <v>17</v>
      </c>
      <c r="C21" s="2">
        <v>100</v>
      </c>
      <c r="D21" s="8">
        <v>0.4</v>
      </c>
      <c r="E21" s="8">
        <v>0</v>
      </c>
      <c r="F21" s="8">
        <v>0.4</v>
      </c>
      <c r="G21" s="8">
        <v>9.8000000000000007</v>
      </c>
      <c r="H21" s="8">
        <v>1.8</v>
      </c>
      <c r="I21" s="8">
        <v>47</v>
      </c>
      <c r="J21" s="8">
        <v>0</v>
      </c>
      <c r="K21" s="8">
        <v>5</v>
      </c>
      <c r="L21" s="8">
        <v>0.03</v>
      </c>
      <c r="M21" s="8">
        <v>0.02</v>
      </c>
      <c r="N21" s="8">
        <v>0.08</v>
      </c>
      <c r="O21" s="8">
        <v>0.04</v>
      </c>
      <c r="P21" s="8">
        <v>10</v>
      </c>
      <c r="Q21" s="8">
        <v>0.2</v>
      </c>
      <c r="R21" s="8">
        <v>0</v>
      </c>
      <c r="S21" s="8">
        <v>16</v>
      </c>
      <c r="T21" s="8">
        <v>11</v>
      </c>
      <c r="U21" s="8">
        <v>9</v>
      </c>
      <c r="V21" s="8">
        <v>278</v>
      </c>
      <c r="W21" s="8">
        <v>2.2000000000000002</v>
      </c>
      <c r="X21" s="8">
        <v>26</v>
      </c>
      <c r="Y21" s="8">
        <v>0.3</v>
      </c>
      <c r="Z21" s="8">
        <v>2</v>
      </c>
      <c r="AA21" s="8">
        <v>0.15</v>
      </c>
      <c r="AB21" s="8">
        <v>8.0000000000000002E-3</v>
      </c>
      <c r="AC21" s="8">
        <v>4.2999999999999997E-2</v>
      </c>
      <c r="AD21" s="8">
        <v>8.9999999999999993E-3</v>
      </c>
    </row>
    <row r="22" spans="1:30" s="4" customFormat="1">
      <c r="A22" s="1" t="s">
        <v>115</v>
      </c>
      <c r="B22" s="3" t="s">
        <v>44</v>
      </c>
      <c r="C22" s="2">
        <v>100</v>
      </c>
      <c r="D22" s="8">
        <v>0.4</v>
      </c>
      <c r="E22" s="8">
        <v>0</v>
      </c>
      <c r="F22" s="8">
        <v>0.4</v>
      </c>
      <c r="G22" s="8">
        <v>9.8000000000000007</v>
      </c>
      <c r="H22" s="8">
        <v>1.8</v>
      </c>
      <c r="I22" s="8">
        <v>47</v>
      </c>
      <c r="J22" s="8">
        <v>0</v>
      </c>
      <c r="K22" s="8">
        <v>5</v>
      </c>
      <c r="L22" s="8">
        <v>0.03</v>
      </c>
      <c r="M22" s="8">
        <v>0.02</v>
      </c>
      <c r="N22" s="8">
        <v>0.08</v>
      </c>
      <c r="O22" s="8">
        <v>0.04</v>
      </c>
      <c r="P22" s="8">
        <v>10</v>
      </c>
      <c r="Q22" s="8">
        <v>0.2</v>
      </c>
      <c r="R22" s="8">
        <v>0</v>
      </c>
      <c r="S22" s="8">
        <v>16</v>
      </c>
      <c r="T22" s="8">
        <v>11</v>
      </c>
      <c r="U22" s="8">
        <v>9</v>
      </c>
      <c r="V22" s="8">
        <v>278</v>
      </c>
      <c r="W22" s="8">
        <v>2.2000000000000002</v>
      </c>
      <c r="X22" s="8">
        <v>26</v>
      </c>
      <c r="Y22" s="8">
        <v>0.3</v>
      </c>
      <c r="Z22" s="8">
        <v>2</v>
      </c>
      <c r="AA22" s="8">
        <v>0.15</v>
      </c>
      <c r="AB22" s="8">
        <v>8.0000000000000002E-3</v>
      </c>
      <c r="AC22" s="8">
        <v>4.2999999999999997E-2</v>
      </c>
      <c r="AD22" s="8">
        <v>8.9999999999999993E-3</v>
      </c>
    </row>
    <row r="23" spans="1:30" s="4" customFormat="1">
      <c r="A23" s="1" t="s">
        <v>116</v>
      </c>
      <c r="B23" s="3" t="s">
        <v>45</v>
      </c>
      <c r="C23" s="2">
        <v>100</v>
      </c>
      <c r="D23" s="8">
        <v>0.4</v>
      </c>
      <c r="E23" s="8">
        <v>0</v>
      </c>
      <c r="F23" s="8">
        <v>0.4</v>
      </c>
      <c r="G23" s="8">
        <v>9.8000000000000007</v>
      </c>
      <c r="H23" s="8">
        <v>1.8</v>
      </c>
      <c r="I23" s="8">
        <v>47</v>
      </c>
      <c r="J23" s="8">
        <v>0</v>
      </c>
      <c r="K23" s="8">
        <v>5</v>
      </c>
      <c r="L23" s="8">
        <v>0.03</v>
      </c>
      <c r="M23" s="8">
        <v>0.02</v>
      </c>
      <c r="N23" s="8">
        <v>0.08</v>
      </c>
      <c r="O23" s="8">
        <v>0.04</v>
      </c>
      <c r="P23" s="8">
        <v>10</v>
      </c>
      <c r="Q23" s="8">
        <v>0.2</v>
      </c>
      <c r="R23" s="8">
        <v>0</v>
      </c>
      <c r="S23" s="8">
        <v>16</v>
      </c>
      <c r="T23" s="8">
        <v>11</v>
      </c>
      <c r="U23" s="8">
        <v>9</v>
      </c>
      <c r="V23" s="8">
        <v>278</v>
      </c>
      <c r="W23" s="8">
        <v>2.2000000000000002</v>
      </c>
      <c r="X23" s="8">
        <v>26</v>
      </c>
      <c r="Y23" s="8">
        <v>0.3</v>
      </c>
      <c r="Z23" s="8">
        <v>2</v>
      </c>
      <c r="AA23" s="8">
        <v>0.15</v>
      </c>
      <c r="AB23" s="8">
        <v>8.0000000000000002E-3</v>
      </c>
      <c r="AC23" s="8">
        <v>4.2999999999999997E-2</v>
      </c>
      <c r="AD23" s="8">
        <v>8.9999999999999993E-3</v>
      </c>
    </row>
    <row r="24" spans="1:30" s="4" customFormat="1">
      <c r="A24" s="1" t="s">
        <v>68</v>
      </c>
      <c r="B24" s="3" t="s">
        <v>18</v>
      </c>
      <c r="C24" s="2">
        <v>100</v>
      </c>
      <c r="D24" s="8">
        <v>0.4</v>
      </c>
      <c r="E24" s="8">
        <v>0</v>
      </c>
      <c r="F24" s="8">
        <v>0.3</v>
      </c>
      <c r="G24" s="8">
        <v>10.3</v>
      </c>
      <c r="H24" s="8">
        <v>2.8</v>
      </c>
      <c r="I24" s="8">
        <v>47</v>
      </c>
      <c r="J24" s="8">
        <v>0</v>
      </c>
      <c r="K24" s="8">
        <v>2</v>
      </c>
      <c r="L24" s="8">
        <v>0.02</v>
      </c>
      <c r="M24" s="8">
        <v>0.03</v>
      </c>
      <c r="N24" s="8">
        <v>0.03</v>
      </c>
      <c r="O24" s="8">
        <v>0.2</v>
      </c>
      <c r="P24" s="8">
        <v>5</v>
      </c>
      <c r="Q24" s="8">
        <v>0.4</v>
      </c>
      <c r="R24" s="8">
        <v>0</v>
      </c>
      <c r="S24" s="8">
        <v>19</v>
      </c>
      <c r="T24" s="8">
        <v>16</v>
      </c>
      <c r="U24" s="8">
        <v>12</v>
      </c>
      <c r="V24" s="8">
        <v>155</v>
      </c>
      <c r="W24" s="8">
        <v>2.2999999999999998</v>
      </c>
      <c r="X24" s="8">
        <v>14</v>
      </c>
      <c r="Y24" s="8">
        <v>0.1</v>
      </c>
      <c r="Z24" s="8">
        <v>1</v>
      </c>
      <c r="AA24" s="8">
        <v>0.19</v>
      </c>
      <c r="AB24" s="8">
        <v>0.01</v>
      </c>
      <c r="AC24" s="8">
        <v>9.2999999999999999E-2</v>
      </c>
      <c r="AD24" s="8">
        <v>1E-3</v>
      </c>
    </row>
    <row r="25" spans="1:30" s="4" customFormat="1">
      <c r="A25" s="1" t="s">
        <v>69</v>
      </c>
      <c r="B25" s="3" t="s">
        <v>19</v>
      </c>
      <c r="C25" s="2">
        <v>100</v>
      </c>
      <c r="D25" s="8">
        <v>1.5</v>
      </c>
      <c r="E25" s="8">
        <v>0</v>
      </c>
      <c r="F25" s="8">
        <v>0.5</v>
      </c>
      <c r="G25" s="8">
        <v>21</v>
      </c>
      <c r="H25" s="8">
        <v>1.7</v>
      </c>
      <c r="I25" s="8">
        <v>96</v>
      </c>
      <c r="J25" s="8">
        <v>0</v>
      </c>
      <c r="K25" s="8">
        <v>20</v>
      </c>
      <c r="L25" s="8">
        <v>0.04</v>
      </c>
      <c r="M25" s="8">
        <v>0.05</v>
      </c>
      <c r="N25" s="8">
        <v>0.38</v>
      </c>
      <c r="O25" s="8">
        <v>0.9</v>
      </c>
      <c r="P25" s="8">
        <v>10</v>
      </c>
      <c r="Q25" s="8">
        <v>0.4</v>
      </c>
      <c r="R25" s="8">
        <v>0</v>
      </c>
      <c r="S25" s="8">
        <v>8</v>
      </c>
      <c r="T25" s="8">
        <v>28</v>
      </c>
      <c r="U25" s="8">
        <v>42</v>
      </c>
      <c r="V25" s="8">
        <v>348</v>
      </c>
      <c r="W25" s="8">
        <v>0.6</v>
      </c>
      <c r="X25" s="8">
        <v>31</v>
      </c>
      <c r="Y25" s="8">
        <v>1</v>
      </c>
      <c r="Z25" s="8">
        <v>0.05</v>
      </c>
      <c r="AA25" s="8">
        <v>0.15</v>
      </c>
      <c r="AB25" s="8">
        <v>2E-3</v>
      </c>
      <c r="AC25" s="8">
        <v>4.5999999999999999E-2</v>
      </c>
      <c r="AD25" s="8">
        <v>2.7E-2</v>
      </c>
    </row>
    <row r="26" spans="1:30" s="4" customFormat="1">
      <c r="A26" s="1" t="s">
        <v>70</v>
      </c>
      <c r="B26" s="3" t="s">
        <v>20</v>
      </c>
      <c r="C26" s="2">
        <v>100</v>
      </c>
      <c r="D26" s="8">
        <v>0.8</v>
      </c>
      <c r="E26" s="8">
        <v>0</v>
      </c>
      <c r="F26" s="8">
        <v>0.2</v>
      </c>
      <c r="G26" s="8">
        <v>7.5</v>
      </c>
      <c r="H26" s="8">
        <v>1.9</v>
      </c>
      <c r="I26" s="8">
        <v>38</v>
      </c>
      <c r="J26" s="8">
        <v>0</v>
      </c>
      <c r="K26" s="8">
        <v>10</v>
      </c>
      <c r="L26" s="8">
        <v>0.06</v>
      </c>
      <c r="M26" s="8">
        <v>0.03</v>
      </c>
      <c r="N26" s="8">
        <v>7.0000000000000007E-2</v>
      </c>
      <c r="O26" s="8">
        <v>0.3</v>
      </c>
      <c r="P26" s="8">
        <v>38</v>
      </c>
      <c r="Q26" s="8">
        <v>0.2</v>
      </c>
      <c r="R26" s="8">
        <v>0</v>
      </c>
      <c r="S26" s="8">
        <v>35</v>
      </c>
      <c r="T26" s="8">
        <v>17</v>
      </c>
      <c r="U26" s="8">
        <v>11</v>
      </c>
      <c r="V26" s="8">
        <v>155</v>
      </c>
      <c r="W26" s="8">
        <v>0.1</v>
      </c>
      <c r="X26" s="8">
        <v>12</v>
      </c>
      <c r="Y26" s="8">
        <v>0.1</v>
      </c>
      <c r="Z26" s="8">
        <v>0.3</v>
      </c>
      <c r="AA26" s="8">
        <v>7.0000000000000007E-2</v>
      </c>
      <c r="AB26" s="8">
        <v>0.15</v>
      </c>
      <c r="AC26" s="8">
        <v>4.8000000000000001E-2</v>
      </c>
      <c r="AD26" s="8">
        <v>1.7999999999999999E-2</v>
      </c>
    </row>
    <row r="27" spans="1:30" s="4" customFormat="1">
      <c r="A27" s="1" t="s">
        <v>71</v>
      </c>
      <c r="B27" s="3" t="s">
        <v>57</v>
      </c>
      <c r="C27" s="2">
        <v>100</v>
      </c>
      <c r="D27" s="8">
        <v>0.9</v>
      </c>
      <c r="E27" s="8">
        <v>0</v>
      </c>
      <c r="F27" s="8">
        <v>0.2</v>
      </c>
      <c r="G27" s="8">
        <v>8.1</v>
      </c>
      <c r="H27" s="8">
        <v>2.2000000000000002</v>
      </c>
      <c r="I27" s="8">
        <v>43</v>
      </c>
      <c r="J27" s="8">
        <v>0</v>
      </c>
      <c r="K27" s="8">
        <v>8</v>
      </c>
      <c r="L27" s="8">
        <v>0.04</v>
      </c>
      <c r="M27" s="8">
        <v>0.03</v>
      </c>
      <c r="N27" s="8">
        <v>0.06</v>
      </c>
      <c r="O27" s="8">
        <v>0.3</v>
      </c>
      <c r="P27" s="8">
        <v>60</v>
      </c>
      <c r="Q27" s="8">
        <v>0.2</v>
      </c>
      <c r="R27" s="8">
        <v>0</v>
      </c>
      <c r="S27" s="8">
        <v>34</v>
      </c>
      <c r="T27" s="8">
        <v>23</v>
      </c>
      <c r="U27" s="8">
        <v>13</v>
      </c>
      <c r="V27" s="8">
        <v>197</v>
      </c>
      <c r="W27" s="8">
        <v>0.3</v>
      </c>
      <c r="X27" s="8">
        <v>13</v>
      </c>
      <c r="Y27" s="8">
        <v>0.5</v>
      </c>
      <c r="Z27" s="8">
        <v>2</v>
      </c>
      <c r="AA27" s="8">
        <v>0.2</v>
      </c>
      <c r="AB27" s="8">
        <v>1.7000000000000001E-2</v>
      </c>
      <c r="AC27" s="8">
        <v>3.1E-2</v>
      </c>
      <c r="AD27" s="8">
        <v>1.0999999999999999E-2</v>
      </c>
    </row>
    <row r="28" spans="1:30" s="4" customFormat="1">
      <c r="A28" s="1" t="s">
        <v>72</v>
      </c>
      <c r="B28" s="3" t="s">
        <v>21</v>
      </c>
      <c r="C28" s="2">
        <v>100</v>
      </c>
      <c r="D28" s="8">
        <v>0.5</v>
      </c>
      <c r="E28" s="8">
        <v>0</v>
      </c>
      <c r="F28" s="8">
        <v>0.2</v>
      </c>
      <c r="G28" s="8">
        <v>3.7</v>
      </c>
      <c r="H28" s="8">
        <v>3.3</v>
      </c>
      <c r="I28" s="8">
        <v>28</v>
      </c>
      <c r="J28" s="8">
        <v>0</v>
      </c>
      <c r="K28" s="8">
        <v>3</v>
      </c>
      <c r="L28" s="8">
        <v>0.02</v>
      </c>
      <c r="M28" s="8">
        <v>0.02</v>
      </c>
      <c r="N28" s="8">
        <v>0.08</v>
      </c>
      <c r="O28" s="8">
        <v>0.3</v>
      </c>
      <c r="P28" s="8">
        <v>15</v>
      </c>
      <c r="Q28" s="8">
        <v>1</v>
      </c>
      <c r="R28" s="8">
        <v>0</v>
      </c>
      <c r="S28" s="8">
        <v>14</v>
      </c>
      <c r="T28" s="8">
        <v>11</v>
      </c>
      <c r="U28" s="8">
        <v>15</v>
      </c>
      <c r="V28" s="8">
        <v>119</v>
      </c>
      <c r="W28" s="8">
        <v>0.6</v>
      </c>
      <c r="X28" s="8">
        <v>1</v>
      </c>
      <c r="Y28" s="8">
        <v>0.1</v>
      </c>
      <c r="Z28" s="8">
        <v>0.06</v>
      </c>
      <c r="AA28" s="8">
        <v>0.1</v>
      </c>
      <c r="AB28" s="8">
        <v>0.01</v>
      </c>
      <c r="AC28" s="8">
        <v>3.3000000000000002E-2</v>
      </c>
      <c r="AD28" s="8">
        <v>2.1999999999999999E-2</v>
      </c>
    </row>
    <row r="29" spans="1:30" s="4" customFormat="1">
      <c r="A29" s="1" t="s">
        <v>117</v>
      </c>
      <c r="B29" s="3" t="s">
        <v>46</v>
      </c>
      <c r="C29" s="2">
        <v>100</v>
      </c>
      <c r="D29" s="8">
        <v>0.5</v>
      </c>
      <c r="E29" s="8">
        <v>0</v>
      </c>
      <c r="F29" s="8">
        <v>0.2</v>
      </c>
      <c r="G29" s="8">
        <v>3.7</v>
      </c>
      <c r="H29" s="8">
        <v>3.3</v>
      </c>
      <c r="I29" s="8">
        <v>28</v>
      </c>
      <c r="J29" s="8">
        <v>0</v>
      </c>
      <c r="K29" s="8">
        <v>3</v>
      </c>
      <c r="L29" s="8">
        <v>0.02</v>
      </c>
      <c r="M29" s="8">
        <v>0.02</v>
      </c>
      <c r="N29" s="8">
        <v>0.08</v>
      </c>
      <c r="O29" s="8">
        <v>0.3</v>
      </c>
      <c r="P29" s="8">
        <v>15</v>
      </c>
      <c r="Q29" s="8">
        <v>1</v>
      </c>
      <c r="R29" s="8">
        <v>0</v>
      </c>
      <c r="S29" s="8">
        <v>14</v>
      </c>
      <c r="T29" s="8">
        <v>11</v>
      </c>
      <c r="U29" s="8">
        <v>15</v>
      </c>
      <c r="V29" s="8">
        <v>119</v>
      </c>
      <c r="W29" s="8">
        <v>0.6</v>
      </c>
      <c r="X29" s="8">
        <v>1</v>
      </c>
      <c r="Y29" s="8">
        <v>0.1</v>
      </c>
      <c r="Z29" s="8">
        <v>0.06</v>
      </c>
      <c r="AA29" s="8">
        <v>0.1</v>
      </c>
      <c r="AB29" s="8">
        <v>0.01</v>
      </c>
      <c r="AC29" s="8">
        <v>3.3000000000000002E-2</v>
      </c>
      <c r="AD29" s="8">
        <v>2.1999999999999999E-2</v>
      </c>
    </row>
    <row r="30" spans="1:30" s="4" customFormat="1">
      <c r="A30" s="1" t="s">
        <v>118</v>
      </c>
      <c r="B30" s="3" t="s">
        <v>47</v>
      </c>
      <c r="C30" s="2">
        <v>100</v>
      </c>
      <c r="D30" s="8">
        <v>0.5</v>
      </c>
      <c r="E30" s="8">
        <v>0</v>
      </c>
      <c r="F30" s="8">
        <v>0.2</v>
      </c>
      <c r="G30" s="8">
        <v>3.7</v>
      </c>
      <c r="H30" s="8">
        <v>3.3</v>
      </c>
      <c r="I30" s="8">
        <v>28</v>
      </c>
      <c r="J30" s="8">
        <v>0</v>
      </c>
      <c r="K30" s="8">
        <v>3</v>
      </c>
      <c r="L30" s="8">
        <v>0.02</v>
      </c>
      <c r="M30" s="8">
        <v>0.02</v>
      </c>
      <c r="N30" s="8">
        <v>0.08</v>
      </c>
      <c r="O30" s="8">
        <v>0.3</v>
      </c>
      <c r="P30" s="8">
        <v>15</v>
      </c>
      <c r="Q30" s="8">
        <v>1</v>
      </c>
      <c r="R30" s="8">
        <v>0</v>
      </c>
      <c r="S30" s="8">
        <v>14</v>
      </c>
      <c r="T30" s="8">
        <v>11</v>
      </c>
      <c r="U30" s="8">
        <v>15</v>
      </c>
      <c r="V30" s="8">
        <v>119</v>
      </c>
      <c r="W30" s="8">
        <v>0.6</v>
      </c>
      <c r="X30" s="8">
        <v>1</v>
      </c>
      <c r="Y30" s="8">
        <v>0.1</v>
      </c>
      <c r="Z30" s="8">
        <v>0.06</v>
      </c>
      <c r="AA30" s="8">
        <v>0.1</v>
      </c>
      <c r="AB30" s="8">
        <v>0.01</v>
      </c>
      <c r="AC30" s="8">
        <v>3.3000000000000002E-2</v>
      </c>
      <c r="AD30" s="8">
        <v>2.1999999999999999E-2</v>
      </c>
    </row>
    <row r="31" spans="1:30" s="4" customFormat="1">
      <c r="A31" s="1" t="s">
        <v>73</v>
      </c>
      <c r="B31" s="3" t="s">
        <v>63</v>
      </c>
      <c r="C31" s="2">
        <v>100</v>
      </c>
      <c r="D31" s="8">
        <v>0.9</v>
      </c>
      <c r="E31" s="8">
        <v>0</v>
      </c>
      <c r="F31" s="8">
        <v>0.1</v>
      </c>
      <c r="G31" s="8">
        <v>3</v>
      </c>
      <c r="H31" s="8">
        <v>2</v>
      </c>
      <c r="I31" s="8">
        <v>34</v>
      </c>
      <c r="J31" s="8">
        <v>0</v>
      </c>
      <c r="K31" s="8">
        <v>2</v>
      </c>
      <c r="L31" s="8">
        <v>0.04</v>
      </c>
      <c r="M31" s="8">
        <v>0.02</v>
      </c>
      <c r="N31" s="8">
        <v>0.06</v>
      </c>
      <c r="O31" s="8">
        <v>0.2</v>
      </c>
      <c r="P31" s="8">
        <v>40</v>
      </c>
      <c r="Q31" s="8">
        <v>0.2</v>
      </c>
      <c r="R31" s="8">
        <v>0</v>
      </c>
      <c r="S31" s="8">
        <v>40</v>
      </c>
      <c r="T31" s="8">
        <v>22</v>
      </c>
      <c r="U31" s="8">
        <v>12</v>
      </c>
      <c r="V31" s="8">
        <v>163</v>
      </c>
      <c r="W31" s="8">
        <v>0.6</v>
      </c>
      <c r="X31" s="8">
        <v>11</v>
      </c>
      <c r="Y31" s="8">
        <v>0.4</v>
      </c>
      <c r="Z31" s="8">
        <v>0.1</v>
      </c>
      <c r="AA31" s="8">
        <v>0.125</v>
      </c>
      <c r="AB31" s="8">
        <v>0.01</v>
      </c>
      <c r="AC31" s="8">
        <v>6.3E-2</v>
      </c>
      <c r="AD31" s="8">
        <v>2.5999999999999999E-2</v>
      </c>
    </row>
    <row r="32" spans="1:30" s="4" customFormat="1">
      <c r="A32" s="1">
        <v>8</v>
      </c>
      <c r="B32" s="3" t="s">
        <v>64</v>
      </c>
      <c r="C32" s="2">
        <v>100</v>
      </c>
      <c r="D32" s="8">
        <v>0.5</v>
      </c>
      <c r="E32" s="8">
        <v>0</v>
      </c>
      <c r="F32" s="8">
        <v>0.1</v>
      </c>
      <c r="G32" s="8">
        <v>10.1</v>
      </c>
      <c r="H32" s="8">
        <v>0.2</v>
      </c>
      <c r="I32" s="8">
        <v>46</v>
      </c>
      <c r="J32" s="8">
        <v>0</v>
      </c>
      <c r="K32" s="8">
        <v>0</v>
      </c>
      <c r="L32" s="8">
        <v>0.01</v>
      </c>
      <c r="M32" s="8">
        <v>0.01</v>
      </c>
      <c r="N32" s="8">
        <v>0.04</v>
      </c>
      <c r="O32" s="8">
        <v>0.2</v>
      </c>
      <c r="P32" s="8">
        <v>2</v>
      </c>
      <c r="Q32" s="8">
        <v>0.1</v>
      </c>
      <c r="R32" s="8">
        <v>0</v>
      </c>
      <c r="S32" s="8">
        <v>7</v>
      </c>
      <c r="T32" s="8">
        <v>7</v>
      </c>
      <c r="U32" s="8">
        <v>4</v>
      </c>
      <c r="V32" s="8">
        <v>120</v>
      </c>
      <c r="W32" s="8">
        <v>1.4</v>
      </c>
      <c r="X32" s="8">
        <v>6</v>
      </c>
      <c r="Y32" s="8">
        <v>0</v>
      </c>
      <c r="Z32" s="8">
        <v>1</v>
      </c>
      <c r="AA32" s="8">
        <v>0.04</v>
      </c>
      <c r="AB32" s="8">
        <v>0</v>
      </c>
      <c r="AC32" s="8">
        <v>0</v>
      </c>
      <c r="AD32" s="8">
        <v>0</v>
      </c>
    </row>
    <row r="33" spans="1:30" s="4" customFormat="1">
      <c r="A33" s="1">
        <v>9</v>
      </c>
      <c r="B33" s="3" t="s">
        <v>65</v>
      </c>
      <c r="C33" s="2">
        <v>100</v>
      </c>
      <c r="D33" s="8">
        <v>0</v>
      </c>
      <c r="E33" s="8">
        <v>0</v>
      </c>
      <c r="F33" s="8">
        <v>0</v>
      </c>
      <c r="G33" s="8">
        <v>99.8</v>
      </c>
      <c r="H33" s="8">
        <v>0</v>
      </c>
      <c r="I33" s="8">
        <v>399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3</v>
      </c>
      <c r="T33" s="8">
        <v>0</v>
      </c>
      <c r="U33" s="8">
        <v>0</v>
      </c>
      <c r="V33" s="8">
        <v>3</v>
      </c>
      <c r="W33" s="8">
        <v>0.3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</row>
    <row r="34" spans="1:30" s="4" customFormat="1" ht="47.25">
      <c r="A34" s="1">
        <v>10</v>
      </c>
      <c r="B34" s="3" t="s">
        <v>102</v>
      </c>
      <c r="C34" s="2">
        <v>100</v>
      </c>
      <c r="D34" s="8">
        <v>0.9</v>
      </c>
      <c r="E34" s="8"/>
      <c r="F34" s="8">
        <v>14</v>
      </c>
      <c r="G34" s="8">
        <v>67</v>
      </c>
      <c r="H34" s="8"/>
      <c r="I34" s="8">
        <v>397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4" customFormat="1">
      <c r="A35" s="1">
        <v>11</v>
      </c>
      <c r="B35" s="3" t="s">
        <v>103</v>
      </c>
      <c r="C35" s="2">
        <v>100</v>
      </c>
      <c r="D35" s="8">
        <v>0.7</v>
      </c>
      <c r="E35" s="8"/>
      <c r="F35" s="8">
        <v>2.5</v>
      </c>
      <c r="G35" s="8">
        <v>14.9</v>
      </c>
      <c r="H35" s="8"/>
      <c r="I35" s="8">
        <v>84.62</v>
      </c>
      <c r="J35" s="8"/>
      <c r="K35" s="8">
        <v>150</v>
      </c>
      <c r="L35" s="8">
        <v>0.255</v>
      </c>
      <c r="M35" s="8">
        <v>0.3</v>
      </c>
      <c r="N35" s="8">
        <v>0.3</v>
      </c>
      <c r="O35" s="8"/>
      <c r="P35" s="8">
        <v>10.5</v>
      </c>
      <c r="Q35" s="8">
        <v>2.25</v>
      </c>
      <c r="R35" s="8">
        <v>0.75</v>
      </c>
      <c r="S35" s="8"/>
      <c r="T35" s="8"/>
      <c r="U35" s="8"/>
      <c r="V35" s="8"/>
      <c r="W35" s="8"/>
      <c r="X35" s="8"/>
      <c r="Y35" s="8"/>
      <c r="Z35" s="8">
        <v>35</v>
      </c>
      <c r="AA35" s="8"/>
      <c r="AB35" s="8"/>
      <c r="AC35" s="8"/>
      <c r="AD35" s="8"/>
    </row>
    <row r="36" spans="1:30" s="4" customFormat="1">
      <c r="A36" s="1">
        <v>12</v>
      </c>
      <c r="B36" s="3" t="s">
        <v>25</v>
      </c>
      <c r="C36" s="2">
        <v>100</v>
      </c>
      <c r="D36" s="8">
        <v>20</v>
      </c>
      <c r="E36" s="8">
        <v>0</v>
      </c>
      <c r="F36" s="8">
        <v>2.1</v>
      </c>
      <c r="G36" s="8">
        <v>6.9</v>
      </c>
      <c r="H36" s="8">
        <v>4.5</v>
      </c>
      <c r="I36" s="8">
        <v>151.80000000000001</v>
      </c>
      <c r="J36" s="8">
        <v>0</v>
      </c>
      <c r="K36" s="8">
        <v>50</v>
      </c>
      <c r="L36" s="8">
        <v>7.0000000000000007E-2</v>
      </c>
      <c r="M36" s="8">
        <v>1</v>
      </c>
      <c r="N36" s="8">
        <v>0</v>
      </c>
      <c r="O36" s="8">
        <v>11.32</v>
      </c>
      <c r="P36" s="8">
        <v>10</v>
      </c>
      <c r="Q36" s="8">
        <v>0</v>
      </c>
      <c r="R36" s="8">
        <v>0</v>
      </c>
      <c r="S36" s="8">
        <v>495</v>
      </c>
      <c r="T36" s="8">
        <v>824</v>
      </c>
      <c r="U36" s="8">
        <v>440</v>
      </c>
      <c r="V36" s="8">
        <v>2480</v>
      </c>
      <c r="W36" s="8">
        <v>82</v>
      </c>
      <c r="X36" s="8">
        <v>82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</row>
    <row r="37" spans="1:30" ht="31.5">
      <c r="A37" s="14">
        <v>13</v>
      </c>
      <c r="B37" s="3" t="s">
        <v>104</v>
      </c>
      <c r="C37" s="2">
        <v>100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31.5">
      <c r="A38" s="11" t="s">
        <v>119</v>
      </c>
      <c r="B38" s="3" t="s">
        <v>171</v>
      </c>
      <c r="C38" s="2">
        <v>100</v>
      </c>
      <c r="D38" s="8">
        <v>0.3</v>
      </c>
      <c r="E38" s="8"/>
      <c r="F38" s="8">
        <v>2.7</v>
      </c>
      <c r="G38" s="8">
        <v>9.1</v>
      </c>
      <c r="H38" s="8"/>
      <c r="I38" s="8">
        <v>62</v>
      </c>
      <c r="J38" s="8"/>
      <c r="K38" s="8"/>
      <c r="L38" s="8"/>
      <c r="M38" s="8"/>
      <c r="N38" s="8"/>
      <c r="O38" s="8"/>
      <c r="P38" s="8"/>
      <c r="Q38" s="8"/>
      <c r="R38" s="8"/>
      <c r="S38" s="8">
        <v>20</v>
      </c>
      <c r="T38" s="8">
        <v>11</v>
      </c>
      <c r="U38" s="8"/>
      <c r="V38" s="8">
        <v>22</v>
      </c>
      <c r="W38" s="8"/>
      <c r="X38" s="8"/>
      <c r="Y38" s="8"/>
      <c r="Z38" s="8"/>
      <c r="AA38" s="8"/>
      <c r="AB38" s="8"/>
      <c r="AC38" s="8"/>
      <c r="AD38" s="8"/>
    </row>
    <row r="39" spans="1:30">
      <c r="A39" s="1">
        <v>14</v>
      </c>
      <c r="B39" s="3" t="s">
        <v>23</v>
      </c>
      <c r="C39" s="2">
        <v>100</v>
      </c>
      <c r="D39" s="8">
        <v>0.8</v>
      </c>
      <c r="E39" s="8">
        <v>0.8</v>
      </c>
      <c r="F39" s="8">
        <v>72.5</v>
      </c>
      <c r="G39" s="8">
        <v>1.3</v>
      </c>
      <c r="H39" s="8">
        <v>0</v>
      </c>
      <c r="I39" s="8">
        <v>661</v>
      </c>
      <c r="J39" s="8">
        <v>170</v>
      </c>
      <c r="K39" s="8">
        <v>450</v>
      </c>
      <c r="L39" s="8">
        <v>0.01</v>
      </c>
      <c r="M39" s="8">
        <v>0.12</v>
      </c>
      <c r="N39" s="8">
        <v>3.0000000000000001E-3</v>
      </c>
      <c r="O39" s="8">
        <v>0.2</v>
      </c>
      <c r="P39" s="8">
        <v>0</v>
      </c>
      <c r="Q39" s="8">
        <v>1</v>
      </c>
      <c r="R39" s="8">
        <v>1.3</v>
      </c>
      <c r="S39" s="8">
        <v>24</v>
      </c>
      <c r="T39" s="8">
        <v>30</v>
      </c>
      <c r="U39" s="8">
        <v>0.5</v>
      </c>
      <c r="V39" s="8">
        <v>30</v>
      </c>
      <c r="W39" s="8">
        <v>0.2</v>
      </c>
      <c r="X39" s="8">
        <v>15</v>
      </c>
      <c r="Y39" s="8">
        <v>1</v>
      </c>
      <c r="Z39" s="8">
        <v>0</v>
      </c>
      <c r="AA39" s="8">
        <v>0.15</v>
      </c>
      <c r="AB39" s="8">
        <v>2E-3</v>
      </c>
      <c r="AC39" s="8">
        <v>0.9</v>
      </c>
      <c r="AD39" s="8">
        <v>0.1</v>
      </c>
    </row>
    <row r="40" spans="1:30">
      <c r="A40" s="6" t="s">
        <v>120</v>
      </c>
      <c r="B40" s="3" t="s">
        <v>48</v>
      </c>
      <c r="C40" s="2">
        <v>100</v>
      </c>
      <c r="D40" s="8">
        <v>0.8</v>
      </c>
      <c r="E40" s="8">
        <v>0.8</v>
      </c>
      <c r="F40" s="8">
        <v>72.5</v>
      </c>
      <c r="G40" s="8">
        <v>1.3</v>
      </c>
      <c r="H40" s="8">
        <v>0</v>
      </c>
      <c r="I40" s="8">
        <v>661</v>
      </c>
      <c r="J40" s="8">
        <v>170</v>
      </c>
      <c r="K40" s="8">
        <v>450</v>
      </c>
      <c r="L40" s="8">
        <v>0.01</v>
      </c>
      <c r="M40" s="8">
        <v>0.12</v>
      </c>
      <c r="N40" s="8">
        <v>3.0000000000000001E-3</v>
      </c>
      <c r="O40" s="8">
        <v>0.2</v>
      </c>
      <c r="P40" s="8">
        <v>0</v>
      </c>
      <c r="Q40" s="8">
        <v>1</v>
      </c>
      <c r="R40" s="8">
        <v>1.3</v>
      </c>
      <c r="S40" s="8">
        <v>24</v>
      </c>
      <c r="T40" s="8">
        <v>30</v>
      </c>
      <c r="U40" s="8">
        <v>0.5</v>
      </c>
      <c r="V40" s="8">
        <v>30</v>
      </c>
      <c r="W40" s="8">
        <v>0.2</v>
      </c>
      <c r="X40" s="8">
        <v>15</v>
      </c>
      <c r="Y40" s="8">
        <v>1</v>
      </c>
      <c r="Z40" s="8">
        <v>0</v>
      </c>
      <c r="AA40" s="8">
        <v>0.15</v>
      </c>
      <c r="AB40" s="8">
        <v>2E-3</v>
      </c>
      <c r="AC40" s="8">
        <v>0.9</v>
      </c>
      <c r="AD40" s="8">
        <v>0.1</v>
      </c>
    </row>
    <row r="41" spans="1:30">
      <c r="A41" s="1" t="s">
        <v>121</v>
      </c>
      <c r="B41" s="3" t="s">
        <v>49</v>
      </c>
      <c r="C41" s="2">
        <v>100</v>
      </c>
      <c r="D41" s="8">
        <v>0.8</v>
      </c>
      <c r="E41" s="8">
        <v>0.8</v>
      </c>
      <c r="F41" s="8">
        <v>72.5</v>
      </c>
      <c r="G41" s="8">
        <v>1.3</v>
      </c>
      <c r="H41" s="8">
        <v>0</v>
      </c>
      <c r="I41" s="8">
        <v>661</v>
      </c>
      <c r="J41" s="8">
        <v>170</v>
      </c>
      <c r="K41" s="8">
        <v>450</v>
      </c>
      <c r="L41" s="8">
        <v>0.01</v>
      </c>
      <c r="M41" s="8">
        <v>0.12</v>
      </c>
      <c r="N41" s="8">
        <v>3.0000000000000001E-3</v>
      </c>
      <c r="O41" s="8">
        <v>0.2</v>
      </c>
      <c r="P41" s="8">
        <v>0</v>
      </c>
      <c r="Q41" s="8">
        <v>1</v>
      </c>
      <c r="R41" s="8">
        <v>1.3</v>
      </c>
      <c r="S41" s="8">
        <v>24</v>
      </c>
      <c r="T41" s="8">
        <v>30</v>
      </c>
      <c r="U41" s="8">
        <v>0.5</v>
      </c>
      <c r="V41" s="8">
        <v>30</v>
      </c>
      <c r="W41" s="8">
        <v>0.2</v>
      </c>
      <c r="X41" s="8">
        <v>15</v>
      </c>
      <c r="Y41" s="8">
        <v>1</v>
      </c>
      <c r="Z41" s="8">
        <v>0</v>
      </c>
      <c r="AA41" s="8">
        <v>0.15</v>
      </c>
      <c r="AB41" s="8">
        <v>2E-3</v>
      </c>
      <c r="AC41" s="8">
        <v>0.9</v>
      </c>
      <c r="AD41" s="8">
        <v>0.1</v>
      </c>
    </row>
    <row r="42" spans="1:30">
      <c r="A42" s="1" t="s">
        <v>122</v>
      </c>
      <c r="B42" s="3" t="s">
        <v>24</v>
      </c>
      <c r="C42" s="2">
        <v>100</v>
      </c>
      <c r="D42" s="8">
        <v>0</v>
      </c>
      <c r="E42" s="8">
        <v>0</v>
      </c>
      <c r="F42" s="8">
        <v>99.9</v>
      </c>
      <c r="G42" s="8">
        <v>0</v>
      </c>
      <c r="H42" s="8">
        <v>0</v>
      </c>
      <c r="I42" s="8">
        <v>899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44</v>
      </c>
      <c r="R42" s="8">
        <v>0</v>
      </c>
      <c r="S42" s="8">
        <v>0</v>
      </c>
      <c r="T42" s="8">
        <v>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59.8</v>
      </c>
      <c r="AD42" s="8">
        <v>0</v>
      </c>
    </row>
    <row r="43" spans="1:30">
      <c r="A43" s="1" t="s">
        <v>123</v>
      </c>
      <c r="B43" s="3" t="s">
        <v>50</v>
      </c>
      <c r="C43" s="2">
        <v>100</v>
      </c>
      <c r="D43" s="8">
        <v>0</v>
      </c>
      <c r="E43" s="8">
        <v>0</v>
      </c>
      <c r="F43" s="8">
        <v>99.9</v>
      </c>
      <c r="G43" s="8">
        <v>0</v>
      </c>
      <c r="H43" s="8">
        <v>0</v>
      </c>
      <c r="I43" s="8">
        <v>899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44</v>
      </c>
      <c r="R43" s="8">
        <v>0</v>
      </c>
      <c r="S43" s="8">
        <v>0</v>
      </c>
      <c r="T43" s="8">
        <v>2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59.8</v>
      </c>
      <c r="AD43" s="8">
        <v>0</v>
      </c>
    </row>
    <row r="44" spans="1:30">
      <c r="A44" s="1" t="s">
        <v>124</v>
      </c>
      <c r="B44" s="3" t="s">
        <v>51</v>
      </c>
      <c r="C44" s="2">
        <v>100</v>
      </c>
      <c r="D44" s="8">
        <v>0</v>
      </c>
      <c r="E44" s="8">
        <v>0</v>
      </c>
      <c r="F44" s="8">
        <v>99.9</v>
      </c>
      <c r="G44" s="8">
        <v>0</v>
      </c>
      <c r="H44" s="8">
        <v>0</v>
      </c>
      <c r="I44" s="8">
        <v>899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44</v>
      </c>
      <c r="R44" s="8">
        <v>0</v>
      </c>
      <c r="S44" s="8">
        <v>0</v>
      </c>
      <c r="T44" s="8">
        <v>2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59.8</v>
      </c>
      <c r="AD44" s="8">
        <v>0</v>
      </c>
    </row>
    <row r="45" spans="1:30">
      <c r="A45" s="1">
        <v>16</v>
      </c>
      <c r="B45" s="3" t="s">
        <v>66</v>
      </c>
      <c r="C45" s="2">
        <v>100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368</v>
      </c>
      <c r="T45" s="8">
        <v>75</v>
      </c>
      <c r="U45" s="8">
        <v>22</v>
      </c>
      <c r="V45" s="8">
        <v>9</v>
      </c>
      <c r="W45" s="8">
        <v>2.9</v>
      </c>
      <c r="X45" s="8">
        <v>38710</v>
      </c>
      <c r="Y45" s="8">
        <v>0</v>
      </c>
      <c r="Z45" s="8">
        <v>0</v>
      </c>
      <c r="AA45" s="8">
        <v>110</v>
      </c>
      <c r="AB45" s="8">
        <v>0</v>
      </c>
      <c r="AC45" s="8">
        <v>0</v>
      </c>
      <c r="AD45" s="8">
        <v>0</v>
      </c>
    </row>
  </sheetData>
  <mergeCells count="14">
    <mergeCell ref="K2:R2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S2:AB2"/>
    <mergeCell ref="AC2:AD2"/>
    <mergeCell ref="J2:J3"/>
  </mergeCells>
  <pageMargins left="0.7" right="0.7" top="0.75" bottom="0.75" header="0.51180555555555496" footer="0.51180555555555496"/>
  <pageSetup paperSize="9" scale="4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B13"/>
  <sheetViews>
    <sheetView tabSelected="1" workbookViewId="0">
      <selection activeCell="F4" sqref="F4:F5"/>
    </sheetView>
  </sheetViews>
  <sheetFormatPr defaultRowHeight="15.75"/>
  <cols>
    <col min="1" max="1" width="35.140625" style="15" bestFit="1" customWidth="1"/>
    <col min="2" max="3" width="9.7109375" style="15" bestFit="1" customWidth="1"/>
    <col min="4" max="4" width="13.85546875" style="15" bestFit="1" customWidth="1"/>
    <col min="5" max="5" width="10.42578125" style="15" bestFit="1" customWidth="1"/>
    <col min="6" max="7" width="9.5703125" style="15" bestFit="1" customWidth="1"/>
    <col min="8" max="8" width="7.42578125" style="15" bestFit="1" customWidth="1"/>
    <col min="9" max="9" width="6.28515625" style="15" bestFit="1" customWidth="1"/>
    <col min="10" max="10" width="7.42578125" style="15" bestFit="1" customWidth="1"/>
    <col min="11" max="11" width="6" style="15" bestFit="1" customWidth="1"/>
    <col min="12" max="12" width="8.140625" style="15" bestFit="1" customWidth="1"/>
    <col min="13" max="13" width="6.42578125" style="15" bestFit="1" customWidth="1"/>
    <col min="14" max="14" width="7.140625" style="15" bestFit="1" customWidth="1"/>
    <col min="15" max="15" width="7.5703125" style="15" bestFit="1" customWidth="1"/>
    <col min="16" max="16" width="8.42578125" style="15" bestFit="1" customWidth="1"/>
    <col min="17" max="17" width="6.85546875" style="15" bestFit="1" customWidth="1"/>
    <col min="18" max="18" width="6" style="15" bestFit="1" customWidth="1"/>
    <col min="19" max="16384" width="9.140625" style="15"/>
  </cols>
  <sheetData>
    <row r="3" spans="1:28">
      <c r="A3" s="16" t="s">
        <v>60</v>
      </c>
      <c r="B3" s="16"/>
      <c r="C3" s="16"/>
      <c r="D3" s="16"/>
    </row>
    <row r="4" spans="1:28" ht="15.75" customHeight="1">
      <c r="A4" s="57" t="s">
        <v>54</v>
      </c>
      <c r="B4" s="52" t="s">
        <v>26</v>
      </c>
      <c r="C4" s="52" t="s">
        <v>27</v>
      </c>
      <c r="D4" s="52" t="s">
        <v>28</v>
      </c>
      <c r="E4" s="52" t="s">
        <v>29</v>
      </c>
      <c r="F4" s="52" t="s">
        <v>172</v>
      </c>
      <c r="G4" s="52" t="s">
        <v>78</v>
      </c>
      <c r="H4" s="55" t="s">
        <v>77</v>
      </c>
      <c r="I4" s="52" t="s">
        <v>32</v>
      </c>
      <c r="J4" s="52"/>
      <c r="K4" s="52"/>
      <c r="L4" s="52"/>
      <c r="M4" s="52"/>
      <c r="N4" s="52"/>
      <c r="O4" s="52"/>
      <c r="P4" s="52"/>
      <c r="Q4" s="52" t="s">
        <v>31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88</v>
      </c>
      <c r="AB4" s="52"/>
    </row>
    <row r="5" spans="1:28" ht="31.5">
      <c r="A5" s="58"/>
      <c r="B5" s="52"/>
      <c r="C5" s="52"/>
      <c r="D5" s="52"/>
      <c r="E5" s="52"/>
      <c r="F5" s="52"/>
      <c r="G5" s="52"/>
      <c r="H5" s="56"/>
      <c r="I5" s="13" t="s">
        <v>38</v>
      </c>
      <c r="J5" s="13" t="s">
        <v>39</v>
      </c>
      <c r="K5" s="13" t="s">
        <v>40</v>
      </c>
      <c r="L5" s="13" t="s">
        <v>79</v>
      </c>
      <c r="M5" s="13" t="s">
        <v>80</v>
      </c>
      <c r="N5" s="13" t="s">
        <v>41</v>
      </c>
      <c r="O5" s="13" t="s">
        <v>81</v>
      </c>
      <c r="P5" s="13" t="s">
        <v>82</v>
      </c>
      <c r="Q5" s="13" t="s">
        <v>35</v>
      </c>
      <c r="R5" s="13" t="s">
        <v>83</v>
      </c>
      <c r="S5" s="13" t="s">
        <v>36</v>
      </c>
      <c r="T5" s="13" t="s">
        <v>34</v>
      </c>
      <c r="U5" s="13" t="s">
        <v>37</v>
      </c>
      <c r="V5" s="13" t="s">
        <v>33</v>
      </c>
      <c r="W5" s="13" t="s">
        <v>84</v>
      </c>
      <c r="X5" s="13" t="s">
        <v>85</v>
      </c>
      <c r="Y5" s="13" t="s">
        <v>86</v>
      </c>
      <c r="Z5" s="13" t="s">
        <v>87</v>
      </c>
      <c r="AA5" s="13" t="s">
        <v>90</v>
      </c>
      <c r="AB5" s="13" t="s">
        <v>89</v>
      </c>
    </row>
    <row r="6" spans="1:28">
      <c r="A6" s="19" t="s">
        <v>52</v>
      </c>
      <c r="B6" s="20">
        <f>'Расчет нормы без учета ТП'!D46</f>
        <v>14.826400000000007</v>
      </c>
      <c r="C6" s="20">
        <f>'Расчет нормы без учета ТП'!E46</f>
        <v>0.28000000000000003</v>
      </c>
      <c r="D6" s="20">
        <f>'Расчет нормы без учета ТП'!F46</f>
        <v>88.687400000000025</v>
      </c>
      <c r="E6" s="20">
        <f>'Расчет нормы без учета ТП'!G46</f>
        <v>406.63040000000012</v>
      </c>
      <c r="F6" s="20">
        <f>'Расчет нормы без учета ТП'!H46</f>
        <v>14.712999999999994</v>
      </c>
      <c r="G6" s="20">
        <f>'Расчет нормы без учета ТП'!I46</f>
        <v>2511.7226400000009</v>
      </c>
      <c r="H6" s="20">
        <f>'Расчет нормы без учета ТП'!J46</f>
        <v>59.5</v>
      </c>
      <c r="I6" s="20">
        <f>'Расчет нормы без учета ТП'!K46</f>
        <v>1439.4900000000007</v>
      </c>
      <c r="J6" s="20">
        <f>'Расчет нормы без учета ТП'!L46</f>
        <v>0.40773999999999994</v>
      </c>
      <c r="K6" s="20">
        <f>'Расчет нормы без учета ТП'!M46</f>
        <v>0.41380000000000039</v>
      </c>
      <c r="L6" s="20">
        <f>'Расчет нормы без учета ТП'!N46</f>
        <v>1.0720100000000001</v>
      </c>
      <c r="M6" s="20">
        <f>'Расчет нормы без учета ТП'!O46</f>
        <v>6.1838800000000012</v>
      </c>
      <c r="N6" s="20">
        <f>'Расчет нормы без учета ТП'!P46</f>
        <v>192.03599999999992</v>
      </c>
      <c r="O6" s="20">
        <f>'Расчет нормы без учета ТП'!Q46</f>
        <v>15.786999999999999</v>
      </c>
      <c r="P6" s="20">
        <f>'Расчет нормы без учета ТП'!R46</f>
        <v>0.46400000000000002</v>
      </c>
      <c r="Q6" s="20">
        <f>'Расчет нормы без учета ТП'!S46</f>
        <v>324.79000000000008</v>
      </c>
      <c r="R6" s="20">
        <f>'Расчет нормы без учета ТП'!T46</f>
        <v>327.19600000000008</v>
      </c>
      <c r="S6" s="20">
        <f>'Расчет нормы без учета ТП'!U46</f>
        <v>158.73500000000001</v>
      </c>
      <c r="T6" s="20">
        <f>'Расчет нормы без учета ТП'!V46</f>
        <v>2573.809999999999</v>
      </c>
      <c r="U6" s="20">
        <f>'Расчет нормы без учета ТП'!W46</f>
        <v>10.414</v>
      </c>
      <c r="V6" s="20">
        <f>'Расчет нормы без учета ТП'!X46</f>
        <v>1671.4780000000001</v>
      </c>
      <c r="W6" s="20">
        <f>'Расчет нормы без учета ТП'!Y46</f>
        <v>2.7609999999999983</v>
      </c>
      <c r="X6" s="20">
        <f>'Расчет нормы без учета ТП'!Z46</f>
        <v>23.446100000000015</v>
      </c>
      <c r="Y6" s="20">
        <f>'Расчет нормы без учета ТП'!AA46</f>
        <v>6.9500500000000001</v>
      </c>
      <c r="Z6" s="20">
        <f>'Расчет нормы без учета ТП'!AB46</f>
        <v>0.22300000000000014</v>
      </c>
      <c r="AA6" s="20">
        <f>'Расчет нормы без учета ТП'!AC46</f>
        <v>18.627040000000001</v>
      </c>
      <c r="AB6" s="20">
        <f>'Расчет нормы без учета ТП'!AD46</f>
        <v>0.31142000000000009</v>
      </c>
    </row>
    <row r="7" spans="1:28">
      <c r="A7" s="19" t="s">
        <v>53</v>
      </c>
      <c r="B7" s="21">
        <f>'Расчет нормы с учетом ТП'!D46</f>
        <v>14.269876000000007</v>
      </c>
      <c r="C7" s="21">
        <f>'Расчет нормы с учетом ТП'!E46</f>
        <v>0.27279999999999999</v>
      </c>
      <c r="D7" s="21">
        <f>'Расчет нормы с учетом ТП'!F46</f>
        <v>83.749472000000054</v>
      </c>
      <c r="E7" s="21">
        <f>'Расчет нормы с учетом ТП'!G46</f>
        <v>391.60954400000003</v>
      </c>
      <c r="F7" s="24" t="s">
        <v>91</v>
      </c>
      <c r="G7" s="24">
        <f>'Расчет нормы с учетом ТП'!H46</f>
        <v>2391.7889279999999</v>
      </c>
      <c r="H7" s="24" t="s">
        <v>91</v>
      </c>
      <c r="I7" s="24">
        <f>'Расчет нормы с учетом ТП'!I46</f>
        <v>953.74999999999989</v>
      </c>
      <c r="J7" s="24">
        <f>'Расчет нормы с учетом ТП'!J46</f>
        <v>0.33282879999999987</v>
      </c>
      <c r="K7" s="24">
        <f>'Расчет нормы с учетом ТП'!K46</f>
        <v>0.35888000000000009</v>
      </c>
      <c r="L7" s="24" t="s">
        <v>91</v>
      </c>
      <c r="M7" s="24" t="s">
        <v>91</v>
      </c>
      <c r="N7" s="24">
        <f>'Расчет нормы с учетом ТП'!L46</f>
        <v>122.18640000000008</v>
      </c>
      <c r="O7" s="24" t="s">
        <v>91</v>
      </c>
      <c r="P7" s="24" t="s">
        <v>91</v>
      </c>
      <c r="Q7" s="24">
        <f>'Расчет нормы с учетом ТП'!M46</f>
        <v>297.53679999999986</v>
      </c>
      <c r="R7" s="24">
        <f>'Расчет нормы с учетом ТП'!N46</f>
        <v>296.24741999999998</v>
      </c>
      <c r="S7" s="24">
        <f>'Расчет нормы с учетом ТП'!O46</f>
        <v>146.1711500000001</v>
      </c>
      <c r="T7" s="24">
        <f>'Расчет нормы с учетом ТП'!P46</f>
        <v>2302.0275999999976</v>
      </c>
      <c r="U7" s="24">
        <f>'Расчет нормы с учетом ТП'!Q46</f>
        <v>9.858379999999995</v>
      </c>
      <c r="V7" s="24">
        <f>'Расчет нормы с учетом ТП'!R46</f>
        <v>1285.84888</v>
      </c>
      <c r="W7" s="24">
        <f>'Расчет нормы с учетом ТП'!S46</f>
        <v>2.5884400000000003</v>
      </c>
      <c r="X7" s="24">
        <f>'Расчет нормы с учетом ТП'!T46</f>
        <v>21.402764000000012</v>
      </c>
      <c r="Y7" s="24" t="s">
        <v>91</v>
      </c>
      <c r="Z7" s="24">
        <f>'Расчет нормы с учетом ТП'!U46</f>
        <v>0.20796280000000006</v>
      </c>
      <c r="AA7" s="24" t="s">
        <v>91</v>
      </c>
      <c r="AB7" s="24" t="s">
        <v>91</v>
      </c>
    </row>
    <row r="8" spans="1:28">
      <c r="A8" s="19" t="s">
        <v>59</v>
      </c>
      <c r="B8" s="21">
        <f>'Расчет с учетом ТП и усвояемост'!D46</f>
        <v>11.536122759999994</v>
      </c>
      <c r="C8" s="21" t="s">
        <v>92</v>
      </c>
      <c r="D8" s="21">
        <f>'Расчет с учетом ТП и усвояемост'!E46</f>
        <v>49.939105520000012</v>
      </c>
      <c r="E8" s="21">
        <f>'Расчет с учетом ТП и усвояемост'!F46</f>
        <v>287.79611993999998</v>
      </c>
      <c r="F8" s="24" t="s">
        <v>92</v>
      </c>
      <c r="G8" s="24">
        <f>'Расчет с учетом ТП и усвояемост'!G46</f>
        <v>1646.7809204799992</v>
      </c>
      <c r="H8" s="24" t="s">
        <v>92</v>
      </c>
      <c r="I8" s="24" t="s">
        <v>92</v>
      </c>
      <c r="J8" s="24" t="s">
        <v>92</v>
      </c>
      <c r="K8" s="24" t="s">
        <v>92</v>
      </c>
      <c r="L8" s="24" t="s">
        <v>92</v>
      </c>
      <c r="M8" s="24" t="s">
        <v>92</v>
      </c>
      <c r="N8" s="24" t="s">
        <v>92</v>
      </c>
      <c r="O8" s="24" t="s">
        <v>92</v>
      </c>
      <c r="P8" s="24" t="s">
        <v>92</v>
      </c>
      <c r="Q8" s="24" t="s">
        <v>92</v>
      </c>
      <c r="R8" s="24" t="s">
        <v>92</v>
      </c>
      <c r="S8" s="24" t="s">
        <v>92</v>
      </c>
      <c r="T8" s="24" t="s">
        <v>92</v>
      </c>
      <c r="U8" s="24" t="s">
        <v>92</v>
      </c>
      <c r="V8" s="24" t="s">
        <v>92</v>
      </c>
      <c r="W8" s="24" t="s">
        <v>92</v>
      </c>
      <c r="X8" s="24" t="s">
        <v>92</v>
      </c>
      <c r="Y8" s="24" t="s">
        <v>92</v>
      </c>
      <c r="Z8" s="24" t="s">
        <v>92</v>
      </c>
      <c r="AA8" s="24" t="s">
        <v>92</v>
      </c>
      <c r="AB8" s="24" t="s">
        <v>92</v>
      </c>
    </row>
    <row r="9" spans="1:28" s="27" customFormat="1">
      <c r="A9" s="22" t="s">
        <v>55</v>
      </c>
      <c r="B9" s="23">
        <v>63</v>
      </c>
      <c r="C9" s="23">
        <v>37.799999999999997</v>
      </c>
      <c r="D9" s="23">
        <v>70</v>
      </c>
      <c r="E9" s="25">
        <v>305</v>
      </c>
      <c r="F9" s="25">
        <v>16</v>
      </c>
      <c r="G9" s="25">
        <v>2100</v>
      </c>
      <c r="H9" s="25">
        <v>300</v>
      </c>
      <c r="I9" s="25">
        <v>700</v>
      </c>
      <c r="J9" s="25">
        <v>1.1000000000000001</v>
      </c>
      <c r="K9" s="25">
        <v>1.2</v>
      </c>
      <c r="L9" s="25">
        <v>1.5</v>
      </c>
      <c r="M9" s="25">
        <v>15</v>
      </c>
      <c r="N9" s="25">
        <v>60</v>
      </c>
      <c r="O9" s="25">
        <v>10</v>
      </c>
      <c r="P9" s="25">
        <v>15</v>
      </c>
      <c r="Q9" s="25">
        <v>1100</v>
      </c>
      <c r="R9" s="25">
        <v>800</v>
      </c>
      <c r="S9" s="25">
        <v>250</v>
      </c>
      <c r="T9" s="25">
        <v>2000</v>
      </c>
      <c r="U9" s="25">
        <v>12</v>
      </c>
      <c r="V9" s="25">
        <v>1000</v>
      </c>
      <c r="W9" s="25">
        <v>30</v>
      </c>
      <c r="X9" s="25">
        <v>90</v>
      </c>
      <c r="Y9" s="25">
        <v>10</v>
      </c>
      <c r="Z9" s="25">
        <v>1.5</v>
      </c>
      <c r="AA9" s="28">
        <v>5</v>
      </c>
      <c r="AB9" s="25">
        <v>1</v>
      </c>
    </row>
    <row r="10" spans="1:28" s="27" customFormat="1">
      <c r="A10" s="17" t="s">
        <v>58</v>
      </c>
      <c r="B10" s="18">
        <v>77</v>
      </c>
      <c r="C10" s="18" t="s">
        <v>93</v>
      </c>
      <c r="D10" s="18">
        <v>79</v>
      </c>
      <c r="E10" s="26">
        <v>335</v>
      </c>
      <c r="F10" s="26" t="s">
        <v>93</v>
      </c>
      <c r="G10" s="26">
        <v>2350</v>
      </c>
      <c r="H10" s="26" t="s">
        <v>93</v>
      </c>
      <c r="I10" s="26">
        <v>700</v>
      </c>
      <c r="J10" s="26">
        <v>1.2</v>
      </c>
      <c r="K10" s="26">
        <v>1.4</v>
      </c>
      <c r="L10" s="26" t="s">
        <v>93</v>
      </c>
      <c r="M10" s="26" t="s">
        <v>93</v>
      </c>
      <c r="N10" s="26">
        <v>60</v>
      </c>
      <c r="O10" s="26" t="s">
        <v>93</v>
      </c>
      <c r="P10" s="26">
        <v>10</v>
      </c>
      <c r="Q10" s="26">
        <v>1100</v>
      </c>
      <c r="R10" s="26">
        <v>1100</v>
      </c>
      <c r="S10" s="26">
        <v>250</v>
      </c>
      <c r="T10" s="26">
        <v>1100</v>
      </c>
      <c r="U10" s="26">
        <v>12</v>
      </c>
      <c r="V10" s="26" t="s">
        <v>93</v>
      </c>
      <c r="W10" s="26">
        <v>30</v>
      </c>
      <c r="X10" s="26">
        <v>100</v>
      </c>
      <c r="Y10" s="26" t="s">
        <v>93</v>
      </c>
      <c r="Z10" s="26">
        <v>3</v>
      </c>
      <c r="AA10" s="26" t="s">
        <v>93</v>
      </c>
      <c r="AB10" s="26" t="s">
        <v>93</v>
      </c>
    </row>
    <row r="11" spans="1:28">
      <c r="A11" s="15" t="s">
        <v>94</v>
      </c>
    </row>
    <row r="12" spans="1:28">
      <c r="A12" s="15" t="s">
        <v>96</v>
      </c>
    </row>
    <row r="13" spans="1:28">
      <c r="A13" s="15" t="s">
        <v>95</v>
      </c>
    </row>
  </sheetData>
  <mergeCells count="11">
    <mergeCell ref="AA4:AB4"/>
    <mergeCell ref="E4:E5"/>
    <mergeCell ref="A4:A5"/>
    <mergeCell ref="F4:F5"/>
    <mergeCell ref="G4:G5"/>
    <mergeCell ref="H4:H5"/>
    <mergeCell ref="I4:P4"/>
    <mergeCell ref="Q4:Z4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6"/>
  <sheetViews>
    <sheetView zoomScale="80" zoomScaleNormal="8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D2" sqref="D2:I3"/>
    </sheetView>
  </sheetViews>
  <sheetFormatPr defaultRowHeight="15.75"/>
  <cols>
    <col min="1" max="1" width="9.140625" style="4" customWidth="1"/>
    <col min="2" max="2" width="33.5703125" style="4" customWidth="1"/>
    <col min="3" max="4" width="9.140625" style="9" customWidth="1"/>
    <col min="5" max="5" width="13.85546875" style="9" customWidth="1"/>
    <col min="6" max="6" width="13.7109375" style="9" customWidth="1"/>
    <col min="7" max="7" width="9.140625" style="9" customWidth="1"/>
    <col min="8" max="8" width="13.5703125" style="9" customWidth="1"/>
    <col min="9" max="9" width="14.42578125" style="9" customWidth="1"/>
    <col min="10" max="11" width="13.85546875" style="9" customWidth="1"/>
    <col min="12" max="22" width="9.140625" style="9" customWidth="1"/>
    <col min="23" max="1025" width="9.140625" style="4" customWidth="1"/>
  </cols>
  <sheetData>
    <row r="1" spans="1:30" s="5" customFormat="1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30" s="5" customFormat="1">
      <c r="A2" s="52" t="s">
        <v>0</v>
      </c>
      <c r="B2" s="54" t="s">
        <v>1</v>
      </c>
      <c r="C2" s="52" t="s">
        <v>61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172</v>
      </c>
      <c r="I2" s="52" t="s">
        <v>78</v>
      </c>
      <c r="J2" s="55" t="s">
        <v>77</v>
      </c>
      <c r="K2" s="52" t="s">
        <v>32</v>
      </c>
      <c r="L2" s="52"/>
      <c r="M2" s="52"/>
      <c r="N2" s="52"/>
      <c r="O2" s="52"/>
      <c r="P2" s="52"/>
      <c r="Q2" s="52"/>
      <c r="R2" s="52"/>
      <c r="S2" s="52" t="s">
        <v>31</v>
      </c>
      <c r="T2" s="52"/>
      <c r="U2" s="52"/>
      <c r="V2" s="52"/>
      <c r="W2" s="52"/>
      <c r="X2" s="52"/>
      <c r="Y2" s="52"/>
      <c r="Z2" s="52"/>
      <c r="AA2" s="52"/>
      <c r="AB2" s="52"/>
      <c r="AC2" s="52" t="s">
        <v>88</v>
      </c>
      <c r="AD2" s="52"/>
    </row>
    <row r="3" spans="1:30" s="5" customFormat="1" ht="31.5">
      <c r="A3" s="52"/>
      <c r="B3" s="54"/>
      <c r="C3" s="52"/>
      <c r="D3" s="52"/>
      <c r="E3" s="52"/>
      <c r="F3" s="52"/>
      <c r="G3" s="52"/>
      <c r="H3" s="52"/>
      <c r="I3" s="52"/>
      <c r="J3" s="56"/>
      <c r="K3" s="13" t="s">
        <v>38</v>
      </c>
      <c r="L3" s="13" t="s">
        <v>39</v>
      </c>
      <c r="M3" s="13" t="s">
        <v>40</v>
      </c>
      <c r="N3" s="13" t="s">
        <v>79</v>
      </c>
      <c r="O3" s="13" t="s">
        <v>80</v>
      </c>
      <c r="P3" s="13" t="s">
        <v>41</v>
      </c>
      <c r="Q3" s="13" t="s">
        <v>81</v>
      </c>
      <c r="R3" s="13" t="s">
        <v>82</v>
      </c>
      <c r="S3" s="13" t="s">
        <v>35</v>
      </c>
      <c r="T3" s="13" t="s">
        <v>83</v>
      </c>
      <c r="U3" s="13" t="s">
        <v>36</v>
      </c>
      <c r="V3" s="13" t="s">
        <v>34</v>
      </c>
      <c r="W3" s="13" t="s">
        <v>37</v>
      </c>
      <c r="X3" s="13" t="s">
        <v>33</v>
      </c>
      <c r="Y3" s="13" t="s">
        <v>84</v>
      </c>
      <c r="Z3" s="13" t="s">
        <v>85</v>
      </c>
      <c r="AA3" s="13" t="s">
        <v>86</v>
      </c>
      <c r="AB3" s="13" t="s">
        <v>87</v>
      </c>
      <c r="AC3" s="13" t="s">
        <v>90</v>
      </c>
      <c r="AD3" s="13" t="s">
        <v>89</v>
      </c>
    </row>
    <row r="4" spans="1:30" s="4" customFormat="1">
      <c r="A4" s="1">
        <v>1</v>
      </c>
      <c r="B4" s="3" t="s">
        <v>97</v>
      </c>
      <c r="C4" s="2">
        <v>230</v>
      </c>
      <c r="D4" s="8">
        <f>$C$4*'Химический состав продуктов'!D4/100</f>
        <v>1.1499999999999999</v>
      </c>
      <c r="E4" s="8">
        <f>$C$4*'Химический состав продуктов'!E4/100</f>
        <v>0</v>
      </c>
      <c r="F4" s="8">
        <f>$C$4*'Химический состав продуктов'!F4/100</f>
        <v>11.5</v>
      </c>
      <c r="G4" s="8">
        <f>$C$4*'Химический состав продуктов'!G4/100</f>
        <v>103.5</v>
      </c>
      <c r="H4" s="8">
        <f>$C$4*'Химический состав продуктов'!H4/100</f>
        <v>0</v>
      </c>
      <c r="I4" s="8">
        <f>$C$4*'Химический состав продуктов'!I4/100</f>
        <v>522.1</v>
      </c>
      <c r="J4" s="8">
        <f>$C$4*'Химический состав продуктов'!J4/100</f>
        <v>0</v>
      </c>
      <c r="K4" s="8">
        <f>$C$4*'Химический состав продуктов'!K4/100</f>
        <v>0</v>
      </c>
      <c r="L4" s="8">
        <f>$C$4*'Химический состав продуктов'!L4/100</f>
        <v>0</v>
      </c>
      <c r="M4" s="8">
        <f>$C$4*'Химический состав продуктов'!M4/100</f>
        <v>0</v>
      </c>
      <c r="N4" s="8">
        <f>$C$4*'Химический состав продуктов'!N4/100</f>
        <v>0</v>
      </c>
      <c r="O4" s="8">
        <f>$C$4*'Химический состав продуктов'!O4/100</f>
        <v>0</v>
      </c>
      <c r="P4" s="8">
        <f>$C$4*'Химический состав продуктов'!P4/100</f>
        <v>0</v>
      </c>
      <c r="Q4" s="8">
        <f>$C$4*'Химический состав продуктов'!Q4/100</f>
        <v>0</v>
      </c>
      <c r="R4" s="8">
        <f>$C$4*'Химический состав продуктов'!R4/100</f>
        <v>0</v>
      </c>
      <c r="S4" s="8">
        <f>$C$4*'Химический состав продуктов'!S4/100</f>
        <v>0</v>
      </c>
      <c r="T4" s="8">
        <f>$C$4*'Химический состав продуктов'!T4/100</f>
        <v>0</v>
      </c>
      <c r="U4" s="8">
        <f>$C$4*'Химический состав продуктов'!U4/100</f>
        <v>0</v>
      </c>
      <c r="V4" s="8">
        <f>$C$4*'Химический состав продуктов'!V4/100</f>
        <v>0</v>
      </c>
      <c r="W4" s="8">
        <f>$C$4*'Химический состав продуктов'!W4/100</f>
        <v>0</v>
      </c>
      <c r="X4" s="8">
        <f>$C$4*'Химический состав продуктов'!X4/100</f>
        <v>0</v>
      </c>
      <c r="Y4" s="8">
        <f>$C$4*'Химический состав продуктов'!Y4/100</f>
        <v>0</v>
      </c>
      <c r="Z4" s="8">
        <f>$C$4*'Химический состав продуктов'!Z4/100</f>
        <v>0</v>
      </c>
      <c r="AA4" s="8">
        <f>$C$4*'Химический состав продуктов'!AA4/100</f>
        <v>0</v>
      </c>
      <c r="AB4" s="8">
        <f>$C$4*'Химический состав продуктов'!AB4/100</f>
        <v>0</v>
      </c>
      <c r="AC4" s="8">
        <f>$C$4*'Химический состав продуктов'!AC4/100</f>
        <v>0</v>
      </c>
      <c r="AD4" s="8">
        <f>$C$4*'Химический состав продуктов'!AD4/100</f>
        <v>0</v>
      </c>
    </row>
    <row r="5" spans="1:30" s="4" customFormat="1">
      <c r="A5" s="1">
        <v>2</v>
      </c>
      <c r="B5" s="3" t="s">
        <v>98</v>
      </c>
      <c r="C5" s="2">
        <v>15</v>
      </c>
      <c r="D5" s="8">
        <f>$C$5*'Химический состав продуктов'!D5/100</f>
        <v>0.27</v>
      </c>
      <c r="E5" s="8">
        <f>$C$5*'Химический состав продуктов'!E5/100</f>
        <v>0</v>
      </c>
      <c r="F5" s="8">
        <f>$C$5*'Химический состав продуктов'!F5/100</f>
        <v>0.13500000000000001</v>
      </c>
      <c r="G5" s="8">
        <f>$C$5*'Химический состав продуктов'!G5/100</f>
        <v>10.5</v>
      </c>
      <c r="H5" s="8">
        <f>$C$5*'Химический состав продуктов'!H5/100</f>
        <v>0</v>
      </c>
      <c r="I5" s="8">
        <f>$C$5*'Химический состав продуктов'!I5/100</f>
        <v>53.7</v>
      </c>
      <c r="J5" s="8">
        <f>$C$5*'Химический состав продуктов'!J5/100</f>
        <v>0</v>
      </c>
      <c r="K5" s="8">
        <f>$C$5*'Химический состав продуктов'!K5/100</f>
        <v>0</v>
      </c>
      <c r="L5" s="8">
        <f>$C$5*'Химический состав продуктов'!L5/100</f>
        <v>0</v>
      </c>
      <c r="M5" s="8">
        <f>$C$5*'Химический состав продуктов'!M5/100</f>
        <v>0</v>
      </c>
      <c r="N5" s="8">
        <f>$C$5*'Химический состав продуктов'!N5/100</f>
        <v>0</v>
      </c>
      <c r="O5" s="8">
        <f>$C$5*'Химический состав продуктов'!O5/100</f>
        <v>0</v>
      </c>
      <c r="P5" s="8">
        <f>$C$5*'Химический состав продуктов'!P5/100</f>
        <v>0</v>
      </c>
      <c r="Q5" s="8">
        <f>$C$5*'Химический состав продуктов'!Q5/100</f>
        <v>0</v>
      </c>
      <c r="R5" s="8">
        <f>$C$5*'Химический состав продуктов'!R5/100</f>
        <v>0</v>
      </c>
      <c r="S5" s="8">
        <f>$C$5*'Химический состав продуктов'!S5/100</f>
        <v>0</v>
      </c>
      <c r="T5" s="8">
        <f>$C$5*'Химический состав продуктов'!T5/100</f>
        <v>0</v>
      </c>
      <c r="U5" s="8">
        <f>$C$5*'Химический состав продуктов'!U5/100</f>
        <v>0</v>
      </c>
      <c r="V5" s="8">
        <f>$C$5*'Химический состав продуктов'!V5/100</f>
        <v>0</v>
      </c>
      <c r="W5" s="8">
        <f>$C$5*'Химический состав продуктов'!W5/100</f>
        <v>0</v>
      </c>
      <c r="X5" s="8">
        <f>$C$5*'Химический состав продуктов'!X5/100</f>
        <v>0</v>
      </c>
      <c r="Y5" s="8">
        <f>$C$5*'Химический состав продуктов'!Y5/100</f>
        <v>0</v>
      </c>
      <c r="Z5" s="8">
        <f>$C$5*'Химический состав продуктов'!Z5/100</f>
        <v>0</v>
      </c>
      <c r="AA5" s="8">
        <f>$C$5*'Химический состав продуктов'!AA5/100</f>
        <v>0</v>
      </c>
      <c r="AB5" s="8">
        <f>$C$5*'Химический состав продуктов'!AB5/100</f>
        <v>0</v>
      </c>
      <c r="AC5" s="8">
        <f>$C$5*'Химический состав продуктов'!AC5/100</f>
        <v>0</v>
      </c>
      <c r="AD5" s="8">
        <f>$C$5*'Химический состав продуктов'!AD5/100</f>
        <v>0</v>
      </c>
    </row>
    <row r="6" spans="1:30" s="4" customFormat="1">
      <c r="A6" s="1">
        <v>3</v>
      </c>
      <c r="B6" s="3" t="s">
        <v>99</v>
      </c>
      <c r="C6" s="2">
        <f t="shared" ref="C6:AD6" si="0">SUM(C7:C7)</f>
        <v>45</v>
      </c>
      <c r="D6" s="2">
        <f t="shared" si="0"/>
        <v>0.45</v>
      </c>
      <c r="E6" s="2">
        <f t="shared" si="0"/>
        <v>0</v>
      </c>
      <c r="F6" s="2">
        <f t="shared" si="0"/>
        <v>0.31499999999999995</v>
      </c>
      <c r="G6" s="2">
        <f t="shared" si="0"/>
        <v>38.25</v>
      </c>
      <c r="H6" s="2">
        <f t="shared" si="0"/>
        <v>0</v>
      </c>
      <c r="I6" s="2">
        <f t="shared" si="0"/>
        <v>157.5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  <c r="V6" s="2">
        <f t="shared" si="0"/>
        <v>0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  <c r="AD6" s="2">
        <f t="shared" si="0"/>
        <v>0</v>
      </c>
    </row>
    <row r="7" spans="1:30" s="4" customFormat="1">
      <c r="A7" s="1" t="s">
        <v>105</v>
      </c>
      <c r="B7" s="3" t="s">
        <v>100</v>
      </c>
      <c r="C7" s="2">
        <v>45</v>
      </c>
      <c r="D7" s="8">
        <f>$C$7*'Химический состав продуктов'!D7/100</f>
        <v>0.45</v>
      </c>
      <c r="E7" s="8">
        <f>$C$7*'Химический состав продуктов'!E7/100</f>
        <v>0</v>
      </c>
      <c r="F7" s="8">
        <f>$C$7*'Химический состав продуктов'!F7/100</f>
        <v>0.31499999999999995</v>
      </c>
      <c r="G7" s="8">
        <f>$C$7*'Химический состав продуктов'!G7/100</f>
        <v>38.25</v>
      </c>
      <c r="H7" s="8">
        <f>$C$7*'Химический состав продуктов'!H7/100</f>
        <v>0</v>
      </c>
      <c r="I7" s="8">
        <f>$C$7*'Химический состав продуктов'!I7/100</f>
        <v>157.5</v>
      </c>
      <c r="J7" s="8">
        <f>$C$7*'Химический состав продуктов'!J7/100</f>
        <v>0</v>
      </c>
      <c r="K7" s="8">
        <f>$C$7*'Химический состав продуктов'!K7/100</f>
        <v>0</v>
      </c>
      <c r="L7" s="8">
        <f>$C$7*'Химический состав продуктов'!L7/100</f>
        <v>0</v>
      </c>
      <c r="M7" s="8">
        <f>$C$7*'Химический состав продуктов'!M7/100</f>
        <v>0</v>
      </c>
      <c r="N7" s="8">
        <f>$C$7*'Химический состав продуктов'!N7/100</f>
        <v>0</v>
      </c>
      <c r="O7" s="8">
        <f>$C$7*'Химический состав продуктов'!O7/100</f>
        <v>0</v>
      </c>
      <c r="P7" s="8">
        <f>$C$7*'Химический состав продуктов'!P7/100</f>
        <v>0</v>
      </c>
      <c r="Q7" s="8">
        <f>$C$7*'Химический состав продуктов'!Q7/100</f>
        <v>0</v>
      </c>
      <c r="R7" s="8">
        <f>$C$7*'Химический состав продуктов'!R7/100</f>
        <v>0</v>
      </c>
      <c r="S7" s="8">
        <f>$C$7*'Химический состав продуктов'!S7/100</f>
        <v>0</v>
      </c>
      <c r="T7" s="8">
        <f>$C$7*'Химический состав продуктов'!T7/100</f>
        <v>0</v>
      </c>
      <c r="U7" s="8">
        <f>$C$7*'Химический состав продуктов'!U7/100</f>
        <v>0</v>
      </c>
      <c r="V7" s="8">
        <f>$C$7*'Химический состав продуктов'!V7/100</f>
        <v>0</v>
      </c>
      <c r="W7" s="8">
        <f>$C$7*'Химический состав продуктов'!W7/100</f>
        <v>0</v>
      </c>
      <c r="X7" s="8">
        <f>$C$7*'Химический состав продуктов'!X7/100</f>
        <v>0</v>
      </c>
      <c r="Y7" s="8">
        <f>$C$7*'Химический состав продуктов'!Y7/100</f>
        <v>0</v>
      </c>
      <c r="Z7" s="8">
        <f>$C$7*'Химический состав продуктов'!Z7/100</f>
        <v>0</v>
      </c>
      <c r="AA7" s="8">
        <f>$C$7*'Химический состав продуктов'!AA7/100</f>
        <v>0</v>
      </c>
      <c r="AB7" s="8">
        <f>$C$7*'Химический состав продуктов'!AB7/100</f>
        <v>0</v>
      </c>
      <c r="AC7" s="8">
        <f>$C$7*'Химический состав продуктов'!AC7/100</f>
        <v>0</v>
      </c>
      <c r="AD7" s="8">
        <f>$C$7*'Химический состав продуктов'!AD7/100</f>
        <v>0</v>
      </c>
    </row>
    <row r="8" spans="1:30" s="4" customFormat="1" ht="31.5">
      <c r="A8" s="1">
        <v>4</v>
      </c>
      <c r="B8" s="3" t="s">
        <v>101</v>
      </c>
      <c r="C8" s="2">
        <v>60</v>
      </c>
      <c r="D8" s="8">
        <f>$C$8*'Химический состав продуктов'!D8/100</f>
        <v>0.3</v>
      </c>
      <c r="E8" s="8">
        <f>$C$8*'Химический состав продуктов'!E8/100</f>
        <v>0</v>
      </c>
      <c r="F8" s="8">
        <f>$C$8*'Химический состав продуктов'!F8/100</f>
        <v>0.6</v>
      </c>
      <c r="G8" s="8">
        <f>$C$8*'Химический состав продуктов'!G8/100</f>
        <v>51</v>
      </c>
      <c r="H8" s="8">
        <f>$C$8*'Химический состав продуктов'!H8/100</f>
        <v>0</v>
      </c>
      <c r="I8" s="8">
        <f>$C$8*'Химический состав продуктов'!I8/100</f>
        <v>210.6</v>
      </c>
      <c r="J8" s="8">
        <f>$C$8*'Химический состав продуктов'!J8/100</f>
        <v>0</v>
      </c>
      <c r="K8" s="8">
        <f>$C$8*'Химический состав продуктов'!K8/100</f>
        <v>0</v>
      </c>
      <c r="L8" s="8">
        <f>$C$8*'Химический состав продуктов'!L8/100</f>
        <v>0</v>
      </c>
      <c r="M8" s="8">
        <f>$C$8*'Химический состав продуктов'!M8/100</f>
        <v>0</v>
      </c>
      <c r="N8" s="8">
        <f>$C$8*'Химический состав продуктов'!N8/100</f>
        <v>0</v>
      </c>
      <c r="O8" s="8">
        <f>$C$8*'Химический состав продуктов'!O8/100</f>
        <v>0</v>
      </c>
      <c r="P8" s="8">
        <f>$C$8*'Химический состав продуктов'!P8/100</f>
        <v>0</v>
      </c>
      <c r="Q8" s="8">
        <f>$C$8*'Химический состав продуктов'!Q8/100</f>
        <v>0</v>
      </c>
      <c r="R8" s="8">
        <f>$C$8*'Химический состав продуктов'!R8/100</f>
        <v>0</v>
      </c>
      <c r="S8" s="8">
        <f>$C$8*'Химический состав продуктов'!S8/100</f>
        <v>0</v>
      </c>
      <c r="T8" s="8">
        <f>$C$8*'Химический состав продуктов'!T8/100</f>
        <v>0</v>
      </c>
      <c r="U8" s="8">
        <f>$C$8*'Химический состав продуктов'!U8/100</f>
        <v>0</v>
      </c>
      <c r="V8" s="8">
        <f>$C$8*'Химический состав продуктов'!V8/100</f>
        <v>0</v>
      </c>
      <c r="W8" s="8">
        <f>$C$8*'Химический состав продуктов'!W8/100</f>
        <v>0</v>
      </c>
      <c r="X8" s="8">
        <f>$C$8*'Химический состав продуктов'!X8/100</f>
        <v>0</v>
      </c>
      <c r="Y8" s="8">
        <f>$C$8*'Химический состав продуктов'!Y8/100</f>
        <v>0</v>
      </c>
      <c r="Z8" s="8">
        <f>$C$8*'Химический состав продуктов'!Z8/100</f>
        <v>0</v>
      </c>
      <c r="AA8" s="8">
        <f>$C$8*'Химический состав продуктов'!AA8/100</f>
        <v>0</v>
      </c>
      <c r="AB8" s="8">
        <f>$C$8*'Химический состав продуктов'!AB8/100</f>
        <v>0</v>
      </c>
      <c r="AC8" s="8">
        <f>$C$8*'Химический состав продуктов'!AC8/100</f>
        <v>0</v>
      </c>
      <c r="AD8" s="8">
        <f>$C$8*'Химический состав продуктов'!AD8/100</f>
        <v>0</v>
      </c>
    </row>
    <row r="9" spans="1:30" s="4" customFormat="1">
      <c r="A9" s="1">
        <v>5</v>
      </c>
      <c r="B9" s="3" t="s">
        <v>8</v>
      </c>
      <c r="C9" s="2">
        <v>120</v>
      </c>
      <c r="D9" s="8">
        <f>$C$9*'Химический состав продуктов'!D9/100</f>
        <v>2.4</v>
      </c>
      <c r="E9" s="8">
        <f>$C$9*'Химический состав продуктов'!E9/100</f>
        <v>0</v>
      </c>
      <c r="F9" s="8">
        <f>$C$9*'Химический состав продуктов'!F9/100</f>
        <v>0.48</v>
      </c>
      <c r="G9" s="8">
        <f>$C$9*'Химический состав продуктов'!G9/100</f>
        <v>19.559999999999999</v>
      </c>
      <c r="H9" s="8">
        <f>$C$9*'Химический состав продуктов'!H9/100</f>
        <v>1.68</v>
      </c>
      <c r="I9" s="8">
        <f>$C$9*'Химический состав продуктов'!I9/100</f>
        <v>92.4</v>
      </c>
      <c r="J9" s="8">
        <f>$C$9*'Химический состав продуктов'!J9/100</f>
        <v>0</v>
      </c>
      <c r="K9" s="8">
        <f>$C$9*'Химический состав продуктов'!K9/100</f>
        <v>3.6</v>
      </c>
      <c r="L9" s="8">
        <f>$C$9*'Химический состав продуктов'!L9/100</f>
        <v>0.14399999999999999</v>
      </c>
      <c r="M9" s="8">
        <f>$C$9*'Химический состав продуктов'!M9/100</f>
        <v>8.4000000000000005E-2</v>
      </c>
      <c r="N9" s="8">
        <f>$C$9*'Химический состав продуктов'!N9/100</f>
        <v>0.36</v>
      </c>
      <c r="O9" s="8">
        <f>$C$9*'Химический состав продуктов'!O9/100</f>
        <v>2.16</v>
      </c>
      <c r="P9" s="8">
        <f>$C$9*'Химический состав продуктов'!P9/100</f>
        <v>24</v>
      </c>
      <c r="Q9" s="8">
        <f>$C$9*'Химический состав продуктов'!Q9/100</f>
        <v>0.12</v>
      </c>
      <c r="R9" s="8">
        <f>$C$9*'Химический состав продуктов'!R9/100</f>
        <v>0</v>
      </c>
      <c r="S9" s="8">
        <f>$C$9*'Химический состав продуктов'!S9/100</f>
        <v>12</v>
      </c>
      <c r="T9" s="8">
        <f>$C$9*'Химический состав продуктов'!T9/100</f>
        <v>69.599999999999994</v>
      </c>
      <c r="U9" s="8">
        <f>$C$9*'Химический состав продуктов'!U9/100</f>
        <v>27.6</v>
      </c>
      <c r="V9" s="8">
        <f>$C$9*'Химический состав продуктов'!V9/100</f>
        <v>681.6</v>
      </c>
      <c r="W9" s="8">
        <f>$C$9*'Химический состав продуктов'!W9/100</f>
        <v>1.08</v>
      </c>
      <c r="X9" s="8">
        <f>$C$9*'Химический состав продуктов'!X9/100</f>
        <v>6</v>
      </c>
      <c r="Y9" s="8">
        <f>$C$9*'Химический состав продуктов'!Y9/100</f>
        <v>0.32400000000000007</v>
      </c>
      <c r="Z9" s="8">
        <f>$C$9*'Химический состав продуктов'!Z9/100</f>
        <v>6</v>
      </c>
      <c r="AA9" s="8">
        <f>$C$9*'Химический состав продуктов'!AA9/100</f>
        <v>0.43199999999999994</v>
      </c>
      <c r="AB9" s="8">
        <f>$C$9*'Химический состав продуктов'!AB9/100</f>
        <v>3.5999999999999997E-2</v>
      </c>
      <c r="AC9" s="8">
        <f>$C$9*'Химический состав продуктов'!AC9/100</f>
        <v>9.6000000000000002E-2</v>
      </c>
      <c r="AD9" s="8">
        <f>$C$9*'Химический состав продуктов'!AD9/100</f>
        <v>0.1116</v>
      </c>
    </row>
    <row r="10" spans="1:30" s="4" customFormat="1" ht="94.5">
      <c r="A10" s="1">
        <v>6</v>
      </c>
      <c r="B10" s="3" t="s">
        <v>170</v>
      </c>
      <c r="C10" s="2">
        <f>SUM(C11:C17)</f>
        <v>350</v>
      </c>
      <c r="D10" s="2">
        <f t="shared" ref="D10:AD10" si="1">SUM(D11:D17)</f>
        <v>5.4670000000000005</v>
      </c>
      <c r="E10" s="2">
        <f t="shared" si="1"/>
        <v>0</v>
      </c>
      <c r="F10" s="2">
        <f t="shared" si="1"/>
        <v>0.629</v>
      </c>
      <c r="G10" s="2">
        <f t="shared" si="1"/>
        <v>19.384999999999998</v>
      </c>
      <c r="H10" s="2">
        <f t="shared" si="1"/>
        <v>7.2850000000000001</v>
      </c>
      <c r="I10" s="2">
        <f t="shared" si="1"/>
        <v>107.27000000000001</v>
      </c>
      <c r="J10" s="2">
        <f t="shared" si="1"/>
        <v>0</v>
      </c>
      <c r="K10" s="2">
        <f t="shared" si="1"/>
        <v>1256.1099999999999</v>
      </c>
      <c r="L10" s="2">
        <f t="shared" si="1"/>
        <v>0.14330000000000001</v>
      </c>
      <c r="M10" s="2">
        <f t="shared" si="1"/>
        <v>0.18870000000000003</v>
      </c>
      <c r="N10" s="2">
        <f t="shared" si="1"/>
        <v>0.32056000000000001</v>
      </c>
      <c r="O10" s="2">
        <f t="shared" si="1"/>
        <v>2.7910000000000004</v>
      </c>
      <c r="P10" s="2">
        <f t="shared" si="1"/>
        <v>109.39999999999999</v>
      </c>
      <c r="Q10" s="2">
        <f t="shared" si="1"/>
        <v>1.0580000000000001</v>
      </c>
      <c r="R10" s="2">
        <f t="shared" si="1"/>
        <v>0</v>
      </c>
      <c r="S10" s="2">
        <f t="shared" si="1"/>
        <v>158.93</v>
      </c>
      <c r="T10" s="2">
        <f t="shared" si="1"/>
        <v>150.43</v>
      </c>
      <c r="U10" s="2">
        <f t="shared" si="1"/>
        <v>79.89</v>
      </c>
      <c r="V10" s="2">
        <f t="shared" si="1"/>
        <v>955.44</v>
      </c>
      <c r="W10" s="2">
        <f t="shared" si="1"/>
        <v>2.7279999999999998</v>
      </c>
      <c r="X10" s="2">
        <f t="shared" si="1"/>
        <v>48.8</v>
      </c>
      <c r="Y10" s="2">
        <f t="shared" si="1"/>
        <v>1.125</v>
      </c>
      <c r="Z10" s="2">
        <f t="shared" si="1"/>
        <v>12.130999999999998</v>
      </c>
      <c r="AA10" s="2">
        <f t="shared" si="1"/>
        <v>1.6248</v>
      </c>
      <c r="AB10" s="2">
        <f t="shared" si="1"/>
        <v>0.10908000000000001</v>
      </c>
      <c r="AC10" s="2">
        <f t="shared" si="1"/>
        <v>0.15774000000000005</v>
      </c>
      <c r="AD10" s="2">
        <f t="shared" si="1"/>
        <v>0.12581999999999999</v>
      </c>
    </row>
    <row r="11" spans="1:30" s="4" customFormat="1">
      <c r="A11" s="6" t="s">
        <v>106</v>
      </c>
      <c r="B11" s="3" t="s">
        <v>10</v>
      </c>
      <c r="C11" s="2">
        <v>35</v>
      </c>
      <c r="D11" s="8">
        <f>$C$11*'Химический состав продуктов'!D11/100</f>
        <v>0.38500000000000001</v>
      </c>
      <c r="E11" s="8">
        <f>$C$11*'Химический состав продуктов'!E11/100</f>
        <v>0</v>
      </c>
      <c r="F11" s="8">
        <f>$C$11*'Химический состав продуктов'!F11/100</f>
        <v>7.0000000000000007E-2</v>
      </c>
      <c r="G11" s="8">
        <f>$C$11*'Химический состав продуктов'!G11/100</f>
        <v>1.33</v>
      </c>
      <c r="H11" s="8">
        <f>$C$11*'Химический состав продуктов'!H11/100</f>
        <v>0.49</v>
      </c>
      <c r="I11" s="8">
        <f>$C$11*'Химический состав продуктов'!I11/100</f>
        <v>8.4</v>
      </c>
      <c r="J11" s="8">
        <f>$C$11*'Химический состав продуктов'!J11/100</f>
        <v>0</v>
      </c>
      <c r="K11" s="8">
        <f>$C$11*'Химический состав продуктов'!K11/100</f>
        <v>46.55</v>
      </c>
      <c r="L11" s="8">
        <f>$C$11*'Химический состав продуктов'!L11/100</f>
        <v>2.1000000000000001E-2</v>
      </c>
      <c r="M11" s="8">
        <f>$C$11*'Химический состав продуктов'!M11/100</f>
        <v>1.4000000000000002E-2</v>
      </c>
      <c r="N11" s="8">
        <f>$C$11*'Химический состав продуктов'!N11/100</f>
        <v>3.5000000000000005E-3</v>
      </c>
      <c r="O11" s="8">
        <f>$C$11*'Химический состав продуктов'!O11/100</f>
        <v>0.245</v>
      </c>
      <c r="P11" s="8">
        <f>$C$11*'Химический состав продуктов'!P11/100</f>
        <v>8.75</v>
      </c>
      <c r="Q11" s="8">
        <f>$C$11*'Химический состав продуктов'!Q11/100</f>
        <v>0.245</v>
      </c>
      <c r="R11" s="8">
        <f>$C$11*'Химический состав продуктов'!R11/100</f>
        <v>0</v>
      </c>
      <c r="S11" s="8">
        <f>$C$11*'Химический состав продуктов'!S11/100</f>
        <v>4.9000000000000004</v>
      </c>
      <c r="T11" s="8">
        <f>$C$11*'Химический состав продуктов'!T11/100</f>
        <v>9.1</v>
      </c>
      <c r="U11" s="8">
        <f>$C$11*'Химический состав продуктов'!U11/100</f>
        <v>7</v>
      </c>
      <c r="V11" s="8">
        <f>$C$11*'Химический состав продуктов'!V11/100</f>
        <v>101.5</v>
      </c>
      <c r="W11" s="8">
        <f>$C$11*'Химический состав продуктов'!W11/100</f>
        <v>0.315</v>
      </c>
      <c r="X11" s="8">
        <f>$C$11*'Химический состав продуктов'!X11/100</f>
        <v>1.05</v>
      </c>
      <c r="Y11" s="8">
        <f>$C$11*'Химический состав продуктов'!Y11/100</f>
        <v>0.14000000000000001</v>
      </c>
      <c r="Z11" s="8">
        <f>$C$11*'Химический состав продуктов'!Z11/100</f>
        <v>0.7</v>
      </c>
      <c r="AA11" s="8">
        <f>$C$11*'Химический состав продуктов'!AA11/100</f>
        <v>7.0000000000000007E-2</v>
      </c>
      <c r="AB11" s="8">
        <f>$C$11*'Химический состав продуктов'!AB11/100</f>
        <v>7.000000000000001E-3</v>
      </c>
      <c r="AC11" s="8">
        <f>$C$11*'Химический состав продуктов'!AC11/100</f>
        <v>2.8000000000000004E-2</v>
      </c>
      <c r="AD11" s="8">
        <f>$C$11*'Химический состав продуктов'!AD11/100</f>
        <v>1.0499999999999999E-3</v>
      </c>
    </row>
    <row r="12" spans="1:30" s="4" customFormat="1">
      <c r="A12" s="1" t="s">
        <v>107</v>
      </c>
      <c r="B12" s="3" t="s">
        <v>11</v>
      </c>
      <c r="C12" s="2">
        <v>35</v>
      </c>
      <c r="D12" s="8">
        <f>$C$12*'Химический состав продуктов'!D12/100</f>
        <v>0.245</v>
      </c>
      <c r="E12" s="8">
        <f>$C$12*'Химический состав продуктов'!E12/100</f>
        <v>0</v>
      </c>
      <c r="F12" s="8">
        <f>$C$12*'Химический состав продуктов'!F12/100</f>
        <v>3.5000000000000003E-2</v>
      </c>
      <c r="G12" s="8">
        <f>$C$12*'Химический состав продуктов'!G12/100</f>
        <v>0.66500000000000004</v>
      </c>
      <c r="H12" s="8">
        <f>$C$12*'Химический состав продуктов'!H12/100</f>
        <v>0.35</v>
      </c>
      <c r="I12" s="8">
        <f>$C$12*'Химический состав продуктов'!I12/100</f>
        <v>3.85</v>
      </c>
      <c r="J12" s="8">
        <f>$C$12*'Химический состав продуктов'!J12/100</f>
        <v>0</v>
      </c>
      <c r="K12" s="8">
        <f>$C$12*'Химический состав продуктов'!K12/100</f>
        <v>3.5</v>
      </c>
      <c r="L12" s="8">
        <f>$C$12*'Химический состав продуктов'!L12/100</f>
        <v>1.0500000000000001E-2</v>
      </c>
      <c r="M12" s="8">
        <f>$C$12*'Химический состав продуктов'!M12/100</f>
        <v>1.4000000000000002E-2</v>
      </c>
      <c r="N12" s="8">
        <f>$C$12*'Химический состав продуктов'!N12/100</f>
        <v>1.4000000000000002E-2</v>
      </c>
      <c r="O12" s="8">
        <f>$C$12*'Химический состав продуктов'!O12/100</f>
        <v>0.105</v>
      </c>
      <c r="P12" s="8">
        <f>$C$12*'Химический состав продуктов'!P12/100</f>
        <v>2.4500000000000002</v>
      </c>
      <c r="Q12" s="8">
        <f>$C$12*'Химический состав продуктов'!Q12/100</f>
        <v>3.5000000000000003E-2</v>
      </c>
      <c r="R12" s="8">
        <f>$C$12*'Химический состав продуктов'!R12/100</f>
        <v>0</v>
      </c>
      <c r="S12" s="8">
        <f>$C$12*'Химический состав продуктов'!S12/100</f>
        <v>8.0500000000000007</v>
      </c>
      <c r="T12" s="8">
        <f>$C$12*'Химический состав продуктов'!T12/100</f>
        <v>14.7</v>
      </c>
      <c r="U12" s="8">
        <f>$C$12*'Химический состав продуктов'!U12/100</f>
        <v>4.9000000000000004</v>
      </c>
      <c r="V12" s="8">
        <f>$C$12*'Химический состав продуктов'!V12/100</f>
        <v>49.35</v>
      </c>
      <c r="W12" s="8">
        <f>$C$12*'Химический состав продуктов'!W12/100</f>
        <v>0.21</v>
      </c>
      <c r="X12" s="8">
        <f>$C$12*'Химический состав продуктов'!X12/100</f>
        <v>2.4500000000000002</v>
      </c>
      <c r="Y12" s="8">
        <f>$C$12*'Химический состав продуктов'!Y12/100</f>
        <v>0.105</v>
      </c>
      <c r="Z12" s="8">
        <f>$C$12*'Химический состав продуктов'!Z12/100</f>
        <v>1.05</v>
      </c>
      <c r="AA12" s="8">
        <f>$C$12*'Химический состав продуктов'!AA12/100</f>
        <v>7.6999999999999999E-2</v>
      </c>
      <c r="AB12" s="8">
        <f>$C$12*'Химический состав продуктов'!AB12/100</f>
        <v>3.5000000000000005E-4</v>
      </c>
      <c r="AC12" s="8">
        <f>$C$12*'Химический состав продуктов'!AC12/100</f>
        <v>9.7999999999999997E-3</v>
      </c>
      <c r="AD12" s="8">
        <f>$C$12*'Химический состав продуктов'!AD12/100</f>
        <v>1.7500000000000003E-3</v>
      </c>
    </row>
    <row r="13" spans="1:30" s="4" customFormat="1">
      <c r="A13" s="1" t="s">
        <v>108</v>
      </c>
      <c r="B13" s="3" t="s">
        <v>12</v>
      </c>
      <c r="C13" s="2">
        <v>52</v>
      </c>
      <c r="D13" s="8">
        <f>$C$13*'Химический состав продуктов'!D13/100</f>
        <v>0.67600000000000005</v>
      </c>
      <c r="E13" s="8">
        <f>$C$13*'Химический состав продуктов'!E13/100</f>
        <v>0</v>
      </c>
      <c r="F13" s="8">
        <f>$C$13*'Химический состав продуктов'!F13/100</f>
        <v>5.2000000000000005E-2</v>
      </c>
      <c r="G13" s="8">
        <f>$C$13*'Химический состав продуктов'!G13/100</f>
        <v>3.5880000000000001</v>
      </c>
      <c r="H13" s="8">
        <f>$C$13*'Химический состав продуктов'!H13/100</f>
        <v>1.248</v>
      </c>
      <c r="I13" s="8">
        <f>$C$13*'Химический состав продуктов'!I13/100</f>
        <v>18.2</v>
      </c>
      <c r="J13" s="8">
        <f>$C$13*'Химический состав продуктов'!J13/100</f>
        <v>0</v>
      </c>
      <c r="K13" s="8">
        <f>$C$13*'Химический состав продуктов'!K13/100</f>
        <v>1040</v>
      </c>
      <c r="L13" s="8">
        <f>$C$13*'Химический состав продуктов'!L13/100</f>
        <v>3.1200000000000002E-2</v>
      </c>
      <c r="M13" s="8">
        <f>$C$13*'Химический состав продуктов'!M13/100</f>
        <v>3.6400000000000009E-2</v>
      </c>
      <c r="N13" s="8">
        <f>$C$13*'Химический состав продуктов'!N13/100</f>
        <v>6.7599999999999993E-2</v>
      </c>
      <c r="O13" s="8">
        <f>$C$13*'Химический состав продуктов'!O13/100</f>
        <v>0.57200000000000006</v>
      </c>
      <c r="P13" s="8">
        <f>$C$13*'Химический состав продуктов'!P13/100</f>
        <v>2.6</v>
      </c>
      <c r="Q13" s="8">
        <f>$C$13*'Химический состав продуктов'!Q13/100</f>
        <v>0.20800000000000002</v>
      </c>
      <c r="R13" s="8">
        <f>$C$13*'Химический состав продуктов'!R13/100</f>
        <v>0</v>
      </c>
      <c r="S13" s="8">
        <f>$C$13*'Химический состав продуктов'!S13/100</f>
        <v>14.04</v>
      </c>
      <c r="T13" s="8">
        <f>$C$13*'Химический состав продуктов'!T13/100</f>
        <v>28.6</v>
      </c>
      <c r="U13" s="8">
        <f>$C$13*'Химический состав продуктов'!U13/100</f>
        <v>19.760000000000002</v>
      </c>
      <c r="V13" s="8">
        <f>$C$13*'Химический состав продуктов'!V13/100</f>
        <v>104</v>
      </c>
      <c r="W13" s="8">
        <f>$C$13*'Химический состав продуктов'!W13/100</f>
        <v>0.36399999999999999</v>
      </c>
      <c r="X13" s="8">
        <f>$C$13*'Химический состав продуктов'!X13/100</f>
        <v>10.92</v>
      </c>
      <c r="Y13" s="8">
        <f>$C$13*'Химический состав продуктов'!Y13/100</f>
        <v>5.2000000000000005E-2</v>
      </c>
      <c r="Z13" s="8">
        <f>$C$13*'Химический состав продуктов'!Z13/100</f>
        <v>2.6</v>
      </c>
      <c r="AA13" s="8">
        <f>$C$13*'Химический состав продуктов'!AA13/100</f>
        <v>0.20800000000000002</v>
      </c>
      <c r="AB13" s="8">
        <f>$C$13*'Химический состав продуктов'!AB13/100</f>
        <v>2.86E-2</v>
      </c>
      <c r="AC13" s="8">
        <f>$C$13*'Химический состав продуктов'!AC13/100</f>
        <v>5.9800000000000006E-2</v>
      </c>
      <c r="AD13" s="8">
        <f>$C$13*'Химический состав продуктов'!AD13/100</f>
        <v>1.0400000000000001E-3</v>
      </c>
    </row>
    <row r="14" spans="1:30" s="4" customFormat="1">
      <c r="A14" s="1" t="s">
        <v>109</v>
      </c>
      <c r="B14" s="3" t="s">
        <v>13</v>
      </c>
      <c r="C14" s="2">
        <v>18</v>
      </c>
      <c r="D14" s="8">
        <f>$C$14*'Химический состав продуктов'!D14/100</f>
        <v>0.27</v>
      </c>
      <c r="E14" s="8">
        <f>$C$14*'Химический состав продуктов'!E14/100</f>
        <v>0</v>
      </c>
      <c r="F14" s="8">
        <f>$C$14*'Химический состав продуктов'!F14/100</f>
        <v>1.8000000000000002E-2</v>
      </c>
      <c r="G14" s="8">
        <f>$C$14*'Химический состав продуктов'!G14/100</f>
        <v>1.5840000000000001</v>
      </c>
      <c r="H14" s="8">
        <f>$C$14*'Химический состав продуктов'!H14/100</f>
        <v>0.45</v>
      </c>
      <c r="I14" s="8">
        <f>$C$14*'Химический состав продуктов'!I14/100</f>
        <v>7.56</v>
      </c>
      <c r="J14" s="8">
        <f>$C$14*'Химический состав продуктов'!J14/100</f>
        <v>0</v>
      </c>
      <c r="K14" s="8">
        <f>$C$14*'Химический состав продуктов'!K14/100</f>
        <v>0.36</v>
      </c>
      <c r="L14" s="8">
        <f>$C$14*'Химический состав продуктов'!L14/100</f>
        <v>3.5999999999999999E-3</v>
      </c>
      <c r="M14" s="8">
        <f>$C$14*'Химический состав продуктов'!M14/100</f>
        <v>7.1999999999999998E-3</v>
      </c>
      <c r="N14" s="8">
        <f>$C$14*'Химический состав продуктов'!N14/100</f>
        <v>1.2600000000000001E-3</v>
      </c>
      <c r="O14" s="8">
        <f>$C$14*'Химический состав продуктов'!O14/100</f>
        <v>7.2000000000000008E-2</v>
      </c>
      <c r="P14" s="8">
        <f>$C$14*'Химический состав продуктов'!P14/100</f>
        <v>1.8</v>
      </c>
      <c r="Q14" s="8">
        <f>$C$14*'Химический состав продуктов'!Q14/100</f>
        <v>1.8000000000000002E-2</v>
      </c>
      <c r="R14" s="8">
        <f>$C$14*'Химический состав продуктов'!R14/100</f>
        <v>0</v>
      </c>
      <c r="S14" s="8">
        <f>$C$14*'Химический состав продуктов'!S14/100</f>
        <v>6.66</v>
      </c>
      <c r="T14" s="8">
        <f>$C$14*'Химический состав продуктов'!T14/100</f>
        <v>7.74</v>
      </c>
      <c r="U14" s="8">
        <f>$C$14*'Химический состав продуктов'!U14/100</f>
        <v>3.96</v>
      </c>
      <c r="V14" s="8">
        <f>$C$14*'Химический состав продуктов'!V14/100</f>
        <v>51.84</v>
      </c>
      <c r="W14" s="8">
        <f>$C$14*'Химический состав продуктов'!W14/100</f>
        <v>0.252</v>
      </c>
      <c r="X14" s="8">
        <f>$C$14*'Химический состав продуктов'!X14/100</f>
        <v>8.2799999999999994</v>
      </c>
      <c r="Y14" s="8">
        <f>$C$14*'Химический состав продуктов'!Y14/100</f>
        <v>0.126</v>
      </c>
      <c r="Z14" s="8">
        <f>$C$14*'Химический состав продуктов'!Z14/100</f>
        <v>1.26</v>
      </c>
      <c r="AA14" s="8">
        <f>$C$14*'Химический состав продуктов'!AA14/100</f>
        <v>7.7399999999999997E-2</v>
      </c>
      <c r="AB14" s="8">
        <f>$C$14*'Химический состав продуктов'!AB14/100</f>
        <v>3.5999999999999999E-3</v>
      </c>
      <c r="AC14" s="8">
        <f>$C$14*'Химический состав продуктов'!AC14/100</f>
        <v>9.8999999999999991E-3</v>
      </c>
      <c r="AD14" s="8">
        <f>$C$14*'Химический состав продуктов'!AD14/100</f>
        <v>8.9999999999999998E-4</v>
      </c>
    </row>
    <row r="15" spans="1:30" s="4" customFormat="1">
      <c r="A15" s="1" t="s">
        <v>110</v>
      </c>
      <c r="B15" s="3" t="s">
        <v>56</v>
      </c>
      <c r="C15" s="2">
        <v>140</v>
      </c>
      <c r="D15" s="8">
        <f>$C$15*'Химический состав продуктов'!D15/100</f>
        <v>2.52</v>
      </c>
      <c r="E15" s="8">
        <f>$C$15*'Химический состав продуктов'!E15/100</f>
        <v>0</v>
      </c>
      <c r="F15" s="8">
        <f>$C$15*'Химический состав продуктов'!F15/100</f>
        <v>0.28000000000000003</v>
      </c>
      <c r="G15" s="8">
        <f>$C$15*'Химический состав продуктов'!G15/100</f>
        <v>6.58</v>
      </c>
      <c r="H15" s="8">
        <f>$C$15*'Химический состав продуктов'!H15/100</f>
        <v>2.8</v>
      </c>
      <c r="I15" s="8">
        <f>$C$15*'Химический состав продуктов'!I15/100</f>
        <v>39.200000000000003</v>
      </c>
      <c r="J15" s="8">
        <f>$C$15*'Химический состав продуктов'!J15/100</f>
        <v>0</v>
      </c>
      <c r="K15" s="8">
        <f>$C$15*'Химический состав продуктов'!K15/100</f>
        <v>4.2</v>
      </c>
      <c r="L15" s="8">
        <f>$C$15*'Химический состав продуктов'!L15/100</f>
        <v>4.2000000000000003E-2</v>
      </c>
      <c r="M15" s="8">
        <f>$C$15*'Химический состав продуктов'!M15/100</f>
        <v>9.8000000000000004E-2</v>
      </c>
      <c r="N15" s="8">
        <f>$C$15*'Химический состав продуктов'!N15/100</f>
        <v>0.14000000000000001</v>
      </c>
      <c r="O15" s="8">
        <f>$C$15*'Химический состав продуктов'!O15/100</f>
        <v>1.26</v>
      </c>
      <c r="P15" s="8">
        <f>$C$15*'Химический состав продуктов'!P15/100</f>
        <v>63</v>
      </c>
      <c r="Q15" s="8">
        <f>$C$15*'Химический состав продуктов'!Q15/100</f>
        <v>0.14000000000000001</v>
      </c>
      <c r="R15" s="8">
        <f>$C$15*'Химический состав продуктов'!R15/100</f>
        <v>0</v>
      </c>
      <c r="S15" s="8">
        <f>$C$15*'Химический состав продуктов'!S15/100</f>
        <v>67.2</v>
      </c>
      <c r="T15" s="8">
        <f>$C$15*'Химический состав продуктов'!T15/100</f>
        <v>43.4</v>
      </c>
      <c r="U15" s="8">
        <f>$C$15*'Химический состав продуктов'!U15/100</f>
        <v>22.4</v>
      </c>
      <c r="V15" s="8">
        <f>$C$15*'Химический состав продуктов'!V15/100</f>
        <v>420</v>
      </c>
      <c r="W15" s="8">
        <f>$C$15*'Химический состав продуктов'!W15/100</f>
        <v>0.84</v>
      </c>
      <c r="X15" s="8">
        <f>$C$15*'Химический состав продуктов'!X15/100</f>
        <v>18.2</v>
      </c>
      <c r="Y15" s="8">
        <f>$C$15*'Химический состав продуктов'!Y15/100</f>
        <v>0.42</v>
      </c>
      <c r="Z15" s="8">
        <f>$C$15*'Химический состав продуктов'!Z15/100</f>
        <v>4.2</v>
      </c>
      <c r="AA15" s="8">
        <f>$C$15*'Химический состав продуктов'!AA15/100</f>
        <v>0.56000000000000005</v>
      </c>
      <c r="AB15" s="8">
        <f>$C$15*'Химический состав продуктов'!AB15/100</f>
        <v>1.4000000000000002E-2</v>
      </c>
      <c r="AC15" s="8">
        <f>$C$15*'Химический состав продуктов'!AC15/100</f>
        <v>2.3800000000000002E-2</v>
      </c>
      <c r="AD15" s="8">
        <f>$C$15*'Химический состав продуктов'!AD15/100</f>
        <v>0.11760000000000001</v>
      </c>
    </row>
    <row r="16" spans="1:30" s="4" customFormat="1">
      <c r="A16" s="1" t="s">
        <v>111</v>
      </c>
      <c r="B16" s="3" t="s">
        <v>14</v>
      </c>
      <c r="C16" s="2">
        <v>53</v>
      </c>
      <c r="D16" s="8">
        <f>$C$16*'Химический состав продуктов'!D16/100</f>
        <v>0.74199999999999988</v>
      </c>
      <c r="E16" s="8">
        <f>$C$16*'Химический состав продуктов'!E16/100</f>
        <v>0</v>
      </c>
      <c r="F16" s="8">
        <f>$C$16*'Химический состав продуктов'!F16/100</f>
        <v>0.10600000000000001</v>
      </c>
      <c r="G16" s="8">
        <f>$C$16*'Химический состав продуктов'!G16/100</f>
        <v>4.3460000000000001</v>
      </c>
      <c r="H16" s="8">
        <f>$C$16*'Химический состав продуктов'!H16/100</f>
        <v>1.59</v>
      </c>
      <c r="I16" s="8">
        <f>$C$16*'Химический состав продуктов'!I16/100</f>
        <v>21.73</v>
      </c>
      <c r="J16" s="8">
        <f>$C$16*'Химический состав продуктов'!J16/100</f>
        <v>0</v>
      </c>
      <c r="K16" s="8">
        <f>$C$16*'Химический состав продуктов'!K16/100</f>
        <v>0</v>
      </c>
      <c r="L16" s="8">
        <f>$C$16*'Химический состав продуктов'!L16/100</f>
        <v>2.6500000000000003E-2</v>
      </c>
      <c r="M16" s="8">
        <f>$C$16*'Химический состав продуктов'!M16/100</f>
        <v>1.06E-2</v>
      </c>
      <c r="N16" s="8">
        <f>$C$16*'Химический состав продуктов'!N16/100</f>
        <v>6.359999999999999E-2</v>
      </c>
      <c r="O16" s="8">
        <f>$C$16*'Химический состав продуктов'!O16/100</f>
        <v>0.26500000000000001</v>
      </c>
      <c r="P16" s="8">
        <f>$C$16*'Химический состав продуктов'!P16/100</f>
        <v>5.3</v>
      </c>
      <c r="Q16" s="8">
        <f>$C$16*'Химический состав продуктов'!Q16/100</f>
        <v>0.10600000000000001</v>
      </c>
      <c r="R16" s="8">
        <f>$C$16*'Химический состав продуктов'!R16/100</f>
        <v>0</v>
      </c>
      <c r="S16" s="8">
        <f>$C$16*'Химический состав продуктов'!S16/100</f>
        <v>16.43</v>
      </c>
      <c r="T16" s="8">
        <f>$C$16*'Химический состав продуктов'!T16/100</f>
        <v>30.74</v>
      </c>
      <c r="U16" s="8">
        <f>$C$16*'Химический состав продуктов'!U16/100</f>
        <v>7.42</v>
      </c>
      <c r="V16" s="8">
        <f>$C$16*'Химический состав продуктов'!V16/100</f>
        <v>92.75</v>
      </c>
      <c r="W16" s="8">
        <f>$C$16*'Химический состав продуктов'!W16/100</f>
        <v>0.42400000000000004</v>
      </c>
      <c r="X16" s="8">
        <f>$C$16*'Химический состав продуктов'!X16/100</f>
        <v>2.12</v>
      </c>
      <c r="Y16" s="8">
        <f>$C$16*'Химический состав продуктов'!Y16/100</f>
        <v>0.26500000000000001</v>
      </c>
      <c r="Z16" s="8">
        <f>$C$16*'Химический состав продуктов'!Z16/100</f>
        <v>1.59</v>
      </c>
      <c r="AA16" s="8">
        <f>$C$16*'Химический состав продуктов'!AA16/100</f>
        <v>0.45049999999999996</v>
      </c>
      <c r="AB16" s="8">
        <f>$C$16*'Химический состав продуктов'!AB16/100</f>
        <v>1.643E-2</v>
      </c>
      <c r="AC16" s="8">
        <f>$C$16*'Химический состав продуктов'!AC16/100</f>
        <v>6.8899999999999994E-3</v>
      </c>
      <c r="AD16" s="8">
        <f>$C$16*'Химический состав продуктов'!AD16/100</f>
        <v>2.1199999999999999E-3</v>
      </c>
    </row>
    <row r="17" spans="1:30" s="4" customFormat="1">
      <c r="A17" s="1" t="s">
        <v>112</v>
      </c>
      <c r="B17" s="3" t="s">
        <v>15</v>
      </c>
      <c r="C17" s="2">
        <f>C18+C19</f>
        <v>17</v>
      </c>
      <c r="D17" s="2">
        <f t="shared" ref="D17:AD17" si="2">D18+D19</f>
        <v>0.629</v>
      </c>
      <c r="E17" s="2">
        <f t="shared" si="2"/>
        <v>0</v>
      </c>
      <c r="F17" s="2">
        <f t="shared" si="2"/>
        <v>6.8000000000000005E-2</v>
      </c>
      <c r="G17" s="2">
        <f t="shared" si="2"/>
        <v>1.2919999999999998</v>
      </c>
      <c r="H17" s="2">
        <f t="shared" si="2"/>
        <v>0.35699999999999998</v>
      </c>
      <c r="I17" s="2">
        <f t="shared" si="2"/>
        <v>8.33</v>
      </c>
      <c r="J17" s="2">
        <f t="shared" si="2"/>
        <v>0</v>
      </c>
      <c r="K17" s="2">
        <f t="shared" si="2"/>
        <v>161.5</v>
      </c>
      <c r="L17" s="2">
        <f t="shared" si="2"/>
        <v>8.5000000000000006E-3</v>
      </c>
      <c r="M17" s="2">
        <f t="shared" si="2"/>
        <v>8.5000000000000006E-3</v>
      </c>
      <c r="N17" s="2">
        <f t="shared" si="2"/>
        <v>3.0599999999999999E-2</v>
      </c>
      <c r="O17" s="2">
        <f t="shared" si="2"/>
        <v>0.27200000000000002</v>
      </c>
      <c r="P17" s="2">
        <f t="shared" si="2"/>
        <v>25.5</v>
      </c>
      <c r="Q17" s="2">
        <f t="shared" si="2"/>
        <v>0.30599999999999999</v>
      </c>
      <c r="R17" s="2">
        <f t="shared" si="2"/>
        <v>0</v>
      </c>
      <c r="S17" s="2">
        <f t="shared" si="2"/>
        <v>41.65</v>
      </c>
      <c r="T17" s="2">
        <f t="shared" si="2"/>
        <v>16.149999999999999</v>
      </c>
      <c r="U17" s="2">
        <f t="shared" si="2"/>
        <v>14.45</v>
      </c>
      <c r="V17" s="2">
        <f t="shared" si="2"/>
        <v>136</v>
      </c>
      <c r="W17" s="2">
        <f t="shared" si="2"/>
        <v>0.32299999999999995</v>
      </c>
      <c r="X17" s="2">
        <f t="shared" si="2"/>
        <v>5.7799999999999994</v>
      </c>
      <c r="Y17" s="2">
        <f t="shared" si="2"/>
        <v>1.7000000000000001E-2</v>
      </c>
      <c r="Z17" s="2">
        <f t="shared" si="2"/>
        <v>0.73099999999999998</v>
      </c>
      <c r="AA17" s="2">
        <f t="shared" si="2"/>
        <v>0.18190000000000001</v>
      </c>
      <c r="AB17" s="2">
        <f t="shared" si="2"/>
        <v>3.9100000000000003E-2</v>
      </c>
      <c r="AC17" s="2">
        <f t="shared" si="2"/>
        <v>1.9550000000000001E-2</v>
      </c>
      <c r="AD17" s="2">
        <f t="shared" si="2"/>
        <v>1.3600000000000001E-3</v>
      </c>
    </row>
    <row r="18" spans="1:30" s="4" customFormat="1">
      <c r="A18" s="1" t="s">
        <v>113</v>
      </c>
      <c r="B18" s="3" t="s">
        <v>42</v>
      </c>
      <c r="C18" s="2">
        <v>10</v>
      </c>
      <c r="D18" s="8">
        <f>$C$18*'Химический состав продуктов'!D18/100</f>
        <v>0.37</v>
      </c>
      <c r="E18" s="8">
        <f>$C$18*'Химический состав продуктов'!E18/100</f>
        <v>0</v>
      </c>
      <c r="F18" s="8">
        <f>$C$18*'Химический состав продуктов'!F18/100</f>
        <v>0.04</v>
      </c>
      <c r="G18" s="8">
        <f>$C$18*'Химический состав продуктов'!G18/100</f>
        <v>0.76</v>
      </c>
      <c r="H18" s="8">
        <f>$C$18*'Химический состав продуктов'!H18/100</f>
        <v>0.21</v>
      </c>
      <c r="I18" s="8">
        <f>$C$18*'Химический состав продуктов'!I18/100</f>
        <v>4.9000000000000004</v>
      </c>
      <c r="J18" s="8">
        <f>$C$18*'Химический состав продуктов'!J18/100</f>
        <v>0</v>
      </c>
      <c r="K18" s="8">
        <f>$C$18*'Химический состав продуктов'!K18/100</f>
        <v>95</v>
      </c>
      <c r="L18" s="8">
        <f>$C$18*'Химический состав продуктов'!L18/100</f>
        <v>5.0000000000000001E-3</v>
      </c>
      <c r="M18" s="8">
        <f>$C$18*'Химический состав продуктов'!M18/100</f>
        <v>5.0000000000000001E-3</v>
      </c>
      <c r="N18" s="8">
        <f>$C$18*'Химический состав продуктов'!N18/100</f>
        <v>1.7999999999999999E-2</v>
      </c>
      <c r="O18" s="8">
        <f>$C$18*'Химический состав продуктов'!O18/100</f>
        <v>0.16</v>
      </c>
      <c r="P18" s="8">
        <f>$C$18*'Химический состав продуктов'!P18/100</f>
        <v>15</v>
      </c>
      <c r="Q18" s="8">
        <f>$C$18*'Химический состав продуктов'!Q18/100</f>
        <v>0.18</v>
      </c>
      <c r="R18" s="8">
        <f>$C$18*'Химический состав продуктов'!R18/100</f>
        <v>0</v>
      </c>
      <c r="S18" s="8">
        <f>$C$18*'Химический состав продуктов'!S18/100</f>
        <v>24.5</v>
      </c>
      <c r="T18" s="8">
        <f>$C$18*'Химический состав продуктов'!T18/100</f>
        <v>9.5</v>
      </c>
      <c r="U18" s="8">
        <f>$C$18*'Химический состав продуктов'!U18/100</f>
        <v>8.5</v>
      </c>
      <c r="V18" s="8">
        <f>$C$18*'Химический состав продуктов'!V18/100</f>
        <v>80</v>
      </c>
      <c r="W18" s="8">
        <f>$C$18*'Химический состав продуктов'!W18/100</f>
        <v>0.19</v>
      </c>
      <c r="X18" s="8">
        <f>$C$18*'Химический состав продуктов'!X18/100</f>
        <v>3.4</v>
      </c>
      <c r="Y18" s="8">
        <f>$C$18*'Химический состав продуктов'!Y18/100</f>
        <v>0.01</v>
      </c>
      <c r="Z18" s="8">
        <f>$C$18*'Химический состав продуктов'!Z18/100</f>
        <v>0.43</v>
      </c>
      <c r="AA18" s="8">
        <f>$C$18*'Химический состав продуктов'!AA18/100</f>
        <v>0.10700000000000001</v>
      </c>
      <c r="AB18" s="8">
        <f>$C$18*'Химический состав продуктов'!AB18/100</f>
        <v>2.3000000000000003E-2</v>
      </c>
      <c r="AC18" s="8">
        <f>$C$18*'Химический состав продуктов'!AC18/100</f>
        <v>1.1500000000000002E-2</v>
      </c>
      <c r="AD18" s="8">
        <f>$C$18*'Химический состав продуктов'!AD18/100</f>
        <v>8.0000000000000004E-4</v>
      </c>
    </row>
    <row r="19" spans="1:30" s="4" customFormat="1">
      <c r="A19" s="11" t="s">
        <v>114</v>
      </c>
      <c r="B19" s="3" t="s">
        <v>43</v>
      </c>
      <c r="C19" s="2">
        <v>7</v>
      </c>
      <c r="D19" s="8">
        <f>$C$19*'Химический состав продуктов'!D19/100</f>
        <v>0.25900000000000001</v>
      </c>
      <c r="E19" s="8">
        <f>$C$19*'Химический состав продуктов'!E19/100</f>
        <v>0</v>
      </c>
      <c r="F19" s="8">
        <f>$C$19*'Химический состав продуктов'!F19/100</f>
        <v>2.8000000000000004E-2</v>
      </c>
      <c r="G19" s="8">
        <f>$C$19*'Химический состав продуктов'!G19/100</f>
        <v>0.53199999999999992</v>
      </c>
      <c r="H19" s="8">
        <f>$C$19*'Химический состав продуктов'!H19/100</f>
        <v>0.14700000000000002</v>
      </c>
      <c r="I19" s="8">
        <f>$C$19*'Химический состав продуктов'!I19/100</f>
        <v>3.43</v>
      </c>
      <c r="J19" s="8">
        <f>$C$19*'Химический состав продуктов'!J19/100</f>
        <v>0</v>
      </c>
      <c r="K19" s="8">
        <f>$C$19*'Химический состав продуктов'!K19/100</f>
        <v>66.5</v>
      </c>
      <c r="L19" s="8">
        <f>$C$19*'Химический состав продуктов'!L19/100</f>
        <v>3.5000000000000005E-3</v>
      </c>
      <c r="M19" s="8">
        <f>$C$19*'Химический состав продуктов'!M19/100</f>
        <v>3.5000000000000005E-3</v>
      </c>
      <c r="N19" s="8">
        <f>$C$19*'Химический состав продуктов'!N19/100</f>
        <v>1.26E-2</v>
      </c>
      <c r="O19" s="8">
        <f>$C$19*'Химический состав продуктов'!O19/100</f>
        <v>0.11200000000000002</v>
      </c>
      <c r="P19" s="8">
        <f>$C$19*'Химический состав продуктов'!P19/100</f>
        <v>10.5</v>
      </c>
      <c r="Q19" s="8">
        <f>$C$19*'Химический состав продуктов'!Q19/100</f>
        <v>0.126</v>
      </c>
      <c r="R19" s="8">
        <f>$C$19*'Химический состав продуктов'!R19/100</f>
        <v>0</v>
      </c>
      <c r="S19" s="8">
        <f>$C$19*'Химический состав продуктов'!S19/100</f>
        <v>17.149999999999999</v>
      </c>
      <c r="T19" s="8">
        <f>$C$19*'Химический состав продуктов'!T19/100</f>
        <v>6.65</v>
      </c>
      <c r="U19" s="8">
        <f>$C$19*'Химический состав продуктов'!U19/100</f>
        <v>5.95</v>
      </c>
      <c r="V19" s="8">
        <f>$C$19*'Химический состав продуктов'!V19/100</f>
        <v>56</v>
      </c>
      <c r="W19" s="8">
        <f>$C$19*'Химический состав продуктов'!W19/100</f>
        <v>0.13299999999999998</v>
      </c>
      <c r="X19" s="8">
        <f>$C$19*'Химический состав продуктов'!X19/100</f>
        <v>2.38</v>
      </c>
      <c r="Y19" s="8">
        <f>$C$19*'Химический состав продуктов'!Y19/100</f>
        <v>7.000000000000001E-3</v>
      </c>
      <c r="Z19" s="8">
        <f>$C$19*'Химический состав продуктов'!Z19/100</f>
        <v>0.30099999999999999</v>
      </c>
      <c r="AA19" s="8">
        <f>$C$19*'Химический состав продуктов'!AA19/100</f>
        <v>7.4900000000000008E-2</v>
      </c>
      <c r="AB19" s="8">
        <f>$C$19*'Химический состав продуктов'!AB19/100</f>
        <v>1.61E-2</v>
      </c>
      <c r="AC19" s="8">
        <f>$C$19*'Химический состав продуктов'!AC19/100</f>
        <v>8.0499999999999999E-3</v>
      </c>
      <c r="AD19" s="8">
        <f>$C$19*'Химический состав продуктов'!AD19/100</f>
        <v>5.6000000000000006E-4</v>
      </c>
    </row>
    <row r="20" spans="1:30" s="4" customFormat="1">
      <c r="A20" s="1">
        <v>7</v>
      </c>
      <c r="B20" s="3" t="s">
        <v>16</v>
      </c>
      <c r="C20" s="2">
        <f>SUM(C21:C31)-C28-C21</f>
        <v>260</v>
      </c>
      <c r="D20" s="2">
        <f t="shared" ref="D20:AD20" si="3">SUM(D21:D31)-D28-D21</f>
        <v>1.8460000000000001</v>
      </c>
      <c r="E20" s="2">
        <f t="shared" si="3"/>
        <v>0</v>
      </c>
      <c r="F20" s="2">
        <f t="shared" si="3"/>
        <v>0.84500000000000008</v>
      </c>
      <c r="G20" s="2">
        <f t="shared" si="3"/>
        <v>26.103999999999999</v>
      </c>
      <c r="H20" s="2">
        <f t="shared" si="3"/>
        <v>5.330000000000001</v>
      </c>
      <c r="I20" s="2">
        <f t="shared" si="3"/>
        <v>130.12999999999997</v>
      </c>
      <c r="J20" s="2">
        <f t="shared" si="3"/>
        <v>0</v>
      </c>
      <c r="K20" s="2">
        <f t="shared" si="3"/>
        <v>20.28</v>
      </c>
      <c r="L20" s="2">
        <f t="shared" si="3"/>
        <v>9.3600000000000017E-2</v>
      </c>
      <c r="M20" s="2">
        <f t="shared" si="3"/>
        <v>7.1500000000000022E-2</v>
      </c>
      <c r="N20" s="2">
        <f t="shared" si="3"/>
        <v>0.30680000000000002</v>
      </c>
      <c r="O20" s="2">
        <f t="shared" si="3"/>
        <v>0.71760000000000013</v>
      </c>
      <c r="P20" s="2">
        <f t="shared" si="3"/>
        <v>54.470000000000006</v>
      </c>
      <c r="Q20" s="2">
        <f t="shared" si="3"/>
        <v>0.83200000000000007</v>
      </c>
      <c r="R20" s="2">
        <f t="shared" si="3"/>
        <v>0</v>
      </c>
      <c r="S20" s="2">
        <f t="shared" si="3"/>
        <v>53.559999999999988</v>
      </c>
      <c r="T20" s="2">
        <f t="shared" si="3"/>
        <v>42.77000000000001</v>
      </c>
      <c r="U20" s="2">
        <f t="shared" si="3"/>
        <v>40.430000000000007</v>
      </c>
      <c r="V20" s="2">
        <f t="shared" si="3"/>
        <v>608.79000000000019</v>
      </c>
      <c r="W20" s="2">
        <f t="shared" si="3"/>
        <v>3.1720000000000015</v>
      </c>
      <c r="X20" s="2">
        <f t="shared" si="3"/>
        <v>50.699999999999982</v>
      </c>
      <c r="Y20" s="2">
        <f t="shared" si="3"/>
        <v>0.96199999999999997</v>
      </c>
      <c r="Z20" s="2">
        <f t="shared" si="3"/>
        <v>2.8950999999999993</v>
      </c>
      <c r="AA20" s="2">
        <f t="shared" si="3"/>
        <v>0.3607499999999999</v>
      </c>
      <c r="AB20" s="2">
        <f t="shared" si="3"/>
        <v>7.7219999999999983E-2</v>
      </c>
      <c r="AC20" s="2">
        <f t="shared" si="3"/>
        <v>0.11829999999999997</v>
      </c>
      <c r="AD20" s="2">
        <f t="shared" si="3"/>
        <v>3.9000000000000014E-2</v>
      </c>
    </row>
    <row r="21" spans="1:30" s="4" customFormat="1">
      <c r="A21" s="1" t="s">
        <v>67</v>
      </c>
      <c r="B21" s="3" t="s">
        <v>17</v>
      </c>
      <c r="C21" s="2">
        <f>C22+C23</f>
        <v>104</v>
      </c>
      <c r="D21" s="2">
        <f t="shared" ref="D21:AD21" si="4">D22+D23</f>
        <v>0.41600000000000004</v>
      </c>
      <c r="E21" s="2">
        <f t="shared" si="4"/>
        <v>0</v>
      </c>
      <c r="F21" s="2">
        <f t="shared" si="4"/>
        <v>0.41600000000000004</v>
      </c>
      <c r="G21" s="2">
        <f t="shared" si="4"/>
        <v>10.192</v>
      </c>
      <c r="H21" s="2">
        <f t="shared" si="4"/>
        <v>1.8720000000000001</v>
      </c>
      <c r="I21" s="2">
        <f t="shared" si="4"/>
        <v>48.879999999999995</v>
      </c>
      <c r="J21" s="2">
        <f t="shared" si="4"/>
        <v>0</v>
      </c>
      <c r="K21" s="2">
        <f t="shared" si="4"/>
        <v>5.2</v>
      </c>
      <c r="L21" s="2">
        <f t="shared" si="4"/>
        <v>3.1199999999999999E-2</v>
      </c>
      <c r="M21" s="2">
        <f t="shared" si="4"/>
        <v>2.0799999999999999E-2</v>
      </c>
      <c r="N21" s="2">
        <f t="shared" si="4"/>
        <v>8.3199999999999996E-2</v>
      </c>
      <c r="O21" s="2">
        <f t="shared" si="4"/>
        <v>4.1599999999999998E-2</v>
      </c>
      <c r="P21" s="2">
        <f t="shared" si="4"/>
        <v>10.4</v>
      </c>
      <c r="Q21" s="2">
        <f t="shared" si="4"/>
        <v>0.20800000000000002</v>
      </c>
      <c r="R21" s="2">
        <f t="shared" si="4"/>
        <v>0</v>
      </c>
      <c r="S21" s="2">
        <f t="shared" si="4"/>
        <v>16.64</v>
      </c>
      <c r="T21" s="2">
        <f t="shared" si="4"/>
        <v>11.44</v>
      </c>
      <c r="U21" s="2">
        <f t="shared" si="4"/>
        <v>9.36</v>
      </c>
      <c r="V21" s="2">
        <f t="shared" si="4"/>
        <v>289.12</v>
      </c>
      <c r="W21" s="2">
        <f t="shared" si="4"/>
        <v>2.2880000000000003</v>
      </c>
      <c r="X21" s="2">
        <f t="shared" si="4"/>
        <v>27.04</v>
      </c>
      <c r="Y21" s="2">
        <f t="shared" si="4"/>
        <v>0.312</v>
      </c>
      <c r="Z21" s="2">
        <f t="shared" si="4"/>
        <v>2.08</v>
      </c>
      <c r="AA21" s="2">
        <f t="shared" si="4"/>
        <v>0.156</v>
      </c>
      <c r="AB21" s="2">
        <f t="shared" si="4"/>
        <v>8.320000000000001E-3</v>
      </c>
      <c r="AC21" s="2">
        <f t="shared" si="4"/>
        <v>4.4719999999999996E-2</v>
      </c>
      <c r="AD21" s="2">
        <f t="shared" si="4"/>
        <v>9.3600000000000003E-3</v>
      </c>
    </row>
    <row r="22" spans="1:30" s="4" customFormat="1">
      <c r="A22" s="1" t="s">
        <v>115</v>
      </c>
      <c r="B22" s="3" t="s">
        <v>44</v>
      </c>
      <c r="C22" s="2">
        <v>26</v>
      </c>
      <c r="D22" s="8">
        <f>$C$22*'Химический состав продуктов'!D22/100</f>
        <v>0.10400000000000001</v>
      </c>
      <c r="E22" s="8">
        <f>$C$22*'Химический состав продуктов'!E22/100</f>
        <v>0</v>
      </c>
      <c r="F22" s="8">
        <f>$C$22*'Химический состав продуктов'!F22/100</f>
        <v>0.10400000000000001</v>
      </c>
      <c r="G22" s="8">
        <f>$C$22*'Химический состав продуктов'!G22/100</f>
        <v>2.548</v>
      </c>
      <c r="H22" s="8">
        <f>$C$22*'Химический состав продуктов'!H22/100</f>
        <v>0.46800000000000003</v>
      </c>
      <c r="I22" s="8">
        <f>$C$22*'Химический состав продуктов'!I22/100</f>
        <v>12.22</v>
      </c>
      <c r="J22" s="8">
        <f>$C$22*'Химический состав продуктов'!J22/100</f>
        <v>0</v>
      </c>
      <c r="K22" s="8">
        <f>$C$22*'Химический состав продуктов'!K22/100</f>
        <v>1.3</v>
      </c>
      <c r="L22" s="8">
        <f>$C$22*'Химический состав продуктов'!L22/100</f>
        <v>7.8000000000000005E-3</v>
      </c>
      <c r="M22" s="8">
        <f>$C$22*'Химический состав продуктов'!M22/100</f>
        <v>5.1999999999999998E-3</v>
      </c>
      <c r="N22" s="8">
        <f>$C$22*'Химический состав продуктов'!N22/100</f>
        <v>2.0799999999999999E-2</v>
      </c>
      <c r="O22" s="8">
        <f>$C$22*'Химический состав продуктов'!O22/100</f>
        <v>1.04E-2</v>
      </c>
      <c r="P22" s="8">
        <f>$C$22*'Химический состав продуктов'!P22/100</f>
        <v>2.6</v>
      </c>
      <c r="Q22" s="8">
        <f>$C$22*'Химический состав продуктов'!Q22/100</f>
        <v>5.2000000000000005E-2</v>
      </c>
      <c r="R22" s="8">
        <f>$C$22*'Химический состав продуктов'!R22/100</f>
        <v>0</v>
      </c>
      <c r="S22" s="8">
        <f>$C$22*'Химический состав продуктов'!S22/100</f>
        <v>4.16</v>
      </c>
      <c r="T22" s="8">
        <f>$C$22*'Химический состав продуктов'!T22/100</f>
        <v>2.86</v>
      </c>
      <c r="U22" s="8">
        <f>$C$22*'Химический состав продуктов'!U22/100</f>
        <v>2.34</v>
      </c>
      <c r="V22" s="8">
        <f>$C$22*'Химический состав продуктов'!V22/100</f>
        <v>72.28</v>
      </c>
      <c r="W22" s="8">
        <f>$C$22*'Химический состав продуктов'!W22/100</f>
        <v>0.57200000000000006</v>
      </c>
      <c r="X22" s="8">
        <f>$C$22*'Химический состав продуктов'!X22/100</f>
        <v>6.76</v>
      </c>
      <c r="Y22" s="8">
        <f>$C$22*'Химический состав продуктов'!Y22/100</f>
        <v>7.8E-2</v>
      </c>
      <c r="Z22" s="8">
        <f>$C$22*'Химический состав продуктов'!Z22/100</f>
        <v>0.52</v>
      </c>
      <c r="AA22" s="8">
        <f>$C$22*'Химический состав продуктов'!AA22/100</f>
        <v>3.9E-2</v>
      </c>
      <c r="AB22" s="8">
        <f>$C$22*'Химический состав продуктов'!AB22/100</f>
        <v>2.0800000000000003E-3</v>
      </c>
      <c r="AC22" s="8">
        <f>$C$22*'Химический состав продуктов'!AC22/100</f>
        <v>1.1179999999999999E-2</v>
      </c>
      <c r="AD22" s="8">
        <f>$C$22*'Химический состав продуктов'!AD22/100</f>
        <v>2.3400000000000001E-3</v>
      </c>
    </row>
    <row r="23" spans="1:30" s="4" customFormat="1">
      <c r="A23" s="1" t="s">
        <v>116</v>
      </c>
      <c r="B23" s="3" t="s">
        <v>45</v>
      </c>
      <c r="C23" s="2">
        <v>78</v>
      </c>
      <c r="D23" s="8">
        <f>$C$23*'Химический состав продуктов'!D23/100</f>
        <v>0.31200000000000006</v>
      </c>
      <c r="E23" s="8">
        <f>$C$23*'Химический состав продуктов'!E23/100</f>
        <v>0</v>
      </c>
      <c r="F23" s="8">
        <f>$C$23*'Химический состав продуктов'!F23/100</f>
        <v>0.31200000000000006</v>
      </c>
      <c r="G23" s="8">
        <f>$C$23*'Химический состав продуктов'!G23/100</f>
        <v>7.644000000000001</v>
      </c>
      <c r="H23" s="8">
        <f>$C$23*'Химический состав продуктов'!H23/100</f>
        <v>1.4040000000000001</v>
      </c>
      <c r="I23" s="8">
        <f>$C$23*'Химический состав продуктов'!I23/100</f>
        <v>36.659999999999997</v>
      </c>
      <c r="J23" s="8">
        <f>$C$23*'Химический состав продуктов'!J23/100</f>
        <v>0</v>
      </c>
      <c r="K23" s="8">
        <f>$C$23*'Химический состав продуктов'!K23/100</f>
        <v>3.9</v>
      </c>
      <c r="L23" s="8">
        <f>$C$23*'Химический состав продуктов'!L23/100</f>
        <v>2.3399999999999997E-2</v>
      </c>
      <c r="M23" s="8">
        <f>$C$23*'Химический состав продуктов'!M23/100</f>
        <v>1.5600000000000001E-2</v>
      </c>
      <c r="N23" s="8">
        <f>$C$23*'Химический состав продуктов'!N23/100</f>
        <v>6.2400000000000004E-2</v>
      </c>
      <c r="O23" s="8">
        <f>$C$23*'Химический состав продуктов'!O23/100</f>
        <v>3.1200000000000002E-2</v>
      </c>
      <c r="P23" s="8">
        <f>$C$23*'Химический состав продуктов'!P23/100</f>
        <v>7.8</v>
      </c>
      <c r="Q23" s="8">
        <f>$C$23*'Химический состав продуктов'!Q23/100</f>
        <v>0.15600000000000003</v>
      </c>
      <c r="R23" s="8">
        <f>$C$23*'Химический состав продуктов'!R23/100</f>
        <v>0</v>
      </c>
      <c r="S23" s="8">
        <f>$C$23*'Химический состав продуктов'!S23/100</f>
        <v>12.48</v>
      </c>
      <c r="T23" s="8">
        <f>$C$23*'Химический состав продуктов'!T23/100</f>
        <v>8.58</v>
      </c>
      <c r="U23" s="8">
        <f>$C$23*'Химический состав продуктов'!U23/100</f>
        <v>7.02</v>
      </c>
      <c r="V23" s="8">
        <f>$C$23*'Химический состав продуктов'!V23/100</f>
        <v>216.84</v>
      </c>
      <c r="W23" s="8">
        <f>$C$23*'Химический состав продуктов'!W23/100</f>
        <v>1.7160000000000002</v>
      </c>
      <c r="X23" s="8">
        <f>$C$23*'Химический состав продуктов'!X23/100</f>
        <v>20.28</v>
      </c>
      <c r="Y23" s="8">
        <f>$C$23*'Химический состав продуктов'!Y23/100</f>
        <v>0.23399999999999999</v>
      </c>
      <c r="Z23" s="8">
        <f>$C$23*'Химический состав продуктов'!Z23/100</f>
        <v>1.56</v>
      </c>
      <c r="AA23" s="8">
        <f>$C$23*'Химический состав продуктов'!AA23/100</f>
        <v>0.11699999999999999</v>
      </c>
      <c r="AB23" s="8">
        <f>$C$23*'Химический состав продуктов'!AB23/100</f>
        <v>6.2399999999999999E-3</v>
      </c>
      <c r="AC23" s="8">
        <f>$C$23*'Химический состав продуктов'!AC23/100</f>
        <v>3.3539999999999993E-2</v>
      </c>
      <c r="AD23" s="8">
        <f>$C$23*'Химический состав продуктов'!AD23/100</f>
        <v>7.0199999999999993E-3</v>
      </c>
    </row>
    <row r="24" spans="1:30" s="4" customFormat="1">
      <c r="A24" s="1" t="s">
        <v>68</v>
      </c>
      <c r="B24" s="3" t="s">
        <v>18</v>
      </c>
      <c r="C24" s="2">
        <v>13</v>
      </c>
      <c r="D24" s="8">
        <f>$C$24*'Химический состав продуктов'!D24/100</f>
        <v>5.2000000000000005E-2</v>
      </c>
      <c r="E24" s="8">
        <f>$C$24*'Химический состав продуктов'!E24/100</f>
        <v>0</v>
      </c>
      <c r="F24" s="8">
        <f>$C$24*'Химический состав продуктов'!F24/100</f>
        <v>3.9E-2</v>
      </c>
      <c r="G24" s="8">
        <f>$C$24*'Химический состав продуктов'!G24/100</f>
        <v>1.339</v>
      </c>
      <c r="H24" s="8">
        <f>$C$24*'Химический состав продуктов'!H24/100</f>
        <v>0.36399999999999999</v>
      </c>
      <c r="I24" s="8">
        <f>$C$24*'Химический состав продуктов'!I24/100</f>
        <v>6.11</v>
      </c>
      <c r="J24" s="8">
        <f>$C$24*'Химический состав продуктов'!J24/100</f>
        <v>0</v>
      </c>
      <c r="K24" s="8">
        <f>$C$24*'Химический состав продуктов'!K24/100</f>
        <v>0.26</v>
      </c>
      <c r="L24" s="8">
        <f>$C$24*'Химический состав продуктов'!L24/100</f>
        <v>2.5999999999999999E-3</v>
      </c>
      <c r="M24" s="8">
        <f>$C$24*'Химический состав продуктов'!M24/100</f>
        <v>3.9000000000000003E-3</v>
      </c>
      <c r="N24" s="8">
        <f>$C$24*'Химический состав продуктов'!N24/100</f>
        <v>3.9000000000000003E-3</v>
      </c>
      <c r="O24" s="8">
        <f>$C$24*'Химический состав продуктов'!O24/100</f>
        <v>2.6000000000000002E-2</v>
      </c>
      <c r="P24" s="8">
        <f>$C$24*'Химический состав продуктов'!P24/100</f>
        <v>0.65</v>
      </c>
      <c r="Q24" s="8">
        <f>$C$24*'Химический состав продуктов'!Q24/100</f>
        <v>5.2000000000000005E-2</v>
      </c>
      <c r="R24" s="8">
        <f>$C$24*'Химический состав продуктов'!R24/100</f>
        <v>0</v>
      </c>
      <c r="S24" s="8">
        <f>$C$24*'Химический состав продуктов'!S24/100</f>
        <v>2.4700000000000002</v>
      </c>
      <c r="T24" s="8">
        <f>$C$24*'Химический состав продуктов'!T24/100</f>
        <v>2.08</v>
      </c>
      <c r="U24" s="8">
        <f>$C$24*'Химический состав продуктов'!U24/100</f>
        <v>1.56</v>
      </c>
      <c r="V24" s="8">
        <f>$C$24*'Химический состав продуктов'!V24/100</f>
        <v>20.149999999999999</v>
      </c>
      <c r="W24" s="8">
        <f>$C$24*'Химический состав продуктов'!W24/100</f>
        <v>0.29899999999999999</v>
      </c>
      <c r="X24" s="8">
        <f>$C$24*'Химический состав продуктов'!X24/100</f>
        <v>1.82</v>
      </c>
      <c r="Y24" s="8">
        <f>$C$24*'Химический состав продуктов'!Y24/100</f>
        <v>1.3000000000000001E-2</v>
      </c>
      <c r="Z24" s="8">
        <f>$C$24*'Химический состав продуктов'!Z24/100</f>
        <v>0.13</v>
      </c>
      <c r="AA24" s="8">
        <f>$C$24*'Химический состав продуктов'!AA24/100</f>
        <v>2.4700000000000003E-2</v>
      </c>
      <c r="AB24" s="8">
        <f>$C$24*'Химический состав продуктов'!AB24/100</f>
        <v>1.2999999999999999E-3</v>
      </c>
      <c r="AC24" s="8">
        <f>$C$24*'Химический состав продуктов'!AC24/100</f>
        <v>1.209E-2</v>
      </c>
      <c r="AD24" s="8">
        <f>$C$24*'Химический состав продуктов'!AD24/100</f>
        <v>1.3000000000000002E-4</v>
      </c>
    </row>
    <row r="25" spans="1:30" s="4" customFormat="1">
      <c r="A25" s="1" t="s">
        <v>69</v>
      </c>
      <c r="B25" s="3" t="s">
        <v>19</v>
      </c>
      <c r="C25" s="2">
        <v>39</v>
      </c>
      <c r="D25" s="8">
        <f>$C$25*'Химический состав продуктов'!D25/100</f>
        <v>0.58499999999999996</v>
      </c>
      <c r="E25" s="8">
        <f>$C$25*'Химический состав продуктов'!E25/100</f>
        <v>0</v>
      </c>
      <c r="F25" s="8">
        <f>$C$25*'Химический состав продуктов'!F25/100</f>
        <v>0.19500000000000001</v>
      </c>
      <c r="G25" s="8">
        <f>$C$25*'Химический состав продуктов'!G25/100</f>
        <v>8.19</v>
      </c>
      <c r="H25" s="8">
        <f>$C$25*'Химический состав продуктов'!H25/100</f>
        <v>0.66299999999999992</v>
      </c>
      <c r="I25" s="8">
        <f>$C$25*'Химический состав продуктов'!I25/100</f>
        <v>37.44</v>
      </c>
      <c r="J25" s="8">
        <f>$C$25*'Химический состав продуктов'!J25/100</f>
        <v>0</v>
      </c>
      <c r="K25" s="8">
        <f>$C$25*'Химический состав продуктов'!K25/100</f>
        <v>7.8</v>
      </c>
      <c r="L25" s="8">
        <f>$C$25*'Химический состав продуктов'!L25/100</f>
        <v>1.5600000000000001E-2</v>
      </c>
      <c r="M25" s="8">
        <f>$C$25*'Химический состав продуктов'!M25/100</f>
        <v>1.9500000000000003E-2</v>
      </c>
      <c r="N25" s="8">
        <f>$C$25*'Химический состав продуктов'!N25/100</f>
        <v>0.1482</v>
      </c>
      <c r="O25" s="8">
        <f>$C$25*'Химический состав продуктов'!O25/100</f>
        <v>0.35100000000000003</v>
      </c>
      <c r="P25" s="8">
        <f>$C$25*'Химический состав продуктов'!P25/100</f>
        <v>3.9</v>
      </c>
      <c r="Q25" s="8">
        <f>$C$25*'Химический состав продуктов'!Q25/100</f>
        <v>0.15600000000000003</v>
      </c>
      <c r="R25" s="8">
        <f>$C$25*'Химический состав продуктов'!R25/100</f>
        <v>0</v>
      </c>
      <c r="S25" s="8">
        <f>$C$25*'Химический состав продуктов'!S25/100</f>
        <v>3.12</v>
      </c>
      <c r="T25" s="8">
        <f>$C$25*'Химический состав продуктов'!T25/100</f>
        <v>10.92</v>
      </c>
      <c r="U25" s="8">
        <f>$C$25*'Химический состав продуктов'!U25/100</f>
        <v>16.38</v>
      </c>
      <c r="V25" s="8">
        <f>$C$25*'Химический состав продуктов'!V25/100</f>
        <v>135.72</v>
      </c>
      <c r="W25" s="8">
        <f>$C$25*'Химический состав продуктов'!W25/100</f>
        <v>0.23399999999999999</v>
      </c>
      <c r="X25" s="8">
        <f>$C$25*'Химический состав продуктов'!X25/100</f>
        <v>12.09</v>
      </c>
      <c r="Y25" s="8">
        <f>$C$25*'Химический состав продуктов'!Y25/100</f>
        <v>0.39</v>
      </c>
      <c r="Z25" s="8">
        <f>$C$25*'Химический состав продуктов'!Z25/100</f>
        <v>1.9500000000000003E-2</v>
      </c>
      <c r="AA25" s="8">
        <f>$C$25*'Химический состав продуктов'!AA25/100</f>
        <v>5.8499999999999996E-2</v>
      </c>
      <c r="AB25" s="8">
        <f>$C$25*'Химический состав продуктов'!AB25/100</f>
        <v>7.7999999999999999E-4</v>
      </c>
      <c r="AC25" s="8">
        <f>$C$25*'Химический состав продуктов'!AC25/100</f>
        <v>1.7940000000000001E-2</v>
      </c>
      <c r="AD25" s="8">
        <f>$C$25*'Химический состав продуктов'!AD25/100</f>
        <v>1.0529999999999999E-2</v>
      </c>
    </row>
    <row r="26" spans="1:30" s="4" customFormat="1">
      <c r="A26" s="1" t="s">
        <v>70</v>
      </c>
      <c r="B26" s="3" t="s">
        <v>20</v>
      </c>
      <c r="C26" s="2">
        <v>39</v>
      </c>
      <c r="D26" s="8">
        <f>$C$26*'Химический состав продуктов'!D26/100</f>
        <v>0.31200000000000006</v>
      </c>
      <c r="E26" s="8">
        <f>$C$26*'Химический состав продуктов'!E26/100</f>
        <v>0</v>
      </c>
      <c r="F26" s="8">
        <f>$C$26*'Химический состав продуктов'!F26/100</f>
        <v>7.8000000000000014E-2</v>
      </c>
      <c r="G26" s="8">
        <f>$C$26*'Химический состав продуктов'!G26/100</f>
        <v>2.9249999999999998</v>
      </c>
      <c r="H26" s="8">
        <f>$C$26*'Химический состав продуктов'!H26/100</f>
        <v>0.74099999999999999</v>
      </c>
      <c r="I26" s="8">
        <f>$C$26*'Химический состав продуктов'!I26/100</f>
        <v>14.82</v>
      </c>
      <c r="J26" s="8">
        <f>$C$26*'Химический состав продуктов'!J26/100</f>
        <v>0</v>
      </c>
      <c r="K26" s="8">
        <f>$C$26*'Химический состав продуктов'!K26/100</f>
        <v>3.9</v>
      </c>
      <c r="L26" s="8">
        <f>$C$26*'Химический состав продуктов'!L26/100</f>
        <v>2.3399999999999997E-2</v>
      </c>
      <c r="M26" s="8">
        <f>$C$26*'Химический состав продуктов'!M26/100</f>
        <v>1.1699999999999999E-2</v>
      </c>
      <c r="N26" s="8">
        <f>$C$26*'Химический состав продуктов'!N26/100</f>
        <v>2.7300000000000005E-2</v>
      </c>
      <c r="O26" s="8">
        <f>$C$26*'Химический состав продуктов'!O26/100</f>
        <v>0.11699999999999999</v>
      </c>
      <c r="P26" s="8">
        <f>$C$26*'Химический состав продуктов'!P26/100</f>
        <v>14.82</v>
      </c>
      <c r="Q26" s="8">
        <f>$C$26*'Химический состав продуктов'!Q26/100</f>
        <v>7.8000000000000014E-2</v>
      </c>
      <c r="R26" s="8">
        <f>$C$26*'Химический состав продуктов'!R26/100</f>
        <v>0</v>
      </c>
      <c r="S26" s="8">
        <f>$C$26*'Химический состав продуктов'!S26/100</f>
        <v>13.65</v>
      </c>
      <c r="T26" s="8">
        <f>$C$26*'Химический состав продуктов'!T26/100</f>
        <v>6.63</v>
      </c>
      <c r="U26" s="8">
        <f>$C$26*'Химический состав продуктов'!U26/100</f>
        <v>4.29</v>
      </c>
      <c r="V26" s="8">
        <f>$C$26*'Химический состав продуктов'!V26/100</f>
        <v>60.45</v>
      </c>
      <c r="W26" s="8">
        <f>$C$26*'Химический состав продуктов'!W26/100</f>
        <v>3.9000000000000007E-2</v>
      </c>
      <c r="X26" s="8">
        <f>$C$26*'Химический состав продуктов'!X26/100</f>
        <v>4.68</v>
      </c>
      <c r="Y26" s="8">
        <f>$C$26*'Химический состав продуктов'!Y26/100</f>
        <v>3.9000000000000007E-2</v>
      </c>
      <c r="Z26" s="8">
        <f>$C$26*'Химический состав продуктов'!Z26/100</f>
        <v>0.11699999999999999</v>
      </c>
      <c r="AA26" s="8">
        <f>$C$26*'Химический состав продуктов'!AA26/100</f>
        <v>2.7300000000000005E-2</v>
      </c>
      <c r="AB26" s="8">
        <f>$C$26*'Химический состав продуктов'!AB26/100</f>
        <v>5.8499999999999996E-2</v>
      </c>
      <c r="AC26" s="8">
        <f>$C$26*'Химический состав продуктов'!AC26/100</f>
        <v>1.8720000000000001E-2</v>
      </c>
      <c r="AD26" s="8">
        <f>$C$26*'Химический состав продуктов'!AD26/100</f>
        <v>7.0199999999999993E-3</v>
      </c>
    </row>
    <row r="27" spans="1:30" s="4" customFormat="1">
      <c r="A27" s="1" t="s">
        <v>71</v>
      </c>
      <c r="B27" s="3" t="s">
        <v>57</v>
      </c>
      <c r="C27" s="2">
        <v>26</v>
      </c>
      <c r="D27" s="8">
        <f>$C$27*'Химический состав продуктов'!D27/100</f>
        <v>0.23400000000000001</v>
      </c>
      <c r="E27" s="8">
        <f>$C$27*'Химический состав продуктов'!E27/100</f>
        <v>0</v>
      </c>
      <c r="F27" s="8">
        <f>$C$27*'Химический состав продуктов'!F27/100</f>
        <v>5.2000000000000005E-2</v>
      </c>
      <c r="G27" s="8">
        <f>$C$27*'Химический состав продуктов'!G27/100</f>
        <v>2.1059999999999999</v>
      </c>
      <c r="H27" s="8">
        <f>$C$27*'Химический состав продуктов'!H27/100</f>
        <v>0.57200000000000006</v>
      </c>
      <c r="I27" s="8">
        <f>$C$27*'Химический состав продуктов'!I27/100</f>
        <v>11.18</v>
      </c>
      <c r="J27" s="8">
        <f>$C$27*'Химический состав продуктов'!J27/100</f>
        <v>0</v>
      </c>
      <c r="K27" s="8">
        <f>$C$27*'Химический состав продуктов'!K27/100</f>
        <v>2.08</v>
      </c>
      <c r="L27" s="8">
        <f>$C$27*'Химический состав продуктов'!L27/100</f>
        <v>1.04E-2</v>
      </c>
      <c r="M27" s="8">
        <f>$C$27*'Химический состав продуктов'!M27/100</f>
        <v>7.8000000000000005E-3</v>
      </c>
      <c r="N27" s="8">
        <f>$C$27*'Химический состав продуктов'!N27/100</f>
        <v>1.5600000000000001E-2</v>
      </c>
      <c r="O27" s="8">
        <f>$C$27*'Химический состав продуктов'!O27/100</f>
        <v>7.8E-2</v>
      </c>
      <c r="P27" s="8">
        <f>$C$27*'Химический состав продуктов'!P27/100</f>
        <v>15.6</v>
      </c>
      <c r="Q27" s="8">
        <f>$C$27*'Химический состав продуктов'!Q27/100</f>
        <v>5.2000000000000005E-2</v>
      </c>
      <c r="R27" s="8">
        <f>$C$27*'Химический состав продуктов'!R27/100</f>
        <v>0</v>
      </c>
      <c r="S27" s="8">
        <f>$C$27*'Химический состав продуктов'!S27/100</f>
        <v>8.84</v>
      </c>
      <c r="T27" s="8">
        <f>$C$27*'Химический состав продуктов'!T27/100</f>
        <v>5.98</v>
      </c>
      <c r="U27" s="8">
        <f>$C$27*'Химический состав продуктов'!U27/100</f>
        <v>3.38</v>
      </c>
      <c r="V27" s="8">
        <f>$C$27*'Химический состав продуктов'!V27/100</f>
        <v>51.22</v>
      </c>
      <c r="W27" s="8">
        <f>$C$27*'Химический состав продуктов'!W27/100</f>
        <v>7.8E-2</v>
      </c>
      <c r="X27" s="8">
        <f>$C$27*'Химический состав продуктов'!X27/100</f>
        <v>3.38</v>
      </c>
      <c r="Y27" s="8">
        <f>$C$27*'Химический состав продуктов'!Y27/100</f>
        <v>0.13</v>
      </c>
      <c r="Z27" s="8">
        <f>$C$27*'Химический состав продуктов'!Z27/100</f>
        <v>0.52</v>
      </c>
      <c r="AA27" s="8">
        <f>$C$27*'Химический состав продуктов'!AA27/100</f>
        <v>5.2000000000000005E-2</v>
      </c>
      <c r="AB27" s="8">
        <f>$C$27*'Химический состав продуктов'!AB27/100</f>
        <v>4.4200000000000003E-3</v>
      </c>
      <c r="AC27" s="8">
        <f>$C$27*'Химический состав продуктов'!AC27/100</f>
        <v>8.0600000000000012E-3</v>
      </c>
      <c r="AD27" s="8">
        <f>$C$27*'Химический состав продуктов'!AD27/100</f>
        <v>2.8599999999999997E-3</v>
      </c>
    </row>
    <row r="28" spans="1:30" s="4" customFormat="1">
      <c r="A28" s="1" t="s">
        <v>72</v>
      </c>
      <c r="B28" s="3" t="s">
        <v>21</v>
      </c>
      <c r="C28" s="2">
        <f>C29+C30</f>
        <v>26</v>
      </c>
      <c r="D28" s="2">
        <f t="shared" ref="D28:AD28" si="5">D29+D30</f>
        <v>0.13</v>
      </c>
      <c r="E28" s="2">
        <f t="shared" si="5"/>
        <v>0</v>
      </c>
      <c r="F28" s="2">
        <f t="shared" si="5"/>
        <v>5.2000000000000005E-2</v>
      </c>
      <c r="G28" s="2">
        <f t="shared" si="5"/>
        <v>0.96200000000000008</v>
      </c>
      <c r="H28" s="2">
        <f t="shared" si="5"/>
        <v>0.85799999999999998</v>
      </c>
      <c r="I28" s="2">
        <f t="shared" si="5"/>
        <v>7.28</v>
      </c>
      <c r="J28" s="2">
        <f t="shared" si="5"/>
        <v>0</v>
      </c>
      <c r="K28" s="2">
        <f t="shared" si="5"/>
        <v>0.78</v>
      </c>
      <c r="L28" s="2">
        <f t="shared" si="5"/>
        <v>5.1999999999999998E-3</v>
      </c>
      <c r="M28" s="2">
        <f t="shared" si="5"/>
        <v>5.1999999999999998E-3</v>
      </c>
      <c r="N28" s="2">
        <f t="shared" si="5"/>
        <v>2.0799999999999999E-2</v>
      </c>
      <c r="O28" s="2">
        <f t="shared" si="5"/>
        <v>7.8E-2</v>
      </c>
      <c r="P28" s="2">
        <f t="shared" si="5"/>
        <v>3.9</v>
      </c>
      <c r="Q28" s="2">
        <f t="shared" si="5"/>
        <v>0.26</v>
      </c>
      <c r="R28" s="2">
        <f t="shared" si="5"/>
        <v>0</v>
      </c>
      <c r="S28" s="2">
        <f t="shared" si="5"/>
        <v>3.64</v>
      </c>
      <c r="T28" s="2">
        <f t="shared" si="5"/>
        <v>2.86</v>
      </c>
      <c r="U28" s="2">
        <f t="shared" si="5"/>
        <v>3.9</v>
      </c>
      <c r="V28" s="2">
        <f t="shared" si="5"/>
        <v>30.94</v>
      </c>
      <c r="W28" s="2">
        <f t="shared" si="5"/>
        <v>0.156</v>
      </c>
      <c r="X28" s="2">
        <f t="shared" si="5"/>
        <v>0.26</v>
      </c>
      <c r="Y28" s="2">
        <f t="shared" si="5"/>
        <v>2.6000000000000002E-2</v>
      </c>
      <c r="Z28" s="2">
        <f t="shared" si="5"/>
        <v>1.5600000000000001E-2</v>
      </c>
      <c r="AA28" s="2">
        <f t="shared" si="5"/>
        <v>2.6000000000000002E-2</v>
      </c>
      <c r="AB28" s="2">
        <f t="shared" si="5"/>
        <v>2.5999999999999999E-3</v>
      </c>
      <c r="AC28" s="2">
        <f t="shared" si="5"/>
        <v>8.5800000000000008E-3</v>
      </c>
      <c r="AD28" s="2">
        <f t="shared" si="5"/>
        <v>5.7199999999999994E-3</v>
      </c>
    </row>
    <row r="29" spans="1:30" s="4" customFormat="1">
      <c r="A29" s="1" t="s">
        <v>117</v>
      </c>
      <c r="B29" s="3" t="s">
        <v>46</v>
      </c>
      <c r="C29" s="2">
        <v>13</v>
      </c>
      <c r="D29" s="8">
        <f>$C$29*'Химический состав продуктов'!D29/100</f>
        <v>6.5000000000000002E-2</v>
      </c>
      <c r="E29" s="8">
        <f>$C$29*'Химический состав продуктов'!E29/100</f>
        <v>0</v>
      </c>
      <c r="F29" s="8">
        <f>$C$29*'Химический состав продуктов'!F29/100</f>
        <v>2.6000000000000002E-2</v>
      </c>
      <c r="G29" s="8">
        <f>$C$29*'Химический состав продуктов'!G29/100</f>
        <v>0.48100000000000004</v>
      </c>
      <c r="H29" s="8">
        <f>$C$29*'Химический состав продуктов'!H29/100</f>
        <v>0.42899999999999999</v>
      </c>
      <c r="I29" s="8">
        <f>$C$29*'Химический состав продуктов'!I29/100</f>
        <v>3.64</v>
      </c>
      <c r="J29" s="8">
        <f>$C$29*'Химический состав продуктов'!J29/100</f>
        <v>0</v>
      </c>
      <c r="K29" s="8">
        <f>$C$29*'Химический состав продуктов'!K29/100</f>
        <v>0.39</v>
      </c>
      <c r="L29" s="8">
        <f>$C$29*'Химический состав продуктов'!L29/100</f>
        <v>2.5999999999999999E-3</v>
      </c>
      <c r="M29" s="8">
        <f>$C$29*'Химический состав продуктов'!M29/100</f>
        <v>2.5999999999999999E-3</v>
      </c>
      <c r="N29" s="8">
        <f>$C$29*'Химический состав продуктов'!N29/100</f>
        <v>1.04E-2</v>
      </c>
      <c r="O29" s="8">
        <f>$C$29*'Химический состав продуктов'!O29/100</f>
        <v>3.9E-2</v>
      </c>
      <c r="P29" s="8">
        <f>$C$29*'Химический состав продуктов'!P29/100</f>
        <v>1.95</v>
      </c>
      <c r="Q29" s="8">
        <f>$C$29*'Химический состав продуктов'!Q29/100</f>
        <v>0.13</v>
      </c>
      <c r="R29" s="8">
        <f>$C$29*'Химический состав продуктов'!R29/100</f>
        <v>0</v>
      </c>
      <c r="S29" s="8">
        <f>$C$29*'Химический состав продуктов'!S29/100</f>
        <v>1.82</v>
      </c>
      <c r="T29" s="8">
        <f>$C$29*'Химический состав продуктов'!T29/100</f>
        <v>1.43</v>
      </c>
      <c r="U29" s="8">
        <f>$C$29*'Химический состав продуктов'!U29/100</f>
        <v>1.95</v>
      </c>
      <c r="V29" s="8">
        <f>$C$29*'Химический состав продуктов'!V29/100</f>
        <v>15.47</v>
      </c>
      <c r="W29" s="8">
        <f>$C$29*'Химический состав продуктов'!W29/100</f>
        <v>7.8E-2</v>
      </c>
      <c r="X29" s="8">
        <f>$C$29*'Химический состав продуктов'!X29/100</f>
        <v>0.13</v>
      </c>
      <c r="Y29" s="8">
        <f>$C$29*'Химический состав продуктов'!Y29/100</f>
        <v>1.3000000000000001E-2</v>
      </c>
      <c r="Z29" s="8">
        <f>$C$29*'Химический состав продуктов'!Z29/100</f>
        <v>7.8000000000000005E-3</v>
      </c>
      <c r="AA29" s="8">
        <f>$C$29*'Химический состав продуктов'!AA29/100</f>
        <v>1.3000000000000001E-2</v>
      </c>
      <c r="AB29" s="8">
        <f>$C$29*'Химический состав продуктов'!AB29/100</f>
        <v>1.2999999999999999E-3</v>
      </c>
      <c r="AC29" s="8">
        <f>$C$29*'Химический состав продуктов'!AC29/100</f>
        <v>4.2900000000000004E-3</v>
      </c>
      <c r="AD29" s="8">
        <f>$C$29*'Химический состав продуктов'!AD29/100</f>
        <v>2.8599999999999997E-3</v>
      </c>
    </row>
    <row r="30" spans="1:30" s="4" customFormat="1">
      <c r="A30" s="1" t="s">
        <v>118</v>
      </c>
      <c r="B30" s="3" t="s">
        <v>47</v>
      </c>
      <c r="C30" s="2">
        <v>13</v>
      </c>
      <c r="D30" s="8">
        <f>$C$30*'Химический состав продуктов'!D30/100</f>
        <v>6.5000000000000002E-2</v>
      </c>
      <c r="E30" s="8">
        <f>$C$30*'Химический состав продуктов'!E30/100</f>
        <v>0</v>
      </c>
      <c r="F30" s="8">
        <f>$C$30*'Химический состав продуктов'!F30/100</f>
        <v>2.6000000000000002E-2</v>
      </c>
      <c r="G30" s="8">
        <f>$C$30*'Химический состав продуктов'!G30/100</f>
        <v>0.48100000000000004</v>
      </c>
      <c r="H30" s="8">
        <f>$C$30*'Химический состав продуктов'!H30/100</f>
        <v>0.42899999999999999</v>
      </c>
      <c r="I30" s="8">
        <f>$C$30*'Химический состав продуктов'!I30/100</f>
        <v>3.64</v>
      </c>
      <c r="J30" s="8">
        <f>$C$30*'Химический состав продуктов'!J30/100</f>
        <v>0</v>
      </c>
      <c r="K30" s="8">
        <f>$C$30*'Химический состав продуктов'!K30/100</f>
        <v>0.39</v>
      </c>
      <c r="L30" s="8">
        <f>$C$30*'Химический состав продуктов'!L30/100</f>
        <v>2.5999999999999999E-3</v>
      </c>
      <c r="M30" s="8">
        <f>$C$30*'Химический состав продуктов'!M30/100</f>
        <v>2.5999999999999999E-3</v>
      </c>
      <c r="N30" s="8">
        <f>$C$30*'Химический состав продуктов'!N30/100</f>
        <v>1.04E-2</v>
      </c>
      <c r="O30" s="8">
        <f>$C$30*'Химический состав продуктов'!O30/100</f>
        <v>3.9E-2</v>
      </c>
      <c r="P30" s="8">
        <f>$C$30*'Химический состав продуктов'!P30/100</f>
        <v>1.95</v>
      </c>
      <c r="Q30" s="8">
        <f>$C$30*'Химический состав продуктов'!Q30/100</f>
        <v>0.13</v>
      </c>
      <c r="R30" s="8">
        <f>$C$30*'Химический состав продуктов'!R30/100</f>
        <v>0</v>
      </c>
      <c r="S30" s="8">
        <f>$C$30*'Химический состав продуктов'!S30/100</f>
        <v>1.82</v>
      </c>
      <c r="T30" s="8">
        <f>$C$30*'Химический состав продуктов'!T30/100</f>
        <v>1.43</v>
      </c>
      <c r="U30" s="8">
        <f>$C$30*'Химический состав продуктов'!U30/100</f>
        <v>1.95</v>
      </c>
      <c r="V30" s="8">
        <f>$C$30*'Химический состав продуктов'!V30/100</f>
        <v>15.47</v>
      </c>
      <c r="W30" s="8">
        <f>$C$30*'Химический состав продуктов'!W30/100</f>
        <v>7.8E-2</v>
      </c>
      <c r="X30" s="8">
        <f>$C$30*'Химический состав продуктов'!X30/100</f>
        <v>0.13</v>
      </c>
      <c r="Y30" s="8">
        <f>$C$30*'Химический состав продуктов'!Y30/100</f>
        <v>1.3000000000000001E-2</v>
      </c>
      <c r="Z30" s="8">
        <f>$C$30*'Химический состав продуктов'!Z30/100</f>
        <v>7.8000000000000005E-3</v>
      </c>
      <c r="AA30" s="8">
        <f>$C$30*'Химический состав продуктов'!AA30/100</f>
        <v>1.3000000000000001E-2</v>
      </c>
      <c r="AB30" s="8">
        <f>$C$30*'Химический состав продуктов'!AB30/100</f>
        <v>1.2999999999999999E-3</v>
      </c>
      <c r="AC30" s="8">
        <f>$C$30*'Химический состав продуктов'!AC30/100</f>
        <v>4.2900000000000004E-3</v>
      </c>
      <c r="AD30" s="8">
        <f>$C$30*'Химический состав продуктов'!AD30/100</f>
        <v>2.8599999999999997E-3</v>
      </c>
    </row>
    <row r="31" spans="1:30" s="4" customFormat="1">
      <c r="A31" s="1" t="s">
        <v>73</v>
      </c>
      <c r="B31" s="3" t="s">
        <v>63</v>
      </c>
      <c r="C31" s="2">
        <v>13</v>
      </c>
      <c r="D31" s="8">
        <f>$C$31*'Химический состав продуктов'!D31/100</f>
        <v>0.11700000000000001</v>
      </c>
      <c r="E31" s="8">
        <f>$C$31*'Химический состав продуктов'!E31/100</f>
        <v>0</v>
      </c>
      <c r="F31" s="8">
        <f>$C$31*'Химический состав продуктов'!F31/100</f>
        <v>1.3000000000000001E-2</v>
      </c>
      <c r="G31" s="8">
        <f>$C$31*'Химический состав продуктов'!G31/100</f>
        <v>0.39</v>
      </c>
      <c r="H31" s="8">
        <f>$C$31*'Химический состав продуктов'!H31/100</f>
        <v>0.26</v>
      </c>
      <c r="I31" s="8">
        <f>$C$31*'Химический состав продуктов'!I31/100</f>
        <v>4.42</v>
      </c>
      <c r="J31" s="8">
        <f>$C$31*'Химический состав продуктов'!J31/100</f>
        <v>0</v>
      </c>
      <c r="K31" s="8">
        <f>$C$31*'Химический состав продуктов'!K31/100</f>
        <v>0.26</v>
      </c>
      <c r="L31" s="8">
        <f>$C$31*'Химический состав продуктов'!L31/100</f>
        <v>5.1999999999999998E-3</v>
      </c>
      <c r="M31" s="8">
        <f>$C$31*'Химический состав продуктов'!M31/100</f>
        <v>2.5999999999999999E-3</v>
      </c>
      <c r="N31" s="8">
        <f>$C$31*'Химический состав продуктов'!N31/100</f>
        <v>7.8000000000000005E-3</v>
      </c>
      <c r="O31" s="8">
        <f>$C$31*'Химический состав продуктов'!O31/100</f>
        <v>2.6000000000000002E-2</v>
      </c>
      <c r="P31" s="8">
        <f>$C$31*'Химический состав продуктов'!P31/100</f>
        <v>5.2</v>
      </c>
      <c r="Q31" s="8">
        <f>$C$31*'Химический состав продуктов'!Q31/100</f>
        <v>2.6000000000000002E-2</v>
      </c>
      <c r="R31" s="8">
        <f>$C$31*'Химический состав продуктов'!R31/100</f>
        <v>0</v>
      </c>
      <c r="S31" s="8">
        <f>$C$31*'Химический состав продуктов'!S31/100</f>
        <v>5.2</v>
      </c>
      <c r="T31" s="8">
        <f>$C$31*'Химический состав продуктов'!T31/100</f>
        <v>2.86</v>
      </c>
      <c r="U31" s="8">
        <f>$C$31*'Химический состав продуктов'!U31/100</f>
        <v>1.56</v>
      </c>
      <c r="V31" s="8">
        <f>$C$31*'Химический состав продуктов'!V31/100</f>
        <v>21.19</v>
      </c>
      <c r="W31" s="8">
        <f>$C$31*'Химический состав продуктов'!W31/100</f>
        <v>7.8E-2</v>
      </c>
      <c r="X31" s="8">
        <f>$C$31*'Химический состав продуктов'!X31/100</f>
        <v>1.43</v>
      </c>
      <c r="Y31" s="8">
        <f>$C$31*'Химический состав продуктов'!Y31/100</f>
        <v>5.2000000000000005E-2</v>
      </c>
      <c r="Z31" s="8">
        <f>$C$31*'Химический состав продуктов'!Z31/100</f>
        <v>1.3000000000000001E-2</v>
      </c>
      <c r="AA31" s="8">
        <f>$C$31*'Химический состав продуктов'!AA31/100</f>
        <v>1.6250000000000001E-2</v>
      </c>
      <c r="AB31" s="8">
        <f>$C$31*'Химический состав продуктов'!AB31/100</f>
        <v>1.2999999999999999E-3</v>
      </c>
      <c r="AC31" s="8">
        <f>$C$31*'Химический состав продуктов'!AC31/100</f>
        <v>8.1899999999999994E-3</v>
      </c>
      <c r="AD31" s="8">
        <f>$C$31*'Химический состав продуктов'!AD31/100</f>
        <v>3.3799999999999998E-3</v>
      </c>
    </row>
    <row r="32" spans="1:30" s="4" customFormat="1">
      <c r="A32" s="1">
        <v>8</v>
      </c>
      <c r="B32" s="3" t="s">
        <v>64</v>
      </c>
      <c r="C32" s="2">
        <v>200</v>
      </c>
      <c r="D32" s="8">
        <f>$C$32*'Химический состав продуктов'!D32/100</f>
        <v>1</v>
      </c>
      <c r="E32" s="8">
        <f>$C$32*'Химический состав продуктов'!E32/100</f>
        <v>0</v>
      </c>
      <c r="F32" s="8">
        <f>$C$32*'Химический состав продуктов'!F32/100</f>
        <v>0.2</v>
      </c>
      <c r="G32" s="8">
        <f>$C$32*'Химический состав продуктов'!G32/100</f>
        <v>20.2</v>
      </c>
      <c r="H32" s="8">
        <f>$C$32*'Химический состав продуктов'!H32/100</f>
        <v>0.4</v>
      </c>
      <c r="I32" s="8">
        <f>$C$32*'Химический состав продуктов'!I32/100</f>
        <v>92</v>
      </c>
      <c r="J32" s="8">
        <f>$C$32*'Химический состав продуктов'!J32/100</f>
        <v>0</v>
      </c>
      <c r="K32" s="8">
        <f>$C$32*'Химический состав продуктов'!K32/100</f>
        <v>0</v>
      </c>
      <c r="L32" s="8">
        <f>$C$32*'Химический состав продуктов'!L32/100</f>
        <v>0.02</v>
      </c>
      <c r="M32" s="8">
        <f>$C$32*'Химический состав продуктов'!M32/100</f>
        <v>0.02</v>
      </c>
      <c r="N32" s="8">
        <f>$C$32*'Химический состав продуктов'!N32/100</f>
        <v>0.08</v>
      </c>
      <c r="O32" s="8">
        <f>$C$32*'Химический состав продуктов'!O32/100</f>
        <v>0.4</v>
      </c>
      <c r="P32" s="8">
        <f>$C$32*'Химический состав продуктов'!P32/100</f>
        <v>4</v>
      </c>
      <c r="Q32" s="8">
        <f>$C$32*'Химический состав продуктов'!Q32/100</f>
        <v>0.2</v>
      </c>
      <c r="R32" s="8">
        <f>$C$32*'Химический состав продуктов'!R32/100</f>
        <v>0</v>
      </c>
      <c r="S32" s="8">
        <f>$C$32*'Химический состав продуктов'!S32/100</f>
        <v>14</v>
      </c>
      <c r="T32" s="8">
        <f>$C$32*'Химический состав продуктов'!T32/100</f>
        <v>14</v>
      </c>
      <c r="U32" s="8">
        <f>$C$32*'Химический состав продуктов'!U32/100</f>
        <v>8</v>
      </c>
      <c r="V32" s="8">
        <f>$C$32*'Химический состав продуктов'!V32/100</f>
        <v>240</v>
      </c>
      <c r="W32" s="8">
        <f>$C$32*'Химический состав продуктов'!W32/100</f>
        <v>2.8</v>
      </c>
      <c r="X32" s="8">
        <f>$C$32*'Химический состав продуктов'!X32/100</f>
        <v>12</v>
      </c>
      <c r="Y32" s="8">
        <f>$C$32*'Химический состав продуктов'!Y32/100</f>
        <v>0</v>
      </c>
      <c r="Z32" s="8">
        <f>$C$32*'Химический состав продуктов'!Z32/100</f>
        <v>2</v>
      </c>
      <c r="AA32" s="8">
        <f>$C$32*'Химический состав продуктов'!AA32/100</f>
        <v>0.08</v>
      </c>
      <c r="AB32" s="8">
        <f>$C$32*'Химический состав продуктов'!AB32/100</f>
        <v>0</v>
      </c>
      <c r="AC32" s="8">
        <f>$C$32*'Химический состав продуктов'!AC32/100</f>
        <v>0</v>
      </c>
      <c r="AD32" s="8">
        <f>$C$32*'Химический состав продуктов'!AD32/100</f>
        <v>0</v>
      </c>
    </row>
    <row r="33" spans="1:1025" s="4" customFormat="1">
      <c r="A33" s="1">
        <v>9</v>
      </c>
      <c r="B33" s="3" t="s">
        <v>65</v>
      </c>
      <c r="C33" s="2">
        <v>40</v>
      </c>
      <c r="D33" s="8">
        <f>$C$33*'Химический состав продуктов'!D33/100</f>
        <v>0</v>
      </c>
      <c r="E33" s="8">
        <f>$C$33*'Химический состав продуктов'!E33/100</f>
        <v>0</v>
      </c>
      <c r="F33" s="8">
        <f>$C$33*'Химический состав продуктов'!F33/100</f>
        <v>0</v>
      </c>
      <c r="G33" s="8">
        <f>$C$33*'Химический состав продуктов'!G33/100</f>
        <v>39.92</v>
      </c>
      <c r="H33" s="8">
        <f>$C$33*'Химический состав продуктов'!H33/100</f>
        <v>0</v>
      </c>
      <c r="I33" s="8">
        <f>$C$33*'Химический состав продуктов'!I33/100</f>
        <v>159.6</v>
      </c>
      <c r="J33" s="8">
        <f>$C$33*'Химический состав продуктов'!J33/100</f>
        <v>0</v>
      </c>
      <c r="K33" s="8">
        <f>$C$33*'Химический состав продуктов'!K33/100</f>
        <v>0</v>
      </c>
      <c r="L33" s="8">
        <f>$C$33*'Химический состав продуктов'!L33/100</f>
        <v>0</v>
      </c>
      <c r="M33" s="8">
        <f>$C$33*'Химический состав продуктов'!M33/100</f>
        <v>0</v>
      </c>
      <c r="N33" s="8">
        <f>$C$33*'Химический состав продуктов'!N33/100</f>
        <v>0</v>
      </c>
      <c r="O33" s="8">
        <f>$C$33*'Химический состав продуктов'!O33/100</f>
        <v>0</v>
      </c>
      <c r="P33" s="8">
        <f>$C$33*'Химический состав продуктов'!P33/100</f>
        <v>0</v>
      </c>
      <c r="Q33" s="8">
        <f>$C$33*'Химический состав продуктов'!Q33/100</f>
        <v>0</v>
      </c>
      <c r="R33" s="8">
        <f>$C$33*'Химический состав продуктов'!R33/100</f>
        <v>0</v>
      </c>
      <c r="S33" s="8">
        <f>$C$33*'Химический состав продуктов'!S33/100</f>
        <v>1.2</v>
      </c>
      <c r="T33" s="8">
        <f>$C$33*'Химический состав продуктов'!T33/100</f>
        <v>0</v>
      </c>
      <c r="U33" s="8">
        <f>$C$33*'Химический состав продуктов'!U33/100</f>
        <v>0</v>
      </c>
      <c r="V33" s="8">
        <f>$C$33*'Химический состав продуктов'!V33/100</f>
        <v>1.2</v>
      </c>
      <c r="W33" s="8">
        <f>$C$33*'Химический состав продуктов'!W33/100</f>
        <v>0.12</v>
      </c>
      <c r="X33" s="8">
        <f>$C$33*'Химический состав продуктов'!X33/100</f>
        <v>0</v>
      </c>
      <c r="Y33" s="8">
        <f>$C$33*'Химический состав продуктов'!Y33/100</f>
        <v>0</v>
      </c>
      <c r="Z33" s="8">
        <f>$C$33*'Химический состав продуктов'!Z33/100</f>
        <v>0</v>
      </c>
      <c r="AA33" s="8">
        <f>$C$33*'Химический состав продуктов'!AA33/100</f>
        <v>0</v>
      </c>
      <c r="AB33" s="8">
        <f>$C$33*'Химический состав продуктов'!AB33/100</f>
        <v>0</v>
      </c>
      <c r="AC33" s="8">
        <f>$C$33*'Химический состав продуктов'!AC33/100</f>
        <v>0</v>
      </c>
      <c r="AD33" s="8">
        <f>$C$33*'Химический состав продуктов'!AD33/100</f>
        <v>0</v>
      </c>
    </row>
    <row r="34" spans="1:1025" s="4" customFormat="1" ht="47.25">
      <c r="A34" s="1">
        <v>10</v>
      </c>
      <c r="B34" s="3" t="s">
        <v>102</v>
      </c>
      <c r="C34" s="2">
        <v>75</v>
      </c>
      <c r="D34" s="8">
        <f>$C$34*'Химический состав продуктов'!D34/100</f>
        <v>0.67500000000000004</v>
      </c>
      <c r="E34" s="8">
        <f>$C$34*'Химический состав продуктов'!E34/100</f>
        <v>0</v>
      </c>
      <c r="F34" s="8">
        <f>$C$34*'Химический состав продуктов'!F34/100</f>
        <v>10.5</v>
      </c>
      <c r="G34" s="8">
        <f>$C$34*'Химический состав продуктов'!G34/100</f>
        <v>50.25</v>
      </c>
      <c r="H34" s="8">
        <f>$C$34*'Химический состав продуктов'!H34/100</f>
        <v>0</v>
      </c>
      <c r="I34" s="8">
        <f>$C$34*'Химический состав продуктов'!I34/100</f>
        <v>297.75</v>
      </c>
      <c r="J34" s="8">
        <f>$C$34*'Химический состав продуктов'!J34/100</f>
        <v>0</v>
      </c>
      <c r="K34" s="8">
        <f>$C$34*'Химический состав продуктов'!K34/100</f>
        <v>0</v>
      </c>
      <c r="L34" s="8">
        <f>$C$34*'Химический состав продуктов'!L34/100</f>
        <v>0</v>
      </c>
      <c r="M34" s="8">
        <f>$C$34*'Химический состав продуктов'!M34/100</f>
        <v>0</v>
      </c>
      <c r="N34" s="8">
        <f>$C$34*'Химический состав продуктов'!N34/100</f>
        <v>0</v>
      </c>
      <c r="O34" s="8">
        <f>$C$34*'Химический состав продуктов'!O34/100</f>
        <v>0</v>
      </c>
      <c r="P34" s="8">
        <f>$C$34*'Химический состав продуктов'!P34/100</f>
        <v>0</v>
      </c>
      <c r="Q34" s="8">
        <f>$C$34*'Химический состав продуктов'!Q34/100</f>
        <v>0</v>
      </c>
      <c r="R34" s="8">
        <f>$C$34*'Химический состав продуктов'!R34/100</f>
        <v>0</v>
      </c>
      <c r="S34" s="8">
        <f>$C$34*'Химический состав продуктов'!S34/100</f>
        <v>0</v>
      </c>
      <c r="T34" s="8">
        <f>$C$34*'Химический состав продуктов'!T34/100</f>
        <v>0</v>
      </c>
      <c r="U34" s="8">
        <f>$C$34*'Химический состав продуктов'!U34/100</f>
        <v>0</v>
      </c>
      <c r="V34" s="8">
        <f>$C$34*'Химический состав продуктов'!V34/100</f>
        <v>0</v>
      </c>
      <c r="W34" s="8">
        <f>$C$34*'Химический состав продуктов'!W34/100</f>
        <v>0</v>
      </c>
      <c r="X34" s="8">
        <f>$C$34*'Химический состав продуктов'!X34/100</f>
        <v>0</v>
      </c>
      <c r="Y34" s="8">
        <f>$C$34*'Химический состав продуктов'!Y34/100</f>
        <v>0</v>
      </c>
      <c r="Z34" s="8">
        <f>$C$34*'Химический состав продуктов'!Z34/100</f>
        <v>0</v>
      </c>
      <c r="AA34" s="8">
        <f>$C$34*'Химический состав продуктов'!AA34/100</f>
        <v>0</v>
      </c>
      <c r="AB34" s="8">
        <f>$C$34*'Химический состав продуктов'!AB34/100</f>
        <v>0</v>
      </c>
      <c r="AC34" s="8">
        <f>$C$34*'Химический состав продуктов'!AC34/100</f>
        <v>0</v>
      </c>
      <c r="AD34" s="8">
        <f>$C$34*'Химический состав продуктов'!AD34/100</f>
        <v>0</v>
      </c>
    </row>
    <row r="35" spans="1:1025" s="4" customFormat="1">
      <c r="A35" s="1">
        <v>11</v>
      </c>
      <c r="B35" s="3" t="s">
        <v>103</v>
      </c>
      <c r="C35" s="2">
        <v>1.2</v>
      </c>
      <c r="D35" s="8">
        <f>$C$35*'Химический состав продуктов'!D35/100</f>
        <v>8.3999999999999995E-3</v>
      </c>
      <c r="E35" s="8">
        <f>$C$35*'Химический состав продуктов'!E35/100</f>
        <v>0</v>
      </c>
      <c r="F35" s="8">
        <f>$C$35*'Химический состав продуктов'!F35/100</f>
        <v>0.03</v>
      </c>
      <c r="G35" s="8">
        <f>$C$35*'Химический состав продуктов'!G35/100</f>
        <v>0.17879999999999999</v>
      </c>
      <c r="H35" s="8">
        <f>$C$35*'Химический состав продуктов'!H35/100</f>
        <v>0</v>
      </c>
      <c r="I35" s="8">
        <f>$C$35*'Химический состав продуктов'!I35/100</f>
        <v>1.0154399999999999</v>
      </c>
      <c r="J35" s="8">
        <f>$C$35*'Химический состав продуктов'!J35/100</f>
        <v>0</v>
      </c>
      <c r="K35" s="8">
        <f>$C$35*'Химический состав продуктов'!K35/100</f>
        <v>1.8</v>
      </c>
      <c r="L35" s="8">
        <f>$C$35*'Химический состав продуктов'!L35/100</f>
        <v>3.0599999999999998E-3</v>
      </c>
      <c r="M35" s="8">
        <f>$C$35*'Химический состав продуктов'!M35/100</f>
        <v>3.5999999999999999E-3</v>
      </c>
      <c r="N35" s="8">
        <f>$C$35*'Химический состав продуктов'!N35/100</f>
        <v>3.5999999999999999E-3</v>
      </c>
      <c r="O35" s="8">
        <f>$C$35*'Химический состав продуктов'!O35/100</f>
        <v>0</v>
      </c>
      <c r="P35" s="8">
        <f>$C$35*'Химический состав продуктов'!P35/100</f>
        <v>0.126</v>
      </c>
      <c r="Q35" s="8">
        <f>$C$35*'Химический состав продуктов'!Q35/100</f>
        <v>2.6999999999999996E-2</v>
      </c>
      <c r="R35" s="8">
        <f>$C$35*'Химический состав продуктов'!R35/100</f>
        <v>8.9999999999999993E-3</v>
      </c>
      <c r="S35" s="8">
        <f>$C$35*'Химический состав продуктов'!S35/100</f>
        <v>0</v>
      </c>
      <c r="T35" s="8">
        <f>$C$35*'Химический состав продуктов'!T35/100</f>
        <v>0</v>
      </c>
      <c r="U35" s="8">
        <f>$C$35*'Химический состав продуктов'!U35/100</f>
        <v>0</v>
      </c>
      <c r="V35" s="8">
        <f>$C$35*'Химический состав продуктов'!V35/100</f>
        <v>0</v>
      </c>
      <c r="W35" s="8">
        <f>$C$35*'Химический состав продуктов'!W35/100</f>
        <v>0</v>
      </c>
      <c r="X35" s="8">
        <f>$C$35*'Химический состав продуктов'!X35/100</f>
        <v>0</v>
      </c>
      <c r="Y35" s="8">
        <f>$C$35*'Химический состав продуктов'!Y35/100</f>
        <v>0</v>
      </c>
      <c r="Z35" s="8">
        <f>$C$35*'Химический состав продуктов'!Z35/100</f>
        <v>0.42</v>
      </c>
      <c r="AA35" s="8">
        <f>$C$35*'Химический состав продуктов'!AA35/100</f>
        <v>0</v>
      </c>
      <c r="AB35" s="8">
        <f>$C$35*'Химический состав продуктов'!AB35/100</f>
        <v>0</v>
      </c>
      <c r="AC35" s="8">
        <f>$C$35*'Химический состав продуктов'!AC35/100</f>
        <v>0</v>
      </c>
      <c r="AD35" s="8">
        <f>$C$35*'Химический состав продуктов'!AD35/100</f>
        <v>0</v>
      </c>
    </row>
    <row r="36" spans="1:1025" s="4" customFormat="1">
      <c r="A36" s="1">
        <v>12</v>
      </c>
      <c r="B36" s="3" t="s">
        <v>25</v>
      </c>
      <c r="C36" s="2">
        <v>0.4</v>
      </c>
      <c r="D36" s="8">
        <f>$C$36*'Химический состав продуктов'!D36/100</f>
        <v>0.08</v>
      </c>
      <c r="E36" s="8">
        <f>$C$36*'Химический состав продуктов'!E36/100</f>
        <v>0</v>
      </c>
      <c r="F36" s="8">
        <f>$C$36*'Химический состав продуктов'!F36/100</f>
        <v>8.4000000000000012E-3</v>
      </c>
      <c r="G36" s="8">
        <f>$C$36*'Химический состав продуктов'!G36/100</f>
        <v>2.7600000000000003E-2</v>
      </c>
      <c r="H36" s="8">
        <f>$C$36*'Химический состав продуктов'!H36/100</f>
        <v>1.8000000000000002E-2</v>
      </c>
      <c r="I36" s="8">
        <f>$C$36*'Химический состав продуктов'!I36/100</f>
        <v>0.60720000000000007</v>
      </c>
      <c r="J36" s="8">
        <f>$C$36*'Химический состав продуктов'!J36/100</f>
        <v>0</v>
      </c>
      <c r="K36" s="8">
        <f>$C$36*'Химический состав продуктов'!K36/100</f>
        <v>0.2</v>
      </c>
      <c r="L36" s="8">
        <f>$C$36*'Химический состав продуктов'!L36/100</f>
        <v>2.8000000000000003E-4</v>
      </c>
      <c r="M36" s="8">
        <f>$C$36*'Химический состав продуктов'!M36/100</f>
        <v>4.0000000000000001E-3</v>
      </c>
      <c r="N36" s="8">
        <f>$C$36*'Химический состав продуктов'!N36/100</f>
        <v>0</v>
      </c>
      <c r="O36" s="8">
        <f>$C$36*'Химический состав продуктов'!O36/100</f>
        <v>4.5280000000000008E-2</v>
      </c>
      <c r="P36" s="8">
        <f>$C$36*'Химический состав продуктов'!P36/100</f>
        <v>0.04</v>
      </c>
      <c r="Q36" s="8">
        <f>$C$36*'Химический состав продуктов'!Q36/100</f>
        <v>0</v>
      </c>
      <c r="R36" s="8">
        <f>$C$36*'Химический состав продуктов'!R36/100</f>
        <v>0</v>
      </c>
      <c r="S36" s="8">
        <f>$C$36*'Химический состав продуктов'!S36/100</f>
        <v>1.98</v>
      </c>
      <c r="T36" s="8">
        <f>$C$36*'Химический состав продуктов'!T36/100</f>
        <v>3.2960000000000003</v>
      </c>
      <c r="U36" s="8">
        <f>$C$36*'Химический состав продуктов'!U36/100</f>
        <v>1.76</v>
      </c>
      <c r="V36" s="8">
        <f>$C$36*'Химический состав продуктов'!V36/100</f>
        <v>9.92</v>
      </c>
      <c r="W36" s="8">
        <f>$C$36*'Химический состав продуктов'!W36/100</f>
        <v>0.32800000000000007</v>
      </c>
      <c r="X36" s="8">
        <f>$C$36*'Химический состав продуктов'!X36/100</f>
        <v>0.32800000000000007</v>
      </c>
      <c r="Y36" s="8">
        <f>$C$36*'Химический состав продуктов'!Y36/100</f>
        <v>0</v>
      </c>
      <c r="Z36" s="8">
        <f>$C$36*'Химический состав продуктов'!Z36/100</f>
        <v>0</v>
      </c>
      <c r="AA36" s="8">
        <f>$C$36*'Химический состав продуктов'!AA36/100</f>
        <v>0</v>
      </c>
      <c r="AB36" s="8">
        <f>$C$36*'Химический состав продуктов'!AB36/100</f>
        <v>0</v>
      </c>
      <c r="AC36" s="8">
        <f>$C$36*'Химический состав продуктов'!AC36/100</f>
        <v>0</v>
      </c>
      <c r="AD36" s="8">
        <f>$C$36*'Химический состав продуктов'!AD36/100</f>
        <v>0</v>
      </c>
    </row>
    <row r="37" spans="1:1025" s="4" customFormat="1" ht="31.5">
      <c r="A37" s="14">
        <v>13</v>
      </c>
      <c r="B37" s="3" t="s">
        <v>104</v>
      </c>
      <c r="C37" s="2">
        <f>C38</f>
        <v>300</v>
      </c>
      <c r="D37" s="2">
        <f t="shared" ref="D37:AD37" si="6">D38</f>
        <v>0.9</v>
      </c>
      <c r="E37" s="2">
        <f t="shared" si="6"/>
        <v>0</v>
      </c>
      <c r="F37" s="2">
        <f t="shared" si="6"/>
        <v>8.1</v>
      </c>
      <c r="G37" s="2">
        <f t="shared" si="6"/>
        <v>27.3</v>
      </c>
      <c r="H37" s="2">
        <f t="shared" si="6"/>
        <v>0</v>
      </c>
      <c r="I37" s="2">
        <f t="shared" si="6"/>
        <v>186</v>
      </c>
      <c r="J37" s="2">
        <f t="shared" si="6"/>
        <v>0</v>
      </c>
      <c r="K37" s="2">
        <f t="shared" si="6"/>
        <v>0</v>
      </c>
      <c r="L37" s="2">
        <f t="shared" si="6"/>
        <v>0</v>
      </c>
      <c r="M37" s="2">
        <f t="shared" si="6"/>
        <v>0</v>
      </c>
      <c r="N37" s="2">
        <f t="shared" si="6"/>
        <v>0</v>
      </c>
      <c r="O37" s="2">
        <f t="shared" si="6"/>
        <v>0</v>
      </c>
      <c r="P37" s="2">
        <f t="shared" si="6"/>
        <v>0</v>
      </c>
      <c r="Q37" s="2">
        <f t="shared" si="6"/>
        <v>0</v>
      </c>
      <c r="R37" s="2">
        <f t="shared" si="6"/>
        <v>0</v>
      </c>
      <c r="S37" s="2">
        <f t="shared" si="6"/>
        <v>60</v>
      </c>
      <c r="T37" s="2">
        <f t="shared" si="6"/>
        <v>33</v>
      </c>
      <c r="U37" s="2">
        <f t="shared" si="6"/>
        <v>0</v>
      </c>
      <c r="V37" s="2">
        <f t="shared" si="6"/>
        <v>66</v>
      </c>
      <c r="W37" s="2">
        <f t="shared" si="6"/>
        <v>0</v>
      </c>
      <c r="X37" s="2">
        <f t="shared" si="6"/>
        <v>0</v>
      </c>
      <c r="Y37" s="2">
        <f t="shared" si="6"/>
        <v>0</v>
      </c>
      <c r="Z37" s="2">
        <f t="shared" si="6"/>
        <v>0</v>
      </c>
      <c r="AA37" s="2">
        <f t="shared" si="6"/>
        <v>0</v>
      </c>
      <c r="AB37" s="2">
        <f t="shared" si="6"/>
        <v>0</v>
      </c>
      <c r="AC37" s="2">
        <f t="shared" si="6"/>
        <v>0</v>
      </c>
      <c r="AD37" s="2">
        <f t="shared" si="6"/>
        <v>0</v>
      </c>
    </row>
    <row r="38" spans="1:1025" s="4" customFormat="1" ht="31.5">
      <c r="A38" s="11" t="s">
        <v>119</v>
      </c>
      <c r="B38" s="3" t="s">
        <v>171</v>
      </c>
      <c r="C38" s="2">
        <v>300</v>
      </c>
      <c r="D38" s="8">
        <f>$C$38*'Химический состав продуктов'!D38/100</f>
        <v>0.9</v>
      </c>
      <c r="E38" s="8">
        <f>$C$38*'Химический состав продуктов'!E38/100</f>
        <v>0</v>
      </c>
      <c r="F38" s="8">
        <f>$C$38*'Химический состав продуктов'!F38/100</f>
        <v>8.1</v>
      </c>
      <c r="G38" s="8">
        <f>$C$38*'Химический состав продуктов'!G38/100</f>
        <v>27.3</v>
      </c>
      <c r="H38" s="8">
        <f>$C$38*'Химический состав продуктов'!H38/100</f>
        <v>0</v>
      </c>
      <c r="I38" s="8">
        <f>$C$38*'Химический состав продуктов'!I38/100</f>
        <v>186</v>
      </c>
      <c r="J38" s="8">
        <f>$C$38*'Химический состав продуктов'!J38/100</f>
        <v>0</v>
      </c>
      <c r="K38" s="8">
        <f>$C$38*'Химический состав продуктов'!K38/100</f>
        <v>0</v>
      </c>
      <c r="L38" s="8">
        <f>$C$38*'Химический состав продуктов'!L38/100</f>
        <v>0</v>
      </c>
      <c r="M38" s="8">
        <f>$C$38*'Химический состав продуктов'!M38/100</f>
        <v>0</v>
      </c>
      <c r="N38" s="8">
        <f>$C$38*'Химический состав продуктов'!N38/100</f>
        <v>0</v>
      </c>
      <c r="O38" s="8">
        <f>$C$38*'Химический состав продуктов'!O38/100</f>
        <v>0</v>
      </c>
      <c r="P38" s="8">
        <f>$C$38*'Химический состав продуктов'!P38/100</f>
        <v>0</v>
      </c>
      <c r="Q38" s="8">
        <f>$C$38*'Химический состав продуктов'!Q38/100</f>
        <v>0</v>
      </c>
      <c r="R38" s="8">
        <f>$C$38*'Химический состав продуктов'!R38/100</f>
        <v>0</v>
      </c>
      <c r="S38" s="8">
        <f>$C$38*'Химический состав продуктов'!S38/100</f>
        <v>60</v>
      </c>
      <c r="T38" s="8">
        <f>$C$38*'Химический состав продуктов'!T38/100</f>
        <v>33</v>
      </c>
      <c r="U38" s="8">
        <f>$C$38*'Химический состав продуктов'!U38/100</f>
        <v>0</v>
      </c>
      <c r="V38" s="8">
        <f>$C$38*'Химический состав продуктов'!V38/100</f>
        <v>66</v>
      </c>
      <c r="W38" s="8">
        <f>$C$38*'Химический состав продуктов'!W38/100</f>
        <v>0</v>
      </c>
      <c r="X38" s="8">
        <f>$C$38*'Химический состав продуктов'!X38/100</f>
        <v>0</v>
      </c>
      <c r="Y38" s="8">
        <f>$C$38*'Химический состав продуктов'!Y38/100</f>
        <v>0</v>
      </c>
      <c r="Z38" s="8">
        <f>$C$38*'Химический состав продуктов'!Z38/100</f>
        <v>0</v>
      </c>
      <c r="AA38" s="8">
        <f>$C$38*'Химический состав продуктов'!AA38/100</f>
        <v>0</v>
      </c>
      <c r="AB38" s="8">
        <f>$C$38*'Химический состав продуктов'!AB38/100</f>
        <v>0</v>
      </c>
      <c r="AC38" s="8">
        <f>$C$38*'Химический состав продуктов'!AC38/100</f>
        <v>0</v>
      </c>
      <c r="AD38" s="8">
        <f>$C$38*'Химический состав продуктов'!AD38/100</f>
        <v>0</v>
      </c>
    </row>
    <row r="39" spans="1:1025">
      <c r="A39" s="1">
        <v>14</v>
      </c>
      <c r="B39" s="3" t="s">
        <v>23</v>
      </c>
      <c r="C39" s="2">
        <f>C40+C41</f>
        <v>35</v>
      </c>
      <c r="D39" s="2">
        <f t="shared" ref="D39:AD39" si="7">D40+D41</f>
        <v>0.28000000000000003</v>
      </c>
      <c r="E39" s="2">
        <f t="shared" si="7"/>
        <v>0.28000000000000003</v>
      </c>
      <c r="F39" s="2">
        <f t="shared" si="7"/>
        <v>25.375</v>
      </c>
      <c r="G39" s="2">
        <f t="shared" si="7"/>
        <v>0.45500000000000002</v>
      </c>
      <c r="H39" s="2">
        <f t="shared" si="7"/>
        <v>0</v>
      </c>
      <c r="I39" s="2">
        <f t="shared" si="7"/>
        <v>231.35</v>
      </c>
      <c r="J39" s="2">
        <f t="shared" si="7"/>
        <v>59.5</v>
      </c>
      <c r="K39" s="2">
        <f t="shared" si="7"/>
        <v>157.5</v>
      </c>
      <c r="L39" s="2">
        <f t="shared" si="7"/>
        <v>3.5000000000000001E-3</v>
      </c>
      <c r="M39" s="2">
        <f t="shared" si="7"/>
        <v>4.1999999999999996E-2</v>
      </c>
      <c r="N39" s="2">
        <f t="shared" si="7"/>
        <v>1.0499999999999999E-3</v>
      </c>
      <c r="O39" s="2">
        <f t="shared" si="7"/>
        <v>7.0000000000000007E-2</v>
      </c>
      <c r="P39" s="2">
        <f t="shared" si="7"/>
        <v>0</v>
      </c>
      <c r="Q39" s="2">
        <f t="shared" si="7"/>
        <v>0.35</v>
      </c>
      <c r="R39" s="2">
        <f t="shared" si="7"/>
        <v>0.45500000000000002</v>
      </c>
      <c r="S39" s="2">
        <f t="shared" si="7"/>
        <v>8.4</v>
      </c>
      <c r="T39" s="2">
        <f t="shared" si="7"/>
        <v>10.5</v>
      </c>
      <c r="U39" s="2">
        <f t="shared" si="7"/>
        <v>0.17499999999999999</v>
      </c>
      <c r="V39" s="2">
        <f t="shared" si="7"/>
        <v>10.5</v>
      </c>
      <c r="W39" s="2">
        <f t="shared" si="7"/>
        <v>7.0000000000000007E-2</v>
      </c>
      <c r="X39" s="2">
        <f t="shared" si="7"/>
        <v>5.25</v>
      </c>
      <c r="Y39" s="2">
        <f t="shared" si="7"/>
        <v>0.35</v>
      </c>
      <c r="Z39" s="2">
        <f t="shared" si="7"/>
        <v>0</v>
      </c>
      <c r="AA39" s="2">
        <f t="shared" si="7"/>
        <v>5.2499999999999998E-2</v>
      </c>
      <c r="AB39" s="2">
        <f t="shared" si="7"/>
        <v>6.9999999999999999E-4</v>
      </c>
      <c r="AC39" s="2">
        <f t="shared" si="7"/>
        <v>0.315</v>
      </c>
      <c r="AD39" s="2">
        <f t="shared" si="7"/>
        <v>3.5000000000000003E-2</v>
      </c>
    </row>
    <row r="40" spans="1:1025">
      <c r="A40" s="6" t="s">
        <v>120</v>
      </c>
      <c r="B40" s="3" t="s">
        <v>48</v>
      </c>
      <c r="C40" s="2">
        <v>15</v>
      </c>
      <c r="D40" s="8">
        <f>$C$40*'Химический состав продуктов'!D40/100</f>
        <v>0.12</v>
      </c>
      <c r="E40" s="8">
        <f>$C$40*'Химический состав продуктов'!E40/100</f>
        <v>0.12</v>
      </c>
      <c r="F40" s="8">
        <f>$C$40*'Химический состав продуктов'!F40/100</f>
        <v>10.875</v>
      </c>
      <c r="G40" s="8">
        <f>$C$40*'Химический состав продуктов'!G40/100</f>
        <v>0.19500000000000001</v>
      </c>
      <c r="H40" s="8">
        <f>$C$40*'Химический состав продуктов'!H40/100</f>
        <v>0</v>
      </c>
      <c r="I40" s="8">
        <f>$C$40*'Химический состав продуктов'!I40/100</f>
        <v>99.15</v>
      </c>
      <c r="J40" s="8">
        <f>$C$40*'Химический состав продуктов'!J40/100</f>
        <v>25.5</v>
      </c>
      <c r="K40" s="8">
        <f>$C$40*'Химический состав продуктов'!K40/100</f>
        <v>67.5</v>
      </c>
      <c r="L40" s="8">
        <f>$C$40*'Химический состав продуктов'!L40/100</f>
        <v>1.5E-3</v>
      </c>
      <c r="M40" s="8">
        <f>$C$40*'Химический состав продуктов'!M40/100</f>
        <v>1.7999999999999999E-2</v>
      </c>
      <c r="N40" s="8">
        <f>$C$40*'Химический состав продуктов'!N40/100</f>
        <v>4.4999999999999999E-4</v>
      </c>
      <c r="O40" s="8">
        <f>$C$40*'Химический состав продуктов'!O40/100</f>
        <v>0.03</v>
      </c>
      <c r="P40" s="8">
        <f>$C$40*'Химический состав продуктов'!P40/100</f>
        <v>0</v>
      </c>
      <c r="Q40" s="8">
        <f>$C$40*'Химический состав продуктов'!Q40/100</f>
        <v>0.15</v>
      </c>
      <c r="R40" s="8">
        <f>$C$40*'Химический состав продуктов'!R40/100</f>
        <v>0.19500000000000001</v>
      </c>
      <c r="S40" s="8">
        <f>$C$40*'Химический состав продуктов'!S40/100</f>
        <v>3.6</v>
      </c>
      <c r="T40" s="8">
        <f>$C$40*'Химический состав продуктов'!T40/100</f>
        <v>4.5</v>
      </c>
      <c r="U40" s="8">
        <f>$C$40*'Химический состав продуктов'!U40/100</f>
        <v>7.4999999999999997E-2</v>
      </c>
      <c r="V40" s="8">
        <f>$C$40*'Химический состав продуктов'!V40/100</f>
        <v>4.5</v>
      </c>
      <c r="W40" s="8">
        <f>$C$40*'Химический состав продуктов'!W40/100</f>
        <v>0.03</v>
      </c>
      <c r="X40" s="8">
        <f>$C$40*'Химический состав продуктов'!X40/100</f>
        <v>2.25</v>
      </c>
      <c r="Y40" s="8">
        <f>$C$40*'Химический состав продуктов'!Y40/100</f>
        <v>0.15</v>
      </c>
      <c r="Z40" s="8">
        <f>$C$40*'Химический состав продуктов'!Z40/100</f>
        <v>0</v>
      </c>
      <c r="AA40" s="8">
        <f>$C$40*'Химический состав продуктов'!AA40/100</f>
        <v>2.2499999999999999E-2</v>
      </c>
      <c r="AB40" s="8">
        <f>$C$40*'Химический состав продуктов'!AB40/100</f>
        <v>2.9999999999999997E-4</v>
      </c>
      <c r="AC40" s="8">
        <f>$C$40*'Химический состав продуктов'!AC40/100</f>
        <v>0.13500000000000001</v>
      </c>
      <c r="AD40" s="8">
        <f>$C$40*'Химический состав продуктов'!AD40/100</f>
        <v>1.4999999999999999E-2</v>
      </c>
    </row>
    <row r="41" spans="1:1025">
      <c r="A41" s="1" t="s">
        <v>121</v>
      </c>
      <c r="B41" s="3" t="s">
        <v>49</v>
      </c>
      <c r="C41" s="2">
        <v>20</v>
      </c>
      <c r="D41" s="8">
        <f>$C$41*'Химический состав продуктов'!D41/100</f>
        <v>0.16</v>
      </c>
      <c r="E41" s="8">
        <f>$C$41*'Химический состав продуктов'!E41/100</f>
        <v>0.16</v>
      </c>
      <c r="F41" s="8">
        <f>$C$41*'Химический состав продуктов'!F41/100</f>
        <v>14.5</v>
      </c>
      <c r="G41" s="8">
        <f>$C$41*'Химический состав продуктов'!G41/100</f>
        <v>0.26</v>
      </c>
      <c r="H41" s="8">
        <f>$C$41*'Химический состав продуктов'!H41/100</f>
        <v>0</v>
      </c>
      <c r="I41" s="8">
        <f>$C$41*'Химический состав продуктов'!I41/100</f>
        <v>132.19999999999999</v>
      </c>
      <c r="J41" s="8">
        <f>$C$41*'Химический состав продуктов'!J41/100</f>
        <v>34</v>
      </c>
      <c r="K41" s="8">
        <f>$C$41*'Химический состав продуктов'!K41/100</f>
        <v>90</v>
      </c>
      <c r="L41" s="8">
        <f>$C$41*'Химический состав продуктов'!L41/100</f>
        <v>2E-3</v>
      </c>
      <c r="M41" s="8">
        <f>$C$41*'Химический состав продуктов'!M41/100</f>
        <v>2.4E-2</v>
      </c>
      <c r="N41" s="8">
        <f>$C$41*'Химический состав продуктов'!N41/100</f>
        <v>5.9999999999999995E-4</v>
      </c>
      <c r="O41" s="8">
        <f>$C$41*'Химический состав продуктов'!O41/100</f>
        <v>0.04</v>
      </c>
      <c r="P41" s="8">
        <f>$C$41*'Химический состав продуктов'!P41/100</f>
        <v>0</v>
      </c>
      <c r="Q41" s="8">
        <f>$C$41*'Химический состав продуктов'!Q41/100</f>
        <v>0.2</v>
      </c>
      <c r="R41" s="8">
        <f>$C$41*'Химический состав продуктов'!R41/100</f>
        <v>0.26</v>
      </c>
      <c r="S41" s="8">
        <f>$C$41*'Химический состав продуктов'!S41/100</f>
        <v>4.8</v>
      </c>
      <c r="T41" s="8">
        <f>$C$41*'Химический состав продуктов'!T41/100</f>
        <v>6</v>
      </c>
      <c r="U41" s="8">
        <f>$C$41*'Химический состав продуктов'!U41/100</f>
        <v>0.1</v>
      </c>
      <c r="V41" s="8">
        <f>$C$41*'Химический состав продуктов'!V41/100</f>
        <v>6</v>
      </c>
      <c r="W41" s="8">
        <f>$C$41*'Химический состав продуктов'!W41/100</f>
        <v>0.04</v>
      </c>
      <c r="X41" s="8">
        <f>$C$41*'Химический состав продуктов'!X41/100</f>
        <v>3</v>
      </c>
      <c r="Y41" s="8">
        <f>$C$41*'Химический состав продуктов'!Y41/100</f>
        <v>0.2</v>
      </c>
      <c r="Z41" s="8">
        <f>$C$41*'Химический состав продуктов'!Z41/100</f>
        <v>0</v>
      </c>
      <c r="AA41" s="8">
        <f>$C$41*'Химический состав продуктов'!AA41/100</f>
        <v>0.03</v>
      </c>
      <c r="AB41" s="8">
        <f>$C$41*'Химический состав продуктов'!AB41/100</f>
        <v>4.0000000000000002E-4</v>
      </c>
      <c r="AC41" s="8">
        <f>$C$41*'Химический состав продуктов'!AC41/100</f>
        <v>0.18</v>
      </c>
      <c r="AD41" s="8">
        <f>$C$41*'Химический состав продуктов'!AD41/100</f>
        <v>0.02</v>
      </c>
    </row>
    <row r="42" spans="1:1025">
      <c r="A42" s="1" t="s">
        <v>122</v>
      </c>
      <c r="B42" s="3" t="s">
        <v>24</v>
      </c>
      <c r="C42" s="2">
        <f>C43+C44</f>
        <v>20</v>
      </c>
      <c r="D42" s="2">
        <f t="shared" ref="D42:AD42" si="8">D43+D44</f>
        <v>0</v>
      </c>
      <c r="E42" s="2">
        <f t="shared" si="8"/>
        <v>0</v>
      </c>
      <c r="F42" s="2">
        <f t="shared" si="8"/>
        <v>29.97</v>
      </c>
      <c r="G42" s="2">
        <f t="shared" si="8"/>
        <v>0</v>
      </c>
      <c r="H42" s="2">
        <f t="shared" si="8"/>
        <v>0</v>
      </c>
      <c r="I42" s="2">
        <f t="shared" si="8"/>
        <v>269.70000000000005</v>
      </c>
      <c r="J42" s="2">
        <f t="shared" si="8"/>
        <v>0</v>
      </c>
      <c r="K42" s="2">
        <f t="shared" si="8"/>
        <v>0</v>
      </c>
      <c r="L42" s="2">
        <f t="shared" si="8"/>
        <v>0</v>
      </c>
      <c r="M42" s="2">
        <f t="shared" si="8"/>
        <v>0</v>
      </c>
      <c r="N42" s="2">
        <f t="shared" si="8"/>
        <v>0</v>
      </c>
      <c r="O42" s="2">
        <f t="shared" si="8"/>
        <v>0</v>
      </c>
      <c r="P42" s="2">
        <f t="shared" si="8"/>
        <v>0</v>
      </c>
      <c r="Q42" s="2">
        <f t="shared" si="8"/>
        <v>13.200000000000001</v>
      </c>
      <c r="R42" s="2">
        <f t="shared" si="8"/>
        <v>0</v>
      </c>
      <c r="S42" s="2">
        <f t="shared" si="8"/>
        <v>0</v>
      </c>
      <c r="T42" s="2">
        <f t="shared" si="8"/>
        <v>0.60000000000000009</v>
      </c>
      <c r="U42" s="2">
        <f t="shared" si="8"/>
        <v>0</v>
      </c>
      <c r="V42" s="2">
        <f t="shared" si="8"/>
        <v>0</v>
      </c>
      <c r="W42" s="2">
        <f t="shared" si="8"/>
        <v>0</v>
      </c>
      <c r="X42" s="2">
        <f t="shared" si="8"/>
        <v>0</v>
      </c>
      <c r="Y42" s="2">
        <f t="shared" si="8"/>
        <v>0</v>
      </c>
      <c r="Z42" s="2">
        <f t="shared" si="8"/>
        <v>0</v>
      </c>
      <c r="AA42" s="2">
        <f t="shared" si="8"/>
        <v>0</v>
      </c>
      <c r="AB42" s="2">
        <f t="shared" si="8"/>
        <v>0</v>
      </c>
      <c r="AC42" s="2">
        <f t="shared" si="8"/>
        <v>17.940000000000001</v>
      </c>
      <c r="AD42" s="2">
        <f t="shared" si="8"/>
        <v>0</v>
      </c>
    </row>
    <row r="43" spans="1:1025">
      <c r="A43" s="1" t="s">
        <v>123</v>
      </c>
      <c r="B43" s="3" t="s">
        <v>50</v>
      </c>
      <c r="C43" s="2">
        <v>10</v>
      </c>
      <c r="D43" s="8">
        <f>$C$42*'Химический состав продуктов'!D43/100</f>
        <v>0</v>
      </c>
      <c r="E43" s="8">
        <f>$C$42*'Химический состав продуктов'!E43/100</f>
        <v>0</v>
      </c>
      <c r="F43" s="8">
        <f>$C$42*'Химический состав продуктов'!F43/100</f>
        <v>19.98</v>
      </c>
      <c r="G43" s="8">
        <f>$C$42*'Химический состав продуктов'!G43/100</f>
        <v>0</v>
      </c>
      <c r="H43" s="8">
        <f>$C$42*'Химический состав продуктов'!H43/100</f>
        <v>0</v>
      </c>
      <c r="I43" s="8">
        <f>$C$42*'Химический состав продуктов'!I43/100</f>
        <v>179.8</v>
      </c>
      <c r="J43" s="8">
        <f>$C$42*'Химический состав продуктов'!J43/100</f>
        <v>0</v>
      </c>
      <c r="K43" s="8">
        <f>$C$42*'Химический состав продуктов'!K43/100</f>
        <v>0</v>
      </c>
      <c r="L43" s="8">
        <f>$C$42*'Химический состав продуктов'!L43/100</f>
        <v>0</v>
      </c>
      <c r="M43" s="8">
        <f>$C$42*'Химический состав продуктов'!M43/100</f>
        <v>0</v>
      </c>
      <c r="N43" s="8">
        <f>$C$42*'Химический состав продуктов'!N43/100</f>
        <v>0</v>
      </c>
      <c r="O43" s="8">
        <f>$C$42*'Химический состав продуктов'!O43/100</f>
        <v>0</v>
      </c>
      <c r="P43" s="8">
        <f>$C$42*'Химический состав продуктов'!P43/100</f>
        <v>0</v>
      </c>
      <c r="Q43" s="8">
        <f>$C$42*'Химический состав продуктов'!Q43/100</f>
        <v>8.8000000000000007</v>
      </c>
      <c r="R43" s="8">
        <f>$C$42*'Химический состав продуктов'!R43/100</f>
        <v>0</v>
      </c>
      <c r="S43" s="8">
        <f>$C$42*'Химический состав продуктов'!S43/100</f>
        <v>0</v>
      </c>
      <c r="T43" s="8">
        <f>$C$42*'Химический состав продуктов'!T43/100</f>
        <v>0.4</v>
      </c>
      <c r="U43" s="8">
        <f>$C$42*'Химический состав продуктов'!U43/100</f>
        <v>0</v>
      </c>
      <c r="V43" s="8">
        <f>$C$42*'Химический состав продуктов'!V43/100</f>
        <v>0</v>
      </c>
      <c r="W43" s="8">
        <f>$C$42*'Химический состав продуктов'!W43/100</f>
        <v>0</v>
      </c>
      <c r="X43" s="8">
        <f>$C$42*'Химический состав продуктов'!X43/100</f>
        <v>0</v>
      </c>
      <c r="Y43" s="8">
        <f>$C$42*'Химический состав продуктов'!Y43/100</f>
        <v>0</v>
      </c>
      <c r="Z43" s="8">
        <f>$C$42*'Химический состав продуктов'!Z43/100</f>
        <v>0</v>
      </c>
      <c r="AA43" s="8">
        <f>$C$42*'Химический состав продуктов'!AA43/100</f>
        <v>0</v>
      </c>
      <c r="AB43" s="8">
        <f>$C$42*'Химический состав продуктов'!AB43/100</f>
        <v>0</v>
      </c>
      <c r="AC43" s="8">
        <f>$C$42*'Химический состав продуктов'!AC43/100</f>
        <v>11.96</v>
      </c>
      <c r="AD43" s="8">
        <f>$C$42*'Химический состав продуктов'!AD43/100</f>
        <v>0</v>
      </c>
    </row>
    <row r="44" spans="1:1025">
      <c r="A44" s="1" t="s">
        <v>124</v>
      </c>
      <c r="B44" s="3" t="s">
        <v>51</v>
      </c>
      <c r="C44" s="2">
        <v>10</v>
      </c>
      <c r="D44" s="8">
        <f>$C$44*'Химический состав продуктов'!D44/100</f>
        <v>0</v>
      </c>
      <c r="E44" s="8">
        <f>$C$44*'Химический состав продуктов'!E44/100</f>
        <v>0</v>
      </c>
      <c r="F44" s="8">
        <f>$C$44*'Химический состав продуктов'!F44/100</f>
        <v>9.99</v>
      </c>
      <c r="G44" s="8">
        <f>$C$44*'Химический состав продуктов'!G44/100</f>
        <v>0</v>
      </c>
      <c r="H44" s="8">
        <f>$C$44*'Химический состав продуктов'!H44/100</f>
        <v>0</v>
      </c>
      <c r="I44" s="8">
        <f>$C$44*'Химический состав продуктов'!I44/100</f>
        <v>89.9</v>
      </c>
      <c r="J44" s="8">
        <f>$C$44*'Химический состав продуктов'!J44/100</f>
        <v>0</v>
      </c>
      <c r="K44" s="8">
        <f>$C$44*'Химический состав продуктов'!K44/100</f>
        <v>0</v>
      </c>
      <c r="L44" s="8">
        <f>$C$44*'Химический состав продуктов'!L44/100</f>
        <v>0</v>
      </c>
      <c r="M44" s="8">
        <f>$C$44*'Химический состав продуктов'!M44/100</f>
        <v>0</v>
      </c>
      <c r="N44" s="8">
        <f>$C$44*'Химический состав продуктов'!N44/100</f>
        <v>0</v>
      </c>
      <c r="O44" s="8">
        <f>$C$44*'Химический состав продуктов'!O44/100</f>
        <v>0</v>
      </c>
      <c r="P44" s="8">
        <f>$C$44*'Химический состав продуктов'!P44/100</f>
        <v>0</v>
      </c>
      <c r="Q44" s="8">
        <f>$C$44*'Химический состав продуктов'!Q44/100</f>
        <v>4.4000000000000004</v>
      </c>
      <c r="R44" s="8">
        <f>$C$44*'Химический состав продуктов'!R44/100</f>
        <v>0</v>
      </c>
      <c r="S44" s="8">
        <f>$C$44*'Химический состав продуктов'!S44/100</f>
        <v>0</v>
      </c>
      <c r="T44" s="8">
        <f>$C$44*'Химический состав продуктов'!T44/100</f>
        <v>0.2</v>
      </c>
      <c r="U44" s="8">
        <f>$C$44*'Химический состав продуктов'!U44/100</f>
        <v>0</v>
      </c>
      <c r="V44" s="8">
        <f>$C$44*'Химический состав продуктов'!V44/100</f>
        <v>0</v>
      </c>
      <c r="W44" s="8">
        <f>$C$44*'Химический состав продуктов'!W44/100</f>
        <v>0</v>
      </c>
      <c r="X44" s="8">
        <f>$C$44*'Химический состав продуктов'!X44/100</f>
        <v>0</v>
      </c>
      <c r="Y44" s="8">
        <f>$C$44*'Химический состав продуктов'!Y44/100</f>
        <v>0</v>
      </c>
      <c r="Z44" s="8">
        <f>$C$44*'Химический состав продуктов'!Z44/100</f>
        <v>0</v>
      </c>
      <c r="AA44" s="8">
        <f>$C$44*'Химический состав продуктов'!AA44/100</f>
        <v>0</v>
      </c>
      <c r="AB44" s="8">
        <f>$C$44*'Химический состав продуктов'!AB44/100</f>
        <v>0</v>
      </c>
      <c r="AC44" s="8">
        <f>$C$44*'Химический состав продуктов'!AC44/100</f>
        <v>5.98</v>
      </c>
      <c r="AD44" s="8">
        <f>$C$44*'Химический состав продуктов'!AD44/100</f>
        <v>0</v>
      </c>
    </row>
    <row r="45" spans="1:1025">
      <c r="A45" s="1">
        <v>16</v>
      </c>
      <c r="B45" s="3" t="s">
        <v>66</v>
      </c>
      <c r="C45" s="2">
        <v>4</v>
      </c>
      <c r="D45" s="8">
        <f>$C$45*'Химический состав продуктов'!D45/100</f>
        <v>0</v>
      </c>
      <c r="E45" s="8">
        <f>$C$45*'Химический состав продуктов'!E45/100</f>
        <v>0</v>
      </c>
      <c r="F45" s="8">
        <f>$C$45*'Химический состав продуктов'!F45/100</f>
        <v>0</v>
      </c>
      <c r="G45" s="8">
        <f>$C$45*'Химический состав продуктов'!G45/100</f>
        <v>0</v>
      </c>
      <c r="H45" s="8">
        <f>$C$45*'Химический состав продуктов'!H45/100</f>
        <v>0</v>
      </c>
      <c r="I45" s="8">
        <f>$C$45*'Химический состав продуктов'!I45/100</f>
        <v>0</v>
      </c>
      <c r="J45" s="8">
        <f>$C$45*'Химический состав продуктов'!J45/100</f>
        <v>0</v>
      </c>
      <c r="K45" s="8">
        <f>$C$45*'Химический состав продуктов'!K45/100</f>
        <v>0</v>
      </c>
      <c r="L45" s="8">
        <f>$C$45*'Химический состав продуктов'!L45/100</f>
        <v>0</v>
      </c>
      <c r="M45" s="8">
        <f>$C$45*'Химический состав продуктов'!M45/100</f>
        <v>0</v>
      </c>
      <c r="N45" s="8">
        <f>$C$45*'Химический состав продуктов'!N45/100</f>
        <v>0</v>
      </c>
      <c r="O45" s="8">
        <f>$C$45*'Химический состав продуктов'!O45/100</f>
        <v>0</v>
      </c>
      <c r="P45" s="8">
        <f>$C$45*'Химический состав продуктов'!P45/100</f>
        <v>0</v>
      </c>
      <c r="Q45" s="8">
        <f>$C$45*'Химический состав продуктов'!Q45/100</f>
        <v>0</v>
      </c>
      <c r="R45" s="8">
        <f>$C$45*'Химический состав продуктов'!R45/100</f>
        <v>0</v>
      </c>
      <c r="S45" s="8">
        <f>$C$45*'Химический состав продуктов'!S45/100</f>
        <v>14.72</v>
      </c>
      <c r="T45" s="8">
        <f>$C$45*'Химический состав продуктов'!T45/100</f>
        <v>3</v>
      </c>
      <c r="U45" s="8">
        <f>$C$45*'Химический состав продуктов'!U45/100</f>
        <v>0.88</v>
      </c>
      <c r="V45" s="8">
        <f>$C$45*'Химический состав продуктов'!V45/100</f>
        <v>0.36</v>
      </c>
      <c r="W45" s="8">
        <f>$C$45*'Химический состав продуктов'!W45/100</f>
        <v>0.11599999999999999</v>
      </c>
      <c r="X45" s="8">
        <f>$C$45*'Химический состав продуктов'!X45/100</f>
        <v>1548.4</v>
      </c>
      <c r="Y45" s="8">
        <f>$C$45*'Химический состав продуктов'!Y45/100</f>
        <v>0</v>
      </c>
      <c r="Z45" s="8">
        <f>$C$45*'Химический состав продуктов'!Z45/100</f>
        <v>0</v>
      </c>
      <c r="AA45" s="8">
        <f>$C$45*'Химический состав продуктов'!AA45/100</f>
        <v>4.4000000000000004</v>
      </c>
      <c r="AB45" s="8">
        <f>$C$45*'Химический состав продуктов'!AB45/100</f>
        <v>0</v>
      </c>
      <c r="AC45" s="8">
        <f>$C$45*'Химический состав продуктов'!AC45/100</f>
        <v>0</v>
      </c>
      <c r="AD45" s="8">
        <f>$C$45*'Химический состав продуктов'!AD45/100</f>
        <v>0</v>
      </c>
    </row>
    <row r="46" spans="1:1025" s="10" customFormat="1" ht="18.75">
      <c r="A46" s="59" t="s">
        <v>125</v>
      </c>
      <c r="B46" s="60"/>
      <c r="C46" s="13">
        <f>SUM(C4:C45)-C6-C10-C17-C20-C28-C37-C39-C42-C21</f>
        <v>1755.6</v>
      </c>
      <c r="D46" s="29">
        <f t="shared" ref="D46:AD46" si="9">SUM(D4:D45)-D6-D10-D17-D20-D28-D37-D39-D42-D21</f>
        <v>14.826400000000007</v>
      </c>
      <c r="E46" s="29">
        <f t="shared" si="9"/>
        <v>0.28000000000000003</v>
      </c>
      <c r="F46" s="29">
        <f t="shared" si="9"/>
        <v>88.687400000000025</v>
      </c>
      <c r="G46" s="29">
        <f t="shared" si="9"/>
        <v>406.63040000000012</v>
      </c>
      <c r="H46" s="29">
        <f t="shared" si="9"/>
        <v>14.712999999999994</v>
      </c>
      <c r="I46" s="29">
        <f t="shared" si="9"/>
        <v>2511.7226400000009</v>
      </c>
      <c r="J46" s="29">
        <f t="shared" si="9"/>
        <v>59.5</v>
      </c>
      <c r="K46" s="29">
        <f t="shared" si="9"/>
        <v>1439.4900000000007</v>
      </c>
      <c r="L46" s="29">
        <f t="shared" si="9"/>
        <v>0.40773999999999994</v>
      </c>
      <c r="M46" s="29">
        <f t="shared" si="9"/>
        <v>0.41380000000000039</v>
      </c>
      <c r="N46" s="29">
        <f t="shared" si="9"/>
        <v>1.0720100000000001</v>
      </c>
      <c r="O46" s="29">
        <f t="shared" si="9"/>
        <v>6.1838800000000012</v>
      </c>
      <c r="P46" s="29">
        <f t="shared" si="9"/>
        <v>192.03599999999992</v>
      </c>
      <c r="Q46" s="29">
        <f t="shared" si="9"/>
        <v>15.786999999999999</v>
      </c>
      <c r="R46" s="29">
        <f t="shared" si="9"/>
        <v>0.46400000000000002</v>
      </c>
      <c r="S46" s="29">
        <f t="shared" si="9"/>
        <v>324.79000000000008</v>
      </c>
      <c r="T46" s="29">
        <f t="shared" si="9"/>
        <v>327.19600000000008</v>
      </c>
      <c r="U46" s="29">
        <f t="shared" si="9"/>
        <v>158.73500000000001</v>
      </c>
      <c r="V46" s="29">
        <f t="shared" si="9"/>
        <v>2573.809999999999</v>
      </c>
      <c r="W46" s="29">
        <f t="shared" si="9"/>
        <v>10.414</v>
      </c>
      <c r="X46" s="29">
        <f t="shared" si="9"/>
        <v>1671.4780000000001</v>
      </c>
      <c r="Y46" s="29">
        <f t="shared" si="9"/>
        <v>2.7609999999999983</v>
      </c>
      <c r="Z46" s="29">
        <f t="shared" si="9"/>
        <v>23.446100000000015</v>
      </c>
      <c r="AA46" s="29">
        <f t="shared" si="9"/>
        <v>6.9500500000000001</v>
      </c>
      <c r="AB46" s="29">
        <f t="shared" si="9"/>
        <v>0.22300000000000014</v>
      </c>
      <c r="AC46" s="29">
        <f t="shared" si="9"/>
        <v>18.627040000000001</v>
      </c>
      <c r="AD46" s="29">
        <f t="shared" si="9"/>
        <v>0.31142000000000009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  <c r="AMK46" s="5"/>
    </row>
  </sheetData>
  <mergeCells count="15">
    <mergeCell ref="K2:R2"/>
    <mergeCell ref="S2:AB2"/>
    <mergeCell ref="AC2:AD2"/>
    <mergeCell ref="A46:B46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A46"/>
  <sheetViews>
    <sheetView zoomScale="80" zoomScaleNormal="80" workbookViewId="0">
      <selection activeCell="A4" sqref="A4:B45"/>
    </sheetView>
  </sheetViews>
  <sheetFormatPr defaultRowHeight="15.75"/>
  <cols>
    <col min="1" max="1" width="9.140625" style="4" customWidth="1"/>
    <col min="2" max="2" width="33.5703125" style="4" customWidth="1"/>
    <col min="3" max="3" width="9.140625" style="9" customWidth="1"/>
    <col min="4" max="4" width="13.140625" style="9" bestFit="1" customWidth="1"/>
    <col min="5" max="5" width="13.85546875" style="9" customWidth="1"/>
    <col min="6" max="6" width="13.7109375" style="9" customWidth="1"/>
    <col min="7" max="7" width="9.140625" style="9" customWidth="1"/>
    <col min="8" max="8" width="14.42578125" style="9" customWidth="1"/>
    <col min="9" max="9" width="13.85546875" style="9" customWidth="1"/>
    <col min="10" max="16" width="9.140625" style="9" customWidth="1"/>
    <col min="17" max="1015" width="9.140625" style="4" customWidth="1"/>
  </cols>
  <sheetData>
    <row r="1" spans="1:21" s="5" customFormat="1" ht="15.75" customHeight="1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1" s="5" customFormat="1" ht="15.75" customHeight="1">
      <c r="A2" s="52" t="s">
        <v>0</v>
      </c>
      <c r="B2" s="54" t="s">
        <v>1</v>
      </c>
      <c r="C2" s="52" t="s">
        <v>61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78</v>
      </c>
      <c r="I2" s="52" t="s">
        <v>32</v>
      </c>
      <c r="J2" s="52"/>
      <c r="K2" s="52"/>
      <c r="L2" s="52"/>
      <c r="M2" s="52" t="s">
        <v>31</v>
      </c>
      <c r="N2" s="52"/>
      <c r="O2" s="52"/>
      <c r="P2" s="52"/>
      <c r="Q2" s="52"/>
      <c r="R2" s="52"/>
      <c r="S2" s="52"/>
      <c r="T2" s="52"/>
      <c r="U2" s="52"/>
    </row>
    <row r="3" spans="1:21" s="5" customFormat="1">
      <c r="A3" s="52"/>
      <c r="B3" s="54"/>
      <c r="C3" s="52"/>
      <c r="D3" s="52"/>
      <c r="E3" s="52"/>
      <c r="F3" s="52"/>
      <c r="G3" s="52"/>
      <c r="H3" s="52"/>
      <c r="I3" s="13" t="s">
        <v>38</v>
      </c>
      <c r="J3" s="13" t="s">
        <v>39</v>
      </c>
      <c r="K3" s="13" t="s">
        <v>40</v>
      </c>
      <c r="L3" s="13" t="s">
        <v>41</v>
      </c>
      <c r="M3" s="13" t="s">
        <v>35</v>
      </c>
      <c r="N3" s="13" t="s">
        <v>83</v>
      </c>
      <c r="O3" s="13" t="s">
        <v>36</v>
      </c>
      <c r="P3" s="13" t="s">
        <v>34</v>
      </c>
      <c r="Q3" s="13" t="s">
        <v>37</v>
      </c>
      <c r="R3" s="13" t="s">
        <v>33</v>
      </c>
      <c r="S3" s="13" t="s">
        <v>84</v>
      </c>
      <c r="T3" s="13" t="s">
        <v>85</v>
      </c>
      <c r="U3" s="13" t="s">
        <v>87</v>
      </c>
    </row>
    <row r="4" spans="1:21" s="4" customFormat="1">
      <c r="A4" s="1">
        <v>1</v>
      </c>
      <c r="B4" s="3" t="s">
        <v>97</v>
      </c>
      <c r="C4" s="2">
        <v>230</v>
      </c>
      <c r="D4" s="8">
        <f>'Расчет нормы без учета ТП'!D4</f>
        <v>1.1499999999999999</v>
      </c>
      <c r="E4" s="8">
        <f>'Расчет нормы без учета ТП'!E4</f>
        <v>0</v>
      </c>
      <c r="F4" s="8">
        <f>'Расчет нормы без учета ТП'!F4</f>
        <v>11.5</v>
      </c>
      <c r="G4" s="8">
        <f>'Расчет нормы без учета ТП'!G4</f>
        <v>103.5</v>
      </c>
      <c r="H4" s="8">
        <f>'Расчет нормы без учета ТП'!I4</f>
        <v>522.1</v>
      </c>
      <c r="I4" s="8">
        <f>'Расчет нормы без учета ТП'!K4</f>
        <v>0</v>
      </c>
      <c r="J4" s="8">
        <f>'Расчет нормы без учета ТП'!L4</f>
        <v>0</v>
      </c>
      <c r="K4" s="8">
        <f>'Расчет нормы без учета ТП'!M4</f>
        <v>0</v>
      </c>
      <c r="L4" s="8">
        <f>'Расчет нормы без учета ТП'!P4</f>
        <v>0</v>
      </c>
      <c r="M4" s="8">
        <f>'Расчет нормы без учета ТП'!S4</f>
        <v>0</v>
      </c>
      <c r="N4" s="8">
        <f>'Расчет нормы без учета ТП'!T4</f>
        <v>0</v>
      </c>
      <c r="O4" s="8">
        <f>'Расчет нормы без учета ТП'!U4</f>
        <v>0</v>
      </c>
      <c r="P4" s="8">
        <f>'Расчет нормы без учета ТП'!V4</f>
        <v>0</v>
      </c>
      <c r="Q4" s="8">
        <f>'Расчет нормы без учета ТП'!W4</f>
        <v>0</v>
      </c>
      <c r="R4" s="8">
        <f>'Расчет нормы без учета ТП'!X4</f>
        <v>0</v>
      </c>
      <c r="S4" s="8">
        <f>'Расчет нормы без учета ТП'!Y4</f>
        <v>0</v>
      </c>
      <c r="T4" s="8">
        <f>'Расчет нормы без учета ТП'!Z4</f>
        <v>0</v>
      </c>
      <c r="U4" s="8">
        <f>'Расчет нормы без учета ТП'!AB4</f>
        <v>0</v>
      </c>
    </row>
    <row r="5" spans="1:21" s="4" customFormat="1" ht="13.5" customHeight="1">
      <c r="A5" s="1">
        <v>2</v>
      </c>
      <c r="B5" s="3" t="s">
        <v>98</v>
      </c>
      <c r="C5" s="2">
        <v>15</v>
      </c>
      <c r="D5" s="8">
        <f>'Расчет нормы без учета ТП'!D5*0.94</f>
        <v>0.25380000000000003</v>
      </c>
      <c r="E5" s="8">
        <f>'Расчет нормы без учета ТП'!E5*0.94</f>
        <v>0</v>
      </c>
      <c r="F5" s="8">
        <f>'Расчет нормы без учета ТП'!F5*0.88</f>
        <v>0.1188</v>
      </c>
      <c r="G5" s="8">
        <f>'Расчет нормы без учета ТП'!G5*0.91</f>
        <v>9.5549999999999997</v>
      </c>
      <c r="H5" s="8">
        <f>D5*4+F5*9+G5*4</f>
        <v>40.304400000000001</v>
      </c>
      <c r="I5" s="8">
        <f>'Расчет нормы без учета ТП'!K5*0.6</f>
        <v>0</v>
      </c>
      <c r="J5" s="8">
        <f>'Расчет нормы без учета ТП'!L5*0.72</f>
        <v>0</v>
      </c>
      <c r="K5" s="8">
        <f>'Расчет нормы без учета ТП'!M5*0.8</f>
        <v>0</v>
      </c>
      <c r="L5" s="8">
        <f>'Расчет нормы без учета ТП'!P5*0.4</f>
        <v>0</v>
      </c>
      <c r="M5" s="8">
        <f>'Расчет нормы без учета ТП'!S5*0.88</f>
        <v>0</v>
      </c>
      <c r="N5" s="8">
        <f>'Расчет нормы без учета ТП'!T5*0.87</f>
        <v>0</v>
      </c>
      <c r="O5" s="8">
        <f>'Расчет нормы без учета ТП'!U5*0.87</f>
        <v>0</v>
      </c>
      <c r="P5" s="8">
        <f>'Расчет нормы без учета ТП'!V5*0.83</f>
        <v>0</v>
      </c>
      <c r="Q5" s="8">
        <f>'Расчет нормы без учета ТП'!W5*0.87</f>
        <v>0</v>
      </c>
      <c r="R5" s="8">
        <f>'Расчет нормы без учета ТП'!X5*0.76</f>
        <v>0</v>
      </c>
      <c r="S5" s="8">
        <f>'Расчет нормы без учета ТП'!Y5*0.88</f>
        <v>0</v>
      </c>
      <c r="T5" s="8">
        <f>'Расчет нормы без учета ТП'!Z5*0.88</f>
        <v>0</v>
      </c>
      <c r="U5" s="8">
        <f>'Расчет нормы без учета ТП'!AB5*0.88</f>
        <v>0</v>
      </c>
    </row>
    <row r="6" spans="1:21" s="4" customFormat="1">
      <c r="A6" s="1">
        <v>3</v>
      </c>
      <c r="B6" s="3" t="s">
        <v>99</v>
      </c>
      <c r="C6" s="2">
        <f t="shared" ref="C6:U6" si="0">SUM(C7:C7)</f>
        <v>45</v>
      </c>
      <c r="D6" s="2">
        <f t="shared" si="0"/>
        <v>0.42299999999999999</v>
      </c>
      <c r="E6" s="2">
        <f t="shared" si="0"/>
        <v>0</v>
      </c>
      <c r="F6" s="2">
        <f t="shared" si="0"/>
        <v>0.27719999999999995</v>
      </c>
      <c r="G6" s="2">
        <f t="shared" si="0"/>
        <v>34.807500000000005</v>
      </c>
      <c r="H6" s="2">
        <f t="shared" si="0"/>
        <v>143.41680000000002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</row>
    <row r="7" spans="1:21" s="4" customFormat="1">
      <c r="A7" s="1" t="s">
        <v>105</v>
      </c>
      <c r="B7" s="3" t="s">
        <v>100</v>
      </c>
      <c r="C7" s="2">
        <v>45</v>
      </c>
      <c r="D7" s="8">
        <f>'Расчет нормы без учета ТП'!D7*0.94</f>
        <v>0.42299999999999999</v>
      </c>
      <c r="E7" s="8">
        <f>'Расчет нормы без учета ТП'!E7*0.94</f>
        <v>0</v>
      </c>
      <c r="F7" s="8">
        <f>'Расчет нормы без учета ТП'!F7*0.88</f>
        <v>0.27719999999999995</v>
      </c>
      <c r="G7" s="8">
        <f>'Расчет нормы без учета ТП'!G7*0.91</f>
        <v>34.807500000000005</v>
      </c>
      <c r="H7" s="8">
        <f t="shared" ref="H7:H9" si="1">D7*4+F7*9+G7*4</f>
        <v>143.41680000000002</v>
      </c>
      <c r="I7" s="8">
        <f>'Расчет нормы без учета ТП'!K7*0.6</f>
        <v>0</v>
      </c>
      <c r="J7" s="8">
        <f>'Расчет нормы без учета ТП'!L7*0.72</f>
        <v>0</v>
      </c>
      <c r="K7" s="8">
        <f>'Расчет нормы без учета ТП'!M7*0.8</f>
        <v>0</v>
      </c>
      <c r="L7" s="8">
        <f>'Расчет нормы без учета ТП'!P7*0.4</f>
        <v>0</v>
      </c>
      <c r="M7" s="8">
        <f>'Расчет нормы без учета ТП'!S7*0.88</f>
        <v>0</v>
      </c>
      <c r="N7" s="8">
        <f>'Расчет нормы без учета ТП'!T7*0.87</f>
        <v>0</v>
      </c>
      <c r="O7" s="8">
        <f>'Расчет нормы без учета ТП'!U7*0.87</f>
        <v>0</v>
      </c>
      <c r="P7" s="8">
        <f>'Расчет нормы без учета ТП'!V7*0.83</f>
        <v>0</v>
      </c>
      <c r="Q7" s="8">
        <f>'Расчет нормы без учета ТП'!W7*0.87</f>
        <v>0</v>
      </c>
      <c r="R7" s="8">
        <f>'Расчет нормы без учета ТП'!X7*0.76</f>
        <v>0</v>
      </c>
      <c r="S7" s="8">
        <f>'Расчет нормы без учета ТП'!Y7*0.88</f>
        <v>0</v>
      </c>
      <c r="T7" s="8">
        <f>'Расчет нормы без учета ТП'!Z7*0.88</f>
        <v>0</v>
      </c>
      <c r="U7" s="8">
        <f>'Расчет нормы без учета ТП'!AB7*0.88</f>
        <v>0</v>
      </c>
    </row>
    <row r="8" spans="1:21" s="4" customFormat="1" ht="31.5">
      <c r="A8" s="1">
        <v>4</v>
      </c>
      <c r="B8" s="3" t="s">
        <v>101</v>
      </c>
      <c r="C8" s="2">
        <v>60</v>
      </c>
      <c r="D8" s="8">
        <f>'Расчет нормы без учета ТП'!D8*0.94</f>
        <v>0.28199999999999997</v>
      </c>
      <c r="E8" s="8">
        <f>'Расчет нормы без учета ТП'!E8*0.94</f>
        <v>0</v>
      </c>
      <c r="F8" s="8">
        <f>'Расчет нормы без учета ТП'!F8*0.88</f>
        <v>0.52800000000000002</v>
      </c>
      <c r="G8" s="8">
        <f>'Расчет нормы без учета ТП'!G8*0.91</f>
        <v>46.410000000000004</v>
      </c>
      <c r="H8" s="8">
        <f t="shared" si="1"/>
        <v>191.52</v>
      </c>
      <c r="I8" s="8">
        <f>'Расчет нормы без учета ТП'!K8*0.6</f>
        <v>0</v>
      </c>
      <c r="J8" s="8">
        <f>'Расчет нормы без учета ТП'!L8*0.72</f>
        <v>0</v>
      </c>
      <c r="K8" s="8">
        <f>'Расчет нормы без учета ТП'!M8*0.8</f>
        <v>0</v>
      </c>
      <c r="L8" s="8">
        <f>'Расчет нормы без учета ТП'!P8*0.4</f>
        <v>0</v>
      </c>
      <c r="M8" s="8">
        <f>'Расчет нормы без учета ТП'!S8*0.88</f>
        <v>0</v>
      </c>
      <c r="N8" s="8">
        <f>'Расчет нормы без учета ТП'!T8*0.87</f>
        <v>0</v>
      </c>
      <c r="O8" s="8">
        <f>'Расчет нормы без учета ТП'!U8*0.87</f>
        <v>0</v>
      </c>
      <c r="P8" s="8">
        <f>'Расчет нормы без учета ТП'!V8*0.83</f>
        <v>0</v>
      </c>
      <c r="Q8" s="8">
        <f>'Расчет нормы без учета ТП'!W8*0.87</f>
        <v>0</v>
      </c>
      <c r="R8" s="8">
        <f>'Расчет нормы без учета ТП'!X8*0.76</f>
        <v>0</v>
      </c>
      <c r="S8" s="8">
        <f>'Расчет нормы без учета ТП'!Y8*0.88</f>
        <v>0</v>
      </c>
      <c r="T8" s="8">
        <f>'Расчет нормы без учета ТП'!Z8*0.88</f>
        <v>0</v>
      </c>
      <c r="U8" s="8">
        <f>'Расчет нормы без учета ТП'!AB8*0.88</f>
        <v>0</v>
      </c>
    </row>
    <row r="9" spans="1:21" s="4" customFormat="1">
      <c r="A9" s="1">
        <v>5</v>
      </c>
      <c r="B9" s="3" t="s">
        <v>8</v>
      </c>
      <c r="C9" s="2">
        <v>120</v>
      </c>
      <c r="D9" s="8">
        <f>'Расчет нормы без учета ТП'!D9*0.94</f>
        <v>2.2559999999999998</v>
      </c>
      <c r="E9" s="8">
        <f>'Расчет нормы без учета ТП'!E9*0.94</f>
        <v>0</v>
      </c>
      <c r="F9" s="8">
        <f>'Расчет нормы без учета ТП'!F9*0.88</f>
        <v>0.4224</v>
      </c>
      <c r="G9" s="8">
        <f>'Расчет нормы без учета ТП'!G9*0.91</f>
        <v>17.799599999999998</v>
      </c>
      <c r="H9" s="8">
        <f t="shared" si="1"/>
        <v>84.023999999999987</v>
      </c>
      <c r="I9" s="8">
        <f>'Расчет нормы без учета ТП'!K9*0.6</f>
        <v>2.16</v>
      </c>
      <c r="J9" s="8">
        <f>'Расчет нормы без учета ТП'!L9*0.72</f>
        <v>0.10367999999999999</v>
      </c>
      <c r="K9" s="8">
        <f>'Расчет нормы без учета ТП'!M9*0.8</f>
        <v>6.720000000000001E-2</v>
      </c>
      <c r="L9" s="8">
        <f>'Расчет нормы без учета ТП'!P9*0.4</f>
        <v>9.6000000000000014</v>
      </c>
      <c r="M9" s="8">
        <f>'Расчет нормы без учета ТП'!S9*0.88</f>
        <v>10.56</v>
      </c>
      <c r="N9" s="8">
        <f>'Расчет нормы без учета ТП'!T9*0.87</f>
        <v>60.551999999999992</v>
      </c>
      <c r="O9" s="8">
        <f>'Расчет нормы без учета ТП'!U9*0.87</f>
        <v>24.012</v>
      </c>
      <c r="P9" s="8">
        <f>'Расчет нормы без учета ТП'!V9*0.83</f>
        <v>565.72799999999995</v>
      </c>
      <c r="Q9" s="8">
        <f>'Расчет нормы без учета ТП'!W9*0.87</f>
        <v>0.9396000000000001</v>
      </c>
      <c r="R9" s="8">
        <f>'Расчет нормы без учета ТП'!X9*0.76</f>
        <v>4.5600000000000005</v>
      </c>
      <c r="S9" s="8">
        <f>'Расчет нормы без учета ТП'!Y9*0.88</f>
        <v>0.28512000000000004</v>
      </c>
      <c r="T9" s="8">
        <f>'Расчет нормы без учета ТП'!Z9*0.88</f>
        <v>5.28</v>
      </c>
      <c r="U9" s="8">
        <f>'Расчет нормы без учета ТП'!AB9*0.88</f>
        <v>3.168E-2</v>
      </c>
    </row>
    <row r="10" spans="1:21" s="4" customFormat="1" ht="94.5">
      <c r="A10" s="1">
        <v>6</v>
      </c>
      <c r="B10" s="3" t="s">
        <v>170</v>
      </c>
      <c r="C10" s="2">
        <f>SUM(C11:C17)</f>
        <v>350</v>
      </c>
      <c r="D10" s="2">
        <f t="shared" ref="D10:U10" si="2">SUM(D11:D17)</f>
        <v>5.1923199999999996</v>
      </c>
      <c r="E10" s="2">
        <f t="shared" si="2"/>
        <v>0</v>
      </c>
      <c r="F10" s="2">
        <f t="shared" si="2"/>
        <v>0.5694800000000001</v>
      </c>
      <c r="G10" s="2">
        <f t="shared" si="2"/>
        <v>17.86778</v>
      </c>
      <c r="H10" s="2">
        <f t="shared" si="2"/>
        <v>98.184719999999999</v>
      </c>
      <c r="I10" s="2">
        <f t="shared" si="2"/>
        <v>800.28599999999994</v>
      </c>
      <c r="J10" s="2">
        <f t="shared" si="2"/>
        <v>0.11297599999999999</v>
      </c>
      <c r="K10" s="2">
        <f t="shared" si="2"/>
        <v>0.15726000000000001</v>
      </c>
      <c r="L10" s="2">
        <f t="shared" si="2"/>
        <v>56.78</v>
      </c>
      <c r="M10" s="2">
        <f t="shared" si="2"/>
        <v>143.47039999999998</v>
      </c>
      <c r="N10" s="2">
        <f t="shared" si="2"/>
        <v>134.83259999999999</v>
      </c>
      <c r="O10" s="2">
        <f t="shared" si="2"/>
        <v>71.824799999999996</v>
      </c>
      <c r="P10" s="2">
        <f t="shared" si="2"/>
        <v>828.17969999999991</v>
      </c>
      <c r="Q10" s="2">
        <f t="shared" si="2"/>
        <v>2.4588999999999999</v>
      </c>
      <c r="R10" s="2">
        <f t="shared" si="2"/>
        <v>38.499200000000002</v>
      </c>
      <c r="S10" s="2">
        <f t="shared" si="2"/>
        <v>1.02024</v>
      </c>
      <c r="T10" s="2">
        <f t="shared" si="2"/>
        <v>10.9214</v>
      </c>
      <c r="U10" s="2">
        <f t="shared" si="2"/>
        <v>9.8804399999999987E-2</v>
      </c>
    </row>
    <row r="11" spans="1:21" s="4" customFormat="1">
      <c r="A11" s="6" t="s">
        <v>106</v>
      </c>
      <c r="B11" s="3" t="s">
        <v>10</v>
      </c>
      <c r="C11" s="2">
        <v>35</v>
      </c>
      <c r="D11" s="8">
        <f>'Расчет нормы без учета ТП'!D11</f>
        <v>0.38500000000000001</v>
      </c>
      <c r="E11" s="8">
        <f>'Расчет нормы без учета ТП'!E11</f>
        <v>0</v>
      </c>
      <c r="F11" s="8">
        <f>'Расчет нормы без учета ТП'!F11</f>
        <v>7.0000000000000007E-2</v>
      </c>
      <c r="G11" s="8">
        <f>'Расчет нормы без учета ТП'!G11</f>
        <v>1.33</v>
      </c>
      <c r="H11" s="8">
        <f>'Расчет нормы без учета ТП'!I11</f>
        <v>8.4</v>
      </c>
      <c r="I11" s="8">
        <f>'Расчет нормы без учета ТП'!K11</f>
        <v>46.55</v>
      </c>
      <c r="J11" s="8">
        <f>'Расчет нормы без учета ТП'!L11</f>
        <v>2.1000000000000001E-2</v>
      </c>
      <c r="K11" s="8">
        <f>'Расчет нормы без учета ТП'!M11</f>
        <v>1.4000000000000002E-2</v>
      </c>
      <c r="L11" s="8">
        <f>'Расчет нормы без учета ТП'!P11</f>
        <v>8.75</v>
      </c>
      <c r="M11" s="8">
        <f>'Расчет нормы без учета ТП'!S11</f>
        <v>4.9000000000000004</v>
      </c>
      <c r="N11" s="8">
        <f>'Расчет нормы без учета ТП'!T11</f>
        <v>9.1</v>
      </c>
      <c r="O11" s="8">
        <f>'Расчет нормы без учета ТП'!U11</f>
        <v>7</v>
      </c>
      <c r="P11" s="8">
        <f>'Расчет нормы без учета ТП'!V11</f>
        <v>101.5</v>
      </c>
      <c r="Q11" s="8">
        <f>'Расчет нормы без учета ТП'!W11</f>
        <v>0.315</v>
      </c>
      <c r="R11" s="8">
        <f>'Расчет нормы без учета ТП'!X11</f>
        <v>1.05</v>
      </c>
      <c r="S11" s="8">
        <f>'Расчет нормы без учета ТП'!Y11</f>
        <v>0.14000000000000001</v>
      </c>
      <c r="T11" s="8">
        <f>'Расчет нормы без учета ТП'!Z11</f>
        <v>0.7</v>
      </c>
      <c r="U11" s="8">
        <f>'Расчет нормы без учета ТП'!AB11</f>
        <v>7.000000000000001E-3</v>
      </c>
    </row>
    <row r="12" spans="1:21" s="4" customFormat="1">
      <c r="A12" s="1" t="s">
        <v>107</v>
      </c>
      <c r="B12" s="3" t="s">
        <v>11</v>
      </c>
      <c r="C12" s="2">
        <v>35</v>
      </c>
      <c r="D12" s="8">
        <f>'Расчет нормы без учета ТП'!D12</f>
        <v>0.245</v>
      </c>
      <c r="E12" s="8">
        <f>'Расчет нормы без учета ТП'!E12</f>
        <v>0</v>
      </c>
      <c r="F12" s="8">
        <f>'Расчет нормы без учета ТП'!F12</f>
        <v>3.5000000000000003E-2</v>
      </c>
      <c r="G12" s="8">
        <f>'Расчет нормы без учета ТП'!G12</f>
        <v>0.66500000000000004</v>
      </c>
      <c r="H12" s="8">
        <f>'Расчет нормы без учета ТП'!I12</f>
        <v>3.85</v>
      </c>
      <c r="I12" s="8">
        <f>'Расчет нормы без учета ТП'!K12</f>
        <v>3.5</v>
      </c>
      <c r="J12" s="8">
        <f>'Расчет нормы без учета ТП'!L12</f>
        <v>1.0500000000000001E-2</v>
      </c>
      <c r="K12" s="8">
        <f>'Расчет нормы без учета ТП'!M12</f>
        <v>1.4000000000000002E-2</v>
      </c>
      <c r="L12" s="8">
        <f>'Расчет нормы без учета ТП'!P12</f>
        <v>2.4500000000000002</v>
      </c>
      <c r="M12" s="8">
        <f>'Расчет нормы без учета ТП'!S12</f>
        <v>8.0500000000000007</v>
      </c>
      <c r="N12" s="8">
        <f>'Расчет нормы без учета ТП'!T12</f>
        <v>14.7</v>
      </c>
      <c r="O12" s="8">
        <f>'Расчет нормы без учета ТП'!U12</f>
        <v>4.9000000000000004</v>
      </c>
      <c r="P12" s="8">
        <f>'Расчет нормы без учета ТП'!V12</f>
        <v>49.35</v>
      </c>
      <c r="Q12" s="8">
        <f>'Расчет нормы без учета ТП'!W12</f>
        <v>0.21</v>
      </c>
      <c r="R12" s="8">
        <f>'Расчет нормы без учета ТП'!X12</f>
        <v>2.4500000000000002</v>
      </c>
      <c r="S12" s="8">
        <f>'Расчет нормы без учета ТП'!Y12</f>
        <v>0.105</v>
      </c>
      <c r="T12" s="8">
        <f>'Расчет нормы без учета ТП'!Z12</f>
        <v>1.05</v>
      </c>
      <c r="U12" s="8">
        <f>'Расчет нормы без учета ТП'!AB12</f>
        <v>3.5000000000000005E-4</v>
      </c>
    </row>
    <row r="13" spans="1:21" s="4" customFormat="1">
      <c r="A13" s="1" t="s">
        <v>108</v>
      </c>
      <c r="B13" s="3" t="s">
        <v>12</v>
      </c>
      <c r="C13" s="2">
        <v>52</v>
      </c>
      <c r="D13" s="8">
        <f>'Расчет нормы без учета ТП'!D13*0.94</f>
        <v>0.63544</v>
      </c>
      <c r="E13" s="8">
        <f>'Расчет нормы без учета ТП'!E13*0.94</f>
        <v>0</v>
      </c>
      <c r="F13" s="8">
        <f>'Расчет нормы без учета ТП'!F13*0.88</f>
        <v>4.5760000000000002E-2</v>
      </c>
      <c r="G13" s="8">
        <f>'Расчет нормы без учета ТП'!G13*0.91</f>
        <v>3.2650800000000002</v>
      </c>
      <c r="H13" s="8">
        <f t="shared" ref="H13:H16" si="3">D13*4+F13*9+G13*4</f>
        <v>16.013920000000002</v>
      </c>
      <c r="I13" s="8">
        <f>'Расчет нормы без учета ТП'!K13*0.6</f>
        <v>624</v>
      </c>
      <c r="J13" s="8">
        <f>'Расчет нормы без учета ТП'!L13*0.72</f>
        <v>2.2464000000000001E-2</v>
      </c>
      <c r="K13" s="8">
        <f>'Расчет нормы без учета ТП'!M13*0.8</f>
        <v>2.9120000000000007E-2</v>
      </c>
      <c r="L13" s="8">
        <f>'Расчет нормы без учета ТП'!P13*0.4</f>
        <v>1.04</v>
      </c>
      <c r="M13" s="8">
        <f>'Расчет нормы без учета ТП'!S13*0.88</f>
        <v>12.3552</v>
      </c>
      <c r="N13" s="8">
        <f>'Расчет нормы без учета ТП'!T13*0.87</f>
        <v>24.882000000000001</v>
      </c>
      <c r="O13" s="8">
        <f>'Расчет нормы без учета ТП'!U13*0.87</f>
        <v>17.191200000000002</v>
      </c>
      <c r="P13" s="8">
        <f>'Расчет нормы без учета ТП'!V13*0.83</f>
        <v>86.32</v>
      </c>
      <c r="Q13" s="8">
        <f>'Расчет нормы без учета ТП'!W13*0.87</f>
        <v>0.31668000000000002</v>
      </c>
      <c r="R13" s="8">
        <f>'Расчет нормы без учета ТП'!X13*0.76</f>
        <v>8.2992000000000008</v>
      </c>
      <c r="S13" s="8">
        <f>'Расчет нормы без учета ТП'!Y13*0.88</f>
        <v>4.5760000000000002E-2</v>
      </c>
      <c r="T13" s="8">
        <f>'Расчет нормы без учета ТП'!Z13*0.88</f>
        <v>2.2880000000000003</v>
      </c>
      <c r="U13" s="8">
        <f>'Расчет нормы без учета ТП'!AB13*0.88</f>
        <v>2.5167999999999999E-2</v>
      </c>
    </row>
    <row r="14" spans="1:21" s="4" customFormat="1">
      <c r="A14" s="1" t="s">
        <v>109</v>
      </c>
      <c r="B14" s="3" t="s">
        <v>13</v>
      </c>
      <c r="C14" s="2">
        <v>18</v>
      </c>
      <c r="D14" s="8">
        <f>'Расчет нормы без учета ТП'!D14*0.94</f>
        <v>0.25380000000000003</v>
      </c>
      <c r="E14" s="8">
        <f>'Расчет нормы без учета ТП'!E14*0.94</f>
        <v>0</v>
      </c>
      <c r="F14" s="8">
        <f>'Расчет нормы без учета ТП'!F14*0.88</f>
        <v>1.5840000000000003E-2</v>
      </c>
      <c r="G14" s="8">
        <f>'Расчет нормы без учета ТП'!G14*0.91</f>
        <v>1.4414400000000001</v>
      </c>
      <c r="H14" s="8">
        <f t="shared" si="3"/>
        <v>6.9235199999999999</v>
      </c>
      <c r="I14" s="8">
        <f>'Расчет нормы без учета ТП'!K14*0.6</f>
        <v>0.216</v>
      </c>
      <c r="J14" s="8">
        <f>'Расчет нормы без учета ТП'!L14*0.72</f>
        <v>2.5919999999999997E-3</v>
      </c>
      <c r="K14" s="8">
        <f>'Расчет нормы без учета ТП'!M14*0.8</f>
        <v>5.7600000000000004E-3</v>
      </c>
      <c r="L14" s="8">
        <f>'Расчет нормы без учета ТП'!P14*0.4</f>
        <v>0.72000000000000008</v>
      </c>
      <c r="M14" s="8">
        <f>'Расчет нормы без учета ТП'!S14*0.88</f>
        <v>5.8608000000000002</v>
      </c>
      <c r="N14" s="8">
        <f>'Расчет нормы без учета ТП'!T14*0.87</f>
        <v>6.7338000000000005</v>
      </c>
      <c r="O14" s="8">
        <f>'Расчет нормы без учета ТП'!U14*0.87</f>
        <v>3.4451999999999998</v>
      </c>
      <c r="P14" s="8">
        <f>'Расчет нормы без учета ТП'!V14*0.83</f>
        <v>43.027200000000001</v>
      </c>
      <c r="Q14" s="8">
        <f>'Расчет нормы без учета ТП'!W14*0.87</f>
        <v>0.21923999999999999</v>
      </c>
      <c r="R14" s="8">
        <f>'Расчет нормы без учета ТП'!X14*0.76</f>
        <v>6.2927999999999997</v>
      </c>
      <c r="S14" s="8">
        <f>'Расчет нормы без учета ТП'!Y14*0.88</f>
        <v>0.11088000000000001</v>
      </c>
      <c r="T14" s="8">
        <f>'Расчет нормы без учета ТП'!Z14*0.88</f>
        <v>1.1088</v>
      </c>
      <c r="U14" s="8">
        <f>'Расчет нормы без учета ТП'!AB14*0.88</f>
        <v>3.1679999999999998E-3</v>
      </c>
    </row>
    <row r="15" spans="1:21" s="4" customFormat="1">
      <c r="A15" s="1" t="s">
        <v>110</v>
      </c>
      <c r="B15" s="3" t="s">
        <v>56</v>
      </c>
      <c r="C15" s="2">
        <v>140</v>
      </c>
      <c r="D15" s="8">
        <f>'Расчет нормы без учета ТП'!D15*0.94</f>
        <v>2.3687999999999998</v>
      </c>
      <c r="E15" s="8">
        <f>'Расчет нормы без учета ТП'!E15*0.94</f>
        <v>0</v>
      </c>
      <c r="F15" s="8">
        <f>'Расчет нормы без учета ТП'!F15*0.88</f>
        <v>0.24640000000000004</v>
      </c>
      <c r="G15" s="8">
        <f>'Расчет нормы без учета ТП'!G15*0.91</f>
        <v>5.9878</v>
      </c>
      <c r="H15" s="8">
        <f t="shared" si="3"/>
        <v>35.643999999999998</v>
      </c>
      <c r="I15" s="8">
        <f>'Расчет нормы без учета ТП'!K15*0.6</f>
        <v>2.52</v>
      </c>
      <c r="J15" s="8">
        <f>'Расчет нормы без учета ТП'!L15*0.72</f>
        <v>3.024E-2</v>
      </c>
      <c r="K15" s="8">
        <f>'Расчет нормы без учета ТП'!M15*0.8</f>
        <v>7.8400000000000011E-2</v>
      </c>
      <c r="L15" s="8">
        <f>'Расчет нормы без учета ТП'!P15*0.4</f>
        <v>25.200000000000003</v>
      </c>
      <c r="M15" s="8">
        <f>'Расчет нормы без учета ТП'!S15*0.88</f>
        <v>59.136000000000003</v>
      </c>
      <c r="N15" s="8">
        <f>'Расчет нормы без учета ТП'!T15*0.87</f>
        <v>37.757999999999996</v>
      </c>
      <c r="O15" s="8">
        <f>'Расчет нормы без учета ТП'!U15*0.87</f>
        <v>19.488</v>
      </c>
      <c r="P15" s="8">
        <f>'Расчет нормы без учета ТП'!V15*0.83</f>
        <v>348.59999999999997</v>
      </c>
      <c r="Q15" s="8">
        <f>'Расчет нормы без учета ТП'!W15*0.87</f>
        <v>0.73080000000000001</v>
      </c>
      <c r="R15" s="8">
        <f>'Расчет нормы без учета ТП'!X15*0.76</f>
        <v>13.831999999999999</v>
      </c>
      <c r="S15" s="8">
        <f>'Расчет нормы без учета ТП'!Y15*0.88</f>
        <v>0.36959999999999998</v>
      </c>
      <c r="T15" s="8">
        <f>'Расчет нормы без учета ТП'!Z15*0.88</f>
        <v>3.6960000000000002</v>
      </c>
      <c r="U15" s="8">
        <f>'Расчет нормы без учета ТП'!AB15*0.88</f>
        <v>1.2320000000000001E-2</v>
      </c>
    </row>
    <row r="16" spans="1:21" s="4" customFormat="1">
      <c r="A16" s="1" t="s">
        <v>111</v>
      </c>
      <c r="B16" s="3" t="s">
        <v>14</v>
      </c>
      <c r="C16" s="2">
        <v>53</v>
      </c>
      <c r="D16" s="8">
        <f>'Расчет нормы без учета ТП'!D16*0.94</f>
        <v>0.69747999999999988</v>
      </c>
      <c r="E16" s="8">
        <f>'Расчет нормы без учета ТП'!E16*0.94</f>
        <v>0</v>
      </c>
      <c r="F16" s="8">
        <f>'Расчет нормы без учета ТП'!F16*0.88</f>
        <v>9.3280000000000016E-2</v>
      </c>
      <c r="G16" s="8">
        <f>'Расчет нормы без учета ТП'!G16*0.91</f>
        <v>3.95486</v>
      </c>
      <c r="H16" s="8">
        <f t="shared" si="3"/>
        <v>19.448879999999999</v>
      </c>
      <c r="I16" s="8">
        <f>'Расчет нормы без учета ТП'!K16*0.6</f>
        <v>0</v>
      </c>
      <c r="J16" s="8">
        <f>'Расчет нормы без учета ТП'!L16*0.72</f>
        <v>1.908E-2</v>
      </c>
      <c r="K16" s="8">
        <f>'Расчет нормы без учета ТП'!M16*0.8</f>
        <v>8.4799999999999997E-3</v>
      </c>
      <c r="L16" s="8">
        <f>'Расчет нормы без учета ТП'!P16*0.4</f>
        <v>2.12</v>
      </c>
      <c r="M16" s="8">
        <f>'Расчет нормы без учета ТП'!S16*0.88</f>
        <v>14.458399999999999</v>
      </c>
      <c r="N16" s="8">
        <f>'Расчет нормы без учета ТП'!T16*0.87</f>
        <v>26.7438</v>
      </c>
      <c r="O16" s="8">
        <f>'Расчет нормы без учета ТП'!U16*0.87</f>
        <v>6.4554</v>
      </c>
      <c r="P16" s="8">
        <f>'Расчет нормы без учета ТП'!V16*0.83</f>
        <v>76.982500000000002</v>
      </c>
      <c r="Q16" s="8">
        <f>'Расчет нормы без учета ТП'!W16*0.87</f>
        <v>0.36888000000000004</v>
      </c>
      <c r="R16" s="8">
        <f>'Расчет нормы без учета ТП'!X16*0.76</f>
        <v>1.6112000000000002</v>
      </c>
      <c r="S16" s="8">
        <f>'Расчет нормы без учета ТП'!Y16*0.88</f>
        <v>0.23320000000000002</v>
      </c>
      <c r="T16" s="8">
        <f>'Расчет нормы без учета ТП'!Z16*0.88</f>
        <v>1.3992</v>
      </c>
      <c r="U16" s="8">
        <f>'Расчет нормы без учета ТП'!AB16*0.88</f>
        <v>1.44584E-2</v>
      </c>
    </row>
    <row r="17" spans="1:21" s="4" customFormat="1">
      <c r="A17" s="1" t="s">
        <v>112</v>
      </c>
      <c r="B17" s="3" t="s">
        <v>15</v>
      </c>
      <c r="C17" s="2">
        <f>C18+C19</f>
        <v>17</v>
      </c>
      <c r="D17" s="2">
        <f t="shared" ref="D17:U17" si="4">D18+D19</f>
        <v>0.60680000000000001</v>
      </c>
      <c r="E17" s="2">
        <f t="shared" si="4"/>
        <v>0</v>
      </c>
      <c r="F17" s="2">
        <f t="shared" si="4"/>
        <v>6.3200000000000006E-2</v>
      </c>
      <c r="G17" s="2">
        <f t="shared" si="4"/>
        <v>1.2235999999999998</v>
      </c>
      <c r="H17" s="2">
        <f t="shared" si="4"/>
        <v>7.9044000000000008</v>
      </c>
      <c r="I17" s="2">
        <f t="shared" si="4"/>
        <v>123.5</v>
      </c>
      <c r="J17" s="2">
        <f t="shared" si="4"/>
        <v>7.1000000000000004E-3</v>
      </c>
      <c r="K17" s="2">
        <f t="shared" si="4"/>
        <v>7.5000000000000006E-3</v>
      </c>
      <c r="L17" s="2">
        <f t="shared" si="4"/>
        <v>16.5</v>
      </c>
      <c r="M17" s="2">
        <f t="shared" si="4"/>
        <v>38.709999999999994</v>
      </c>
      <c r="N17" s="2">
        <f t="shared" si="4"/>
        <v>14.915000000000001</v>
      </c>
      <c r="O17" s="2">
        <f t="shared" si="4"/>
        <v>13.344999999999999</v>
      </c>
      <c r="P17" s="2">
        <f t="shared" si="4"/>
        <v>122.39999999999999</v>
      </c>
      <c r="Q17" s="2">
        <f t="shared" si="4"/>
        <v>0.29830000000000001</v>
      </c>
      <c r="R17" s="2">
        <f t="shared" si="4"/>
        <v>4.9640000000000004</v>
      </c>
      <c r="S17" s="2">
        <f t="shared" si="4"/>
        <v>1.5800000000000002E-2</v>
      </c>
      <c r="T17" s="2">
        <f t="shared" si="4"/>
        <v>0.6794</v>
      </c>
      <c r="U17" s="2">
        <f t="shared" si="4"/>
        <v>3.6340000000000004E-2</v>
      </c>
    </row>
    <row r="18" spans="1:21" s="4" customFormat="1">
      <c r="A18" s="1" t="s">
        <v>113</v>
      </c>
      <c r="B18" s="3" t="s">
        <v>42</v>
      </c>
      <c r="C18" s="2">
        <v>10</v>
      </c>
      <c r="D18" s="8">
        <f>'Расчет нормы без учета ТП'!D18*0.94</f>
        <v>0.3478</v>
      </c>
      <c r="E18" s="8">
        <f>'Расчет нормы без учета ТП'!E18*0.94</f>
        <v>0</v>
      </c>
      <c r="F18" s="8">
        <f>'Расчет нормы без учета ТП'!F18*0.88</f>
        <v>3.5200000000000002E-2</v>
      </c>
      <c r="G18" s="8">
        <f>'Расчет нормы без учета ТП'!G18*0.91</f>
        <v>0.69159999999999999</v>
      </c>
      <c r="H18" s="8">
        <f>D18*4+F18*9+G18*4</f>
        <v>4.4744000000000002</v>
      </c>
      <c r="I18" s="8">
        <f>'Расчет нормы без учета ТП'!K18*0.6</f>
        <v>57</v>
      </c>
      <c r="J18" s="8">
        <f>'Расчет нормы без учета ТП'!L18*0.72</f>
        <v>3.5999999999999999E-3</v>
      </c>
      <c r="K18" s="8">
        <f>'Расчет нормы без учета ТП'!M18*0.8</f>
        <v>4.0000000000000001E-3</v>
      </c>
      <c r="L18" s="8">
        <f>'Расчет нормы без учета ТП'!P18*0.4</f>
        <v>6</v>
      </c>
      <c r="M18" s="8">
        <f>'Расчет нормы без учета ТП'!S18*0.88</f>
        <v>21.56</v>
      </c>
      <c r="N18" s="8">
        <f>'Расчет нормы без учета ТП'!T18*0.87</f>
        <v>8.2650000000000006</v>
      </c>
      <c r="O18" s="8">
        <f>'Расчет нормы без учета ТП'!U18*0.87</f>
        <v>7.3949999999999996</v>
      </c>
      <c r="P18" s="8">
        <f>'Расчет нормы без учета ТП'!V18*0.83</f>
        <v>66.399999999999991</v>
      </c>
      <c r="Q18" s="8">
        <f>'Расчет нормы без учета ТП'!W18*0.87</f>
        <v>0.1653</v>
      </c>
      <c r="R18" s="8">
        <f>'Расчет нормы без учета ТП'!X18*0.76</f>
        <v>2.5840000000000001</v>
      </c>
      <c r="S18" s="8">
        <f>'Расчет нормы без учета ТП'!Y18*0.88</f>
        <v>8.8000000000000005E-3</v>
      </c>
      <c r="T18" s="8">
        <f>'Расчет нормы без учета ТП'!Z18*0.88</f>
        <v>0.37840000000000001</v>
      </c>
      <c r="U18" s="8">
        <f>'Расчет нормы без учета ТП'!AB18*0.88</f>
        <v>2.0240000000000005E-2</v>
      </c>
    </row>
    <row r="19" spans="1:21" s="4" customFormat="1">
      <c r="A19" s="11" t="s">
        <v>114</v>
      </c>
      <c r="B19" s="3" t="s">
        <v>43</v>
      </c>
      <c r="C19" s="2">
        <v>7</v>
      </c>
      <c r="D19" s="8">
        <f>'Расчет нормы без учета ТП'!D19</f>
        <v>0.25900000000000001</v>
      </c>
      <c r="E19" s="8">
        <f>'Расчет нормы без учета ТП'!E19</f>
        <v>0</v>
      </c>
      <c r="F19" s="8">
        <f>'Расчет нормы без учета ТП'!F19</f>
        <v>2.8000000000000004E-2</v>
      </c>
      <c r="G19" s="8">
        <f>'Расчет нормы без учета ТП'!G19</f>
        <v>0.53199999999999992</v>
      </c>
      <c r="H19" s="8">
        <f>'Расчет нормы без учета ТП'!I19</f>
        <v>3.43</v>
      </c>
      <c r="I19" s="8">
        <f>'Расчет нормы без учета ТП'!K19</f>
        <v>66.5</v>
      </c>
      <c r="J19" s="8">
        <f>'Расчет нормы без учета ТП'!L19</f>
        <v>3.5000000000000005E-3</v>
      </c>
      <c r="K19" s="8">
        <f>'Расчет нормы без учета ТП'!M19</f>
        <v>3.5000000000000005E-3</v>
      </c>
      <c r="L19" s="8">
        <f>'Расчет нормы без учета ТП'!P19</f>
        <v>10.5</v>
      </c>
      <c r="M19" s="8">
        <f>'Расчет нормы без учета ТП'!S19</f>
        <v>17.149999999999999</v>
      </c>
      <c r="N19" s="8">
        <f>'Расчет нормы без учета ТП'!T19</f>
        <v>6.65</v>
      </c>
      <c r="O19" s="8">
        <f>'Расчет нормы без учета ТП'!U19</f>
        <v>5.95</v>
      </c>
      <c r="P19" s="8">
        <f>'Расчет нормы без учета ТП'!V19</f>
        <v>56</v>
      </c>
      <c r="Q19" s="8">
        <f>'Расчет нормы без учета ТП'!W19</f>
        <v>0.13299999999999998</v>
      </c>
      <c r="R19" s="8">
        <f>'Расчет нормы без учета ТП'!X19</f>
        <v>2.38</v>
      </c>
      <c r="S19" s="8">
        <f>'Расчет нормы без учета ТП'!Y19</f>
        <v>7.000000000000001E-3</v>
      </c>
      <c r="T19" s="8">
        <f>'Расчет нормы без учета ТП'!Z19</f>
        <v>0.30099999999999999</v>
      </c>
      <c r="U19" s="8">
        <f>'Расчет нормы без учета ТП'!AB19</f>
        <v>1.61E-2</v>
      </c>
    </row>
    <row r="20" spans="1:21" s="4" customFormat="1">
      <c r="A20" s="1">
        <v>7</v>
      </c>
      <c r="B20" s="3" t="s">
        <v>16</v>
      </c>
      <c r="C20" s="2">
        <f>SUM(C21:C31)-C28-C21</f>
        <v>260</v>
      </c>
      <c r="D20" s="2">
        <f t="shared" ref="D20:U20" si="5">SUM(D21:D31)-D28-D21</f>
        <v>1.8358600000000005</v>
      </c>
      <c r="E20" s="2">
        <f t="shared" si="5"/>
        <v>0</v>
      </c>
      <c r="F20" s="2">
        <f t="shared" si="5"/>
        <v>0.82940000000000014</v>
      </c>
      <c r="G20" s="2">
        <f t="shared" si="5"/>
        <v>25.831390000000006</v>
      </c>
      <c r="H20" s="2">
        <f t="shared" si="5"/>
        <v>126.96059999999997</v>
      </c>
      <c r="I20" s="2">
        <f t="shared" si="5"/>
        <v>19.603999999999999</v>
      </c>
      <c r="J20" s="2">
        <f t="shared" si="5"/>
        <v>9.0687999999999991E-2</v>
      </c>
      <c r="K20" s="2">
        <f t="shared" si="5"/>
        <v>6.9940000000000016E-2</v>
      </c>
      <c r="L20" s="2">
        <f t="shared" si="5"/>
        <v>51.740000000000009</v>
      </c>
      <c r="M20" s="2">
        <f t="shared" si="5"/>
        <v>52.842399999999998</v>
      </c>
      <c r="N20" s="2">
        <f t="shared" si="5"/>
        <v>42.212300000000013</v>
      </c>
      <c r="O20" s="2">
        <f t="shared" si="5"/>
        <v>39.872300000000003</v>
      </c>
      <c r="P20" s="2">
        <f t="shared" si="5"/>
        <v>593.87250000000017</v>
      </c>
      <c r="Q20" s="2">
        <f t="shared" si="5"/>
        <v>3.0875000000000008</v>
      </c>
      <c r="R20" s="2">
        <f t="shared" si="5"/>
        <v>49.046399999999984</v>
      </c>
      <c r="S20" s="2">
        <f t="shared" si="5"/>
        <v>0.95107999999999993</v>
      </c>
      <c r="T20" s="2">
        <f t="shared" si="5"/>
        <v>2.8317639999999997</v>
      </c>
      <c r="U20" s="2">
        <f t="shared" si="5"/>
        <v>7.6814399999999977E-2</v>
      </c>
    </row>
    <row r="21" spans="1:21" s="4" customFormat="1">
      <c r="A21" s="1" t="s">
        <v>67</v>
      </c>
      <c r="B21" s="3" t="s">
        <v>17</v>
      </c>
      <c r="C21" s="2">
        <f>C22+C23</f>
        <v>104</v>
      </c>
      <c r="D21" s="2">
        <f t="shared" ref="D21:U21" si="6">D22+D23</f>
        <v>0.40976000000000007</v>
      </c>
      <c r="E21" s="2">
        <f t="shared" si="6"/>
        <v>0</v>
      </c>
      <c r="F21" s="2">
        <f t="shared" si="6"/>
        <v>0.40352000000000005</v>
      </c>
      <c r="G21" s="2">
        <f t="shared" si="6"/>
        <v>9.9626800000000006</v>
      </c>
      <c r="H21" s="2">
        <f t="shared" si="6"/>
        <v>47.149439999999998</v>
      </c>
      <c r="I21" s="2">
        <f t="shared" si="6"/>
        <v>4.68</v>
      </c>
      <c r="J21" s="2">
        <f t="shared" si="6"/>
        <v>2.9015999999999997E-2</v>
      </c>
      <c r="K21" s="2">
        <f t="shared" si="6"/>
        <v>1.976E-2</v>
      </c>
      <c r="L21" s="2">
        <f t="shared" si="6"/>
        <v>8.84</v>
      </c>
      <c r="M21" s="2">
        <f t="shared" si="6"/>
        <v>16.140799999999999</v>
      </c>
      <c r="N21" s="2">
        <f t="shared" si="6"/>
        <v>11.068200000000001</v>
      </c>
      <c r="O21" s="2">
        <f t="shared" si="6"/>
        <v>9.0557999999999996</v>
      </c>
      <c r="P21" s="2">
        <f t="shared" si="6"/>
        <v>276.83240000000001</v>
      </c>
      <c r="Q21" s="2">
        <f t="shared" si="6"/>
        <v>2.2136400000000003</v>
      </c>
      <c r="R21" s="2">
        <f t="shared" si="6"/>
        <v>25.4176</v>
      </c>
      <c r="S21" s="2">
        <f t="shared" si="6"/>
        <v>0.30264000000000002</v>
      </c>
      <c r="T21" s="2">
        <f t="shared" si="6"/>
        <v>2.0175999999999998</v>
      </c>
      <c r="U21" s="2">
        <f t="shared" si="6"/>
        <v>8.0704000000000001E-3</v>
      </c>
    </row>
    <row r="22" spans="1:21" s="4" customFormat="1">
      <c r="A22" s="1" t="s">
        <v>115</v>
      </c>
      <c r="B22" s="3" t="s">
        <v>44</v>
      </c>
      <c r="C22" s="2">
        <v>26</v>
      </c>
      <c r="D22" s="8">
        <f>'Расчет нормы без учета ТП'!D22*0.94</f>
        <v>9.776E-2</v>
      </c>
      <c r="E22" s="8">
        <f>'Расчет нормы без учета ТП'!E22*0.94</f>
        <v>0</v>
      </c>
      <c r="F22" s="8">
        <f>'Расчет нормы без учета ТП'!F22*0.88</f>
        <v>9.1520000000000004E-2</v>
      </c>
      <c r="G22" s="8">
        <f>'Расчет нормы без учета ТП'!G22*0.91</f>
        <v>2.3186800000000001</v>
      </c>
      <c r="H22" s="8">
        <f>D22*4+F22*9+G22*4</f>
        <v>10.48944</v>
      </c>
      <c r="I22" s="8">
        <f>'Расчет нормы без учета ТП'!K22*0.6</f>
        <v>0.78</v>
      </c>
      <c r="J22" s="8">
        <f>'Расчет нормы без учета ТП'!L22*0.72</f>
        <v>5.6160000000000003E-3</v>
      </c>
      <c r="K22" s="8">
        <f>'Расчет нормы без учета ТП'!M22*0.8</f>
        <v>4.1599999999999996E-3</v>
      </c>
      <c r="L22" s="8">
        <f>'Расчет нормы без учета ТП'!P22*0.4</f>
        <v>1.04</v>
      </c>
      <c r="M22" s="8">
        <f>'Расчет нормы без учета ТП'!S22*0.88</f>
        <v>3.6608000000000001</v>
      </c>
      <c r="N22" s="8">
        <f>'Расчет нормы без учета ТП'!T22*0.87</f>
        <v>2.4882</v>
      </c>
      <c r="O22" s="8">
        <f>'Расчет нормы без учета ТП'!U22*0.87</f>
        <v>2.0358000000000001</v>
      </c>
      <c r="P22" s="8">
        <f>'Расчет нормы без учета ТП'!V22*0.83</f>
        <v>59.992399999999996</v>
      </c>
      <c r="Q22" s="8">
        <f>'Расчет нормы без учета ТП'!W22*0.87</f>
        <v>0.49764000000000003</v>
      </c>
      <c r="R22" s="8">
        <f>'Расчет нормы без учета ТП'!X22*0.76</f>
        <v>5.1375999999999999</v>
      </c>
      <c r="S22" s="8">
        <f>'Расчет нормы без учета ТП'!Y22*0.88</f>
        <v>6.8640000000000007E-2</v>
      </c>
      <c r="T22" s="8">
        <f>'Расчет нормы без учета ТП'!Z22*0.88</f>
        <v>0.45760000000000001</v>
      </c>
      <c r="U22" s="8">
        <f>'Расчет нормы без учета ТП'!AB22*0.88</f>
        <v>1.8304000000000003E-3</v>
      </c>
    </row>
    <row r="23" spans="1:21" s="4" customFormat="1">
      <c r="A23" s="1" t="s">
        <v>116</v>
      </c>
      <c r="B23" s="3" t="s">
        <v>45</v>
      </c>
      <c r="C23" s="2">
        <v>78</v>
      </c>
      <c r="D23" s="8">
        <f>'Расчет нормы без учета ТП'!D23</f>
        <v>0.31200000000000006</v>
      </c>
      <c r="E23" s="8">
        <f>'Расчет нормы без учета ТП'!E23</f>
        <v>0</v>
      </c>
      <c r="F23" s="8">
        <f>'Расчет нормы без учета ТП'!F23</f>
        <v>0.31200000000000006</v>
      </c>
      <c r="G23" s="8">
        <f>'Расчет нормы без учета ТП'!G23</f>
        <v>7.644000000000001</v>
      </c>
      <c r="H23" s="8">
        <f>'Расчет нормы без учета ТП'!I23</f>
        <v>36.659999999999997</v>
      </c>
      <c r="I23" s="8">
        <f>'Расчет нормы без учета ТП'!K23</f>
        <v>3.9</v>
      </c>
      <c r="J23" s="8">
        <f>'Расчет нормы без учета ТП'!L23</f>
        <v>2.3399999999999997E-2</v>
      </c>
      <c r="K23" s="8">
        <f>'Расчет нормы без учета ТП'!M23</f>
        <v>1.5600000000000001E-2</v>
      </c>
      <c r="L23" s="8">
        <f>'Расчет нормы без учета ТП'!P23</f>
        <v>7.8</v>
      </c>
      <c r="M23" s="8">
        <f>'Расчет нормы без учета ТП'!S23</f>
        <v>12.48</v>
      </c>
      <c r="N23" s="8">
        <f>'Расчет нормы без учета ТП'!T23</f>
        <v>8.58</v>
      </c>
      <c r="O23" s="8">
        <f>'Расчет нормы без учета ТП'!U23</f>
        <v>7.02</v>
      </c>
      <c r="P23" s="8">
        <f>'Расчет нормы без учета ТП'!V23</f>
        <v>216.84</v>
      </c>
      <c r="Q23" s="8">
        <f>'Расчет нормы без учета ТП'!W23</f>
        <v>1.7160000000000002</v>
      </c>
      <c r="R23" s="8">
        <f>'Расчет нормы без учета ТП'!X23</f>
        <v>20.28</v>
      </c>
      <c r="S23" s="8">
        <f>'Расчет нормы без учета ТП'!Y23</f>
        <v>0.23399999999999999</v>
      </c>
      <c r="T23" s="8">
        <f>'Расчет нормы без учета ТП'!Z23</f>
        <v>1.56</v>
      </c>
      <c r="U23" s="8">
        <f>'Расчет нормы без учета ТП'!AB23</f>
        <v>6.2399999999999999E-3</v>
      </c>
    </row>
    <row r="24" spans="1:21" s="4" customFormat="1">
      <c r="A24" s="1" t="s">
        <v>68</v>
      </c>
      <c r="B24" s="3" t="s">
        <v>18</v>
      </c>
      <c r="C24" s="2">
        <v>13</v>
      </c>
      <c r="D24" s="8">
        <f>'Расчет нормы без учета ТП'!D24</f>
        <v>5.2000000000000005E-2</v>
      </c>
      <c r="E24" s="8">
        <f>'Расчет нормы без учета ТП'!E24</f>
        <v>0</v>
      </c>
      <c r="F24" s="8">
        <f>'Расчет нормы без учета ТП'!F24</f>
        <v>3.9E-2</v>
      </c>
      <c r="G24" s="8">
        <f>'Расчет нормы без учета ТП'!G24</f>
        <v>1.339</v>
      </c>
      <c r="H24" s="8">
        <f>'Расчет нормы без учета ТП'!I24</f>
        <v>6.11</v>
      </c>
      <c r="I24" s="8">
        <f>'Расчет нормы без учета ТП'!K24</f>
        <v>0.26</v>
      </c>
      <c r="J24" s="8">
        <f>'Расчет нормы без учета ТП'!L24</f>
        <v>2.5999999999999999E-3</v>
      </c>
      <c r="K24" s="8">
        <f>'Расчет нормы без учета ТП'!M24</f>
        <v>3.9000000000000003E-3</v>
      </c>
      <c r="L24" s="8">
        <f>'Расчет нормы без учета ТП'!P24</f>
        <v>0.65</v>
      </c>
      <c r="M24" s="8">
        <f>'Расчет нормы без учета ТП'!S24</f>
        <v>2.4700000000000002</v>
      </c>
      <c r="N24" s="8">
        <f>'Расчет нормы без учета ТП'!T24</f>
        <v>2.08</v>
      </c>
      <c r="O24" s="8">
        <f>'Расчет нормы без учета ТП'!U24</f>
        <v>1.56</v>
      </c>
      <c r="P24" s="8">
        <f>'Расчет нормы без учета ТП'!V24</f>
        <v>20.149999999999999</v>
      </c>
      <c r="Q24" s="8">
        <f>'Расчет нормы без учета ТП'!W24</f>
        <v>0.29899999999999999</v>
      </c>
      <c r="R24" s="8">
        <f>'Расчет нормы без учета ТП'!X24</f>
        <v>1.82</v>
      </c>
      <c r="S24" s="8">
        <f>'Расчет нормы без учета ТП'!Y24</f>
        <v>1.3000000000000001E-2</v>
      </c>
      <c r="T24" s="8">
        <f>'Расчет нормы без учета ТП'!Z24</f>
        <v>0.13</v>
      </c>
      <c r="U24" s="8">
        <f>'Расчет нормы без учета ТП'!AB24</f>
        <v>1.2999999999999999E-3</v>
      </c>
    </row>
    <row r="25" spans="1:21" s="4" customFormat="1">
      <c r="A25" s="1" t="s">
        <v>69</v>
      </c>
      <c r="B25" s="3" t="s">
        <v>19</v>
      </c>
      <c r="C25" s="2">
        <v>39</v>
      </c>
      <c r="D25" s="8">
        <f>'Расчет нормы без учета ТП'!D25</f>
        <v>0.58499999999999996</v>
      </c>
      <c r="E25" s="8">
        <f>'Расчет нормы без учета ТП'!E25</f>
        <v>0</v>
      </c>
      <c r="F25" s="8">
        <f>'Расчет нормы без учета ТП'!F25</f>
        <v>0.19500000000000001</v>
      </c>
      <c r="G25" s="8">
        <f>'Расчет нормы без учета ТП'!G25</f>
        <v>8.19</v>
      </c>
      <c r="H25" s="8">
        <f>'Расчет нормы без учета ТП'!I25</f>
        <v>37.44</v>
      </c>
      <c r="I25" s="8">
        <f>'Расчет нормы без учета ТП'!K25</f>
        <v>7.8</v>
      </c>
      <c r="J25" s="8">
        <f>'Расчет нормы без учета ТП'!L25</f>
        <v>1.5600000000000001E-2</v>
      </c>
      <c r="K25" s="8">
        <f>'Расчет нормы без учета ТП'!M25</f>
        <v>1.9500000000000003E-2</v>
      </c>
      <c r="L25" s="8">
        <f>'Расчет нормы без учета ТП'!P25</f>
        <v>3.9</v>
      </c>
      <c r="M25" s="8">
        <f>'Расчет нормы без учета ТП'!S25</f>
        <v>3.12</v>
      </c>
      <c r="N25" s="8">
        <f>'Расчет нормы без учета ТП'!T25</f>
        <v>10.92</v>
      </c>
      <c r="O25" s="8">
        <f>'Расчет нормы без учета ТП'!U25</f>
        <v>16.38</v>
      </c>
      <c r="P25" s="8">
        <f>'Расчет нормы без учета ТП'!V25</f>
        <v>135.72</v>
      </c>
      <c r="Q25" s="8">
        <f>'Расчет нормы без учета ТП'!W25</f>
        <v>0.23399999999999999</v>
      </c>
      <c r="R25" s="8">
        <f>'Расчет нормы без учета ТП'!X25</f>
        <v>12.09</v>
      </c>
      <c r="S25" s="8">
        <f>'Расчет нормы без учета ТП'!Y25</f>
        <v>0.39</v>
      </c>
      <c r="T25" s="8">
        <f>'Расчет нормы без учета ТП'!Z25</f>
        <v>1.9500000000000003E-2</v>
      </c>
      <c r="U25" s="8">
        <f>'Расчет нормы без учета ТП'!AB25</f>
        <v>7.7999999999999999E-4</v>
      </c>
    </row>
    <row r="26" spans="1:21" s="4" customFormat="1">
      <c r="A26" s="1" t="s">
        <v>70</v>
      </c>
      <c r="B26" s="3" t="s">
        <v>20</v>
      </c>
      <c r="C26" s="2">
        <v>39</v>
      </c>
      <c r="D26" s="8">
        <f>'Расчет нормы без учета ТП'!D26</f>
        <v>0.31200000000000006</v>
      </c>
      <c r="E26" s="8">
        <f>'Расчет нормы без учета ТП'!E26</f>
        <v>0</v>
      </c>
      <c r="F26" s="8">
        <f>'Расчет нормы без учета ТП'!F26</f>
        <v>7.8000000000000014E-2</v>
      </c>
      <c r="G26" s="8">
        <f>'Расчет нормы без учета ТП'!G26</f>
        <v>2.9249999999999998</v>
      </c>
      <c r="H26" s="8">
        <f>'Расчет нормы без учета ТП'!I26</f>
        <v>14.82</v>
      </c>
      <c r="I26" s="8">
        <f>'Расчет нормы без учета ТП'!K26</f>
        <v>3.9</v>
      </c>
      <c r="J26" s="8">
        <f>'Расчет нормы без учета ТП'!L26</f>
        <v>2.3399999999999997E-2</v>
      </c>
      <c r="K26" s="8">
        <f>'Расчет нормы без учета ТП'!M26</f>
        <v>1.1699999999999999E-2</v>
      </c>
      <c r="L26" s="8">
        <f>'Расчет нормы без учета ТП'!P26</f>
        <v>14.82</v>
      </c>
      <c r="M26" s="8">
        <f>'Расчет нормы без учета ТП'!S26</f>
        <v>13.65</v>
      </c>
      <c r="N26" s="8">
        <f>'Расчет нормы без учета ТП'!T26</f>
        <v>6.63</v>
      </c>
      <c r="O26" s="8">
        <f>'Расчет нормы без учета ТП'!U26</f>
        <v>4.29</v>
      </c>
      <c r="P26" s="8">
        <f>'Расчет нормы без учета ТП'!V26</f>
        <v>60.45</v>
      </c>
      <c r="Q26" s="8">
        <f>'Расчет нормы без учета ТП'!W26</f>
        <v>3.9000000000000007E-2</v>
      </c>
      <c r="R26" s="8">
        <f>'Расчет нормы без учета ТП'!X26</f>
        <v>4.68</v>
      </c>
      <c r="S26" s="8">
        <f>'Расчет нормы без учета ТП'!Y26</f>
        <v>3.9000000000000007E-2</v>
      </c>
      <c r="T26" s="8">
        <f>'Расчет нормы без учета ТП'!Z26</f>
        <v>0.11699999999999999</v>
      </c>
      <c r="U26" s="8">
        <f>'Расчет нормы без учета ТП'!AB26</f>
        <v>5.8499999999999996E-2</v>
      </c>
    </row>
    <row r="27" spans="1:21" s="4" customFormat="1">
      <c r="A27" s="1" t="s">
        <v>71</v>
      </c>
      <c r="B27" s="3" t="s">
        <v>57</v>
      </c>
      <c r="C27" s="2">
        <v>26</v>
      </c>
      <c r="D27" s="8">
        <f>'Расчет нормы без учета ТП'!D27</f>
        <v>0.23400000000000001</v>
      </c>
      <c r="E27" s="8">
        <f>'Расчет нормы без учета ТП'!E27</f>
        <v>0</v>
      </c>
      <c r="F27" s="8">
        <f>'Расчет нормы без учета ТП'!F27</f>
        <v>5.2000000000000005E-2</v>
      </c>
      <c r="G27" s="8">
        <f>'Расчет нормы без учета ТП'!G27</f>
        <v>2.1059999999999999</v>
      </c>
      <c r="H27" s="8">
        <f>'Расчет нормы без учета ТП'!I27</f>
        <v>11.18</v>
      </c>
      <c r="I27" s="8">
        <f>'Расчет нормы без учета ТП'!K27</f>
        <v>2.08</v>
      </c>
      <c r="J27" s="8">
        <f>'Расчет нормы без учета ТП'!L27</f>
        <v>1.04E-2</v>
      </c>
      <c r="K27" s="8">
        <f>'Расчет нормы без учета ТП'!M27</f>
        <v>7.8000000000000005E-3</v>
      </c>
      <c r="L27" s="8">
        <f>'Расчет нормы без учета ТП'!P27</f>
        <v>15.6</v>
      </c>
      <c r="M27" s="8">
        <f>'Расчет нормы без учета ТП'!S27</f>
        <v>8.84</v>
      </c>
      <c r="N27" s="8">
        <f>'Расчет нормы без учета ТП'!T27</f>
        <v>5.98</v>
      </c>
      <c r="O27" s="8">
        <f>'Расчет нормы без учета ТП'!U27</f>
        <v>3.38</v>
      </c>
      <c r="P27" s="8">
        <f>'Расчет нормы без учета ТП'!V27</f>
        <v>51.22</v>
      </c>
      <c r="Q27" s="8">
        <f>'Расчет нормы без учета ТП'!W27</f>
        <v>7.8E-2</v>
      </c>
      <c r="R27" s="8">
        <f>'Расчет нормы без учета ТП'!X27</f>
        <v>3.38</v>
      </c>
      <c r="S27" s="8">
        <f>'Расчет нормы без учета ТП'!Y27</f>
        <v>0.13</v>
      </c>
      <c r="T27" s="8">
        <f>'Расчет нормы без учета ТП'!Z27</f>
        <v>0.52</v>
      </c>
      <c r="U27" s="8">
        <f>'Расчет нормы без учета ТП'!AB27</f>
        <v>4.4200000000000003E-3</v>
      </c>
    </row>
    <row r="28" spans="1:21" s="4" customFormat="1">
      <c r="A28" s="1" t="s">
        <v>72</v>
      </c>
      <c r="B28" s="3" t="s">
        <v>21</v>
      </c>
      <c r="C28" s="2">
        <f>C29+C30</f>
        <v>26</v>
      </c>
      <c r="D28" s="2">
        <f t="shared" ref="D28:U28" si="7">D29+D30</f>
        <v>0.12609999999999999</v>
      </c>
      <c r="E28" s="2">
        <f t="shared" si="7"/>
        <v>0</v>
      </c>
      <c r="F28" s="2">
        <f t="shared" si="7"/>
        <v>4.8880000000000007E-2</v>
      </c>
      <c r="G28" s="2">
        <f t="shared" si="7"/>
        <v>0.91871000000000014</v>
      </c>
      <c r="H28" s="2">
        <f t="shared" si="7"/>
        <v>5.8411600000000004</v>
      </c>
      <c r="I28" s="2">
        <f t="shared" si="7"/>
        <v>0.624</v>
      </c>
      <c r="J28" s="2">
        <f t="shared" si="7"/>
        <v>4.4719999999999994E-3</v>
      </c>
      <c r="K28" s="2">
        <f t="shared" si="7"/>
        <v>4.6800000000000001E-3</v>
      </c>
      <c r="L28" s="2">
        <f t="shared" si="7"/>
        <v>2.73</v>
      </c>
      <c r="M28" s="2">
        <f t="shared" si="7"/>
        <v>3.4216000000000002</v>
      </c>
      <c r="N28" s="2">
        <f t="shared" si="7"/>
        <v>2.6741000000000001</v>
      </c>
      <c r="O28" s="2">
        <f t="shared" si="7"/>
        <v>3.6464999999999996</v>
      </c>
      <c r="P28" s="2">
        <f t="shared" si="7"/>
        <v>28.310099999999998</v>
      </c>
      <c r="Q28" s="2">
        <f t="shared" si="7"/>
        <v>0.14585999999999999</v>
      </c>
      <c r="R28" s="2">
        <f t="shared" si="7"/>
        <v>0.2288</v>
      </c>
      <c r="S28" s="2">
        <f t="shared" si="7"/>
        <v>2.4440000000000003E-2</v>
      </c>
      <c r="T28" s="2">
        <f t="shared" si="7"/>
        <v>1.4664E-2</v>
      </c>
      <c r="U28" s="2">
        <f t="shared" si="7"/>
        <v>2.444E-3</v>
      </c>
    </row>
    <row r="29" spans="1:21" s="4" customFormat="1">
      <c r="A29" s="1" t="s">
        <v>117</v>
      </c>
      <c r="B29" s="3" t="s">
        <v>46</v>
      </c>
      <c r="C29" s="2">
        <v>13</v>
      </c>
      <c r="D29" s="8">
        <f>'Расчет нормы без учета ТП'!D29*0.94</f>
        <v>6.1100000000000002E-2</v>
      </c>
      <c r="E29" s="8">
        <f>'Расчет нормы без учета ТП'!E29*0.94</f>
        <v>0</v>
      </c>
      <c r="F29" s="8">
        <f>'Расчет нормы без учета ТП'!F29*0.88</f>
        <v>2.2880000000000001E-2</v>
      </c>
      <c r="G29" s="8">
        <f>'Расчет нормы без учета ТП'!G29*0.91</f>
        <v>0.43771000000000004</v>
      </c>
      <c r="H29" s="8">
        <f>D29*4+F29*9+G29*4</f>
        <v>2.2011600000000002</v>
      </c>
      <c r="I29" s="8">
        <f>'Расчет нормы без учета ТП'!K29*0.6</f>
        <v>0.23399999999999999</v>
      </c>
      <c r="J29" s="8">
        <f>'Расчет нормы без учета ТП'!L29*0.72</f>
        <v>1.8719999999999997E-3</v>
      </c>
      <c r="K29" s="8">
        <f>'Расчет нормы без учета ТП'!M29*0.8</f>
        <v>2.0799999999999998E-3</v>
      </c>
      <c r="L29" s="8">
        <f>'Расчет нормы без учета ТП'!P29*0.4</f>
        <v>0.78</v>
      </c>
      <c r="M29" s="8">
        <f>'Расчет нормы без учета ТП'!S29*0.88</f>
        <v>1.6016000000000001</v>
      </c>
      <c r="N29" s="8">
        <f>'Расчет нормы без учета ТП'!T29*0.87</f>
        <v>1.2441</v>
      </c>
      <c r="O29" s="8">
        <f>'Расчет нормы без учета ТП'!U29*0.87</f>
        <v>1.6964999999999999</v>
      </c>
      <c r="P29" s="8">
        <f>'Расчет нормы без учета ТП'!V29*0.83</f>
        <v>12.8401</v>
      </c>
      <c r="Q29" s="8">
        <f>'Расчет нормы без учета ТП'!W29*0.87</f>
        <v>6.7860000000000004E-2</v>
      </c>
      <c r="R29" s="8">
        <f>'Расчет нормы без учета ТП'!X29*0.76</f>
        <v>9.8799999999999999E-2</v>
      </c>
      <c r="S29" s="8">
        <f>'Расчет нормы без учета ТП'!Y29*0.88</f>
        <v>1.1440000000000001E-2</v>
      </c>
      <c r="T29" s="8">
        <f>'Расчет нормы без учета ТП'!Z29*0.88</f>
        <v>6.8640000000000003E-3</v>
      </c>
      <c r="U29" s="8">
        <f>'Расчет нормы без учета ТП'!AB29*0.88</f>
        <v>1.1440000000000001E-3</v>
      </c>
    </row>
    <row r="30" spans="1:21" s="4" customFormat="1">
      <c r="A30" s="1" t="s">
        <v>118</v>
      </c>
      <c r="B30" s="3" t="s">
        <v>47</v>
      </c>
      <c r="C30" s="2">
        <v>13</v>
      </c>
      <c r="D30" s="8">
        <f>'Расчет нормы без учета ТП'!D30</f>
        <v>6.5000000000000002E-2</v>
      </c>
      <c r="E30" s="8">
        <f>'Расчет нормы без учета ТП'!E30</f>
        <v>0</v>
      </c>
      <c r="F30" s="8">
        <f>'Расчет нормы без учета ТП'!F30</f>
        <v>2.6000000000000002E-2</v>
      </c>
      <c r="G30" s="8">
        <f>'Расчет нормы без учета ТП'!G30</f>
        <v>0.48100000000000004</v>
      </c>
      <c r="H30" s="8">
        <f>'Расчет нормы без учета ТП'!I30</f>
        <v>3.64</v>
      </c>
      <c r="I30" s="8">
        <f>'Расчет нормы без учета ТП'!K30</f>
        <v>0.39</v>
      </c>
      <c r="J30" s="8">
        <f>'Расчет нормы без учета ТП'!L30</f>
        <v>2.5999999999999999E-3</v>
      </c>
      <c r="K30" s="8">
        <f>'Расчет нормы без учета ТП'!M30</f>
        <v>2.5999999999999999E-3</v>
      </c>
      <c r="L30" s="8">
        <f>'Расчет нормы без учета ТП'!P30</f>
        <v>1.95</v>
      </c>
      <c r="M30" s="8">
        <f>'Расчет нормы без учета ТП'!S30</f>
        <v>1.82</v>
      </c>
      <c r="N30" s="8">
        <f>'Расчет нормы без учета ТП'!T30</f>
        <v>1.43</v>
      </c>
      <c r="O30" s="8">
        <f>'Расчет нормы без учета ТП'!U30</f>
        <v>1.95</v>
      </c>
      <c r="P30" s="8">
        <f>'Расчет нормы без учета ТП'!V30</f>
        <v>15.47</v>
      </c>
      <c r="Q30" s="8">
        <f>'Расчет нормы без учета ТП'!W30</f>
        <v>7.8E-2</v>
      </c>
      <c r="R30" s="8">
        <f>'Расчет нормы без учета ТП'!X30</f>
        <v>0.13</v>
      </c>
      <c r="S30" s="8">
        <f>'Расчет нормы без учета ТП'!Y30</f>
        <v>1.3000000000000001E-2</v>
      </c>
      <c r="T30" s="8">
        <f>'Расчет нормы без учета ТП'!Z30</f>
        <v>7.8000000000000005E-3</v>
      </c>
      <c r="U30" s="8">
        <f>'Расчет нормы без учета ТП'!AB30</f>
        <v>1.2999999999999999E-3</v>
      </c>
    </row>
    <row r="31" spans="1:21" s="4" customFormat="1">
      <c r="A31" s="1" t="s">
        <v>73</v>
      </c>
      <c r="B31" s="3" t="s">
        <v>63</v>
      </c>
      <c r="C31" s="2">
        <v>13</v>
      </c>
      <c r="D31" s="8">
        <f>$C$31*'Химический состав продуктов'!D31/100</f>
        <v>0.11700000000000001</v>
      </c>
      <c r="E31" s="8">
        <f>$C$31*'Химический состав продуктов'!E31/100</f>
        <v>0</v>
      </c>
      <c r="F31" s="8">
        <f>$C$31*'Химический состав продуктов'!F31/100</f>
        <v>1.3000000000000001E-2</v>
      </c>
      <c r="G31" s="8">
        <f>$C$31*'Химический состав продуктов'!G31/100</f>
        <v>0.39</v>
      </c>
      <c r="H31" s="8">
        <f>$C$31*'Химический состав продуктов'!I31/100</f>
        <v>4.42</v>
      </c>
      <c r="I31" s="8">
        <f>$C$31*'Химический состав продуктов'!K31/100</f>
        <v>0.26</v>
      </c>
      <c r="J31" s="8">
        <f>$C$31*'Химический состав продуктов'!L31/100</f>
        <v>5.1999999999999998E-3</v>
      </c>
      <c r="K31" s="8">
        <f>$C$31*'Химический состав продуктов'!M31/100</f>
        <v>2.5999999999999999E-3</v>
      </c>
      <c r="L31" s="8">
        <f>$C$31*'Химический состав продуктов'!P31/100</f>
        <v>5.2</v>
      </c>
      <c r="M31" s="8">
        <f>$C$31*'Химический состав продуктов'!S31/100</f>
        <v>5.2</v>
      </c>
      <c r="N31" s="8">
        <f>$C$31*'Химический состав продуктов'!T31/100</f>
        <v>2.86</v>
      </c>
      <c r="O31" s="8">
        <f>$C$31*'Химический состав продуктов'!U31/100</f>
        <v>1.56</v>
      </c>
      <c r="P31" s="8">
        <f>$C$31*'Химический состав продуктов'!V31/100</f>
        <v>21.19</v>
      </c>
      <c r="Q31" s="8">
        <f>$C$31*'Химический состав продуктов'!W31/100</f>
        <v>7.8E-2</v>
      </c>
      <c r="R31" s="8">
        <f>$C$31*'Химический состав продуктов'!X31/100</f>
        <v>1.43</v>
      </c>
      <c r="S31" s="8">
        <f>$C$31*'Химический состав продуктов'!Y31/100</f>
        <v>5.2000000000000005E-2</v>
      </c>
      <c r="T31" s="8">
        <f>$C$31*'Химический состав продуктов'!Z31/100</f>
        <v>1.3000000000000001E-2</v>
      </c>
      <c r="U31" s="8">
        <f>$C$31*'Химический состав продуктов'!AB31/100</f>
        <v>1.2999999999999999E-3</v>
      </c>
    </row>
    <row r="32" spans="1:21" s="4" customFormat="1">
      <c r="A32" s="1">
        <v>8</v>
      </c>
      <c r="B32" s="3" t="s">
        <v>64</v>
      </c>
      <c r="C32" s="2">
        <v>200</v>
      </c>
      <c r="D32" s="8">
        <f>'Расчет нормы без учета ТП'!D32</f>
        <v>1</v>
      </c>
      <c r="E32" s="8">
        <f>'Расчет нормы без учета ТП'!E32</f>
        <v>0</v>
      </c>
      <c r="F32" s="8">
        <f>'Расчет нормы без учета ТП'!F32</f>
        <v>0.2</v>
      </c>
      <c r="G32" s="8">
        <f>'Расчет нормы без учета ТП'!G32</f>
        <v>20.2</v>
      </c>
      <c r="H32" s="8">
        <f>'Расчет нормы без учета ТП'!I32</f>
        <v>92</v>
      </c>
      <c r="I32" s="8">
        <f>'Расчет нормы без учета ТП'!K32</f>
        <v>0</v>
      </c>
      <c r="J32" s="8">
        <f>'Расчет нормы без учета ТП'!L32</f>
        <v>0.02</v>
      </c>
      <c r="K32" s="8">
        <f>'Расчет нормы без учета ТП'!M32</f>
        <v>0.02</v>
      </c>
      <c r="L32" s="8">
        <f>'Расчет нормы без учета ТП'!P32</f>
        <v>4</v>
      </c>
      <c r="M32" s="8">
        <f>'Расчет нормы без учета ТП'!S32</f>
        <v>14</v>
      </c>
      <c r="N32" s="8">
        <f>'Расчет нормы без учета ТП'!T32</f>
        <v>14</v>
      </c>
      <c r="O32" s="8">
        <f>'Расчет нормы без учета ТП'!U32</f>
        <v>8</v>
      </c>
      <c r="P32" s="8">
        <f>'Расчет нормы без учета ТП'!V32</f>
        <v>240</v>
      </c>
      <c r="Q32" s="8">
        <f>'Расчет нормы без учета ТП'!W32</f>
        <v>2.8</v>
      </c>
      <c r="R32" s="8">
        <f>'Расчет нормы без учета ТП'!X32</f>
        <v>12</v>
      </c>
      <c r="S32" s="8">
        <f>'Расчет нормы без учета ТП'!Y32</f>
        <v>0</v>
      </c>
      <c r="T32" s="8">
        <f>'Расчет нормы без учета ТП'!Z32</f>
        <v>2</v>
      </c>
      <c r="U32" s="8">
        <f>'Расчет нормы без учета ТП'!AB32</f>
        <v>0</v>
      </c>
    </row>
    <row r="33" spans="1:1015" s="4" customFormat="1">
      <c r="A33" s="1">
        <v>9</v>
      </c>
      <c r="B33" s="3" t="s">
        <v>65</v>
      </c>
      <c r="C33" s="2">
        <v>40</v>
      </c>
      <c r="D33" s="8">
        <f>'Расчет нормы без учета ТП'!D33</f>
        <v>0</v>
      </c>
      <c r="E33" s="8">
        <f>'Расчет нормы без учета ТП'!E33</f>
        <v>0</v>
      </c>
      <c r="F33" s="8">
        <f>'Расчет нормы без учета ТП'!F33</f>
        <v>0</v>
      </c>
      <c r="G33" s="8">
        <f>'Расчет нормы без учета ТП'!G33</f>
        <v>39.92</v>
      </c>
      <c r="H33" s="8">
        <f>'Расчет нормы без учета ТП'!I33</f>
        <v>159.6</v>
      </c>
      <c r="I33" s="8">
        <f>'Расчет нормы без учета ТП'!K33</f>
        <v>0</v>
      </c>
      <c r="J33" s="8">
        <f>'Расчет нормы без учета ТП'!L33</f>
        <v>0</v>
      </c>
      <c r="K33" s="8">
        <f>'Расчет нормы без учета ТП'!M33</f>
        <v>0</v>
      </c>
      <c r="L33" s="8">
        <f>'Расчет нормы без учета ТП'!P33</f>
        <v>0</v>
      </c>
      <c r="M33" s="8">
        <f>'Расчет нормы без учета ТП'!S33</f>
        <v>1.2</v>
      </c>
      <c r="N33" s="8">
        <f>'Расчет нормы без учета ТП'!T33</f>
        <v>0</v>
      </c>
      <c r="O33" s="8">
        <f>'Расчет нормы без учета ТП'!U33</f>
        <v>0</v>
      </c>
      <c r="P33" s="8">
        <f>'Расчет нормы без учета ТП'!V33</f>
        <v>1.2</v>
      </c>
      <c r="Q33" s="8">
        <f>'Расчет нормы без учета ТП'!W33</f>
        <v>0.12</v>
      </c>
      <c r="R33" s="8">
        <f>'Расчет нормы без учета ТП'!X33</f>
        <v>0</v>
      </c>
      <c r="S33" s="8">
        <f>'Расчет нормы без учета ТП'!Y33</f>
        <v>0</v>
      </c>
      <c r="T33" s="8">
        <f>'Расчет нормы без учета ТП'!Z33</f>
        <v>0</v>
      </c>
      <c r="U33" s="8">
        <f>'Расчет нормы без учета ТП'!AB33</f>
        <v>0</v>
      </c>
    </row>
    <row r="34" spans="1:1015" s="4" customFormat="1" ht="47.25">
      <c r="A34" s="1">
        <v>10</v>
      </c>
      <c r="B34" s="3" t="s">
        <v>102</v>
      </c>
      <c r="C34" s="2">
        <v>75</v>
      </c>
      <c r="D34" s="8">
        <f>'Расчет нормы без учета ТП'!D34</f>
        <v>0.67500000000000004</v>
      </c>
      <c r="E34" s="8">
        <f>'Расчет нормы без учета ТП'!E34</f>
        <v>0</v>
      </c>
      <c r="F34" s="8">
        <f>'Расчет нормы без учета ТП'!F34</f>
        <v>10.5</v>
      </c>
      <c r="G34" s="8">
        <f>'Расчет нормы без учета ТП'!G34</f>
        <v>50.25</v>
      </c>
      <c r="H34" s="8">
        <f>'Расчет нормы без учета ТП'!I34</f>
        <v>297.75</v>
      </c>
      <c r="I34" s="8">
        <f>'Расчет нормы без учета ТП'!K34</f>
        <v>0</v>
      </c>
      <c r="J34" s="8">
        <f>'Расчет нормы без учета ТП'!L34</f>
        <v>0</v>
      </c>
      <c r="K34" s="8">
        <f>'Расчет нормы без учета ТП'!M34</f>
        <v>0</v>
      </c>
      <c r="L34" s="8">
        <f>'Расчет нормы без учета ТП'!P34</f>
        <v>0</v>
      </c>
      <c r="M34" s="8">
        <f>'Расчет нормы без учета ТП'!S34</f>
        <v>0</v>
      </c>
      <c r="N34" s="8">
        <f>'Расчет нормы без учета ТП'!T34</f>
        <v>0</v>
      </c>
      <c r="O34" s="8">
        <f>'Расчет нормы без учета ТП'!U34</f>
        <v>0</v>
      </c>
      <c r="P34" s="8">
        <f>'Расчет нормы без учета ТП'!V34</f>
        <v>0</v>
      </c>
      <c r="Q34" s="8">
        <f>'Расчет нормы без учета ТП'!W34</f>
        <v>0</v>
      </c>
      <c r="R34" s="8">
        <f>'Расчет нормы без учета ТП'!X34</f>
        <v>0</v>
      </c>
      <c r="S34" s="8">
        <f>'Расчет нормы без учета ТП'!Y34</f>
        <v>0</v>
      </c>
      <c r="T34" s="8">
        <f>'Расчет нормы без учета ТП'!Z34</f>
        <v>0</v>
      </c>
      <c r="U34" s="8">
        <f>'Расчет нормы без учета ТП'!AB34</f>
        <v>0</v>
      </c>
    </row>
    <row r="35" spans="1:1015" s="4" customFormat="1">
      <c r="A35" s="1">
        <v>11</v>
      </c>
      <c r="B35" s="3" t="s">
        <v>103</v>
      </c>
      <c r="C35" s="2">
        <v>1.2</v>
      </c>
      <c r="D35" s="8">
        <f>'Расчет нормы без учета ТП'!D35*0.94</f>
        <v>7.8959999999999985E-3</v>
      </c>
      <c r="E35" s="8">
        <f>'Расчет нормы без учета ТП'!E35*0.94</f>
        <v>0</v>
      </c>
      <c r="F35" s="8">
        <f>'Расчет нормы без учета ТП'!F35*0.88</f>
        <v>2.64E-2</v>
      </c>
      <c r="G35" s="8">
        <f>'Расчет нормы без учета ТП'!G35*0.91</f>
        <v>0.16270799999999999</v>
      </c>
      <c r="H35" s="8">
        <f t="shared" ref="H35:H36" si="8">D35*4+F35*9+G35*4</f>
        <v>0.92001599999999994</v>
      </c>
      <c r="I35" s="8">
        <f>'Расчет нормы без учета ТП'!K35*0.6</f>
        <v>1.08</v>
      </c>
      <c r="J35" s="8">
        <f>'Расчет нормы без учета ТП'!L35*0.72</f>
        <v>2.2031999999999998E-3</v>
      </c>
      <c r="K35" s="8">
        <f>'Расчет нормы без учета ТП'!M35*0.8</f>
        <v>2.8800000000000002E-3</v>
      </c>
      <c r="L35" s="8">
        <f>'Расчет нормы без учета ТП'!P35*0.4</f>
        <v>5.04E-2</v>
      </c>
      <c r="M35" s="8">
        <f>'Расчет нормы без учета ТП'!S35*0.88</f>
        <v>0</v>
      </c>
      <c r="N35" s="8">
        <f>'Расчет нормы без учета ТП'!T35*0.87</f>
        <v>0</v>
      </c>
      <c r="O35" s="8">
        <f>'Расчет нормы без учета ТП'!U35*0.87</f>
        <v>0</v>
      </c>
      <c r="P35" s="8">
        <f>'Расчет нормы без учета ТП'!V35*0.83</f>
        <v>0</v>
      </c>
      <c r="Q35" s="8">
        <f>'Расчет нормы без учета ТП'!W35*0.87</f>
        <v>0</v>
      </c>
      <c r="R35" s="8">
        <f>'Расчет нормы без учета ТП'!X35*0.76</f>
        <v>0</v>
      </c>
      <c r="S35" s="8">
        <f>'Расчет нормы без учета ТП'!Y35*0.88</f>
        <v>0</v>
      </c>
      <c r="T35" s="8">
        <f>'Расчет нормы без учета ТП'!Z35*0.88</f>
        <v>0.36959999999999998</v>
      </c>
      <c r="U35" s="8">
        <f>'Расчет нормы без учета ТП'!AB35*0.88</f>
        <v>0</v>
      </c>
    </row>
    <row r="36" spans="1:1015" s="4" customFormat="1">
      <c r="A36" s="1">
        <v>12</v>
      </c>
      <c r="B36" s="3" t="s">
        <v>25</v>
      </c>
      <c r="C36" s="2">
        <v>0.4</v>
      </c>
      <c r="D36" s="8">
        <f>'Расчет нормы без учета ТП'!D36*0.94</f>
        <v>7.5200000000000003E-2</v>
      </c>
      <c r="E36" s="8">
        <f>'Расчет нормы без учета ТП'!E36*0.94</f>
        <v>0</v>
      </c>
      <c r="F36" s="8">
        <f>'Расчет нормы без учета ТП'!F36*0.88</f>
        <v>7.392000000000001E-3</v>
      </c>
      <c r="G36" s="8">
        <f>'Расчет нормы без учета ТП'!G36*0.91</f>
        <v>2.5116000000000003E-2</v>
      </c>
      <c r="H36" s="8">
        <f t="shared" si="8"/>
        <v>0.46779199999999999</v>
      </c>
      <c r="I36" s="8">
        <f>'Расчет нормы без учета ТП'!K36*0.6</f>
        <v>0.12</v>
      </c>
      <c r="J36" s="8">
        <f>'Расчет нормы без учета ТП'!L36*0.72</f>
        <v>2.0160000000000002E-4</v>
      </c>
      <c r="K36" s="8">
        <f>'Расчет нормы без учета ТП'!M36*0.8</f>
        <v>3.2000000000000002E-3</v>
      </c>
      <c r="L36" s="8">
        <f>'Расчет нормы без учета ТП'!P36*0.4</f>
        <v>1.6E-2</v>
      </c>
      <c r="M36" s="8">
        <f>'Расчет нормы без учета ТП'!S36*0.88</f>
        <v>1.7423999999999999</v>
      </c>
      <c r="N36" s="8">
        <f>'Расчет нормы без учета ТП'!T36*0.87</f>
        <v>2.8675200000000003</v>
      </c>
      <c r="O36" s="8">
        <f>'Расчет нормы без учета ТП'!U36*0.87</f>
        <v>1.5311999999999999</v>
      </c>
      <c r="P36" s="8">
        <f>'Расчет нормы без учета ТП'!V36*0.83</f>
        <v>8.2335999999999991</v>
      </c>
      <c r="Q36" s="8">
        <f>'Расчет нормы без учета ТП'!W36*0.87</f>
        <v>0.28536000000000006</v>
      </c>
      <c r="R36" s="8">
        <f>'Расчет нормы без учета ТП'!X36*0.76</f>
        <v>0.24928000000000006</v>
      </c>
      <c r="S36" s="8">
        <f>'Расчет нормы без учета ТП'!Y36*0.88</f>
        <v>0</v>
      </c>
      <c r="T36" s="8">
        <f>'Расчет нормы без учета ТП'!Z36*0.88</f>
        <v>0</v>
      </c>
      <c r="U36" s="8">
        <f>'Расчет нормы без учета ТП'!AB36*0.88</f>
        <v>0</v>
      </c>
    </row>
    <row r="37" spans="1:1015" s="4" customFormat="1" ht="31.5">
      <c r="A37" s="14">
        <v>13</v>
      </c>
      <c r="B37" s="3" t="s">
        <v>104</v>
      </c>
      <c r="C37" s="2">
        <f>C38</f>
        <v>300</v>
      </c>
      <c r="D37" s="2">
        <f t="shared" ref="D37:U37" si="9">D38</f>
        <v>0.84599999999999997</v>
      </c>
      <c r="E37" s="2">
        <f t="shared" si="9"/>
        <v>0</v>
      </c>
      <c r="F37" s="2">
        <f t="shared" si="9"/>
        <v>7.1280000000000001</v>
      </c>
      <c r="G37" s="2">
        <f t="shared" si="9"/>
        <v>24.843</v>
      </c>
      <c r="H37" s="2">
        <f t="shared" si="9"/>
        <v>166.90800000000002</v>
      </c>
      <c r="I37" s="2">
        <f t="shared" si="9"/>
        <v>0</v>
      </c>
      <c r="J37" s="2">
        <f t="shared" si="9"/>
        <v>0</v>
      </c>
      <c r="K37" s="2">
        <f t="shared" si="9"/>
        <v>0</v>
      </c>
      <c r="L37" s="2">
        <f t="shared" si="9"/>
        <v>0</v>
      </c>
      <c r="M37" s="2">
        <f t="shared" si="9"/>
        <v>52.8</v>
      </c>
      <c r="N37" s="2">
        <f t="shared" si="9"/>
        <v>28.71</v>
      </c>
      <c r="O37" s="2">
        <f t="shared" si="9"/>
        <v>0</v>
      </c>
      <c r="P37" s="2">
        <f t="shared" si="9"/>
        <v>54.779999999999994</v>
      </c>
      <c r="Q37" s="2">
        <f t="shared" si="9"/>
        <v>0</v>
      </c>
      <c r="R37" s="2">
        <f t="shared" si="9"/>
        <v>0</v>
      </c>
      <c r="S37" s="2">
        <f t="shared" si="9"/>
        <v>0</v>
      </c>
      <c r="T37" s="2">
        <f t="shared" si="9"/>
        <v>0</v>
      </c>
      <c r="U37" s="2">
        <f t="shared" si="9"/>
        <v>0</v>
      </c>
    </row>
    <row r="38" spans="1:1015" s="4" customFormat="1" ht="31.5">
      <c r="A38" s="11" t="s">
        <v>119</v>
      </c>
      <c r="B38" s="3" t="s">
        <v>171</v>
      </c>
      <c r="C38" s="2">
        <v>300</v>
      </c>
      <c r="D38" s="8">
        <f>'Расчет нормы без учета ТП'!D38*0.94</f>
        <v>0.84599999999999997</v>
      </c>
      <c r="E38" s="8">
        <f>'Расчет нормы без учета ТП'!E38*0.94</f>
        <v>0</v>
      </c>
      <c r="F38" s="8">
        <f>'Расчет нормы без учета ТП'!F38*0.88</f>
        <v>7.1280000000000001</v>
      </c>
      <c r="G38" s="8">
        <f>'Расчет нормы без учета ТП'!G38*0.91</f>
        <v>24.843</v>
      </c>
      <c r="H38" s="8">
        <f t="shared" ref="H38" si="10">D38*4+F38*9+G38*4</f>
        <v>166.90800000000002</v>
      </c>
      <c r="I38" s="8">
        <f>'Расчет нормы без учета ТП'!K38*0.6</f>
        <v>0</v>
      </c>
      <c r="J38" s="8">
        <f>'Расчет нормы без учета ТП'!L38*0.72</f>
        <v>0</v>
      </c>
      <c r="K38" s="8">
        <f>'Расчет нормы без учета ТП'!M38*0.8</f>
        <v>0</v>
      </c>
      <c r="L38" s="8">
        <f>'Расчет нормы без учета ТП'!P38*0.4</f>
        <v>0</v>
      </c>
      <c r="M38" s="8">
        <f>'Расчет нормы без учета ТП'!S38*0.88</f>
        <v>52.8</v>
      </c>
      <c r="N38" s="8">
        <f>'Расчет нормы без учета ТП'!T38*0.87</f>
        <v>28.71</v>
      </c>
      <c r="O38" s="8">
        <f>'Расчет нормы без учета ТП'!U38*0.87</f>
        <v>0</v>
      </c>
      <c r="P38" s="8">
        <f>'Расчет нормы без учета ТП'!V38*0.83</f>
        <v>54.779999999999994</v>
      </c>
      <c r="Q38" s="8">
        <f>'Расчет нормы без учета ТП'!W38*0.87</f>
        <v>0</v>
      </c>
      <c r="R38" s="8">
        <f>'Расчет нормы без учета ТП'!X38*0.76</f>
        <v>0</v>
      </c>
      <c r="S38" s="8">
        <f>'Расчет нормы без учета ТП'!Y38*0.88</f>
        <v>0</v>
      </c>
      <c r="T38" s="8">
        <f>'Расчет нормы без учета ТП'!Z38*0.88</f>
        <v>0</v>
      </c>
      <c r="U38" s="8">
        <f>'Расчет нормы без учета ТП'!AB38*0.88</f>
        <v>0</v>
      </c>
    </row>
    <row r="39" spans="1:1015">
      <c r="A39" s="1">
        <v>14</v>
      </c>
      <c r="B39" s="3" t="s">
        <v>23</v>
      </c>
      <c r="C39" s="2">
        <f>C40+C41</f>
        <v>35</v>
      </c>
      <c r="D39" s="2">
        <f t="shared" ref="D39:U39" si="11">D40+D41</f>
        <v>0.27279999999999999</v>
      </c>
      <c r="E39" s="2">
        <f t="shared" si="11"/>
        <v>0.27279999999999999</v>
      </c>
      <c r="F39" s="2">
        <f t="shared" si="11"/>
        <v>24.07</v>
      </c>
      <c r="G39" s="2">
        <f t="shared" si="11"/>
        <v>0.43745000000000001</v>
      </c>
      <c r="H39" s="2">
        <f t="shared" si="11"/>
        <v>219.49099999999999</v>
      </c>
      <c r="I39" s="2">
        <f t="shared" si="11"/>
        <v>130.5</v>
      </c>
      <c r="J39" s="2">
        <f t="shared" si="11"/>
        <v>3.0800000000000003E-3</v>
      </c>
      <c r="K39" s="2">
        <f t="shared" si="11"/>
        <v>3.8400000000000004E-2</v>
      </c>
      <c r="L39" s="2">
        <f t="shared" si="11"/>
        <v>0</v>
      </c>
      <c r="M39" s="2">
        <f t="shared" si="11"/>
        <v>7.968</v>
      </c>
      <c r="N39" s="2">
        <f t="shared" si="11"/>
        <v>9.9149999999999991</v>
      </c>
      <c r="O39" s="2">
        <f t="shared" si="11"/>
        <v>0.16525000000000001</v>
      </c>
      <c r="P39" s="2">
        <f t="shared" si="11"/>
        <v>9.7349999999999994</v>
      </c>
      <c r="Q39" s="2">
        <f t="shared" si="11"/>
        <v>6.6099999999999992E-2</v>
      </c>
      <c r="R39" s="2">
        <f t="shared" si="11"/>
        <v>4.71</v>
      </c>
      <c r="S39" s="2">
        <f t="shared" si="11"/>
        <v>0.33200000000000002</v>
      </c>
      <c r="T39" s="2">
        <f t="shared" si="11"/>
        <v>0</v>
      </c>
      <c r="U39" s="2">
        <f t="shared" si="11"/>
        <v>6.6399999999999999E-4</v>
      </c>
    </row>
    <row r="40" spans="1:1015">
      <c r="A40" s="6" t="s">
        <v>120</v>
      </c>
      <c r="B40" s="3" t="s">
        <v>48</v>
      </c>
      <c r="C40" s="2">
        <v>15</v>
      </c>
      <c r="D40" s="8">
        <f>'Расчет нормы без учета ТП'!D40*0.94</f>
        <v>0.11279999999999998</v>
      </c>
      <c r="E40" s="8">
        <f>'Расчет нормы без учета ТП'!E40*0.94</f>
        <v>0.11279999999999998</v>
      </c>
      <c r="F40" s="8">
        <f>'Расчет нормы без учета ТП'!F40*0.88</f>
        <v>9.57</v>
      </c>
      <c r="G40" s="8">
        <f>'Расчет нормы без учета ТП'!G40*0.91</f>
        <v>0.17745000000000002</v>
      </c>
      <c r="H40" s="8">
        <f t="shared" ref="H40" si="12">D40*4+F40*9+G40*4</f>
        <v>87.290999999999997</v>
      </c>
      <c r="I40" s="8">
        <f>'Расчет нормы без учета ТП'!K40*0.6</f>
        <v>40.5</v>
      </c>
      <c r="J40" s="8">
        <f>'Расчет нормы без учета ТП'!L40*0.72</f>
        <v>1.08E-3</v>
      </c>
      <c r="K40" s="8">
        <f>'Расчет нормы без учета ТП'!M40*0.8</f>
        <v>1.44E-2</v>
      </c>
      <c r="L40" s="8">
        <f>'Расчет нормы без учета ТП'!P40*0.4</f>
        <v>0</v>
      </c>
      <c r="M40" s="8">
        <f>'Расчет нормы без учета ТП'!S40*0.88</f>
        <v>3.1680000000000001</v>
      </c>
      <c r="N40" s="8">
        <f>'Расчет нормы без учета ТП'!T40*0.87</f>
        <v>3.915</v>
      </c>
      <c r="O40" s="8">
        <f>'Расчет нормы без учета ТП'!U40*0.87</f>
        <v>6.5250000000000002E-2</v>
      </c>
      <c r="P40" s="8">
        <f>'Расчет нормы без учета ТП'!V40*0.83</f>
        <v>3.7349999999999999</v>
      </c>
      <c r="Q40" s="8">
        <f>'Расчет нормы без учета ТП'!W40*0.87</f>
        <v>2.6099999999999998E-2</v>
      </c>
      <c r="R40" s="8">
        <f>'Расчет нормы без учета ТП'!X40*0.76</f>
        <v>1.71</v>
      </c>
      <c r="S40" s="8">
        <f>'Расчет нормы без учета ТП'!Y40*0.88</f>
        <v>0.13200000000000001</v>
      </c>
      <c r="T40" s="8">
        <f>'Расчет нормы без учета ТП'!Z40*0.88</f>
        <v>0</v>
      </c>
      <c r="U40" s="8">
        <f>'Расчет нормы без учета ТП'!AB40*0.88</f>
        <v>2.6399999999999997E-4</v>
      </c>
    </row>
    <row r="41" spans="1:1015">
      <c r="A41" s="1" t="s">
        <v>121</v>
      </c>
      <c r="B41" s="3" t="s">
        <v>49</v>
      </c>
      <c r="C41" s="2">
        <v>20</v>
      </c>
      <c r="D41" s="8">
        <f>'Расчет нормы без учета ТП'!D41</f>
        <v>0.16</v>
      </c>
      <c r="E41" s="8">
        <f>'Расчет нормы без учета ТП'!E41</f>
        <v>0.16</v>
      </c>
      <c r="F41" s="8">
        <f>'Расчет нормы без учета ТП'!F41</f>
        <v>14.5</v>
      </c>
      <c r="G41" s="8">
        <f>'Расчет нормы без учета ТП'!G41</f>
        <v>0.26</v>
      </c>
      <c r="H41" s="8">
        <f>'Расчет нормы без учета ТП'!I41</f>
        <v>132.19999999999999</v>
      </c>
      <c r="I41" s="8">
        <f>'Расчет нормы без учета ТП'!K41</f>
        <v>90</v>
      </c>
      <c r="J41" s="8">
        <f>'Расчет нормы без учета ТП'!L41</f>
        <v>2E-3</v>
      </c>
      <c r="K41" s="8">
        <f>'Расчет нормы без учета ТП'!M41</f>
        <v>2.4E-2</v>
      </c>
      <c r="L41" s="8">
        <f>'Расчет нормы без учета ТП'!P41</f>
        <v>0</v>
      </c>
      <c r="M41" s="8">
        <f>'Расчет нормы без учета ТП'!S41</f>
        <v>4.8</v>
      </c>
      <c r="N41" s="8">
        <f>'Расчет нормы без учета ТП'!T41</f>
        <v>6</v>
      </c>
      <c r="O41" s="8">
        <f>'Расчет нормы без учета ТП'!U41</f>
        <v>0.1</v>
      </c>
      <c r="P41" s="8">
        <f>'Расчет нормы без учета ТП'!V41</f>
        <v>6</v>
      </c>
      <c r="Q41" s="8">
        <f>'Расчет нормы без учета ТП'!W41</f>
        <v>0.04</v>
      </c>
      <c r="R41" s="8">
        <f>'Расчет нормы без учета ТП'!X41</f>
        <v>3</v>
      </c>
      <c r="S41" s="8">
        <f>'Расчет нормы без учета ТП'!Y41</f>
        <v>0.2</v>
      </c>
      <c r="T41" s="8">
        <f>'Расчет нормы без учета ТП'!Z41</f>
        <v>0</v>
      </c>
      <c r="U41" s="8">
        <f>'Расчет нормы без учета ТП'!AB41</f>
        <v>4.0000000000000002E-4</v>
      </c>
    </row>
    <row r="42" spans="1:1015">
      <c r="A42" s="1" t="s">
        <v>122</v>
      </c>
      <c r="B42" s="3" t="s">
        <v>24</v>
      </c>
      <c r="C42" s="2">
        <f>C43+C44</f>
        <v>20</v>
      </c>
      <c r="D42" s="2">
        <f t="shared" ref="D42:U42" si="13">D43+D44</f>
        <v>0</v>
      </c>
      <c r="E42" s="2">
        <f t="shared" si="13"/>
        <v>0</v>
      </c>
      <c r="F42" s="2">
        <f t="shared" si="13"/>
        <v>27.572400000000002</v>
      </c>
      <c r="G42" s="2">
        <f t="shared" si="13"/>
        <v>0</v>
      </c>
      <c r="H42" s="2">
        <f t="shared" si="13"/>
        <v>248.14160000000001</v>
      </c>
      <c r="I42" s="2">
        <f t="shared" si="13"/>
        <v>0</v>
      </c>
      <c r="J42" s="2">
        <f t="shared" si="13"/>
        <v>0</v>
      </c>
      <c r="K42" s="2">
        <f t="shared" si="13"/>
        <v>0</v>
      </c>
      <c r="L42" s="2">
        <f t="shared" si="13"/>
        <v>0</v>
      </c>
      <c r="M42" s="2">
        <f t="shared" si="13"/>
        <v>0</v>
      </c>
      <c r="N42" s="2">
        <f t="shared" si="13"/>
        <v>0.54800000000000004</v>
      </c>
      <c r="O42" s="2">
        <f t="shared" si="13"/>
        <v>0</v>
      </c>
      <c r="P42" s="2">
        <f t="shared" si="13"/>
        <v>0</v>
      </c>
      <c r="Q42" s="2">
        <f t="shared" si="13"/>
        <v>0</v>
      </c>
      <c r="R42" s="2">
        <f t="shared" si="13"/>
        <v>0</v>
      </c>
      <c r="S42" s="2">
        <f t="shared" si="13"/>
        <v>0</v>
      </c>
      <c r="T42" s="2">
        <f t="shared" si="13"/>
        <v>0</v>
      </c>
      <c r="U42" s="2">
        <f t="shared" si="13"/>
        <v>0</v>
      </c>
    </row>
    <row r="43" spans="1:1015">
      <c r="A43" s="1" t="s">
        <v>123</v>
      </c>
      <c r="B43" s="3" t="s">
        <v>50</v>
      </c>
      <c r="C43" s="2">
        <v>10</v>
      </c>
      <c r="D43" s="8">
        <f>'Расчет нормы без учета ТП'!D43*0.94</f>
        <v>0</v>
      </c>
      <c r="E43" s="8">
        <f>'Расчет нормы без учета ТП'!E43*0.94</f>
        <v>0</v>
      </c>
      <c r="F43" s="8">
        <f>'Расчет нормы без учета ТП'!F43*0.88</f>
        <v>17.5824</v>
      </c>
      <c r="G43" s="8">
        <f>'Расчет нормы без учета ТП'!G43*0.91</f>
        <v>0</v>
      </c>
      <c r="H43" s="8">
        <f t="shared" ref="H43" si="14">D43*4+F43*9+G43*4</f>
        <v>158.24160000000001</v>
      </c>
      <c r="I43" s="8">
        <f>'Расчет нормы без учета ТП'!K43*0.6</f>
        <v>0</v>
      </c>
      <c r="J43" s="8">
        <f>'Расчет нормы без учета ТП'!L43*0.72</f>
        <v>0</v>
      </c>
      <c r="K43" s="8">
        <f>'Расчет нормы без учета ТП'!M43*0.8</f>
        <v>0</v>
      </c>
      <c r="L43" s="8">
        <f>'Расчет нормы без учета ТП'!P43*0.4</f>
        <v>0</v>
      </c>
      <c r="M43" s="8">
        <f>'Расчет нормы без учета ТП'!S43*0.88</f>
        <v>0</v>
      </c>
      <c r="N43" s="8">
        <f>'Расчет нормы без учета ТП'!T43*0.87</f>
        <v>0.34800000000000003</v>
      </c>
      <c r="O43" s="8">
        <f>'Расчет нормы без учета ТП'!U43*0.87</f>
        <v>0</v>
      </c>
      <c r="P43" s="8">
        <f>'Расчет нормы без учета ТП'!V43*0.83</f>
        <v>0</v>
      </c>
      <c r="Q43" s="8">
        <f>'Расчет нормы без учета ТП'!W43*0.87</f>
        <v>0</v>
      </c>
      <c r="R43" s="8">
        <f>'Расчет нормы без учета ТП'!X43*0.76</f>
        <v>0</v>
      </c>
      <c r="S43" s="8">
        <f>'Расчет нормы без учета ТП'!Y43*0.88</f>
        <v>0</v>
      </c>
      <c r="T43" s="8">
        <f>'Расчет нормы без учета ТП'!Z43*0.88</f>
        <v>0</v>
      </c>
      <c r="U43" s="8">
        <f>'Расчет нормы без учета ТП'!AB43*0.88</f>
        <v>0</v>
      </c>
    </row>
    <row r="44" spans="1:1015">
      <c r="A44" s="1" t="s">
        <v>124</v>
      </c>
      <c r="B44" s="3" t="s">
        <v>51</v>
      </c>
      <c r="C44" s="2">
        <v>10</v>
      </c>
      <c r="D44" s="8">
        <f>'Расчет нормы без учета ТП'!D44</f>
        <v>0</v>
      </c>
      <c r="E44" s="8">
        <f>'Расчет нормы без учета ТП'!E44</f>
        <v>0</v>
      </c>
      <c r="F44" s="8">
        <f>'Расчет нормы без учета ТП'!F44</f>
        <v>9.99</v>
      </c>
      <c r="G44" s="8">
        <f>'Расчет нормы без учета ТП'!G44</f>
        <v>0</v>
      </c>
      <c r="H44" s="8">
        <f>'Расчет нормы без учета ТП'!I44</f>
        <v>89.9</v>
      </c>
      <c r="I44" s="8">
        <f>'Расчет нормы без учета ТП'!K44</f>
        <v>0</v>
      </c>
      <c r="J44" s="8">
        <f>'Расчет нормы без учета ТП'!L44</f>
        <v>0</v>
      </c>
      <c r="K44" s="8">
        <f>'Расчет нормы без учета ТП'!M44</f>
        <v>0</v>
      </c>
      <c r="L44" s="8">
        <f>'Расчет нормы без учета ТП'!P44</f>
        <v>0</v>
      </c>
      <c r="M44" s="8">
        <f>'Расчет нормы без учета ТП'!S44</f>
        <v>0</v>
      </c>
      <c r="N44" s="8">
        <f>'Расчет нормы без учета ТП'!T44</f>
        <v>0.2</v>
      </c>
      <c r="O44" s="8">
        <f>'Расчет нормы без учета ТП'!U44</f>
        <v>0</v>
      </c>
      <c r="P44" s="8">
        <f>'Расчет нормы без учета ТП'!V44</f>
        <v>0</v>
      </c>
      <c r="Q44" s="8">
        <f>'Расчет нормы без учета ТП'!W44</f>
        <v>0</v>
      </c>
      <c r="R44" s="8">
        <f>'Расчет нормы без учета ТП'!X44</f>
        <v>0</v>
      </c>
      <c r="S44" s="8">
        <f>'Расчет нормы без учета ТП'!Y44</f>
        <v>0</v>
      </c>
      <c r="T44" s="8">
        <f>'Расчет нормы без учета ТП'!Z44</f>
        <v>0</v>
      </c>
      <c r="U44" s="8">
        <f>'Расчет нормы без учета ТП'!AB44</f>
        <v>0</v>
      </c>
    </row>
    <row r="45" spans="1:1015">
      <c r="A45" s="1">
        <v>16</v>
      </c>
      <c r="B45" s="3" t="s">
        <v>66</v>
      </c>
      <c r="C45" s="2">
        <v>4</v>
      </c>
      <c r="D45" s="8">
        <f>'Расчет нормы без учета ТП'!D45*0.94</f>
        <v>0</v>
      </c>
      <c r="E45" s="8">
        <f>'Расчет нормы без учета ТП'!E45*0.94</f>
        <v>0</v>
      </c>
      <c r="F45" s="8">
        <f>'Расчет нормы без учета ТП'!F45*0.88</f>
        <v>0</v>
      </c>
      <c r="G45" s="8">
        <f>'Расчет нормы без учета ТП'!G45*0.91</f>
        <v>0</v>
      </c>
      <c r="H45" s="8">
        <f t="shared" ref="H45" si="15">D45*4+F45*9+G45*4</f>
        <v>0</v>
      </c>
      <c r="I45" s="8">
        <f>'Расчет нормы без учета ТП'!K45*0.6</f>
        <v>0</v>
      </c>
      <c r="J45" s="8">
        <f>'Расчет нормы без учета ТП'!L45*0.72</f>
        <v>0</v>
      </c>
      <c r="K45" s="8">
        <f>'Расчет нормы без учета ТП'!M45*0.8</f>
        <v>0</v>
      </c>
      <c r="L45" s="8">
        <f>'Расчет нормы без учета ТП'!P45*0.4</f>
        <v>0</v>
      </c>
      <c r="M45" s="8">
        <f>'Расчет нормы без учета ТП'!S45*0.88</f>
        <v>12.9536</v>
      </c>
      <c r="N45" s="8">
        <f>'Расчет нормы без учета ТП'!T45*0.87</f>
        <v>2.61</v>
      </c>
      <c r="O45" s="8">
        <f>'Расчет нормы без учета ТП'!U45*0.87</f>
        <v>0.76559999999999995</v>
      </c>
      <c r="P45" s="8">
        <f>'Расчет нормы без учета ТП'!V45*0.83</f>
        <v>0.29879999999999995</v>
      </c>
      <c r="Q45" s="8">
        <f>'Расчет нормы без учета ТП'!W45*0.87</f>
        <v>0.10092</v>
      </c>
      <c r="R45" s="8">
        <f>'Расчет нормы без учета ТП'!X45*0.76</f>
        <v>1176.7840000000001</v>
      </c>
      <c r="S45" s="8">
        <f>'Расчет нормы без учета ТП'!Y45*0.88</f>
        <v>0</v>
      </c>
      <c r="T45" s="8">
        <f>'Расчет нормы без учета ТП'!Z45*0.88</f>
        <v>0</v>
      </c>
      <c r="U45" s="8">
        <f>'Расчет нормы без учета ТП'!AB45*0.88</f>
        <v>0</v>
      </c>
    </row>
    <row r="46" spans="1:1015" s="10" customFormat="1" ht="36.75" customHeight="1">
      <c r="A46" s="59" t="s">
        <v>125</v>
      </c>
      <c r="B46" s="60"/>
      <c r="C46" s="29">
        <f>SUM(C4:C45)-C6-C10-C17-C20-C28-C37-C39-C42-C21</f>
        <v>1755.6</v>
      </c>
      <c r="D46" s="29">
        <f t="shared" ref="D46:U46" si="16">SUM(D4:D45)-D6-D10-D17-D20-D28-D37-D39-D42-D21</f>
        <v>14.269876000000007</v>
      </c>
      <c r="E46" s="29">
        <f t="shared" si="16"/>
        <v>0.27279999999999999</v>
      </c>
      <c r="F46" s="29">
        <f t="shared" si="16"/>
        <v>83.749472000000054</v>
      </c>
      <c r="G46" s="29">
        <f t="shared" si="16"/>
        <v>391.60954400000003</v>
      </c>
      <c r="H46" s="29">
        <f t="shared" si="16"/>
        <v>2391.7889279999999</v>
      </c>
      <c r="I46" s="29">
        <f t="shared" si="16"/>
        <v>953.74999999999989</v>
      </c>
      <c r="J46" s="29">
        <f t="shared" si="16"/>
        <v>0.33282879999999987</v>
      </c>
      <c r="K46" s="29">
        <f t="shared" si="16"/>
        <v>0.35888000000000009</v>
      </c>
      <c r="L46" s="29">
        <f t="shared" si="16"/>
        <v>122.18640000000008</v>
      </c>
      <c r="M46" s="29">
        <f t="shared" si="16"/>
        <v>297.53679999999986</v>
      </c>
      <c r="N46" s="29">
        <f t="shared" si="16"/>
        <v>296.24741999999998</v>
      </c>
      <c r="O46" s="29">
        <f t="shared" si="16"/>
        <v>146.1711500000001</v>
      </c>
      <c r="P46" s="29">
        <f t="shared" si="16"/>
        <v>2302.0275999999976</v>
      </c>
      <c r="Q46" s="29">
        <f t="shared" si="16"/>
        <v>9.858379999999995</v>
      </c>
      <c r="R46" s="29">
        <f t="shared" si="16"/>
        <v>1285.84888</v>
      </c>
      <c r="S46" s="29">
        <f t="shared" si="16"/>
        <v>2.5884400000000003</v>
      </c>
      <c r="T46" s="29">
        <f t="shared" si="16"/>
        <v>21.402764000000012</v>
      </c>
      <c r="U46" s="29">
        <f t="shared" si="16"/>
        <v>0.20796280000000006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</row>
  </sheetData>
  <mergeCells count="12">
    <mergeCell ref="I2:L2"/>
    <mergeCell ref="M2:U2"/>
    <mergeCell ref="A46:B46"/>
    <mergeCell ref="A1:P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51180555555555496" footer="0.51180555555555496"/>
  <pageSetup paperSize="9" scale="98" firstPageNumber="0" orientation="portrait" horizontalDpi="300" verticalDpi="30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LV48"/>
  <sheetViews>
    <sheetView topLeftCell="A34" zoomScaleNormal="100" workbookViewId="0">
      <selection activeCell="D67" sqref="D67"/>
    </sheetView>
  </sheetViews>
  <sheetFormatPr defaultRowHeight="15.75"/>
  <cols>
    <col min="1" max="1" width="9.140625" style="4" customWidth="1"/>
    <col min="2" max="2" width="33.5703125" style="4" customWidth="1"/>
    <col min="3" max="5" width="9.140625" style="9" customWidth="1"/>
    <col min="6" max="6" width="13.85546875" style="9" customWidth="1"/>
    <col min="7" max="7" width="9.140625" style="9" customWidth="1"/>
    <col min="8" max="1010" width="9.140625" style="4" customWidth="1"/>
  </cols>
  <sheetData>
    <row r="1" spans="1:7" s="5" customFormat="1" ht="15.75" customHeight="1">
      <c r="A1" s="53" t="s">
        <v>76</v>
      </c>
      <c r="B1" s="53"/>
      <c r="C1" s="53"/>
      <c r="D1" s="53"/>
      <c r="E1" s="53"/>
      <c r="F1" s="53"/>
      <c r="G1" s="53"/>
    </row>
    <row r="2" spans="1:7" s="5" customFormat="1" ht="15" customHeight="1">
      <c r="A2" s="52" t="s">
        <v>0</v>
      </c>
      <c r="B2" s="54" t="s">
        <v>1</v>
      </c>
      <c r="C2" s="52" t="s">
        <v>61</v>
      </c>
      <c r="D2" s="52" t="s">
        <v>26</v>
      </c>
      <c r="E2" s="52" t="s">
        <v>28</v>
      </c>
      <c r="F2" s="52" t="s">
        <v>29</v>
      </c>
      <c r="G2" s="52" t="s">
        <v>30</v>
      </c>
    </row>
    <row r="3" spans="1:7" s="5" customFormat="1">
      <c r="A3" s="52"/>
      <c r="B3" s="54"/>
      <c r="C3" s="52"/>
      <c r="D3" s="52"/>
      <c r="E3" s="52"/>
      <c r="F3" s="52"/>
      <c r="G3" s="52"/>
    </row>
    <row r="4" spans="1:7" s="4" customFormat="1">
      <c r="A4" s="1">
        <v>1</v>
      </c>
      <c r="B4" s="3" t="s">
        <v>97</v>
      </c>
      <c r="C4" s="2">
        <v>230</v>
      </c>
      <c r="D4" s="8">
        <f>'Расчет нормы с учетом ТП'!D4*0.75</f>
        <v>0.86249999999999993</v>
      </c>
      <c r="E4" s="8">
        <f>'Расчет нормы с учетом ТП'!F4*0.75</f>
        <v>8.625</v>
      </c>
      <c r="F4" s="8">
        <f>'Расчет нормы с учетом ТП'!G4*0.75</f>
        <v>77.625</v>
      </c>
      <c r="G4" s="8">
        <f>D4*4+E4*9+F4*4</f>
        <v>391.57499999999999</v>
      </c>
    </row>
    <row r="5" spans="1:7" s="4" customFormat="1">
      <c r="A5" s="1">
        <v>2</v>
      </c>
      <c r="B5" s="3" t="s">
        <v>98</v>
      </c>
      <c r="C5" s="2">
        <v>15</v>
      </c>
      <c r="D5" s="8">
        <f>'Расчет нормы с учетом ТП'!D5*0.85</f>
        <v>0.21573000000000001</v>
      </c>
      <c r="E5" s="8">
        <f>'Расчет нормы с учетом ТП'!F5*0.85</f>
        <v>0.10098</v>
      </c>
      <c r="F5" s="8">
        <f>'Расчет нормы с учетом ТП'!G5*0.85</f>
        <v>8.1217499999999987</v>
      </c>
      <c r="G5" s="8">
        <f t="shared" ref="G5:G38" si="0">D5*4+E5*9+F5*4</f>
        <v>34.258739999999996</v>
      </c>
    </row>
    <row r="6" spans="1:7" s="4" customFormat="1">
      <c r="A6" s="1">
        <v>3</v>
      </c>
      <c r="B6" s="3" t="s">
        <v>99</v>
      </c>
      <c r="C6" s="2">
        <f>SUM(C7:C7)</f>
        <v>45</v>
      </c>
      <c r="D6" s="2">
        <f>SUM(D7:D7)</f>
        <v>0.35954999999999998</v>
      </c>
      <c r="E6" s="2">
        <f>SUM(E7:E7)</f>
        <v>0.23561999999999994</v>
      </c>
      <c r="F6" s="2">
        <f>SUM(F7:F7)</f>
        <v>29.586375000000004</v>
      </c>
      <c r="G6" s="2">
        <f>SUM(G7:G7)</f>
        <v>121.90428000000001</v>
      </c>
    </row>
    <row r="7" spans="1:7" s="4" customFormat="1">
      <c r="A7" s="1" t="s">
        <v>105</v>
      </c>
      <c r="B7" s="3" t="s">
        <v>100</v>
      </c>
      <c r="C7" s="2">
        <v>45</v>
      </c>
      <c r="D7" s="8">
        <f>'Расчет нормы с учетом ТП'!D7*0.85</f>
        <v>0.35954999999999998</v>
      </c>
      <c r="E7" s="8">
        <f>'Расчет нормы с учетом ТП'!F7*0.85</f>
        <v>0.23561999999999994</v>
      </c>
      <c r="F7" s="8">
        <f>'Расчет нормы с учетом ТП'!G7*0.85</f>
        <v>29.586375000000004</v>
      </c>
      <c r="G7" s="8">
        <f t="shared" si="0"/>
        <v>121.90428000000001</v>
      </c>
    </row>
    <row r="8" spans="1:7" s="4" customFormat="1" ht="31.5">
      <c r="A8" s="1">
        <v>4</v>
      </c>
      <c r="B8" s="3" t="s">
        <v>101</v>
      </c>
      <c r="C8" s="2">
        <v>60</v>
      </c>
      <c r="D8" s="8">
        <f>'Расчет нормы с учетом ТП'!D8*0.85</f>
        <v>0.23969999999999997</v>
      </c>
      <c r="E8" s="8">
        <f>'Расчет нормы с учетом ТП'!F8*0.85</f>
        <v>0.44880000000000003</v>
      </c>
      <c r="F8" s="8">
        <f>'Расчет нормы с учетом ТП'!G8*0.85</f>
        <v>39.448500000000003</v>
      </c>
      <c r="G8" s="8">
        <f t="shared" si="0"/>
        <v>162.792</v>
      </c>
    </row>
    <row r="9" spans="1:7" s="4" customFormat="1">
      <c r="A9" s="1">
        <v>5</v>
      </c>
      <c r="B9" s="3" t="s">
        <v>8</v>
      </c>
      <c r="C9" s="2">
        <v>120</v>
      </c>
      <c r="D9" s="8">
        <f>'Расчет нормы с учетом ТП'!D9*0.7</f>
        <v>1.5791999999999997</v>
      </c>
      <c r="E9" s="8">
        <f>'Расчет нормы с учетом ТП'!F9*0.7</f>
        <v>0.29568</v>
      </c>
      <c r="F9" s="8">
        <f>'Расчет нормы с учетом ТП'!G9*0.7</f>
        <v>12.459719999999997</v>
      </c>
      <c r="G9" s="8">
        <f t="shared" si="0"/>
        <v>58.816799999999986</v>
      </c>
    </row>
    <row r="10" spans="1:7" s="4" customFormat="1" ht="94.5">
      <c r="A10" s="1">
        <v>6</v>
      </c>
      <c r="B10" s="3" t="s">
        <v>170</v>
      </c>
      <c r="C10" s="2">
        <f>SUM(C11:C17)</f>
        <v>350</v>
      </c>
      <c r="D10" s="2">
        <f t="shared" ref="D10:G10" si="1">SUM(D11:D17)</f>
        <v>4.1538559999999993</v>
      </c>
      <c r="E10" s="2">
        <f t="shared" ref="E10" si="2">SUM(E11:E17)</f>
        <v>0.45558400000000004</v>
      </c>
      <c r="F10" s="2">
        <f t="shared" ref="F10" si="3">SUM(F11:F17)</f>
        <v>14.294224</v>
      </c>
      <c r="G10" s="2">
        <f t="shared" si="1"/>
        <v>77.892576000000005</v>
      </c>
    </row>
    <row r="11" spans="1:7" s="4" customFormat="1">
      <c r="A11" s="6" t="s">
        <v>106</v>
      </c>
      <c r="B11" s="3" t="s">
        <v>10</v>
      </c>
      <c r="C11" s="2">
        <v>35</v>
      </c>
      <c r="D11" s="8">
        <f>'Расчет нормы с учетом ТП'!D11*0.8</f>
        <v>0.30800000000000005</v>
      </c>
      <c r="E11" s="8">
        <f>'Расчет нормы с учетом ТП'!F11*0.8</f>
        <v>5.6000000000000008E-2</v>
      </c>
      <c r="F11" s="8">
        <f>'Расчет нормы с учетом ТП'!G11*0.8</f>
        <v>1.0640000000000001</v>
      </c>
      <c r="G11" s="8">
        <f t="shared" si="0"/>
        <v>5.9920000000000009</v>
      </c>
    </row>
    <row r="12" spans="1:7" s="4" customFormat="1">
      <c r="A12" s="1" t="s">
        <v>107</v>
      </c>
      <c r="B12" s="3" t="s">
        <v>11</v>
      </c>
      <c r="C12" s="2">
        <v>35</v>
      </c>
      <c r="D12" s="8">
        <f>'Расчет нормы с учетом ТП'!D12*0.8</f>
        <v>0.19600000000000001</v>
      </c>
      <c r="E12" s="8">
        <f>'Расчет нормы с учетом ТП'!F12*0.8</f>
        <v>2.8000000000000004E-2</v>
      </c>
      <c r="F12" s="8">
        <f>'Расчет нормы с учетом ТП'!G12*0.8</f>
        <v>0.53200000000000003</v>
      </c>
      <c r="G12" s="8">
        <f t="shared" si="0"/>
        <v>3.1640000000000001</v>
      </c>
    </row>
    <row r="13" spans="1:7" s="4" customFormat="1">
      <c r="A13" s="1" t="s">
        <v>108</v>
      </c>
      <c r="B13" s="3" t="s">
        <v>12</v>
      </c>
      <c r="C13" s="2">
        <v>52</v>
      </c>
      <c r="D13" s="8">
        <f>'Расчет нормы с учетом ТП'!D13*0.8</f>
        <v>0.50835200000000003</v>
      </c>
      <c r="E13" s="8">
        <f>'Расчет нормы с учетом ТП'!F13*0.8</f>
        <v>3.6608000000000002E-2</v>
      </c>
      <c r="F13" s="8">
        <f>'Расчет нормы с учетом ТП'!G13*0.8</f>
        <v>2.6120640000000002</v>
      </c>
      <c r="G13" s="8">
        <f t="shared" si="0"/>
        <v>12.811136000000001</v>
      </c>
    </row>
    <row r="14" spans="1:7" s="4" customFormat="1">
      <c r="A14" s="1" t="s">
        <v>109</v>
      </c>
      <c r="B14" s="3" t="s">
        <v>13</v>
      </c>
      <c r="C14" s="2">
        <v>18</v>
      </c>
      <c r="D14" s="8">
        <f>'Расчет нормы с учетом ТП'!D14*0.8</f>
        <v>0.20304000000000003</v>
      </c>
      <c r="E14" s="8">
        <f>'Расчет нормы с учетом ТП'!F14*0.8</f>
        <v>1.2672000000000003E-2</v>
      </c>
      <c r="F14" s="8">
        <f>'Расчет нормы с учетом ТП'!G14*0.8</f>
        <v>1.1531520000000002</v>
      </c>
      <c r="G14" s="8">
        <f t="shared" si="0"/>
        <v>5.5388160000000006</v>
      </c>
    </row>
    <row r="15" spans="1:7" s="4" customFormat="1">
      <c r="A15" s="1" t="s">
        <v>110</v>
      </c>
      <c r="B15" s="3" t="s">
        <v>56</v>
      </c>
      <c r="C15" s="2">
        <v>140</v>
      </c>
      <c r="D15" s="8">
        <f>'Расчет нормы с учетом ТП'!D15*0.8</f>
        <v>1.8950399999999998</v>
      </c>
      <c r="E15" s="8">
        <f>'Расчет нормы с учетом ТП'!F15*0.8</f>
        <v>0.19712000000000005</v>
      </c>
      <c r="F15" s="8">
        <f>'Расчет нормы с учетом ТП'!G15*0.8</f>
        <v>4.7902399999999998</v>
      </c>
      <c r="G15" s="8">
        <f t="shared" si="0"/>
        <v>28.5152</v>
      </c>
    </row>
    <row r="16" spans="1:7" s="4" customFormat="1">
      <c r="A16" s="1" t="s">
        <v>111</v>
      </c>
      <c r="B16" s="3" t="s">
        <v>14</v>
      </c>
      <c r="C16" s="2">
        <v>53</v>
      </c>
      <c r="D16" s="8">
        <f>'Расчет нормы с учетом ТП'!D16*0.8</f>
        <v>0.55798399999999992</v>
      </c>
      <c r="E16" s="8">
        <f>'Расчет нормы с учетом ТП'!F16*0.8</f>
        <v>7.462400000000001E-2</v>
      </c>
      <c r="F16" s="8">
        <f>'Расчет нормы с учетом ТП'!G16*0.8</f>
        <v>3.163888</v>
      </c>
      <c r="G16" s="8">
        <f t="shared" si="0"/>
        <v>15.559104</v>
      </c>
    </row>
    <row r="17" spans="1:7" s="4" customFormat="1">
      <c r="A17" s="1" t="s">
        <v>112</v>
      </c>
      <c r="B17" s="3" t="s">
        <v>15</v>
      </c>
      <c r="C17" s="2">
        <f>C18+C19</f>
        <v>17</v>
      </c>
      <c r="D17" s="2">
        <f t="shared" ref="D17:G17" si="4">D18+D19</f>
        <v>0.48543999999999998</v>
      </c>
      <c r="E17" s="2">
        <f t="shared" ref="E17:F17" si="5">E18+E19</f>
        <v>5.0560000000000008E-2</v>
      </c>
      <c r="F17" s="2">
        <f t="shared" si="5"/>
        <v>0.97887999999999997</v>
      </c>
      <c r="G17" s="2">
        <f t="shared" si="4"/>
        <v>6.3123199999999997</v>
      </c>
    </row>
    <row r="18" spans="1:7" s="4" customFormat="1">
      <c r="A18" s="1" t="s">
        <v>113</v>
      </c>
      <c r="B18" s="3" t="s">
        <v>42</v>
      </c>
      <c r="C18" s="2">
        <v>10</v>
      </c>
      <c r="D18" s="8">
        <f>'Расчет нормы с учетом ТП'!D18*0.8</f>
        <v>0.27823999999999999</v>
      </c>
      <c r="E18" s="8">
        <f>'Расчет нормы с учетом ТП'!F18*0.8</f>
        <v>2.8160000000000004E-2</v>
      </c>
      <c r="F18" s="8">
        <f>'Расчет нормы с учетом ТП'!G18*0.8</f>
        <v>0.55327999999999999</v>
      </c>
      <c r="G18" s="8">
        <f t="shared" si="0"/>
        <v>3.57952</v>
      </c>
    </row>
    <row r="19" spans="1:7" s="4" customFormat="1">
      <c r="A19" s="11" t="s">
        <v>114</v>
      </c>
      <c r="B19" s="3" t="s">
        <v>43</v>
      </c>
      <c r="C19" s="2">
        <v>7</v>
      </c>
      <c r="D19" s="8">
        <f>'Расчет нормы с учетом ТП'!D19*0.8</f>
        <v>0.20720000000000002</v>
      </c>
      <c r="E19" s="8">
        <f>'Расчет нормы с учетом ТП'!F19*0.8</f>
        <v>2.2400000000000003E-2</v>
      </c>
      <c r="F19" s="8">
        <f>'Расчет нормы с учетом ТП'!G19*0.8</f>
        <v>0.42559999999999998</v>
      </c>
      <c r="G19" s="8">
        <f t="shared" si="0"/>
        <v>2.7328000000000001</v>
      </c>
    </row>
    <row r="20" spans="1:7" s="4" customFormat="1">
      <c r="A20" s="1">
        <v>7</v>
      </c>
      <c r="B20" s="3" t="s">
        <v>16</v>
      </c>
      <c r="C20" s="2">
        <f>SUM(C21:C31)-C28-C21</f>
        <v>260</v>
      </c>
      <c r="D20" s="2">
        <f t="shared" ref="D20:G20" si="6">SUM(D21:D31)-D28-D21</f>
        <v>1.5604810000000002</v>
      </c>
      <c r="E20" s="2">
        <f t="shared" ref="E20" si="7">SUM(E21:E31)-E28-E21</f>
        <v>0.70499000000000012</v>
      </c>
      <c r="F20" s="2">
        <f t="shared" ref="F20" si="8">SUM(F21:F31)-F28-F21</f>
        <v>21.956681499999995</v>
      </c>
      <c r="G20" s="2">
        <f t="shared" si="6"/>
        <v>100.41355999999996</v>
      </c>
    </row>
    <row r="21" spans="1:7" s="4" customFormat="1">
      <c r="A21" s="1" t="s">
        <v>67</v>
      </c>
      <c r="B21" s="3" t="s">
        <v>17</v>
      </c>
      <c r="C21" s="2">
        <f>C22+C23</f>
        <v>104</v>
      </c>
      <c r="D21" s="2">
        <f t="shared" ref="D21:G21" si="9">D22+D23</f>
        <v>0.34829600000000005</v>
      </c>
      <c r="E21" s="2">
        <f t="shared" ref="E21:F21" si="10">E22+E23</f>
        <v>0.34299200000000007</v>
      </c>
      <c r="F21" s="2">
        <f t="shared" si="10"/>
        <v>8.4682780000000015</v>
      </c>
      <c r="G21" s="2">
        <f t="shared" si="9"/>
        <v>38.353224000000004</v>
      </c>
    </row>
    <row r="22" spans="1:7" s="4" customFormat="1">
      <c r="A22" s="1" t="s">
        <v>115</v>
      </c>
      <c r="B22" s="3" t="s">
        <v>44</v>
      </c>
      <c r="C22" s="2">
        <v>26</v>
      </c>
      <c r="D22" s="8">
        <f>'Расчет нормы с учетом ТП'!D22*0.85</f>
        <v>8.3096000000000003E-2</v>
      </c>
      <c r="E22" s="8">
        <f>'Расчет нормы с учетом ТП'!F22*0.85</f>
        <v>7.7792E-2</v>
      </c>
      <c r="F22" s="8">
        <f>'Расчет нормы с учетом ТП'!G22*0.85</f>
        <v>1.9708779999999999</v>
      </c>
      <c r="G22" s="8">
        <f t="shared" si="0"/>
        <v>8.9160240000000002</v>
      </c>
    </row>
    <row r="23" spans="1:7" s="4" customFormat="1">
      <c r="A23" s="1" t="s">
        <v>116</v>
      </c>
      <c r="B23" s="3" t="s">
        <v>45</v>
      </c>
      <c r="C23" s="2">
        <v>78</v>
      </c>
      <c r="D23" s="8">
        <f>'Расчет нормы с учетом ТП'!D23*0.85</f>
        <v>0.26520000000000005</v>
      </c>
      <c r="E23" s="8">
        <f>'Расчет нормы с учетом ТП'!F23*0.85</f>
        <v>0.26520000000000005</v>
      </c>
      <c r="F23" s="8">
        <f>'Расчет нормы с учетом ТП'!G23*0.85</f>
        <v>6.4974000000000007</v>
      </c>
      <c r="G23" s="8">
        <f t="shared" si="0"/>
        <v>29.437200000000004</v>
      </c>
    </row>
    <row r="24" spans="1:7" s="4" customFormat="1">
      <c r="A24" s="1" t="s">
        <v>68</v>
      </c>
      <c r="B24" s="3" t="s">
        <v>18</v>
      </c>
      <c r="C24" s="2">
        <v>13</v>
      </c>
      <c r="D24" s="8">
        <f>'Расчет нормы с учетом ТП'!D24*0.85</f>
        <v>4.4200000000000003E-2</v>
      </c>
      <c r="E24" s="8">
        <f>'Расчет нормы с учетом ТП'!F24*0.85</f>
        <v>3.3149999999999999E-2</v>
      </c>
      <c r="F24" s="8">
        <f>'Расчет нормы с учетом ТП'!G24*0.85</f>
        <v>1.13815</v>
      </c>
      <c r="G24" s="8">
        <f t="shared" si="0"/>
        <v>5.0277500000000002</v>
      </c>
    </row>
    <row r="25" spans="1:7" s="4" customFormat="1">
      <c r="A25" s="1" t="s">
        <v>69</v>
      </c>
      <c r="B25" s="3" t="s">
        <v>19</v>
      </c>
      <c r="C25" s="2">
        <v>39</v>
      </c>
      <c r="D25" s="8">
        <f>'Расчет нормы с учетом ТП'!D25*0.85</f>
        <v>0.49724999999999997</v>
      </c>
      <c r="E25" s="8">
        <f>'Расчет нормы с учетом ТП'!F25*0.85</f>
        <v>0.16575000000000001</v>
      </c>
      <c r="F25" s="8">
        <f>'Расчет нормы с учетом ТП'!G25*0.85</f>
        <v>6.9614999999999991</v>
      </c>
      <c r="G25" s="8">
        <f t="shared" si="0"/>
        <v>31.326749999999997</v>
      </c>
    </row>
    <row r="26" spans="1:7" s="4" customFormat="1">
      <c r="A26" s="1" t="s">
        <v>70</v>
      </c>
      <c r="B26" s="3" t="s">
        <v>20</v>
      </c>
      <c r="C26" s="2">
        <v>39</v>
      </c>
      <c r="D26" s="8">
        <f>'Расчет нормы с учетом ТП'!D26*0.85</f>
        <v>0.26520000000000005</v>
      </c>
      <c r="E26" s="8">
        <f>'Расчет нормы с учетом ТП'!F26*0.85</f>
        <v>6.6300000000000012E-2</v>
      </c>
      <c r="F26" s="8">
        <f>'Расчет нормы с учетом ТП'!G26*0.85</f>
        <v>2.4862499999999996</v>
      </c>
      <c r="G26" s="8">
        <f t="shared" si="0"/>
        <v>11.602499999999999</v>
      </c>
    </row>
    <row r="27" spans="1:7" s="4" customFormat="1">
      <c r="A27" s="1" t="s">
        <v>71</v>
      </c>
      <c r="B27" s="3" t="s">
        <v>57</v>
      </c>
      <c r="C27" s="2">
        <v>26</v>
      </c>
      <c r="D27" s="8">
        <f>'Расчет нормы с учетом ТП'!D27*0.85</f>
        <v>0.19889999999999999</v>
      </c>
      <c r="E27" s="8">
        <f>'Расчет нормы с учетом ТП'!F27*0.85</f>
        <v>4.4200000000000003E-2</v>
      </c>
      <c r="F27" s="8">
        <f>'Расчет нормы с учетом ТП'!G27*0.85</f>
        <v>1.7900999999999998</v>
      </c>
      <c r="G27" s="8">
        <f t="shared" si="0"/>
        <v>8.3537999999999997</v>
      </c>
    </row>
    <row r="28" spans="1:7" s="4" customFormat="1">
      <c r="A28" s="1" t="s">
        <v>72</v>
      </c>
      <c r="B28" s="3" t="s">
        <v>21</v>
      </c>
      <c r="C28" s="2">
        <f>C29+C30</f>
        <v>26</v>
      </c>
      <c r="D28" s="2">
        <f t="shared" ref="D28:G28" si="11">D29+D30</f>
        <v>0.107185</v>
      </c>
      <c r="E28" s="2">
        <f t="shared" ref="E28:F28" si="12">E29+E30</f>
        <v>4.1548000000000002E-2</v>
      </c>
      <c r="F28" s="2">
        <f t="shared" si="12"/>
        <v>0.78090350000000008</v>
      </c>
      <c r="G28" s="2">
        <f t="shared" si="11"/>
        <v>3.9262860000000006</v>
      </c>
    </row>
    <row r="29" spans="1:7" s="4" customFormat="1">
      <c r="A29" s="1" t="s">
        <v>117</v>
      </c>
      <c r="B29" s="3" t="s">
        <v>46</v>
      </c>
      <c r="C29" s="2">
        <v>13</v>
      </c>
      <c r="D29" s="8">
        <f>'Расчет нормы с учетом ТП'!D29*0.85</f>
        <v>5.1935000000000002E-2</v>
      </c>
      <c r="E29" s="8">
        <f>'Расчет нормы с учетом ТП'!F29*0.85</f>
        <v>1.9448E-2</v>
      </c>
      <c r="F29" s="8">
        <f>'Расчет нормы с учетом ТП'!G29*0.85</f>
        <v>0.37205350000000004</v>
      </c>
      <c r="G29" s="8">
        <f t="shared" si="0"/>
        <v>1.8709860000000003</v>
      </c>
    </row>
    <row r="30" spans="1:7" s="4" customFormat="1">
      <c r="A30" s="1" t="s">
        <v>118</v>
      </c>
      <c r="B30" s="3" t="s">
        <v>47</v>
      </c>
      <c r="C30" s="2">
        <v>13</v>
      </c>
      <c r="D30" s="8">
        <f>'Расчет нормы с учетом ТП'!D30*0.85</f>
        <v>5.525E-2</v>
      </c>
      <c r="E30" s="8">
        <f>'Расчет нормы с учетом ТП'!F30*0.85</f>
        <v>2.2100000000000002E-2</v>
      </c>
      <c r="F30" s="8">
        <f>'Расчет нормы с учетом ТП'!G30*0.85</f>
        <v>0.40885000000000005</v>
      </c>
      <c r="G30" s="8">
        <f t="shared" si="0"/>
        <v>2.0553000000000003</v>
      </c>
    </row>
    <row r="31" spans="1:7" s="4" customFormat="1">
      <c r="A31" s="1" t="s">
        <v>73</v>
      </c>
      <c r="B31" s="3" t="s">
        <v>63</v>
      </c>
      <c r="C31" s="2">
        <v>13</v>
      </c>
      <c r="D31" s="8">
        <f>'Расчет нормы с учетом ТП'!D31*0.85</f>
        <v>9.9449999999999997E-2</v>
      </c>
      <c r="E31" s="8">
        <f>'Расчет нормы с учетом ТП'!F31*0.85</f>
        <v>1.1050000000000001E-2</v>
      </c>
      <c r="F31" s="8">
        <f>'Расчет нормы с учетом ТП'!G31*0.85</f>
        <v>0.33150000000000002</v>
      </c>
      <c r="G31" s="8">
        <f t="shared" si="0"/>
        <v>1.82325</v>
      </c>
    </row>
    <row r="32" spans="1:7" s="4" customFormat="1">
      <c r="A32" s="1">
        <v>8</v>
      </c>
      <c r="B32" s="3" t="s">
        <v>64</v>
      </c>
      <c r="C32" s="2">
        <v>200</v>
      </c>
      <c r="D32" s="8">
        <f>'Расчет нормы с учетом ТП'!D32*0.85</f>
        <v>0.85</v>
      </c>
      <c r="E32" s="8">
        <f>'Расчет нормы с учетом ТП'!F32*0.85</f>
        <v>0.17</v>
      </c>
      <c r="F32" s="8">
        <f>'Расчет нормы с учетом ТП'!G32*0.85</f>
        <v>17.169999999999998</v>
      </c>
      <c r="G32" s="8">
        <f t="shared" si="0"/>
        <v>73.609999999999985</v>
      </c>
    </row>
    <row r="33" spans="1:1010" s="4" customFormat="1">
      <c r="A33" s="1">
        <v>9</v>
      </c>
      <c r="B33" s="3" t="s">
        <v>65</v>
      </c>
      <c r="C33" s="2">
        <v>40</v>
      </c>
      <c r="D33" s="8">
        <f>'Расчет нормы с учетом ТП'!D33*0</f>
        <v>0</v>
      </c>
      <c r="E33" s="8">
        <f>'Расчет нормы с учетом ТП'!F33*0</f>
        <v>0</v>
      </c>
      <c r="F33" s="8">
        <f>'Расчет нормы с учетом ТП'!G33*0</f>
        <v>0</v>
      </c>
      <c r="G33" s="8">
        <f t="shared" si="0"/>
        <v>0</v>
      </c>
    </row>
    <row r="34" spans="1:1010" s="4" customFormat="1" ht="47.25">
      <c r="A34" s="1">
        <v>10</v>
      </c>
      <c r="B34" s="3" t="s">
        <v>102</v>
      </c>
      <c r="C34" s="2">
        <v>75</v>
      </c>
      <c r="D34" s="8">
        <f>'Расчет нормы с учетом ТП'!D34*0.85</f>
        <v>0.57374999999999998</v>
      </c>
      <c r="E34" s="8">
        <f>'Расчет нормы с учетом ТП'!F34*0.85</f>
        <v>8.9249999999999989</v>
      </c>
      <c r="F34" s="8">
        <f>'Расчет нормы с учетом ТП'!G34*0.85</f>
        <v>42.712499999999999</v>
      </c>
      <c r="G34" s="8">
        <f t="shared" si="0"/>
        <v>253.46999999999997</v>
      </c>
    </row>
    <row r="35" spans="1:1010" s="4" customFormat="1">
      <c r="A35" s="1">
        <v>11</v>
      </c>
      <c r="B35" s="3" t="s">
        <v>103</v>
      </c>
      <c r="C35" s="2">
        <v>1.2</v>
      </c>
      <c r="D35" s="8">
        <f>'Расчет нормы с учетом ТП'!D35*0.81</f>
        <v>6.3957599999999995E-3</v>
      </c>
      <c r="E35" s="8">
        <f>'Расчет нормы с учетом ТП'!F35*0.81</f>
        <v>2.1384E-2</v>
      </c>
      <c r="F35" s="8">
        <f>'Расчет нормы с учетом ТП'!G35*0.81</f>
        <v>0.13179347999999999</v>
      </c>
      <c r="G35" s="8">
        <f t="shared" si="0"/>
        <v>0.74521295999999992</v>
      </c>
    </row>
    <row r="36" spans="1:1010" s="4" customFormat="1">
      <c r="A36" s="1">
        <v>12</v>
      </c>
      <c r="B36" s="3" t="s">
        <v>25</v>
      </c>
      <c r="C36" s="2">
        <v>0.4</v>
      </c>
      <c r="D36" s="8">
        <f>'Расчет нормы с учетом ТП'!D36*0.81</f>
        <v>6.0912000000000008E-2</v>
      </c>
      <c r="E36" s="8">
        <f>'Расчет нормы с учетом ТП'!F36*0.81</f>
        <v>5.9875200000000014E-3</v>
      </c>
      <c r="F36" s="8">
        <f>'Расчет нормы с учетом ТП'!G36*0.81</f>
        <v>2.0343960000000005E-2</v>
      </c>
      <c r="G36" s="8">
        <f t="shared" si="0"/>
        <v>0.37891152000000006</v>
      </c>
    </row>
    <row r="37" spans="1:1010" ht="31.5">
      <c r="A37" s="14">
        <v>13</v>
      </c>
      <c r="B37" s="3" t="s">
        <v>104</v>
      </c>
      <c r="C37" s="2">
        <f>C38</f>
        <v>300</v>
      </c>
      <c r="D37" s="2">
        <f t="shared" ref="D37:G37" si="13">D38</f>
        <v>0.81215999999999999</v>
      </c>
      <c r="E37" s="2">
        <f t="shared" si="13"/>
        <v>6.8428800000000001</v>
      </c>
      <c r="F37" s="2">
        <f t="shared" si="13"/>
        <v>23.84928</v>
      </c>
      <c r="G37" s="2">
        <f t="shared" si="13"/>
        <v>160.23167999999998</v>
      </c>
    </row>
    <row r="38" spans="1:1010" ht="31.5">
      <c r="A38" s="11" t="s">
        <v>119</v>
      </c>
      <c r="B38" s="3" t="s">
        <v>171</v>
      </c>
      <c r="C38" s="2">
        <v>300</v>
      </c>
      <c r="D38" s="8">
        <f>'Расчет нормы с учетом ТП'!D38*0.96</f>
        <v>0.81215999999999999</v>
      </c>
      <c r="E38" s="8">
        <f>'Расчет нормы с учетом ТП'!F38*0.96</f>
        <v>6.8428800000000001</v>
      </c>
      <c r="F38" s="8">
        <f>'Расчет нормы с учетом ТП'!G38*0.96</f>
        <v>23.84928</v>
      </c>
      <c r="G38" s="8">
        <f t="shared" si="0"/>
        <v>160.23167999999998</v>
      </c>
    </row>
    <row r="39" spans="1:1010">
      <c r="A39" s="1">
        <v>14</v>
      </c>
      <c r="B39" s="3" t="s">
        <v>23</v>
      </c>
      <c r="C39" s="2">
        <f>C40+C41</f>
        <v>35</v>
      </c>
      <c r="D39" s="2">
        <f t="shared" ref="D39:G39" si="14">D40+D41</f>
        <v>0.26188799999999995</v>
      </c>
      <c r="E39" s="2">
        <f t="shared" ref="E39" si="15">E40+E41</f>
        <v>23.107199999999999</v>
      </c>
      <c r="F39" s="2">
        <f t="shared" ref="F39" si="16">F40+F41</f>
        <v>0.41995199999999999</v>
      </c>
      <c r="G39" s="2">
        <f t="shared" si="14"/>
        <v>210.69216000000003</v>
      </c>
    </row>
    <row r="40" spans="1:1010">
      <c r="A40" s="6" t="s">
        <v>120</v>
      </c>
      <c r="B40" s="3" t="s">
        <v>48</v>
      </c>
      <c r="C40" s="2">
        <v>15</v>
      </c>
      <c r="D40" s="8">
        <f>'Расчет нормы с учетом ТП'!D40*0.96</f>
        <v>0.10828799999999998</v>
      </c>
      <c r="E40" s="8">
        <f>'Расчет нормы с учетом ТП'!F40*0.96</f>
        <v>9.1872000000000007</v>
      </c>
      <c r="F40" s="8">
        <f>'Расчет нормы с учетом ТП'!G40*0.96</f>
        <v>0.170352</v>
      </c>
      <c r="G40" s="8">
        <f t="shared" ref="G40:G45" si="17">D40*4+E40*9+F40*4</f>
        <v>83.799360000000021</v>
      </c>
    </row>
    <row r="41" spans="1:1010">
      <c r="A41" s="1" t="s">
        <v>121</v>
      </c>
      <c r="B41" s="3" t="s">
        <v>49</v>
      </c>
      <c r="C41" s="2">
        <v>20</v>
      </c>
      <c r="D41" s="8">
        <f>'Расчет нормы с учетом ТП'!D41*0.96</f>
        <v>0.15359999999999999</v>
      </c>
      <c r="E41" s="8">
        <f>'Расчет нормы с учетом ТП'!F41*0.96</f>
        <v>13.92</v>
      </c>
      <c r="F41" s="8">
        <f>'Расчет нормы с учетом ТП'!G41*0.96</f>
        <v>0.24959999999999999</v>
      </c>
      <c r="G41" s="8">
        <f t="shared" si="17"/>
        <v>126.89280000000001</v>
      </c>
    </row>
    <row r="42" spans="1:1010">
      <c r="A42" s="1" t="s">
        <v>122</v>
      </c>
      <c r="B42" s="3" t="s">
        <v>24</v>
      </c>
      <c r="C42" s="2">
        <f>C43+C44</f>
        <v>20</v>
      </c>
      <c r="D42" s="2">
        <f t="shared" ref="D42:G42" si="18">D43+D44</f>
        <v>0</v>
      </c>
      <c r="E42" s="2">
        <f t="shared" ref="E42" si="19">E43+E44</f>
        <v>0</v>
      </c>
      <c r="F42" s="2">
        <f t="shared" ref="F42" si="20">F43+F44</f>
        <v>0</v>
      </c>
      <c r="G42" s="2">
        <f t="shared" si="18"/>
        <v>0</v>
      </c>
    </row>
    <row r="43" spans="1:1010">
      <c r="A43" s="1" t="s">
        <v>123</v>
      </c>
      <c r="B43" s="3" t="s">
        <v>50</v>
      </c>
      <c r="C43" s="2">
        <v>10</v>
      </c>
      <c r="D43" s="8">
        <f>'Расчет нормы с учетом ТП'!D43*0</f>
        <v>0</v>
      </c>
      <c r="E43" s="8">
        <f>'Расчет нормы с учетом ТП'!F43*0</f>
        <v>0</v>
      </c>
      <c r="F43" s="8">
        <f>'Расчет нормы с учетом ТП'!G43*0</f>
        <v>0</v>
      </c>
      <c r="G43" s="8">
        <f t="shared" si="17"/>
        <v>0</v>
      </c>
    </row>
    <row r="44" spans="1:1010">
      <c r="A44" s="1" t="s">
        <v>124</v>
      </c>
      <c r="B44" s="3" t="s">
        <v>51</v>
      </c>
      <c r="C44" s="2">
        <v>10</v>
      </c>
      <c r="D44" s="8">
        <f>'Расчет нормы с учетом ТП'!D44*0</f>
        <v>0</v>
      </c>
      <c r="E44" s="8">
        <f>'Расчет нормы с учетом ТП'!F44*0</f>
        <v>0</v>
      </c>
      <c r="F44" s="8">
        <f>'Расчет нормы с учетом ТП'!G44*0</f>
        <v>0</v>
      </c>
      <c r="G44" s="8">
        <f t="shared" si="17"/>
        <v>0</v>
      </c>
    </row>
    <row r="45" spans="1:1010">
      <c r="A45" s="1">
        <v>16</v>
      </c>
      <c r="B45" s="3" t="s">
        <v>66</v>
      </c>
      <c r="C45" s="2">
        <v>4</v>
      </c>
      <c r="D45" s="8">
        <f>'Расчет нормы с учетом ТП'!D45*0.85</f>
        <v>0</v>
      </c>
      <c r="E45" s="8">
        <f>'Расчет нормы с учетом ТП'!F45*0.85</f>
        <v>0</v>
      </c>
      <c r="F45" s="8">
        <f>'Расчет нормы с учетом ТП'!G45*0.85</f>
        <v>0</v>
      </c>
      <c r="G45" s="8">
        <f t="shared" si="17"/>
        <v>0</v>
      </c>
    </row>
    <row r="46" spans="1:1010" s="10" customFormat="1" ht="18.75" customHeight="1">
      <c r="A46" s="59" t="s">
        <v>125</v>
      </c>
      <c r="B46" s="60"/>
      <c r="C46" s="29">
        <f>SUM(C4:C45)-C6-C10-C17-C20-C28-C37-C39-C42-C21</f>
        <v>1755.6</v>
      </c>
      <c r="D46" s="29">
        <f t="shared" ref="D46:G46" si="21">SUM(D4:D45)-D6-D10-D17-D20-D28-D37-D39-D42-D21</f>
        <v>11.536122759999994</v>
      </c>
      <c r="E46" s="29">
        <f t="shared" si="21"/>
        <v>49.939105520000012</v>
      </c>
      <c r="F46" s="29">
        <f t="shared" si="21"/>
        <v>287.79611993999998</v>
      </c>
      <c r="G46" s="29">
        <f t="shared" si="21"/>
        <v>1646.7809204799992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</row>
    <row r="47" spans="1:1010" ht="26.85" customHeight="1"/>
    <row r="48" spans="1:1010" ht="15" customHeight="1"/>
  </sheetData>
  <mergeCells count="9">
    <mergeCell ref="A46:B46"/>
    <mergeCell ref="A1:G1"/>
    <mergeCell ref="F2:F3"/>
    <mergeCell ref="G2:G3"/>
    <mergeCell ref="A2:A3"/>
    <mergeCell ref="B2:B3"/>
    <mergeCell ref="C2:C3"/>
    <mergeCell ref="D2:D3"/>
    <mergeCell ref="E2:E3"/>
  </mergeCells>
  <hyperlinks>
    <hyperlink ref="A47" r:id="rId1" display="https://med7.net/info/koeffizient_usvoaemosti/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Процентовка</vt:lpstr>
      <vt:lpstr>Химический состав продуктов</vt:lpstr>
      <vt:lpstr>Свод</vt:lpstr>
      <vt:lpstr>Расчет нормы без учета ТП</vt:lpstr>
      <vt:lpstr>Расчет нормы с учетом ТП</vt:lpstr>
      <vt:lpstr>Расчет с учетом ТП и усвояемост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User</cp:lastModifiedBy>
  <cp:revision>2</cp:revision>
  <cp:lastPrinted>2025-09-05T09:28:57Z</cp:lastPrinted>
  <dcterms:created xsi:type="dcterms:W3CDTF">2021-12-24T06:53:19Z</dcterms:created>
  <dcterms:modified xsi:type="dcterms:W3CDTF">2025-09-05T09:50:30Z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