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6" activeTab="0"/>
  </bookViews>
  <sheets>
    <sheet name="основная 590" sheetId="1" r:id="rId1"/>
    <sheet name="меропр" sheetId="2" r:id="rId2"/>
    <sheet name="депут" sheetId="3" r:id="rId3"/>
  </sheets>
  <definedNames>
    <definedName name="_xlnm.Print_Area" localSheetId="1">'меропр'!$A$1:$D$24</definedName>
    <definedName name="_xlnm.Print_Area" localSheetId="0">'основная 590'!$A$1:$D$94</definedName>
    <definedName name="_xlnm.Print_Titles" localSheetId="0">'основная 590'!$4:$4</definedName>
    <definedName name="Excel_BuiltIn_Print_Area" localSheetId="0">'основная 590'!$A$1:$E$94</definedName>
    <definedName name="Excel_BuiltIn_Print_Area_1_1">#REF!</definedName>
    <definedName name="Excel_BuiltIn_Print_Area_19">"$#ССЫЛ!.$A$1:$D$5"</definedName>
    <definedName name="Excel_BuiltIn_Print_Area_26">"$#ССЫЛ!.$#ССЫЛ!$#ССЫЛ!:$#ССЫЛ!$#ССЫЛ!"</definedName>
    <definedName name="Excel_BuiltIn_Print_Area_3_1">"$#ССЫЛ!.$A$1:$D$5"</definedName>
    <definedName name="Excel_BuiltIn_Print_Area" localSheetId="2">'депут'!$A$1:$D$30</definedName>
  </definedNames>
  <calcPr fullCalcOnLoad="1"/>
</workbook>
</file>

<file path=xl/sharedStrings.xml><?xml version="1.0" encoding="utf-8"?>
<sst xmlns="http://schemas.openxmlformats.org/spreadsheetml/2006/main" count="135" uniqueCount="111">
  <si>
    <t>Расшифровка к смете расходов на 31.08.2023 года</t>
  </si>
  <si>
    <t>МКУК ЦКД Отрадо-Кубанского  с/п</t>
  </si>
  <si>
    <t>Потрачено</t>
  </si>
  <si>
    <t>На год ст.244</t>
  </si>
  <si>
    <t>ЛИМИТЫ</t>
  </si>
  <si>
    <t>л/с 03183079640                               992 0801 0510400590</t>
  </si>
  <si>
    <t>ЭКР</t>
  </si>
  <si>
    <t>Наименование</t>
  </si>
  <si>
    <t>исчислено</t>
  </si>
  <si>
    <t>утверждено</t>
  </si>
  <si>
    <t>Фонд оплаты труда учреждений</t>
  </si>
  <si>
    <t>Согласно штатного расписания  01.01.2023</t>
  </si>
  <si>
    <t>Итого ст.211</t>
  </si>
  <si>
    <t>Социальные пособия и компенсации персоналу</t>
  </si>
  <si>
    <t>3 дня за счет работодателя</t>
  </si>
  <si>
    <t>Итого ст. 211</t>
  </si>
  <si>
    <t>Начисления на выплаты по оплате труда</t>
  </si>
  <si>
    <t>Начислен. на оплату труда 30,2%</t>
  </si>
  <si>
    <t>Итого ст.213</t>
  </si>
  <si>
    <t>Коммунальные услуги (закупка энергетических ресурсов)</t>
  </si>
  <si>
    <t>Договор 23030500379 от 12.01.2023 ПАО «ТНС энерго Кубань» Поставка эл.энергии</t>
  </si>
  <si>
    <t>Мун.контракт 25-11-25-11-01239/23 от  12.01.2023 ООО «Газпром межрегионгаз Краснодар» Поставка газа</t>
  </si>
  <si>
    <t>Контракт 270 от 12.01.2023 АО «АТЭК» Отопление</t>
  </si>
  <si>
    <t>Оплата 12.2022 «АТЭК»  ТН ГТС 2671 от 3.12.2022</t>
  </si>
  <si>
    <t>Итого ст.223</t>
  </si>
  <si>
    <t>Услуги связи</t>
  </si>
  <si>
    <t>Контракт 423013589530 от 12.01.2023 ПАО «Ростелеком» Услуги связи</t>
  </si>
  <si>
    <t>Контракт 423013521659 от 12.01.2023 ПАО «Ростелеком» Интернет</t>
  </si>
  <si>
    <t>Итого ст.221</t>
  </si>
  <si>
    <t>Коммунальные услуги (водоснабжение, ТКО)</t>
  </si>
  <si>
    <t>Договор 0281/00332 от 12.01.2023 ООО «ЭкоЦентр» ТКО</t>
  </si>
  <si>
    <t>Договор 36 от 12.01.2023 МП «Водоканал» Водоснабжение</t>
  </si>
  <si>
    <t>Оплата 12.2022 «ЭкоЦентр» УПД НФ-58929 от 31.12.2022</t>
  </si>
  <si>
    <t>Контракт 36 от 01.06.2023 МП «Водоканал» Водоснабжение</t>
  </si>
  <si>
    <t>Работы, услуги по содержанию имущества</t>
  </si>
  <si>
    <t>Договор ТФ 5.1-54/21-374/23 от 12.01.2023 АО «Газпром газораспределение» ТО и АДО сетей газораспределения</t>
  </si>
  <si>
    <t>Договор 36 от 12.01.2023 ООО «Пульс» ТО системы пож.сигнализации</t>
  </si>
  <si>
    <t>Контракт 42 от 17.05.2023 ИП Мостовой Замена оконных и дверных блоков (О-К)</t>
  </si>
  <si>
    <t>Контракт 106 от 07.07.2023 ООО «Стройком» обследование герметизации инж коммуникаций</t>
  </si>
  <si>
    <t>Контракт 105 от 07.07.2023 ООО «Стройком» обследование герметизации инж коммуникаций</t>
  </si>
  <si>
    <t>Контракт 201 от 07.07.2023 ООО «Пульс» Проверка дымоходов</t>
  </si>
  <si>
    <t>Мун.контракт 66/Г от 21.07.2023 ООО «ГРЦ» Гидроопроессовка системы теплоснабжения</t>
  </si>
  <si>
    <t>Контракт 1079-ПК/2023 от 05.07.2023 ООО «Феррата» Поверка средств измерений</t>
  </si>
  <si>
    <t>Итого ст.225</t>
  </si>
  <si>
    <t>Прочие работы, услуги</t>
  </si>
  <si>
    <t>Договор 1 от 12.01.2023 ООО ЧООО «Эгида» Охрана</t>
  </si>
  <si>
    <t>Контракт 117-03.02.2023 от 03.02.2023 ООО «РЦПК» Обучение антитеррору</t>
  </si>
  <si>
    <t>Договор 3 от 12.01.2023 МКУ «ЦБ УК» Ведение бух.учета</t>
  </si>
  <si>
    <t>Контракт 1489/20232 от 21.02.2023 АО «Почта России» Подписка 2 пол 2023</t>
  </si>
  <si>
    <t>Контракт 139-20.02.2023 от 20.02.2023 РЦПК Обучение коррупции</t>
  </si>
  <si>
    <t>Контракт KTUT-004726 от 30.03.2023 «Квант-ККМ» Вывод из эксплуатации</t>
  </si>
  <si>
    <t>Мун.контракт 95-ю от 11.05.2023 МКУ «УКС» Составление сметной документации</t>
  </si>
  <si>
    <t>Мун.контракт 96-ю от 11.05.2023 МКУ «УКС» Составление сметной документации</t>
  </si>
  <si>
    <t>Контракт 1489/2024 от 06.07.2023 АО «Почта России» Подписка 1 пол 2024</t>
  </si>
  <si>
    <t>Мун.контракт 4-ю от 22.05.2023 МКУ «УКС» Строит.контроль</t>
  </si>
  <si>
    <t>Мун.контракт 5-ю от 22.05.2023 МКУ «УКС» Строит.контроль</t>
  </si>
  <si>
    <t>Контракт 2248 от 12.09.2023 ИП Архангельский Использование программы</t>
  </si>
  <si>
    <t>Итого ст.226</t>
  </si>
  <si>
    <t>Увеличение стоимости основных средств</t>
  </si>
  <si>
    <t>Контракт 2861 от 09.02.2023 ИП Кириченко Офисная мебель</t>
  </si>
  <si>
    <t>Контракт 12 от 03.08.023 ООО «Книга» книги</t>
  </si>
  <si>
    <t>Итого ст.310</t>
  </si>
  <si>
    <t>Строительные материалы</t>
  </si>
  <si>
    <t>Итого ст.345</t>
  </si>
  <si>
    <t>Увеличение стоимости материальных запасов</t>
  </si>
  <si>
    <t>Контракт 875 от 07.05.2023 ИП Теплов Фанера</t>
  </si>
  <si>
    <t>Контракт 2023.397856 от 14.11.2023 ИП Кириченко Канц.товары</t>
  </si>
  <si>
    <t>Итого ст.346</t>
  </si>
  <si>
    <t>ИТОГО ст.244</t>
  </si>
  <si>
    <t>Уплата налога на имущество организаций и земельного налога</t>
  </si>
  <si>
    <t>Налог на имущество 4 квартал 2022</t>
  </si>
  <si>
    <t>Налог на имущество 1 квартал 2023</t>
  </si>
  <si>
    <t>Налог на имущество 2 квартал 2023</t>
  </si>
  <si>
    <t>Налог на имущество 3 квартал 2023</t>
  </si>
  <si>
    <t>Итого ст. 291</t>
  </si>
  <si>
    <t>Уплата прочих налогов, сборов</t>
  </si>
  <si>
    <t>Налог на транспорт за 4 кв. 2022</t>
  </si>
  <si>
    <t>Налог на транспорт за 1 кв. 2023</t>
  </si>
  <si>
    <t>Налог на транспорт за 2 кв 2023</t>
  </si>
  <si>
    <t>Налог на транспорт за 3 кв.2023</t>
  </si>
  <si>
    <t>Итого ст.291</t>
  </si>
  <si>
    <t>Уплата  иных платежей</t>
  </si>
  <si>
    <t>Налог на экологию 4 квартал 2022 (размещение отходов ТБО)</t>
  </si>
  <si>
    <t>Налог на экологию 1 квартал 2023 (размещение отходов ТБО)</t>
  </si>
  <si>
    <t>Налог на экологию 2 квартал 2023 (размещение отходов ТБО)</t>
  </si>
  <si>
    <t>Налог на экологию 3 квартал 2023 (размещение отходов ТБО)</t>
  </si>
  <si>
    <t>Налог на экологию 4 квартал 2022 (выбросы в атм.воздух)</t>
  </si>
  <si>
    <t>Налог на экологию 1 квартал 2023 (выбросы в атм.воздух)</t>
  </si>
  <si>
    <t>Налог на экологию 2 квартал 2023(выбросы в атм.воздух)</t>
  </si>
  <si>
    <t>Налог на экологию 3 квартал 2023 (выбросы в атм.воздух)</t>
  </si>
  <si>
    <t>Всего расходов</t>
  </si>
  <si>
    <t>Директор МКУК ЦКД  Отрадо-Кубанского с/п</t>
  </si>
  <si>
    <t>И.В.Литвиненко</t>
  </si>
  <si>
    <t>Ведущий специалист, экономист МКУ «ЦБ УК» МО Гулькевичский район</t>
  </si>
  <si>
    <t>Н.Б.Ромашова</t>
  </si>
  <si>
    <t>3-26-89</t>
  </si>
  <si>
    <t>МКУК ЦКД Отрадо-Кубанского с/п</t>
  </si>
  <si>
    <t>Проведение мероприятий в области культуры</t>
  </si>
  <si>
    <t>КБК 992 0801 0510600065                   л/с 03183079640</t>
  </si>
  <si>
    <t>код</t>
  </si>
  <si>
    <t>наименование</t>
  </si>
  <si>
    <t>Увеличение стоимости мат.запасов</t>
  </si>
  <si>
    <t>Увеличение стоимости мат.запасов однократного использования</t>
  </si>
  <si>
    <t>Итого ст.349</t>
  </si>
  <si>
    <t>Ведущий специалист,экономист МКУ «ЦБ УК»МО Гулькевичский район</t>
  </si>
  <si>
    <t>тел.3-26-89</t>
  </si>
  <si>
    <t>Мероприятия по решению социально-значимых вопросов местного значения</t>
  </si>
  <si>
    <t>КБК 992 0801 0510462980244         КЦ 123004009          л/с 03183079640</t>
  </si>
  <si>
    <t>Контракт 41 от 17.05.2023 ИП Мостовой Замена оконных блоков (Ботаника)</t>
  </si>
  <si>
    <t>Контракт 16 от 28.04.2023 ИП Цыганков Муз. И радио оборудование</t>
  </si>
  <si>
    <t>Контракт 16 от 28.04.2023 ИП Цыганков Кабели к муз. И радио оборудованию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</si>
</sst>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;\-#,##0.00"/>
    <numFmt numFmtId="166" formatCode="@"/>
    <numFmt numFmtId="167" formatCode="#,##0.00"/>
    <numFmt numFmtId="168" formatCode="#,###.00"/>
    <numFmt numFmtId="169" formatCode="0.00"/>
    <numFmt numFmtId="170" formatCode="DD/MM/YY"/>
  </numFmts>
  <fonts count="14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Times New Roman"/>
      <family val="1"/>
    </font>
    <font>
      <sz val="12"/>
      <name val="Arial Cyr"/>
      <family val="2"/>
    </font>
    <font>
      <b/>
      <sz val="12"/>
      <color indexed="10"/>
      <name val="Arial Cyr"/>
      <family val="2"/>
    </font>
    <font>
      <b/>
      <sz val="12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3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6" fillId="0" borderId="1" xfId="0" applyNumberFormat="1" applyFont="1" applyFill="1" applyBorder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5" fontId="2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Fill="1" applyBorder="1" applyAlignment="1">
      <alignment/>
    </xf>
    <xf numFmtId="164" fontId="7" fillId="2" borderId="1" xfId="0" applyFont="1" applyFill="1" applyBorder="1" applyAlignment="1">
      <alignment/>
    </xf>
    <xf numFmtId="164" fontId="7" fillId="2" borderId="1" xfId="0" applyFont="1" applyFill="1" applyBorder="1" applyAlignment="1">
      <alignment wrapText="1"/>
    </xf>
    <xf numFmtId="164" fontId="4" fillId="2" borderId="0" xfId="0" applyFont="1" applyFill="1" applyAlignment="1">
      <alignment/>
    </xf>
    <xf numFmtId="164" fontId="7" fillId="3" borderId="1" xfId="0" applyFont="1" applyFill="1" applyBorder="1" applyAlignment="1">
      <alignment/>
    </xf>
    <xf numFmtId="164" fontId="3" fillId="3" borderId="1" xfId="0" applyFont="1" applyFill="1" applyBorder="1" applyAlignment="1">
      <alignment wrapText="1"/>
    </xf>
    <xf numFmtId="165" fontId="3" fillId="3" borderId="1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5" fontId="4" fillId="3" borderId="0" xfId="0" applyNumberFormat="1" applyFont="1" applyFill="1" applyAlignment="1">
      <alignment/>
    </xf>
    <xf numFmtId="164" fontId="4" fillId="3" borderId="0" xfId="0" applyFont="1" applyFill="1" applyAlignment="1">
      <alignment/>
    </xf>
    <xf numFmtId="169" fontId="4" fillId="3" borderId="0" xfId="0" applyNumberFormat="1" applyFont="1" applyFill="1" applyAlignment="1">
      <alignment/>
    </xf>
    <xf numFmtId="164" fontId="7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9" fontId="4" fillId="0" borderId="0" xfId="0" applyNumberFormat="1" applyFont="1" applyFill="1" applyAlignment="1">
      <alignment/>
    </xf>
    <xf numFmtId="164" fontId="7" fillId="4" borderId="1" xfId="0" applyFont="1" applyFill="1" applyBorder="1" applyAlignment="1">
      <alignment/>
    </xf>
    <xf numFmtId="164" fontId="3" fillId="4" borderId="1" xfId="0" applyFont="1" applyFill="1" applyBorder="1" applyAlignment="1">
      <alignment/>
    </xf>
    <xf numFmtId="165" fontId="3" fillId="4" borderId="1" xfId="0" applyNumberFormat="1" applyFont="1" applyFill="1" applyBorder="1" applyAlignment="1">
      <alignment/>
    </xf>
    <xf numFmtId="164" fontId="4" fillId="4" borderId="0" xfId="0" applyFont="1" applyFill="1" applyAlignment="1">
      <alignment/>
    </xf>
    <xf numFmtId="169" fontId="4" fillId="4" borderId="0" xfId="0" applyNumberFormat="1" applyFont="1" applyFill="1" applyAlignment="1">
      <alignment/>
    </xf>
    <xf numFmtId="164" fontId="7" fillId="5" borderId="1" xfId="0" applyFont="1" applyFill="1" applyBorder="1" applyAlignment="1">
      <alignment/>
    </xf>
    <xf numFmtId="164" fontId="7" fillId="5" borderId="1" xfId="0" applyFont="1" applyFill="1" applyBorder="1" applyAlignment="1">
      <alignment wrapText="1"/>
    </xf>
    <xf numFmtId="165" fontId="7" fillId="5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9" fillId="3" borderId="0" xfId="0" applyNumberFormat="1" applyFont="1" applyFill="1" applyAlignment="1">
      <alignment/>
    </xf>
    <xf numFmtId="164" fontId="7" fillId="6" borderId="1" xfId="0" applyFont="1" applyFill="1" applyBorder="1" applyAlignment="1">
      <alignment/>
    </xf>
    <xf numFmtId="164" fontId="7" fillId="6" borderId="1" xfId="0" applyFont="1" applyFill="1" applyBorder="1" applyAlignment="1">
      <alignment wrapText="1"/>
    </xf>
    <xf numFmtId="165" fontId="7" fillId="6" borderId="1" xfId="0" applyNumberFormat="1" applyFont="1" applyFill="1" applyBorder="1" applyAlignment="1">
      <alignment/>
    </xf>
    <xf numFmtId="165" fontId="3" fillId="6" borderId="1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4" fontId="3" fillId="6" borderId="1" xfId="0" applyFont="1" applyFill="1" applyBorder="1" applyAlignment="1">
      <alignment/>
    </xf>
    <xf numFmtId="164" fontId="7" fillId="6" borderId="1" xfId="0" applyFont="1" applyFill="1" applyBorder="1" applyAlignment="1">
      <alignment horizontal="left" wrapText="1"/>
    </xf>
    <xf numFmtId="169" fontId="4" fillId="2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7" fontId="8" fillId="0" borderId="0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10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center" wrapText="1"/>
    </xf>
    <xf numFmtId="164" fontId="11" fillId="0" borderId="0" xfId="0" applyFont="1" applyBorder="1" applyAlignment="1">
      <alignment horizontal="center" wrapText="1"/>
    </xf>
    <xf numFmtId="164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7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/>
    </xf>
    <xf numFmtId="164" fontId="4" fillId="7" borderId="1" xfId="0" applyFont="1" applyFill="1" applyBorder="1" applyAlignment="1">
      <alignment/>
    </xf>
    <xf numFmtId="164" fontId="8" fillId="7" borderId="1" xfId="0" applyFont="1" applyFill="1" applyBorder="1" applyAlignment="1">
      <alignment/>
    </xf>
    <xf numFmtId="165" fontId="8" fillId="7" borderId="1" xfId="0" applyNumberFormat="1" applyFont="1" applyFill="1" applyBorder="1" applyAlignment="1">
      <alignment/>
    </xf>
    <xf numFmtId="169" fontId="11" fillId="2" borderId="0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164" fontId="7" fillId="0" borderId="1" xfId="0" applyFont="1" applyFill="1" applyBorder="1" applyAlignment="1">
      <alignment horizontal="left" wrapText="1"/>
    </xf>
    <xf numFmtId="169" fontId="11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4" fontId="7" fillId="0" borderId="0" xfId="0" applyFont="1" applyBorder="1" applyAlignment="1">
      <alignment horizontal="left" wrapText="1"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="81" zoomScaleNormal="90" zoomScaleSheetLayoutView="81" workbookViewId="0" topLeftCell="A1">
      <pane ySplit="4" topLeftCell="A35" activePane="bottomLeft" state="frozen"/>
      <selection pane="topLeft" activeCell="A1" sqref="A1"/>
      <selection pane="bottomLeft" activeCell="C66" sqref="C66"/>
    </sheetView>
  </sheetViews>
  <sheetFormatPr defaultColWidth="9.00390625" defaultRowHeight="12.75"/>
  <cols>
    <col min="1" max="1" width="12.00390625" style="1" customWidth="1"/>
    <col min="2" max="2" width="111.375" style="1" customWidth="1"/>
    <col min="3" max="3" width="17.125" style="2" customWidth="1"/>
    <col min="4" max="4" width="21.00390625" style="3" customWidth="1"/>
    <col min="5" max="5" width="17.375" style="4" customWidth="1"/>
    <col min="6" max="6" width="17.00390625" style="1" customWidth="1"/>
    <col min="7" max="7" width="16.125" style="1" customWidth="1"/>
    <col min="8" max="8" width="15.00390625" style="1" customWidth="1"/>
    <col min="9" max="255" width="8.625" style="1" customWidth="1"/>
    <col min="256" max="16384" width="11.625" style="1" customWidth="1"/>
  </cols>
  <sheetData>
    <row r="1" spans="1:5" s="7" customFormat="1" ht="12.75">
      <c r="A1" s="5" t="s">
        <v>0</v>
      </c>
      <c r="B1" s="5"/>
      <c r="C1" s="5"/>
      <c r="D1" s="5"/>
      <c r="E1" s="6"/>
    </row>
    <row r="2" spans="1:7" s="7" customFormat="1" ht="24" customHeight="1">
      <c r="A2" s="5" t="s">
        <v>1</v>
      </c>
      <c r="B2" s="5"/>
      <c r="C2" s="5"/>
      <c r="D2" s="5"/>
      <c r="E2" s="8" t="s">
        <v>2</v>
      </c>
      <c r="F2" s="9" t="s">
        <v>3</v>
      </c>
      <c r="G2" s="10" t="s">
        <v>4</v>
      </c>
    </row>
    <row r="3" spans="1:7" s="7" customFormat="1" ht="23.25" customHeight="1">
      <c r="A3" s="11" t="s">
        <v>5</v>
      </c>
      <c r="B3" s="11"/>
      <c r="C3" s="11"/>
      <c r="D3" s="11"/>
      <c r="E3" s="12">
        <f>C66</f>
        <v>771306.93</v>
      </c>
      <c r="F3" s="12">
        <f>D66</f>
        <v>821700</v>
      </c>
      <c r="G3" s="13">
        <f>F3-E3</f>
        <v>50393.06999999995</v>
      </c>
    </row>
    <row r="4" spans="1:7" s="7" customFormat="1" ht="18" customHeight="1">
      <c r="A4" s="14" t="s">
        <v>6</v>
      </c>
      <c r="B4" s="14" t="s">
        <v>7</v>
      </c>
      <c r="C4" s="15" t="s">
        <v>8</v>
      </c>
      <c r="D4" s="16" t="s">
        <v>9</v>
      </c>
      <c r="E4" s="17"/>
      <c r="F4" s="18"/>
      <c r="G4" s="19"/>
    </row>
    <row r="5" spans="1:5" s="7" customFormat="1" ht="12.75">
      <c r="A5" s="20">
        <v>111211</v>
      </c>
      <c r="B5" s="21" t="s">
        <v>10</v>
      </c>
      <c r="C5" s="22"/>
      <c r="D5" s="23">
        <f>3803640-1602</f>
        <v>3802038</v>
      </c>
      <c r="E5" s="6"/>
    </row>
    <row r="6" spans="1:5" s="26" customFormat="1" ht="12.75">
      <c r="A6" s="24"/>
      <c r="B6" s="25" t="s">
        <v>11</v>
      </c>
      <c r="C6" s="23"/>
      <c r="D6" s="23"/>
      <c r="E6" s="6"/>
    </row>
    <row r="7" spans="1:8" s="32" customFormat="1" ht="12.75">
      <c r="A7" s="27"/>
      <c r="B7" s="28" t="s">
        <v>12</v>
      </c>
      <c r="C7" s="29">
        <f>SUM(C6:C6)</f>
        <v>0</v>
      </c>
      <c r="D7" s="29">
        <f>SUM(D5)</f>
        <v>3802038</v>
      </c>
      <c r="E7" s="30"/>
      <c r="F7" s="31"/>
      <c r="H7" s="33"/>
    </row>
    <row r="8" spans="1:7" s="6" customFormat="1" ht="12.75">
      <c r="A8" s="34">
        <v>111266</v>
      </c>
      <c r="B8" s="34" t="s">
        <v>13</v>
      </c>
      <c r="C8" s="35"/>
      <c r="D8" s="23">
        <v>1602</v>
      </c>
      <c r="E8" s="36"/>
      <c r="G8" s="36"/>
    </row>
    <row r="9" spans="1:7" s="6" customFormat="1" ht="12.75">
      <c r="A9" s="34"/>
      <c r="B9" s="34" t="s">
        <v>14</v>
      </c>
      <c r="C9" s="23"/>
      <c r="D9" s="35"/>
      <c r="E9" s="36"/>
      <c r="G9" s="36"/>
    </row>
    <row r="10" spans="1:7" s="40" customFormat="1" ht="12.75">
      <c r="A10" s="37"/>
      <c r="B10" s="38" t="s">
        <v>15</v>
      </c>
      <c r="C10" s="39">
        <f>C9</f>
        <v>0</v>
      </c>
      <c r="D10" s="39">
        <f>D8</f>
        <v>1602</v>
      </c>
      <c r="E10" s="36"/>
      <c r="G10" s="41"/>
    </row>
    <row r="11" spans="1:5" s="7" customFormat="1" ht="12.75">
      <c r="A11" s="20">
        <v>119213</v>
      </c>
      <c r="B11" s="21" t="s">
        <v>16</v>
      </c>
      <c r="C11" s="22"/>
      <c r="D11" s="23">
        <v>1148700</v>
      </c>
      <c r="E11" s="6"/>
    </row>
    <row r="12" spans="1:5" s="7" customFormat="1" ht="12.75">
      <c r="A12" s="20"/>
      <c r="B12" s="21" t="s">
        <v>17</v>
      </c>
      <c r="C12" s="23"/>
      <c r="D12" s="23"/>
      <c r="E12" s="6"/>
    </row>
    <row r="13" spans="1:6" s="32" customFormat="1" ht="12.75">
      <c r="A13" s="27"/>
      <c r="B13" s="28" t="s">
        <v>18</v>
      </c>
      <c r="C13" s="29">
        <f>SUM(C12)</f>
        <v>0</v>
      </c>
      <c r="D13" s="29">
        <f>D11</f>
        <v>1148700</v>
      </c>
      <c r="E13" s="30"/>
      <c r="F13" s="31"/>
    </row>
    <row r="14" spans="1:5" s="7" customFormat="1" ht="12.75">
      <c r="A14" s="42">
        <v>247223</v>
      </c>
      <c r="B14" s="43" t="s">
        <v>19</v>
      </c>
      <c r="C14" s="44"/>
      <c r="D14" s="44"/>
      <c r="E14" s="6"/>
    </row>
    <row r="15" spans="1:5" s="7" customFormat="1" ht="12.75">
      <c r="A15" s="20"/>
      <c r="B15" s="21"/>
      <c r="C15" s="22"/>
      <c r="D15" s="23">
        <v>814680.09</v>
      </c>
      <c r="E15" s="6"/>
    </row>
    <row r="16" spans="1:5" s="7" customFormat="1" ht="18.75" customHeight="1">
      <c r="A16" s="20"/>
      <c r="B16" s="21" t="s">
        <v>20</v>
      </c>
      <c r="C16" s="22">
        <v>100000</v>
      </c>
      <c r="D16" s="23"/>
      <c r="E16" s="6"/>
    </row>
    <row r="17" spans="1:5" s="7" customFormat="1" ht="12.75">
      <c r="A17" s="20"/>
      <c r="B17" s="21" t="s">
        <v>21</v>
      </c>
      <c r="C17" s="23">
        <v>117764.29</v>
      </c>
      <c r="D17" s="23"/>
      <c r="E17" s="6"/>
    </row>
    <row r="18" spans="1:5" s="7" customFormat="1" ht="12.75">
      <c r="A18" s="20"/>
      <c r="B18" s="21" t="s">
        <v>22</v>
      </c>
      <c r="C18" s="23">
        <v>409998.33</v>
      </c>
      <c r="D18" s="23"/>
      <c r="E18" s="6"/>
    </row>
    <row r="19" spans="1:5" s="7" customFormat="1" ht="12.75">
      <c r="A19" s="20"/>
      <c r="B19" s="21" t="s">
        <v>23</v>
      </c>
      <c r="C19" s="23">
        <v>86471.42</v>
      </c>
      <c r="D19" s="23"/>
      <c r="E19" s="6"/>
    </row>
    <row r="20" spans="1:6" s="32" customFormat="1" ht="12.75">
      <c r="A20" s="45"/>
      <c r="B20" s="28" t="s">
        <v>24</v>
      </c>
      <c r="C20" s="29">
        <f>SUM(C16:C19)</f>
        <v>714234.04</v>
      </c>
      <c r="D20" s="29">
        <f>D15</f>
        <v>814680.09</v>
      </c>
      <c r="E20" s="30">
        <f>D20-C20</f>
        <v>100446.04999999993</v>
      </c>
      <c r="F20" s="46"/>
    </row>
    <row r="21" spans="1:5" s="7" customFormat="1" ht="12.75">
      <c r="A21" s="47">
        <v>244221</v>
      </c>
      <c r="B21" s="48" t="s">
        <v>25</v>
      </c>
      <c r="C21" s="49"/>
      <c r="D21" s="49">
        <f>124800-4475-771</f>
        <v>119554</v>
      </c>
      <c r="E21" s="6"/>
    </row>
    <row r="22" spans="1:5" s="7" customFormat="1" ht="12.75">
      <c r="A22" s="47"/>
      <c r="B22" s="48" t="s">
        <v>26</v>
      </c>
      <c r="C22" s="49">
        <v>37888.52</v>
      </c>
      <c r="D22" s="49"/>
      <c r="E22" s="6"/>
    </row>
    <row r="23" spans="1:5" s="7" customFormat="1" ht="18.75" customHeight="1">
      <c r="A23" s="47"/>
      <c r="B23" s="48" t="s">
        <v>27</v>
      </c>
      <c r="C23" s="49">
        <v>81600</v>
      </c>
      <c r="D23" s="49"/>
      <c r="E23" s="6"/>
    </row>
    <row r="24" spans="1:5" s="32" customFormat="1" ht="12.75">
      <c r="A24" s="45"/>
      <c r="B24" s="28" t="s">
        <v>28</v>
      </c>
      <c r="C24" s="29">
        <f>SUM(C22:C23)</f>
        <v>119488.51999999999</v>
      </c>
      <c r="D24" s="29">
        <f>D21</f>
        <v>119554</v>
      </c>
      <c r="E24" s="30">
        <f>D24-C24</f>
        <v>65.48000000001048</v>
      </c>
    </row>
    <row r="25" spans="1:6" s="6" customFormat="1" ht="12.75">
      <c r="A25" s="47">
        <v>244223</v>
      </c>
      <c r="B25" s="48" t="s">
        <v>29</v>
      </c>
      <c r="C25" s="50"/>
      <c r="D25" s="49">
        <f>23000+8294+20000+1545</f>
        <v>52839</v>
      </c>
      <c r="E25" s="30"/>
      <c r="F25" s="51"/>
    </row>
    <row r="26" spans="1:6" s="6" customFormat="1" ht="12.75">
      <c r="A26" s="52"/>
      <c r="B26" s="48" t="s">
        <v>30</v>
      </c>
      <c r="C26" s="49">
        <v>10841.4</v>
      </c>
      <c r="D26" s="50"/>
      <c r="E26" s="30"/>
      <c r="F26" s="51"/>
    </row>
    <row r="27" spans="1:6" s="6" customFormat="1" ht="12.75">
      <c r="A27" s="52"/>
      <c r="B27" s="48" t="s">
        <v>31</v>
      </c>
      <c r="C27" s="49">
        <v>21545.38</v>
      </c>
      <c r="D27" s="50"/>
      <c r="E27" s="30"/>
      <c r="F27" s="51"/>
    </row>
    <row r="28" spans="1:6" s="6" customFormat="1" ht="12.75">
      <c r="A28" s="52"/>
      <c r="B28" s="48" t="s">
        <v>32</v>
      </c>
      <c r="C28" s="49">
        <v>451.73</v>
      </c>
      <c r="D28" s="50"/>
      <c r="E28" s="30"/>
      <c r="F28" s="51"/>
    </row>
    <row r="29" spans="1:6" s="6" customFormat="1" ht="12.75">
      <c r="A29" s="52"/>
      <c r="B29" s="48" t="s">
        <v>33</v>
      </c>
      <c r="C29" s="49">
        <v>20000</v>
      </c>
      <c r="D29" s="50"/>
      <c r="E29" s="30"/>
      <c r="F29" s="51"/>
    </row>
    <row r="30" spans="1:6" s="32" customFormat="1" ht="12.75">
      <c r="A30" s="45"/>
      <c r="B30" s="28" t="s">
        <v>24</v>
      </c>
      <c r="C30" s="29">
        <f>SUM(C26:C29)</f>
        <v>52838.51</v>
      </c>
      <c r="D30" s="29">
        <f>D25</f>
        <v>52839</v>
      </c>
      <c r="E30" s="30">
        <f>D30-C30</f>
        <v>0.48999999999796273</v>
      </c>
      <c r="F30" s="46"/>
    </row>
    <row r="31" spans="1:5" s="7" customFormat="1" ht="12.75">
      <c r="A31" s="47">
        <v>244225</v>
      </c>
      <c r="B31" s="48" t="s">
        <v>34</v>
      </c>
      <c r="C31" s="49"/>
      <c r="D31" s="49">
        <f>65700+100000+52825+4400+6000+4354</f>
        <v>233279</v>
      </c>
      <c r="E31" s="6"/>
    </row>
    <row r="32" spans="1:5" s="7" customFormat="1" ht="12.75">
      <c r="A32" s="47"/>
      <c r="B32" s="48" t="s">
        <v>35</v>
      </c>
      <c r="C32" s="49">
        <v>14210.35</v>
      </c>
      <c r="D32" s="49"/>
      <c r="E32" s="6"/>
    </row>
    <row r="33" spans="1:5" s="7" customFormat="1" ht="12.75">
      <c r="A33" s="47"/>
      <c r="B33" s="48" t="s">
        <v>36</v>
      </c>
      <c r="C33" s="49">
        <v>34548</v>
      </c>
      <c r="D33" s="49"/>
      <c r="E33" s="6"/>
    </row>
    <row r="34" spans="1:5" s="7" customFormat="1" ht="12.75">
      <c r="A34" s="47"/>
      <c r="B34" s="48" t="s">
        <v>37</v>
      </c>
      <c r="C34" s="49">
        <v>169765.89</v>
      </c>
      <c r="D34" s="49"/>
      <c r="E34" s="6"/>
    </row>
    <row r="35" spans="1:5" s="7" customFormat="1" ht="12.75">
      <c r="A35" s="47"/>
      <c r="B35" s="48" t="s">
        <v>38</v>
      </c>
      <c r="C35" s="49">
        <v>1200</v>
      </c>
      <c r="D35" s="49"/>
      <c r="E35" s="6"/>
    </row>
    <row r="36" spans="1:5" s="7" customFormat="1" ht="12.75">
      <c r="A36" s="47"/>
      <c r="B36" s="48" t="s">
        <v>39</v>
      </c>
      <c r="C36" s="49">
        <v>1200</v>
      </c>
      <c r="D36" s="49"/>
      <c r="E36" s="6"/>
    </row>
    <row r="37" spans="1:5" s="7" customFormat="1" ht="12.75">
      <c r="A37" s="47"/>
      <c r="B37" s="48" t="s">
        <v>40</v>
      </c>
      <c r="C37" s="49">
        <v>2000</v>
      </c>
      <c r="D37" s="49"/>
      <c r="E37" s="6"/>
    </row>
    <row r="38" spans="1:5" s="7" customFormat="1" ht="12.75">
      <c r="A38" s="47"/>
      <c r="B38" s="48" t="s">
        <v>41</v>
      </c>
      <c r="C38" s="49">
        <v>6000</v>
      </c>
      <c r="D38" s="49"/>
      <c r="E38" s="6"/>
    </row>
    <row r="39" spans="1:5" s="7" customFormat="1" ht="12.75">
      <c r="A39" s="47"/>
      <c r="B39" s="48" t="s">
        <v>42</v>
      </c>
      <c r="C39" s="49">
        <v>4354.7</v>
      </c>
      <c r="D39" s="49"/>
      <c r="E39" s="6"/>
    </row>
    <row r="40" spans="1:6" s="32" customFormat="1" ht="12.75">
      <c r="A40" s="45"/>
      <c r="B40" s="28" t="s">
        <v>43</v>
      </c>
      <c r="C40" s="29">
        <f>SUM(C32:C39)</f>
        <v>233278.94000000003</v>
      </c>
      <c r="D40" s="29">
        <f>D31</f>
        <v>233279</v>
      </c>
      <c r="E40" s="30">
        <f>D40-C40</f>
        <v>0.05999999996856786</v>
      </c>
      <c r="F40" s="33"/>
    </row>
    <row r="41" spans="1:5" s="7" customFormat="1" ht="12.75">
      <c r="A41" s="47">
        <v>244226</v>
      </c>
      <c r="B41" s="48" t="s">
        <v>44</v>
      </c>
      <c r="C41" s="49"/>
      <c r="D41" s="49">
        <f>238200-8294-1545-5229+75000-4354</f>
        <v>293778</v>
      </c>
      <c r="E41" s="6"/>
    </row>
    <row r="42" spans="1:5" s="7" customFormat="1" ht="12.75">
      <c r="A42" s="47"/>
      <c r="B42" s="48" t="s">
        <v>45</v>
      </c>
      <c r="C42" s="49">
        <v>90000</v>
      </c>
      <c r="D42" s="49"/>
      <c r="E42" s="6"/>
    </row>
    <row r="43" spans="1:5" s="7" customFormat="1" ht="12.75">
      <c r="A43" s="47"/>
      <c r="B43" s="48" t="s">
        <v>46</v>
      </c>
      <c r="C43" s="49">
        <v>1100</v>
      </c>
      <c r="D43" s="49"/>
      <c r="E43" s="6"/>
    </row>
    <row r="44" spans="1:5" s="7" customFormat="1" ht="12.75">
      <c r="A44" s="47"/>
      <c r="B44" s="48" t="s">
        <v>47</v>
      </c>
      <c r="C44" s="49">
        <v>96100</v>
      </c>
      <c r="D44" s="49"/>
      <c r="E44" s="6"/>
    </row>
    <row r="45" spans="1:5" s="7" customFormat="1" ht="12.75">
      <c r="A45" s="47"/>
      <c r="B45" s="48" t="s">
        <v>48</v>
      </c>
      <c r="C45" s="49">
        <v>9115.56</v>
      </c>
      <c r="D45" s="49"/>
      <c r="E45" s="6"/>
    </row>
    <row r="46" spans="1:5" s="7" customFormat="1" ht="12.75">
      <c r="A46" s="47"/>
      <c r="B46" s="48" t="s">
        <v>49</v>
      </c>
      <c r="C46" s="49">
        <v>2200</v>
      </c>
      <c r="D46" s="49"/>
      <c r="E46" s="6"/>
    </row>
    <row r="47" spans="1:5" s="7" customFormat="1" ht="12.75">
      <c r="A47" s="47"/>
      <c r="B47" s="48" t="s">
        <v>50</v>
      </c>
      <c r="C47" s="49">
        <v>800</v>
      </c>
      <c r="D47" s="49"/>
      <c r="E47" s="6"/>
    </row>
    <row r="48" spans="1:5" s="7" customFormat="1" ht="12.75">
      <c r="A48" s="47"/>
      <c r="B48" s="48" t="s">
        <v>51</v>
      </c>
      <c r="C48" s="49">
        <v>4322</v>
      </c>
      <c r="D48" s="49"/>
      <c r="E48" s="6"/>
    </row>
    <row r="49" spans="1:5" s="7" customFormat="1" ht="12.75">
      <c r="A49" s="47"/>
      <c r="B49" s="48" t="s">
        <v>52</v>
      </c>
      <c r="C49" s="49">
        <v>1697.66</v>
      </c>
      <c r="D49" s="49"/>
      <c r="E49" s="6"/>
    </row>
    <row r="50" spans="1:5" s="7" customFormat="1" ht="12.75">
      <c r="A50" s="47"/>
      <c r="B50" s="53" t="s">
        <v>53</v>
      </c>
      <c r="C50" s="49">
        <v>9368.82</v>
      </c>
      <c r="D50" s="49"/>
      <c r="E50" s="6"/>
    </row>
    <row r="51" spans="1:5" s="7" customFormat="1" ht="12.75">
      <c r="A51" s="47"/>
      <c r="B51" s="53" t="s">
        <v>54</v>
      </c>
      <c r="C51" s="49">
        <v>2376.72</v>
      </c>
      <c r="D51" s="49"/>
      <c r="E51" s="6"/>
    </row>
    <row r="52" spans="1:5" s="7" customFormat="1" ht="12.75">
      <c r="A52" s="47"/>
      <c r="B52" s="53" t="s">
        <v>55</v>
      </c>
      <c r="C52" s="49">
        <v>6050.8</v>
      </c>
      <c r="D52" s="49"/>
      <c r="E52" s="6"/>
    </row>
    <row r="53" spans="1:5" s="7" customFormat="1" ht="12.75">
      <c r="A53" s="47"/>
      <c r="B53" s="53" t="s">
        <v>56</v>
      </c>
      <c r="C53" s="49">
        <v>8000</v>
      </c>
      <c r="D53" s="49"/>
      <c r="E53" s="6"/>
    </row>
    <row r="54" spans="1:7" s="32" customFormat="1" ht="12.75">
      <c r="A54" s="45"/>
      <c r="B54" s="28" t="s">
        <v>57</v>
      </c>
      <c r="C54" s="29">
        <f>SUM(C42:C53)</f>
        <v>231131.56</v>
      </c>
      <c r="D54" s="29">
        <f>D41</f>
        <v>293778</v>
      </c>
      <c r="E54" s="30">
        <f>D54-C54</f>
        <v>62646.44</v>
      </c>
      <c r="F54" s="33"/>
      <c r="G54" s="33"/>
    </row>
    <row r="55" spans="1:7" s="26" customFormat="1" ht="12.75">
      <c r="A55" s="47">
        <v>244310</v>
      </c>
      <c r="B55" s="48" t="s">
        <v>58</v>
      </c>
      <c r="C55" s="50"/>
      <c r="D55" s="49">
        <f>100000+70000-43000-52825-4400-15525+25000</f>
        <v>79250</v>
      </c>
      <c r="E55" s="30"/>
      <c r="F55" s="54"/>
      <c r="G55" s="54"/>
    </row>
    <row r="56" spans="1:7" s="26" customFormat="1" ht="12.75">
      <c r="A56" s="47"/>
      <c r="B56" s="48" t="s">
        <v>59</v>
      </c>
      <c r="C56" s="49">
        <v>54250</v>
      </c>
      <c r="D56" s="49"/>
      <c r="E56" s="30"/>
      <c r="F56" s="54"/>
      <c r="G56" s="54"/>
    </row>
    <row r="57" spans="1:7" s="26" customFormat="1" ht="12.75">
      <c r="A57" s="47"/>
      <c r="B57" s="48" t="s">
        <v>60</v>
      </c>
      <c r="C57" s="49">
        <v>25000</v>
      </c>
      <c r="D57" s="49"/>
      <c r="E57" s="30"/>
      <c r="F57" s="54"/>
      <c r="G57" s="54"/>
    </row>
    <row r="58" spans="1:7" s="32" customFormat="1" ht="12.75">
      <c r="A58" s="45"/>
      <c r="B58" s="28" t="s">
        <v>61</v>
      </c>
      <c r="C58" s="29">
        <f>SUM(C56:C57)</f>
        <v>79250</v>
      </c>
      <c r="D58" s="29">
        <f>D55</f>
        <v>79250</v>
      </c>
      <c r="E58" s="30">
        <f>D58-C58</f>
        <v>0</v>
      </c>
      <c r="F58" s="33"/>
      <c r="G58" s="33"/>
    </row>
    <row r="59" spans="1:7" s="6" customFormat="1" ht="12.75" hidden="1">
      <c r="A59" s="47">
        <v>244344</v>
      </c>
      <c r="B59" s="48" t="s">
        <v>62</v>
      </c>
      <c r="C59" s="49"/>
      <c r="D59" s="49">
        <v>0</v>
      </c>
      <c r="E59" s="55"/>
      <c r="F59" s="36"/>
      <c r="G59" s="36"/>
    </row>
    <row r="60" spans="1:7" s="6" customFormat="1" ht="12.75" hidden="1">
      <c r="A60" s="47"/>
      <c r="B60" s="48"/>
      <c r="C60" s="49"/>
      <c r="D60" s="49"/>
      <c r="E60" s="55"/>
      <c r="F60" s="36"/>
      <c r="G60" s="36"/>
    </row>
    <row r="61" spans="1:7" s="32" customFormat="1" ht="12.75" hidden="1">
      <c r="A61" s="45"/>
      <c r="B61" s="28" t="s">
        <v>63</v>
      </c>
      <c r="C61" s="29">
        <f>C60</f>
        <v>0</v>
      </c>
      <c r="D61" s="29">
        <f>D59</f>
        <v>0</v>
      </c>
      <c r="E61" s="30"/>
      <c r="F61" s="33"/>
      <c r="G61" s="33"/>
    </row>
    <row r="62" spans="1:5" s="7" customFormat="1" ht="12.75">
      <c r="A62" s="47">
        <v>244346</v>
      </c>
      <c r="B62" s="48" t="s">
        <v>64</v>
      </c>
      <c r="C62" s="49"/>
      <c r="D62" s="49">
        <f>43000</f>
        <v>43000</v>
      </c>
      <c r="E62" s="6"/>
    </row>
    <row r="63" spans="1:7" s="26" customFormat="1" ht="12.75">
      <c r="A63" s="47"/>
      <c r="B63" s="48" t="s">
        <v>65</v>
      </c>
      <c r="C63" s="49">
        <v>43000</v>
      </c>
      <c r="D63" s="49"/>
      <c r="E63" s="30"/>
      <c r="F63" s="54"/>
      <c r="G63" s="54"/>
    </row>
    <row r="64" spans="1:7" s="26" customFormat="1" ht="12.75">
      <c r="A64" s="47"/>
      <c r="B64" s="48" t="s">
        <v>66</v>
      </c>
      <c r="C64" s="49">
        <v>12319.4</v>
      </c>
      <c r="D64" s="49"/>
      <c r="E64" s="30"/>
      <c r="F64" s="54"/>
      <c r="G64" s="54"/>
    </row>
    <row r="65" spans="1:6" s="6" customFormat="1" ht="12.75">
      <c r="A65" s="45"/>
      <c r="B65" s="28" t="s">
        <v>67</v>
      </c>
      <c r="C65" s="29">
        <f>SUM(C63:C64)</f>
        <v>55319.4</v>
      </c>
      <c r="D65" s="29">
        <f>D62</f>
        <v>43000</v>
      </c>
      <c r="E65" s="30"/>
      <c r="F65" s="36"/>
    </row>
    <row r="66" spans="1:6" s="6" customFormat="1" ht="12.75">
      <c r="A66" s="45"/>
      <c r="B66" s="28" t="s">
        <v>68</v>
      </c>
      <c r="C66" s="29">
        <f>C24+C30+C40+C54+C58+C65+C61</f>
        <v>771306.93</v>
      </c>
      <c r="D66" s="29">
        <f>D24+D30+D40+D54+D58+D65+D61</f>
        <v>821700</v>
      </c>
      <c r="E66" s="30">
        <f>D66-C66</f>
        <v>50393.06999999995</v>
      </c>
      <c r="F66" s="36"/>
    </row>
    <row r="67" spans="1:5" s="7" customFormat="1" ht="12.75">
      <c r="A67" s="20">
        <v>851291</v>
      </c>
      <c r="B67" s="21" t="s">
        <v>69</v>
      </c>
      <c r="C67" s="23"/>
      <c r="D67" s="23">
        <v>29300</v>
      </c>
      <c r="E67" s="6"/>
    </row>
    <row r="68" spans="1:5" s="7" customFormat="1" ht="12.75">
      <c r="A68" s="20"/>
      <c r="B68" s="21" t="s">
        <v>70</v>
      </c>
      <c r="C68" s="23">
        <v>6360</v>
      </c>
      <c r="D68" s="23"/>
      <c r="E68" s="6"/>
    </row>
    <row r="69" spans="1:5" s="7" customFormat="1" ht="22.5" customHeight="1">
      <c r="A69" s="20"/>
      <c r="B69" s="21" t="s">
        <v>71</v>
      </c>
      <c r="C69" s="23">
        <v>6360</v>
      </c>
      <c r="D69" s="23"/>
      <c r="E69" s="6"/>
    </row>
    <row r="70" spans="1:5" s="7" customFormat="1" ht="20.25" customHeight="1">
      <c r="A70" s="20"/>
      <c r="B70" s="21" t="s">
        <v>72</v>
      </c>
      <c r="C70" s="23">
        <v>6360</v>
      </c>
      <c r="D70" s="23"/>
      <c r="E70" s="6"/>
    </row>
    <row r="71" spans="1:5" s="7" customFormat="1" ht="21" customHeight="1">
      <c r="A71" s="20"/>
      <c r="B71" s="21" t="s">
        <v>73</v>
      </c>
      <c r="C71" s="23">
        <v>6360</v>
      </c>
      <c r="D71" s="23"/>
      <c r="E71" s="6"/>
    </row>
    <row r="72" spans="1:6" s="32" customFormat="1" ht="12.75">
      <c r="A72" s="27"/>
      <c r="B72" s="28" t="s">
        <v>74</v>
      </c>
      <c r="C72" s="29">
        <f>SUM(C68:C71)</f>
        <v>25440</v>
      </c>
      <c r="D72" s="29">
        <f>D67</f>
        <v>29300</v>
      </c>
      <c r="E72" s="6">
        <f>D72-C72</f>
        <v>3860</v>
      </c>
      <c r="F72" s="33"/>
    </row>
    <row r="73" spans="1:6" s="7" customFormat="1" ht="24" customHeight="1">
      <c r="A73" s="20">
        <v>852291</v>
      </c>
      <c r="B73" s="21" t="s">
        <v>75</v>
      </c>
      <c r="C73" s="23"/>
      <c r="D73" s="23">
        <v>1000</v>
      </c>
      <c r="E73" s="6"/>
      <c r="F73" s="56"/>
    </row>
    <row r="74" spans="1:6" s="7" customFormat="1" ht="22.5" customHeight="1">
      <c r="A74" s="20"/>
      <c r="B74" s="21" t="s">
        <v>76</v>
      </c>
      <c r="C74" s="23">
        <v>239</v>
      </c>
      <c r="D74" s="23"/>
      <c r="E74" s="6"/>
      <c r="F74" s="56"/>
    </row>
    <row r="75" spans="1:6" s="7" customFormat="1" ht="12.75">
      <c r="A75" s="20"/>
      <c r="B75" s="21" t="s">
        <v>77</v>
      </c>
      <c r="C75" s="23">
        <v>240</v>
      </c>
      <c r="D75" s="23"/>
      <c r="E75" s="6"/>
      <c r="F75" s="56"/>
    </row>
    <row r="76" spans="1:6" s="7" customFormat="1" ht="21" customHeight="1">
      <c r="A76" s="20"/>
      <c r="B76" s="21" t="s">
        <v>78</v>
      </c>
      <c r="C76" s="23">
        <v>240</v>
      </c>
      <c r="D76" s="23"/>
      <c r="E76" s="6"/>
      <c r="F76" s="56"/>
    </row>
    <row r="77" spans="1:6" s="7" customFormat="1" ht="21" customHeight="1">
      <c r="A77" s="20"/>
      <c r="B77" s="21" t="s">
        <v>79</v>
      </c>
      <c r="C77" s="23">
        <v>240</v>
      </c>
      <c r="D77" s="23"/>
      <c r="E77" s="6"/>
      <c r="F77" s="56"/>
    </row>
    <row r="78" spans="1:6" s="32" customFormat="1" ht="12.75">
      <c r="A78" s="27"/>
      <c r="B78" s="28" t="s">
        <v>80</v>
      </c>
      <c r="C78" s="29">
        <f>SUM(C74:C77)</f>
        <v>959</v>
      </c>
      <c r="D78" s="29">
        <f>D73</f>
        <v>1000</v>
      </c>
      <c r="E78" s="6">
        <f>D78-C78</f>
        <v>41</v>
      </c>
      <c r="F78" s="33"/>
    </row>
    <row r="79" spans="1:5" s="7" customFormat="1" ht="20.25" customHeight="1">
      <c r="A79" s="20">
        <v>853291</v>
      </c>
      <c r="B79" s="21" t="s">
        <v>81</v>
      </c>
      <c r="C79" s="23"/>
      <c r="D79" s="23">
        <v>7000</v>
      </c>
      <c r="E79" s="6"/>
    </row>
    <row r="80" spans="1:5" s="7" customFormat="1" ht="19.5" customHeight="1">
      <c r="A80" s="20"/>
      <c r="B80" s="21" t="s">
        <v>82</v>
      </c>
      <c r="C80" s="23"/>
      <c r="D80" s="23"/>
      <c r="E80" s="6"/>
    </row>
    <row r="81" spans="1:5" s="7" customFormat="1" ht="19.5" customHeight="1">
      <c r="A81" s="20"/>
      <c r="B81" s="21" t="s">
        <v>83</v>
      </c>
      <c r="C81" s="23"/>
      <c r="D81" s="23"/>
      <c r="E81" s="6"/>
    </row>
    <row r="82" spans="1:5" s="7" customFormat="1" ht="19.5" customHeight="1">
      <c r="A82" s="20"/>
      <c r="B82" s="21" t="s">
        <v>84</v>
      </c>
      <c r="C82" s="23"/>
      <c r="D82" s="23"/>
      <c r="E82" s="6"/>
    </row>
    <row r="83" spans="1:5" s="7" customFormat="1" ht="19.5" customHeight="1">
      <c r="A83" s="20"/>
      <c r="B83" s="21" t="s">
        <v>85</v>
      </c>
      <c r="C83" s="23"/>
      <c r="D83" s="23"/>
      <c r="E83" s="6"/>
    </row>
    <row r="84" spans="1:5" s="7" customFormat="1" ht="20.25" customHeight="1">
      <c r="A84" s="20"/>
      <c r="B84" s="21" t="s">
        <v>86</v>
      </c>
      <c r="C84" s="23">
        <v>66.68</v>
      </c>
      <c r="D84" s="23"/>
      <c r="E84" s="6"/>
    </row>
    <row r="85" spans="1:5" s="7" customFormat="1" ht="21" customHeight="1">
      <c r="A85" s="20"/>
      <c r="B85" s="21" t="s">
        <v>87</v>
      </c>
      <c r="C85" s="23">
        <v>25</v>
      </c>
      <c r="D85" s="23"/>
      <c r="E85" s="6"/>
    </row>
    <row r="86" spans="1:5" s="7" customFormat="1" ht="20.25" customHeight="1">
      <c r="A86" s="20"/>
      <c r="B86" s="21" t="s">
        <v>88</v>
      </c>
      <c r="C86" s="23">
        <v>25</v>
      </c>
      <c r="D86" s="23"/>
      <c r="E86" s="6"/>
    </row>
    <row r="87" spans="1:5" s="7" customFormat="1" ht="20.25" customHeight="1">
      <c r="A87" s="20"/>
      <c r="B87" s="21" t="s">
        <v>89</v>
      </c>
      <c r="C87" s="23">
        <v>25</v>
      </c>
      <c r="D87" s="23"/>
      <c r="E87" s="6"/>
    </row>
    <row r="88" spans="1:6" s="32" customFormat="1" ht="12.75">
      <c r="A88" s="27"/>
      <c r="B88" s="28" t="s">
        <v>74</v>
      </c>
      <c r="C88" s="29">
        <f>SUM(C80:C87)</f>
        <v>141.68</v>
      </c>
      <c r="D88" s="29">
        <f>D79</f>
        <v>7000</v>
      </c>
      <c r="E88" s="6">
        <f>D88-C88</f>
        <v>6858.32</v>
      </c>
      <c r="F88" s="33"/>
    </row>
    <row r="89" spans="1:6" s="7" customFormat="1" ht="12.75">
      <c r="A89" s="14"/>
      <c r="B89" s="57" t="s">
        <v>90</v>
      </c>
      <c r="C89" s="15">
        <f>C7+C13+C24+C40+C54+C58+C65+C72+C78+C88+C30+C20+C61</f>
        <v>1512081.6500000001</v>
      </c>
      <c r="D89" s="15">
        <f>D7+D13+D24+D40+D54+D58+D65+D72+D78+D88+D30+D20+D61+D10</f>
        <v>6626020.09</v>
      </c>
      <c r="E89" s="58">
        <f>D89+меропр!D15+депут!D21</f>
        <v>7326020.09</v>
      </c>
      <c r="F89" s="59"/>
    </row>
    <row r="90" spans="1:5" s="7" customFormat="1" ht="12.75">
      <c r="A90" s="60"/>
      <c r="B90" s="61"/>
      <c r="C90" s="62"/>
      <c r="D90" s="62"/>
      <c r="E90" s="30"/>
    </row>
    <row r="91" spans="1:5" s="7" customFormat="1" ht="12.75">
      <c r="A91" s="63" t="s">
        <v>91</v>
      </c>
      <c r="B91" s="64"/>
      <c r="C91" s="65"/>
      <c r="D91" s="65" t="s">
        <v>92</v>
      </c>
      <c r="E91" s="6"/>
    </row>
    <row r="92" spans="1:5" s="7" customFormat="1" ht="12.75">
      <c r="A92" s="63"/>
      <c r="B92" s="64"/>
      <c r="C92" s="65"/>
      <c r="D92" s="65"/>
      <c r="E92" s="6"/>
    </row>
    <row r="93" spans="1:5" s="7" customFormat="1" ht="12.75">
      <c r="A93" s="63" t="s">
        <v>93</v>
      </c>
      <c r="B93" s="64"/>
      <c r="C93" s="65"/>
      <c r="D93" s="65" t="s">
        <v>94</v>
      </c>
      <c r="E93" s="6"/>
    </row>
    <row r="94" spans="1:5" s="7" customFormat="1" ht="12.75">
      <c r="A94" s="63" t="s">
        <v>95</v>
      </c>
      <c r="B94" s="64"/>
      <c r="C94" s="65"/>
      <c r="D94" s="65"/>
      <c r="E94" s="6"/>
    </row>
    <row r="95" spans="1:4" ht="12.75">
      <c r="A95" s="63"/>
      <c r="B95" s="63"/>
      <c r="C95" s="65"/>
      <c r="D95" s="65"/>
    </row>
    <row r="96" spans="1:4" ht="12.75">
      <c r="A96" s="63"/>
      <c r="B96" s="63"/>
      <c r="C96" s="65"/>
      <c r="D96" s="65"/>
    </row>
    <row r="97" spans="1:4" ht="12.75">
      <c r="A97" s="63"/>
      <c r="B97" s="63"/>
      <c r="C97" s="65"/>
      <c r="D97" s="65"/>
    </row>
    <row r="98" spans="1:4" ht="12.75">
      <c r="A98" s="63"/>
      <c r="B98" s="63"/>
      <c r="C98" s="65"/>
      <c r="D98" s="65"/>
    </row>
    <row r="99" spans="1:4" ht="12.75">
      <c r="A99" s="63"/>
      <c r="B99" s="63"/>
      <c r="C99" s="65"/>
      <c r="D99" s="65"/>
    </row>
    <row r="100" spans="1:4" ht="12.75">
      <c r="A100" s="63"/>
      <c r="B100" s="63"/>
      <c r="C100" s="65"/>
      <c r="D100" s="65"/>
    </row>
    <row r="101" spans="1:4" ht="12.75">
      <c r="A101" s="63"/>
      <c r="B101" s="63"/>
      <c r="C101" s="65"/>
      <c r="D101" s="65"/>
    </row>
    <row r="102" spans="1:4" ht="12.75">
      <c r="A102" s="63"/>
      <c r="B102" s="63"/>
      <c r="C102" s="65"/>
      <c r="D102" s="65"/>
    </row>
    <row r="103" spans="1:4" ht="12.75">
      <c r="A103" s="63"/>
      <c r="B103" s="63"/>
      <c r="C103" s="65"/>
      <c r="D103" s="65"/>
    </row>
    <row r="104" spans="1:4" ht="12.75">
      <c r="A104" s="63"/>
      <c r="B104" s="63"/>
      <c r="C104" s="65"/>
      <c r="D104" s="65"/>
    </row>
    <row r="105" spans="1:4" ht="12.75">
      <c r="A105" s="63"/>
      <c r="B105" s="63"/>
      <c r="C105" s="65"/>
      <c r="D105" s="65"/>
    </row>
  </sheetData>
  <sheetProtection selectLockedCells="1" selectUnlockedCells="1"/>
  <mergeCells count="3">
    <mergeCell ref="A1:D1"/>
    <mergeCell ref="A2:D2"/>
    <mergeCell ref="A3:D3"/>
  </mergeCells>
  <printOptions/>
  <pageMargins left="0.8159722222222222" right="0.3541666666666667" top="0.4409722222222222" bottom="0.39375" header="0.5118055555555555" footer="0.5118055555555555"/>
  <pageSetup horizontalDpi="300" verticalDpi="300" orientation="portrait" paperSize="9" scale="52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81" zoomScaleNormal="90" zoomScaleSheetLayoutView="81" workbookViewId="0" topLeftCell="A1">
      <selection activeCell="D8" sqref="D8"/>
    </sheetView>
  </sheetViews>
  <sheetFormatPr defaultColWidth="9.00390625" defaultRowHeight="12.75"/>
  <cols>
    <col min="1" max="1" width="12.125" style="0" customWidth="1"/>
    <col min="2" max="2" width="94.25390625" style="0" customWidth="1"/>
    <col min="3" max="3" width="14.125" style="66" customWidth="1"/>
    <col min="4" max="4" width="21.00390625" style="66" customWidth="1"/>
    <col min="5" max="5" width="14.625" style="0" customWidth="1"/>
    <col min="6" max="6" width="16.00390625" style="0" customWidth="1"/>
    <col min="7" max="255" width="8.625" style="0" customWidth="1"/>
    <col min="256" max="16384" width="11.625" style="0" customWidth="1"/>
  </cols>
  <sheetData>
    <row r="1" spans="1:4" s="7" customFormat="1" ht="12.75">
      <c r="A1" s="67" t="str">
        <f>'основная 590'!A1</f>
        <v>Расшифровка к смете расходов на 31.08.2023 года</v>
      </c>
      <c r="B1" s="67"/>
      <c r="C1" s="67"/>
      <c r="D1" s="67"/>
    </row>
    <row r="2" spans="1:4" s="7" customFormat="1" ht="12.75">
      <c r="A2" s="68" t="s">
        <v>96</v>
      </c>
      <c r="B2" s="68"/>
      <c r="C2" s="68"/>
      <c r="D2" s="68"/>
    </row>
    <row r="3" spans="1:4" s="7" customFormat="1" ht="22.5" customHeight="1">
      <c r="A3" s="69" t="s">
        <v>97</v>
      </c>
      <c r="B3" s="69"/>
      <c r="C3" s="69"/>
      <c r="D3" s="69"/>
    </row>
    <row r="4" spans="1:4" s="7" customFormat="1" ht="15.75" customHeight="1">
      <c r="A4" s="70" t="s">
        <v>98</v>
      </c>
      <c r="B4" s="70"/>
      <c r="C4" s="70"/>
      <c r="D4" s="70"/>
    </row>
    <row r="5" spans="1:4" s="7" customFormat="1" ht="15.75" customHeight="1">
      <c r="A5" s="71"/>
      <c r="B5" s="71"/>
      <c r="C5" s="71"/>
      <c r="D5" s="71"/>
    </row>
    <row r="6" spans="1:6" s="7" customFormat="1" ht="12.75">
      <c r="A6" s="72" t="s">
        <v>99</v>
      </c>
      <c r="B6" s="72" t="s">
        <v>100</v>
      </c>
      <c r="C6" s="73" t="s">
        <v>8</v>
      </c>
      <c r="D6" s="74" t="s">
        <v>9</v>
      </c>
      <c r="E6" s="75"/>
      <c r="F6" s="76"/>
    </row>
    <row r="7" spans="1:4" s="7" customFormat="1" ht="12.75">
      <c r="A7" s="77">
        <v>244346</v>
      </c>
      <c r="B7" s="78" t="s">
        <v>101</v>
      </c>
      <c r="C7" s="79"/>
      <c r="D7" s="79">
        <v>0</v>
      </c>
    </row>
    <row r="8" spans="1:4" s="7" customFormat="1" ht="12.75">
      <c r="A8" s="77"/>
      <c r="B8" s="21"/>
      <c r="C8" s="79"/>
      <c r="D8" s="79"/>
    </row>
    <row r="9" spans="1:5" s="26" customFormat="1" ht="19.5" customHeight="1">
      <c r="A9" s="80"/>
      <c r="B9" s="81" t="s">
        <v>67</v>
      </c>
      <c r="C9" s="82">
        <f>SUM(C8:C8)</f>
        <v>0</v>
      </c>
      <c r="D9" s="82">
        <f>D7</f>
        <v>0</v>
      </c>
      <c r="E9" s="83"/>
    </row>
    <row r="10" spans="1:5" s="26" customFormat="1" ht="12.75" hidden="1">
      <c r="A10" s="84">
        <v>244349</v>
      </c>
      <c r="B10" s="78" t="s">
        <v>102</v>
      </c>
      <c r="C10" s="85"/>
      <c r="D10" s="85">
        <v>0</v>
      </c>
      <c r="E10" s="83"/>
    </row>
    <row r="11" spans="1:5" s="26" customFormat="1" ht="38.25" customHeight="1" hidden="1">
      <c r="A11" s="84"/>
      <c r="B11" s="86"/>
      <c r="C11" s="85"/>
      <c r="D11" s="85"/>
      <c r="E11" s="83"/>
    </row>
    <row r="12" spans="1:5" s="26" customFormat="1" ht="19.5" customHeight="1" hidden="1">
      <c r="A12" s="84"/>
      <c r="B12" s="86"/>
      <c r="C12" s="85"/>
      <c r="D12" s="85"/>
      <c r="E12" s="83"/>
    </row>
    <row r="13" spans="1:5" s="26" customFormat="1" ht="19.5" customHeight="1" hidden="1">
      <c r="A13" s="84"/>
      <c r="B13" s="86"/>
      <c r="C13" s="85"/>
      <c r="D13" s="85"/>
      <c r="E13" s="83"/>
    </row>
    <row r="14" spans="1:5" s="26" customFormat="1" ht="26.25" customHeight="1" hidden="1">
      <c r="A14" s="80"/>
      <c r="B14" s="81" t="s">
        <v>103</v>
      </c>
      <c r="C14" s="82">
        <f>SUM(C11:C13)</f>
        <v>0</v>
      </c>
      <c r="D14" s="82">
        <f>D10</f>
        <v>0</v>
      </c>
      <c r="E14" s="83"/>
    </row>
    <row r="15" spans="1:5" s="7" customFormat="1" ht="12.75">
      <c r="A15" s="72"/>
      <c r="B15" s="72" t="s">
        <v>90</v>
      </c>
      <c r="C15" s="73">
        <f>C9+C14</f>
        <v>0</v>
      </c>
      <c r="D15" s="73">
        <f>D9+D14</f>
        <v>0</v>
      </c>
      <c r="E15" s="87"/>
    </row>
    <row r="16" spans="1:5" s="7" customFormat="1" ht="12.75">
      <c r="A16" s="72"/>
      <c r="B16" s="72"/>
      <c r="C16" s="73"/>
      <c r="D16" s="73"/>
      <c r="E16" s="87"/>
    </row>
    <row r="17" spans="1:5" ht="12.75">
      <c r="A17" s="88"/>
      <c r="B17" s="88"/>
      <c r="C17" s="89"/>
      <c r="D17" s="89"/>
      <c r="E17" s="90"/>
    </row>
    <row r="18" spans="1:5" ht="12.75">
      <c r="A18" s="88"/>
      <c r="B18" s="88"/>
      <c r="C18" s="89"/>
      <c r="D18" s="89"/>
      <c r="E18" s="90"/>
    </row>
    <row r="19" spans="1:4" ht="12.75">
      <c r="A19" s="63" t="str">
        <f>'основная 590'!A91</f>
        <v>Директор МКУК ЦКД  Отрадо-Кубанского с/п</v>
      </c>
      <c r="B19" s="7"/>
      <c r="C19" s="91"/>
      <c r="D19" s="65" t="str">
        <f>'основная 590'!D91</f>
        <v>И.В.Литвиненко</v>
      </c>
    </row>
    <row r="20" spans="1:4" ht="12.75">
      <c r="A20" s="7"/>
      <c r="B20" s="7"/>
      <c r="C20" s="91"/>
      <c r="D20" s="65"/>
    </row>
    <row r="21" spans="1:4" ht="18.75" customHeight="1">
      <c r="A21" s="92" t="s">
        <v>104</v>
      </c>
      <c r="B21" s="92"/>
      <c r="C21" s="91"/>
      <c r="D21" s="65" t="s">
        <v>94</v>
      </c>
    </row>
    <row r="22" ht="9" customHeight="1"/>
    <row r="23" ht="12.75">
      <c r="A23" s="93" t="s">
        <v>105</v>
      </c>
    </row>
    <row r="26" ht="12.75">
      <c r="A26" s="93"/>
    </row>
  </sheetData>
  <sheetProtection selectLockedCells="1" selectUnlockedCells="1"/>
  <mergeCells count="6">
    <mergeCell ref="A1:D1"/>
    <mergeCell ref="A2:D2"/>
    <mergeCell ref="A3:D3"/>
    <mergeCell ref="A4:D4"/>
    <mergeCell ref="A5:D5"/>
    <mergeCell ref="A21:B21"/>
  </mergeCells>
  <printOptions/>
  <pageMargins left="0.7875" right="0.7875" top="0.7875" bottom="0.7875" header="0.5118055555555555" footer="0.5118055555555555"/>
  <pageSetup horizontalDpi="300" verticalDpi="3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1" zoomScaleNormal="90" zoomScaleSheetLayoutView="81" workbookViewId="0" topLeftCell="A1">
      <selection activeCell="B19" sqref="B19"/>
    </sheetView>
  </sheetViews>
  <sheetFormatPr defaultColWidth="9.00390625" defaultRowHeight="12.75"/>
  <cols>
    <col min="1" max="1" width="12.125" style="0" customWidth="1"/>
    <col min="2" max="2" width="94.25390625" style="0" customWidth="1"/>
    <col min="3" max="3" width="14.125" style="66" customWidth="1"/>
    <col min="4" max="4" width="21.00390625" style="66" customWidth="1"/>
    <col min="5" max="5" width="14.625" style="0" customWidth="1"/>
    <col min="6" max="6" width="16.00390625" style="0" customWidth="1"/>
    <col min="7" max="255" width="8.625" style="0" customWidth="1"/>
    <col min="256" max="16384" width="11.625" style="0" customWidth="1"/>
  </cols>
  <sheetData>
    <row r="1" spans="1:4" s="7" customFormat="1" ht="12.75">
      <c r="A1" s="67" t="str">
        <f>'основная 590'!A1</f>
        <v>Расшифровка к смете расходов на 31.08.2023 года</v>
      </c>
      <c r="B1" s="67"/>
      <c r="C1" s="67"/>
      <c r="D1" s="67"/>
    </row>
    <row r="2" spans="1:4" s="7" customFormat="1" ht="12.75">
      <c r="A2" s="68" t="s">
        <v>96</v>
      </c>
      <c r="B2" s="68"/>
      <c r="C2" s="68"/>
      <c r="D2" s="68"/>
    </row>
    <row r="3" spans="1:4" s="7" customFormat="1" ht="22.5" customHeight="1">
      <c r="A3" s="69" t="s">
        <v>106</v>
      </c>
      <c r="B3" s="69"/>
      <c r="C3" s="69"/>
      <c r="D3" s="69"/>
    </row>
    <row r="4" spans="1:4" s="7" customFormat="1" ht="15.75" customHeight="1">
      <c r="A4" s="70" t="s">
        <v>107</v>
      </c>
      <c r="B4" s="70"/>
      <c r="C4" s="70"/>
      <c r="D4" s="70"/>
    </row>
    <row r="5" spans="1:4" s="7" customFormat="1" ht="15.75" customHeight="1">
      <c r="A5" s="71"/>
      <c r="B5" s="71"/>
      <c r="C5" s="71"/>
      <c r="D5" s="71"/>
    </row>
    <row r="6" spans="1:6" s="7" customFormat="1" ht="12.75">
      <c r="A6" s="72" t="s">
        <v>99</v>
      </c>
      <c r="B6" s="72" t="s">
        <v>100</v>
      </c>
      <c r="C6" s="73" t="s">
        <v>8</v>
      </c>
      <c r="D6" s="74" t="s">
        <v>9</v>
      </c>
      <c r="E6" s="75"/>
      <c r="F6" s="76"/>
    </row>
    <row r="7" spans="1:4" s="7" customFormat="1" ht="12.75">
      <c r="A7" s="77">
        <v>244225</v>
      </c>
      <c r="B7" s="78" t="s">
        <v>34</v>
      </c>
      <c r="C7" s="79"/>
      <c r="D7" s="79">
        <v>432200</v>
      </c>
    </row>
    <row r="8" spans="1:4" s="7" customFormat="1" ht="12.75">
      <c r="A8" s="77"/>
      <c r="B8" s="21" t="s">
        <v>108</v>
      </c>
      <c r="C8" s="79">
        <v>432200</v>
      </c>
      <c r="D8" s="79"/>
    </row>
    <row r="9" spans="1:5" s="26" customFormat="1" ht="19.5" customHeight="1">
      <c r="A9" s="80"/>
      <c r="B9" s="81" t="s">
        <v>61</v>
      </c>
      <c r="C9" s="82">
        <f>SUM(C8:C8)</f>
        <v>432200</v>
      </c>
      <c r="D9" s="82">
        <f>D7</f>
        <v>432200</v>
      </c>
      <c r="E9" s="83"/>
    </row>
    <row r="10" spans="1:4" s="7" customFormat="1" ht="12.75">
      <c r="A10" s="77">
        <v>244310</v>
      </c>
      <c r="B10" s="78" t="s">
        <v>58</v>
      </c>
      <c r="C10" s="79"/>
      <c r="D10" s="79">
        <v>244800</v>
      </c>
    </row>
    <row r="11" spans="1:4" s="7" customFormat="1" ht="12.75">
      <c r="A11" s="77"/>
      <c r="B11" s="21" t="s">
        <v>109</v>
      </c>
      <c r="C11" s="79">
        <f>267800-C19</f>
        <v>244800</v>
      </c>
      <c r="D11" s="79"/>
    </row>
    <row r="12" spans="1:5" s="26" customFormat="1" ht="19.5" customHeight="1">
      <c r="A12" s="80"/>
      <c r="B12" s="81" t="s">
        <v>61</v>
      </c>
      <c r="C12" s="82">
        <f>SUM(C11:C11)</f>
        <v>244800</v>
      </c>
      <c r="D12" s="82">
        <f>D10</f>
        <v>244800</v>
      </c>
      <c r="E12" s="83"/>
    </row>
    <row r="13" spans="1:5" s="26" customFormat="1" ht="12.75" hidden="1">
      <c r="A13" s="84">
        <v>244349</v>
      </c>
      <c r="B13" s="78" t="s">
        <v>102</v>
      </c>
      <c r="C13" s="85"/>
      <c r="D13" s="85">
        <v>0</v>
      </c>
      <c r="E13" s="83"/>
    </row>
    <row r="14" spans="1:5" s="26" customFormat="1" ht="38.25" customHeight="1" hidden="1">
      <c r="A14" s="84"/>
      <c r="B14" s="86"/>
      <c r="C14" s="85"/>
      <c r="D14" s="85"/>
      <c r="E14" s="83"/>
    </row>
    <row r="15" spans="1:5" s="26" customFormat="1" ht="19.5" customHeight="1" hidden="1">
      <c r="A15" s="84"/>
      <c r="B15" s="86"/>
      <c r="C15" s="85"/>
      <c r="D15" s="85"/>
      <c r="E15" s="83"/>
    </row>
    <row r="16" spans="1:5" s="26" customFormat="1" ht="19.5" customHeight="1" hidden="1">
      <c r="A16" s="84"/>
      <c r="B16" s="86"/>
      <c r="C16" s="85"/>
      <c r="D16" s="85"/>
      <c r="E16" s="83"/>
    </row>
    <row r="17" spans="1:5" s="26" customFormat="1" ht="26.25" customHeight="1" hidden="1">
      <c r="A17" s="80"/>
      <c r="B17" s="81" t="s">
        <v>103</v>
      </c>
      <c r="C17" s="82">
        <f>SUM(C14:C16)</f>
        <v>0</v>
      </c>
      <c r="D17" s="82">
        <f>D13</f>
        <v>0</v>
      </c>
      <c r="E17" s="83"/>
    </row>
    <row r="18" spans="1:4" s="7" customFormat="1" ht="12.75">
      <c r="A18" s="77">
        <v>244346</v>
      </c>
      <c r="B18" s="78" t="s">
        <v>64</v>
      </c>
      <c r="C18" s="79"/>
      <c r="D18" s="79">
        <v>23000</v>
      </c>
    </row>
    <row r="19" spans="1:4" s="7" customFormat="1" ht="12.75">
      <c r="A19" s="77"/>
      <c r="B19" s="21" t="s">
        <v>110</v>
      </c>
      <c r="C19" s="79">
        <v>23000</v>
      </c>
      <c r="D19" s="79"/>
    </row>
    <row r="20" spans="1:5" s="26" customFormat="1" ht="19.5" customHeight="1">
      <c r="A20" s="80"/>
      <c r="B20" s="81" t="s">
        <v>61</v>
      </c>
      <c r="C20" s="82">
        <f>SUM(C19:C19)</f>
        <v>23000</v>
      </c>
      <c r="D20" s="82">
        <f>D18</f>
        <v>23000</v>
      </c>
      <c r="E20" s="83"/>
    </row>
    <row r="21" spans="1:5" s="7" customFormat="1" ht="12.75">
      <c r="A21" s="72"/>
      <c r="B21" s="72" t="s">
        <v>90</v>
      </c>
      <c r="C21" s="73">
        <f>C9+C12+C20</f>
        <v>700000</v>
      </c>
      <c r="D21" s="73">
        <f>D7+D10+D20</f>
        <v>700000</v>
      </c>
      <c r="E21" s="87"/>
    </row>
    <row r="22" spans="1:5" s="7" customFormat="1" ht="12.75">
      <c r="A22" s="72"/>
      <c r="B22" s="72"/>
      <c r="C22" s="73"/>
      <c r="D22" s="73"/>
      <c r="E22" s="87"/>
    </row>
    <row r="23" spans="1:5" ht="12.75">
      <c r="A23" s="88"/>
      <c r="B23" s="88"/>
      <c r="C23" s="89"/>
      <c r="D23" s="89"/>
      <c r="E23" s="90"/>
    </row>
    <row r="24" spans="1:5" ht="12.75">
      <c r="A24" s="88"/>
      <c r="B24" s="88"/>
      <c r="C24" s="89"/>
      <c r="D24" s="89"/>
      <c r="E24" s="90"/>
    </row>
    <row r="25" spans="1:4" ht="12.75">
      <c r="A25" s="63" t="str">
        <f>'основная 590'!A91</f>
        <v>Директор МКУК ЦКД  Отрадо-Кубанского с/п</v>
      </c>
      <c r="B25" s="7"/>
      <c r="C25" s="91"/>
      <c r="D25" s="65" t="str">
        <f>'основная 590'!D91</f>
        <v>И.В.Литвиненко</v>
      </c>
    </row>
    <row r="26" spans="1:4" ht="12.75">
      <c r="A26" s="7"/>
      <c r="B26" s="7"/>
      <c r="C26" s="91"/>
      <c r="D26" s="65"/>
    </row>
    <row r="27" spans="1:4" ht="18.75" customHeight="1">
      <c r="A27" s="92" t="s">
        <v>104</v>
      </c>
      <c r="B27" s="92"/>
      <c r="C27" s="91"/>
      <c r="D27" s="65" t="s">
        <v>94</v>
      </c>
    </row>
    <row r="28" ht="9" customHeight="1"/>
    <row r="29" ht="12.75">
      <c r="A29" s="93" t="s">
        <v>105</v>
      </c>
    </row>
    <row r="32" ht="12.75">
      <c r="A32" s="93"/>
    </row>
  </sheetData>
  <sheetProtection selectLockedCells="1" selectUnlockedCells="1"/>
  <mergeCells count="6">
    <mergeCell ref="A1:D1"/>
    <mergeCell ref="A2:D2"/>
    <mergeCell ref="A3:D3"/>
    <mergeCell ref="A4:D4"/>
    <mergeCell ref="A5:D5"/>
    <mergeCell ref="A27:B27"/>
  </mergeCells>
  <printOptions/>
  <pageMargins left="0.7875" right="0.7875" top="0.7875" bottom="0.7875" header="0.5118055555555555" footer="0.5118055555555555"/>
  <pageSetup horizontalDpi="300" verticalDpi="3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2023-04-20T13:18:14Z</cp:lastPrinted>
  <dcterms:modified xsi:type="dcterms:W3CDTF">2023-11-20T12:56:19Z</dcterms:modified>
  <cp:category/>
  <cp:version/>
  <cp:contentType/>
  <cp:contentStatus/>
  <cp:revision>542</cp:revision>
</cp:coreProperties>
</file>