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11040" tabRatio="768" activeTab="0"/>
  </bookViews>
  <sheets>
    <sheet name="уо" sheetId="1" r:id="rId1"/>
  </sheets>
  <definedNames>
    <definedName name="_xlnm.Print_Area" localSheetId="0">'уо'!$A$1:$I$671</definedName>
  </definedNames>
  <calcPr fullCalcOnLoad="1" fullPrecision="0"/>
</workbook>
</file>

<file path=xl/sharedStrings.xml><?xml version="1.0" encoding="utf-8"?>
<sst xmlns="http://schemas.openxmlformats.org/spreadsheetml/2006/main" count="687" uniqueCount="354">
  <si>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</si>
  <si>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</si>
  <si>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</si>
  <si>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</si>
  <si>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</si>
  <si>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</si>
  <si>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</si>
  <si>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</si>
  <si>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</si>
  <si>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</si>
  <si>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</si>
  <si>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</si>
  <si>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</si>
  <si>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</si>
  <si>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</si>
  <si>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</si>
  <si>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расчетная численность основных работников*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</si>
  <si>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</si>
  <si>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</si>
  <si>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</si>
  <si>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</si>
  <si>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</si>
  <si>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</si>
  <si>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</si>
  <si>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</si>
  <si>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</si>
  <si>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</si>
  <si>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</si>
  <si>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</si>
  <si>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</si>
  <si>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</si>
  <si>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</si>
  <si>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</si>
  <si>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</si>
  <si>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</si>
  <si>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</si>
  <si>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</si>
  <si>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</si>
  <si>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</si>
  <si>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</si>
  <si>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</si>
  <si>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</si>
  <si>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</si>
  <si>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</si>
  <si>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</si>
  <si>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</si>
  <si>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</si>
  <si>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</si>
  <si>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</si>
  <si>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Расчетная численность основных работников (согласно п.1.2.1)</t>
  </si>
  <si>
    <t>1.4.2. Затраты на приобретение принтеров, многофункциональных устройств и копировальных аппаратов (оргтехники)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</si>
  <si>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</si>
  <si>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</si>
  <si>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</si>
  <si>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</si>
  <si>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</si>
  <si>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</si>
  <si>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</si>
  <si>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</si>
  <si>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</si>
  <si>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</si>
  <si>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</si>
  <si>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</si>
  <si>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</si>
  <si>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</si>
  <si>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</si>
  <si>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</si>
  <si>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</si>
  <si>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</si>
  <si>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</si>
  <si>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</si>
  <si>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</si>
  <si>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</si>
  <si>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</si>
  <si>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</si>
  <si>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</si>
  <si>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</si>
  <si>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</si>
  <si>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</si>
  <si>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</si>
  <si>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</si>
  <si>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</si>
  <si>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</si>
  <si>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</si>
  <si>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</si>
  <si>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</si>
  <si>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</si>
  <si>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</si>
  <si>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</si>
  <si>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</si>
  <si>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</si>
  <si>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</si>
  <si>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</si>
  <si>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</si>
  <si>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</si>
  <si>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Количество извещателей пожарной сигнализации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</si>
  <si>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</si>
  <si>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</si>
  <si>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</si>
  <si>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</si>
  <si>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</si>
  <si>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</si>
  <si>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Фактические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в отчетном финансовом году</t>
  </si>
  <si>
    <t>2.3.2. Затраты на проведение предрейсового и послерейсового осмотра водителей транспортных средств</t>
  </si>
  <si>
    <t>Количество водителей</t>
  </si>
  <si>
    <t>6=гр2*гр3*гр4/гр5</t>
  </si>
  <si>
    <t>5=1,2</t>
  </si>
  <si>
    <t>4=гр3*гр4</t>
  </si>
  <si>
    <t>ВСЕГО 2.3.1.Затраты на оплату типографических работ и услуг, включая приобретение периодических печатных изданий</t>
  </si>
  <si>
    <t>Поправочный коэффициент, учитывающий неявки на работу по причинам, установленным трудовым законодательством РФ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</si>
  <si>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</si>
  <si>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</si>
  <si>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</si>
  <si>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</si>
  <si>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Предрейсовый технический осмотр транспортных средств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</si>
  <si>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</si>
  <si>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</si>
  <si>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</si>
  <si>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</si>
  <si>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</si>
  <si>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Ручка шариковая</t>
  </si>
  <si>
    <t>Карандаш чернографитный</t>
  </si>
  <si>
    <t>Ножницы канцелярские</t>
  </si>
  <si>
    <t>Маркеры, текстовыделители</t>
  </si>
  <si>
    <t>Степлер № 24</t>
  </si>
  <si>
    <t xml:space="preserve">Папка-регистратор </t>
  </si>
  <si>
    <t>Мешки для мусора на 30 л для мусорных корзин (в уп. 30 мешков)</t>
  </si>
  <si>
    <t>Бензин АИ-95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</si>
  <si>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</si>
  <si>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</si>
  <si>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</si>
  <si>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</si>
  <si>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</si>
  <si>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Неисключительная лицензия на право использования Антивирусного   программного обеспечения</t>
  </si>
  <si>
    <t>2. Прочие затраты</t>
  </si>
  <si>
    <t>Обучение ответственных лиц по контрактной системе в сфере закупок товаров, работ, услуг для обеспечения государственных и муниципальных нужд, 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</si>
  <si>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</si>
  <si>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</si>
  <si>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</si>
  <si>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</si>
  <si>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</si>
  <si>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Создание и техническое сопровождение официального сайта</t>
  </si>
  <si>
    <t>Техническое обслуживание, ремонт и диагностирование транспортного средства</t>
  </si>
  <si>
    <t>Вневедомственная охрана</t>
  </si>
  <si>
    <t>Картридж Canon</t>
  </si>
  <si>
    <t>Дератизация</t>
  </si>
  <si>
    <t>Курсы повышения квалификации в сфере образования</t>
  </si>
  <si>
    <t xml:space="preserve">Расчет нормативных затрат </t>
  </si>
  <si>
    <t>на обеспечение функций</t>
  </si>
  <si>
    <t xml:space="preserve"> управления образования администрации муниципального образования Апшеронский район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</si>
  <si>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</si>
  <si>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</si>
  <si>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</si>
  <si>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</si>
  <si>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</si>
  <si>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</si>
  <si>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</si>
  <si>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</si>
  <si>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</si>
  <si>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</si>
  <si>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</si>
  <si>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Наименование должности</t>
  </si>
  <si>
    <t>3=гр4*0,2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</si>
  <si>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</si>
  <si>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</si>
  <si>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</si>
  <si>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</si>
  <si>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</si>
  <si>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</si>
  <si>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</si>
  <si>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</si>
  <si>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</si>
  <si>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</si>
  <si>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</si>
  <si>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</si>
  <si>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</si>
  <si>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</si>
  <si>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</si>
  <si>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</si>
  <si>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</si>
  <si>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</si>
  <si>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Цена вывоза 1 куб. метра тердых бытовых отходов</t>
  </si>
  <si>
    <t>Количество транспортных средств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</si>
  <si>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</si>
  <si>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</si>
  <si>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</si>
  <si>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</si>
  <si>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</si>
  <si>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Цена проведения 1 предрейсового и послерейсового осмотра</t>
  </si>
  <si>
    <t>Количество рабочих дней в году</t>
  </si>
  <si>
    <t>2.3.3. Затраты на проведение диспансеризации работников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</si>
  <si>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</si>
  <si>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</si>
  <si>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Численность работников, подлежащих диспансеризации</t>
  </si>
  <si>
    <t>Цена проведения диспансеризации в расчете на 1 работника</t>
  </si>
  <si>
    <t>Количество транспортных средств в соответствии с нормативами муниципальных органов</t>
  </si>
  <si>
    <t>Цена приобретения транспортного средства в соответствии с нормативами муниципальных органов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</si>
  <si>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</si>
  <si>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</si>
  <si>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</si>
  <si>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</si>
  <si>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</si>
  <si>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</si>
  <si>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</si>
  <si>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</si>
  <si>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</si>
  <si>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</si>
  <si>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</si>
  <si>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</si>
  <si>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</si>
  <si>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</si>
  <si>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</si>
  <si>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</si>
  <si>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</si>
  <si>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 xml:space="preserve">Цена обучения одного работника по виду дополнительного образования (фактическая потребность в отчетном финансовом году для других расходов, осуществляемых в целях выполнения норм законодательства РФ) </t>
  </si>
  <si>
    <t xml:space="preserve">Количество работников, направляемых на дополнительное образование (количество расходов, осуществляемых в целях выполнения норм законодательства РФ) 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</si>
  <si>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</si>
  <si>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2.4.1.Затраты на приобретение транспортных средств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</si>
  <si>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</si>
  <si>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</si>
  <si>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</si>
  <si>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</si>
  <si>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</si>
  <si>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</si>
  <si>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</si>
  <si>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</si>
  <si>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2.5.5.Затраты на приобретение запасных частей для транспортных средств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</si>
  <si>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</si>
  <si>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</si>
  <si>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</si>
  <si>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</si>
  <si>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</si>
  <si>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</si>
  <si>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</si>
  <si>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</si>
  <si>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</si>
  <si>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</si>
  <si>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</si>
  <si>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</si>
  <si>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</si>
  <si>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</si>
  <si>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</si>
  <si>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</si>
  <si>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</si>
  <si>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>2.6. Затраты на капитальный ремонт муниципального имущества</t>
  </si>
  <si>
    <t>Сумма сводного сметного расчета стоимости  строительства</t>
  </si>
  <si>
    <t>2.8.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</si>
  <si>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2.9.Нормативы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</si>
  <si>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</si>
  <si>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 xml:space="preserve">Затраты на оплату услуг по  обслуживанию помещений </t>
  </si>
  <si>
    <t>2.2.1.5 Затраты  на оплату услуг по  обслуживанию помещений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</si>
  <si>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</si>
  <si>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Стоимость предрейсового технического осмотра, 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</si>
  <si>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2.7.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</si>
  <si>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ПРИЛОЖЕНИЕ № 1 </t>
  </si>
  <si>
    <t>Программное обеспечение ViPNet Client (КС3)</t>
  </si>
  <si>
    <t>Количество, шт</t>
  </si>
  <si>
    <t>Цена 1 единицы, руб.</t>
  </si>
  <si>
    <t>5=гр.3*гр.4</t>
  </si>
  <si>
    <t>Эксплуатационные испытания электроустановок с оформлением отчета</t>
  </si>
  <si>
    <t>2.2.4.4. Затраты на техническое обслуживание и регламентарно-профилактический ремонт видеонаблюдения</t>
  </si>
  <si>
    <t>Количество видеокамер</t>
  </si>
  <si>
    <t>Цена технического обслуживания и регламентарно-профилактического ремонта 1 видеокамеры в год</t>
  </si>
  <si>
    <t>Для всех групп должностей</t>
  </si>
  <si>
    <t>Количество основных средств в соответствии с нормативами муниципальных органов</t>
  </si>
  <si>
    <t>Цена приобретения основных средств в соответствии с нормативами муниципальных органов</t>
  </si>
  <si>
    <t xml:space="preserve">2.10.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</si>
  <si>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</si>
  <si>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</si>
  <si>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</si>
  <si>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>Техническое обслуживание охранной сигнализации</t>
  </si>
  <si>
    <t>2=гр3*1</t>
  </si>
  <si>
    <t>Диспансеризации работников</t>
  </si>
  <si>
    <t>Цена технического обслуживания, руб.</t>
  </si>
  <si>
    <t>Содержание и текущий ремонт общего имущества</t>
  </si>
  <si>
    <t xml:space="preserve">УТВЕРЖДЕН
приказом управления образования                                        администрации муниципального образования Апшеронский район
от ________________ № _____________
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</si>
  <si>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</si>
  <si>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>Техническое обслуживание электрохозяйства на объекте</t>
  </si>
  <si>
    <t>Печатные издания</t>
  </si>
  <si>
    <t>Степлер № 10</t>
  </si>
  <si>
    <t>Скоросшиватель пластиковый</t>
  </si>
  <si>
    <t>Скоросшиватель картонный</t>
  </si>
  <si>
    <t>Линейка 30 см</t>
  </si>
  <si>
    <t>Точилка для карандаша</t>
  </si>
  <si>
    <t>Набор текстомаркеров</t>
  </si>
  <si>
    <t>Батарейка</t>
  </si>
  <si>
    <t>Бумага 5 цветов</t>
  </si>
  <si>
    <t>Вкладыш с перфорацией</t>
  </si>
  <si>
    <t>Бумага А-3</t>
  </si>
  <si>
    <t>Ежедневник</t>
  </si>
  <si>
    <t>Папка регистратор А4 50</t>
  </si>
  <si>
    <t>Папка регистратор А4 80</t>
  </si>
  <si>
    <t>Штемпельная краска</t>
  </si>
  <si>
    <t>Штрих на быстросохнущей основе 20 мм</t>
  </si>
  <si>
    <t>Тетрадь А4, 96 листов</t>
  </si>
  <si>
    <t>Книга канцелярская</t>
  </si>
  <si>
    <t>Бумага для заметок самоклеящаяся</t>
  </si>
  <si>
    <t>Клей ПВА</t>
  </si>
  <si>
    <t>Скотч 19мм*33мм</t>
  </si>
  <si>
    <t>Папка архивная</t>
  </si>
  <si>
    <t>Салфетка 30*30 см, микрофибра</t>
  </si>
  <si>
    <t>Салфетка 24*24</t>
  </si>
  <si>
    <t>Бумага туалетная</t>
  </si>
  <si>
    <t>Полироль для мебели</t>
  </si>
  <si>
    <t>2.15. Затраты на дополнительное профессиональное образование</t>
  </si>
  <si>
    <t xml:space="preserve">Фактическая потребность в отчетном финансовом году </t>
  </si>
  <si>
    <t>2.16. Прочие затраты</t>
  </si>
  <si>
    <t>Обучение ответственных лиц по контрактной системе в сфере закупок товаров, работ, услуг для обеспечения государственных и муниципальных нужд,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</si>
  <si>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Рамка деревяная</t>
  </si>
  <si>
    <t>Поставка компакт-диска с дистрибутивом</t>
  </si>
  <si>
    <t>Проведение независимой оценки качества</t>
  </si>
  <si>
    <t>Местные телефонные соединения</t>
  </si>
  <si>
    <t>Междугородние телефонные соединения</t>
  </si>
  <si>
    <t>Принтер лазерный, формата А4</t>
  </si>
  <si>
    <t>Мышь проводная</t>
  </si>
  <si>
    <t>ИБП</t>
  </si>
  <si>
    <t>Аккумулятор для источника бесперебойного питания</t>
  </si>
  <si>
    <t xml:space="preserve">Картридж ТК-1200, оригинал, черный (3000 стр.) </t>
  </si>
  <si>
    <t xml:space="preserve">Картридж ТК-1200, совместимый, черный (3000 стр.) </t>
  </si>
  <si>
    <t>2.2.1.3. Затраты на вывоз твердых коммунальных отходов</t>
  </si>
  <si>
    <t>Количество куб. метров твердых коммунальных отходов в год</t>
  </si>
  <si>
    <t>Грамоты</t>
  </si>
  <si>
    <t>Бумага для заметок 90*90*500 цветная</t>
  </si>
  <si>
    <t xml:space="preserve">Мыло жидкое гель 500 мл </t>
  </si>
  <si>
    <t>Перчатки резиновые</t>
  </si>
  <si>
    <t>Моющее средство для мытья стекол и зеркал 500 мл</t>
  </si>
  <si>
    <t>Моющее средство универсально для мытья полов  1000 мл</t>
  </si>
  <si>
    <t>Моющее средство для дезинфекции гель 1000 мл</t>
  </si>
  <si>
    <t>Кресло офисное</t>
  </si>
  <si>
    <t>Стол рабочий</t>
  </si>
  <si>
    <t>Шкаф высокий</t>
  </si>
  <si>
    <t>Шкаф архивный</t>
  </si>
  <si>
    <t>Огнетушитель</t>
  </si>
  <si>
    <t>Создание квалифицированного ключа подписи</t>
  </si>
  <si>
    <t>Предоставление програмного продукта генерации электронной подписи</t>
  </si>
  <si>
    <t>Аттестация ПК на проведение работ "Защита данных"</t>
  </si>
  <si>
    <t>СОУТ</t>
  </si>
  <si>
    <t>Пожарно-технический минимум для руководителей и специалистов</t>
  </si>
  <si>
    <t>Обучение требованиям охраны труда</t>
  </si>
  <si>
    <t xml:space="preserve">Прохождение мед.осмотра работниками </t>
  </si>
  <si>
    <t>Плата за НВОС</t>
  </si>
  <si>
    <t xml:space="preserve">Ведение документации в области обращения с отходами </t>
  </si>
  <si>
    <t>Отчет № 2-ТП</t>
  </si>
  <si>
    <t>Обучение по оказанию первой помощи пострадавшим</t>
  </si>
  <si>
    <t>Обучение по антитеррорестической безопастности</t>
  </si>
  <si>
    <t>Обучение по антикоррупционной безопастности</t>
  </si>
  <si>
    <t>Принтер МФУ НР</t>
  </si>
  <si>
    <t>Принтер МФУ Brother</t>
  </si>
  <si>
    <r>
      <t xml:space="preserve">1.4.1 Затраты на приобретение рабочих станций, </t>
    </r>
    <r>
      <rPr>
        <b/>
        <sz val="11"/>
        <rFont val="Times New Roman"/>
        <family val="1"/>
      </rPr>
      <t>ноутбуков</t>
    </r>
  </si>
  <si>
    <r>
      <t xml:space="preserve">Предельное количество рабочих станций, </t>
    </r>
    <r>
      <rPr>
        <b/>
        <sz val="11"/>
        <rFont val="Times New Roman"/>
        <family val="1"/>
      </rPr>
      <t>ноутбуков</t>
    </r>
  </si>
  <si>
    <r>
      <t>Количество рабочих станций,</t>
    </r>
    <r>
      <rPr>
        <b/>
        <sz val="11"/>
        <rFont val="Times New Roman"/>
        <family val="1"/>
      </rPr>
      <t>ноутбуков</t>
    </r>
  </si>
  <si>
    <r>
      <t xml:space="preserve">Цена приобретения 1 рабочей станции, </t>
    </r>
    <r>
      <rPr>
        <b/>
        <sz val="11"/>
        <rFont val="Times New Roman"/>
        <family val="1"/>
      </rPr>
      <t>ноутбука</t>
    </r>
  </si>
  <si>
    <t xml:space="preserve">МФУ лазерный </t>
  </si>
  <si>
    <t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 С.А. Аипова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</si>
</sst>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</numFmts>
  <fonts count="45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6" fillId="0" borderId="1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4" fontId="5" fillId="0" borderId="1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4" fontId="6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4" fontId="5" fillId="0" borderId="12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1"/>
  <sheetViews>
    <sheetView tabSelected="1" zoomScale="120" zoomScaleNormal="120" zoomScalePageLayoutView="0" workbookViewId="0" topLeftCell="A646">
      <selection activeCell="A234" sqref="A234:B234"/>
    </sheetView>
  </sheetViews>
  <sheetFormatPr defaultColWidth="9.140625" defaultRowHeight="12.75"/>
  <cols>
    <col min="1" max="1" width="7.8515625" style="1" customWidth="1"/>
    <col min="2" max="2" width="27.00390625" style="1" customWidth="1"/>
    <col min="3" max="3" width="17.7109375" style="2" customWidth="1"/>
    <col min="4" max="4" width="17.140625" style="1" customWidth="1"/>
    <col min="5" max="5" width="21.00390625" style="1" customWidth="1"/>
    <col min="6" max="7" width="15.57421875" style="1" customWidth="1"/>
    <col min="8" max="8" width="12.57421875" style="1" customWidth="1"/>
    <col min="9" max="9" width="20.7109375" style="1" customWidth="1"/>
    <col min="10" max="10" width="4.421875" style="1" customWidth="1"/>
    <col min="11" max="23" width="9.140625" style="1" customWidth="1"/>
    <col min="24" max="16384" width="9.140625" style="1" customWidth="1"/>
  </cols>
  <sheetData>
    <row r="1" spans="7:10" ht="27.75" customHeight="1">
      <c r="G1" s="73" t="s">
        <v>254</v>
      </c>
      <c r="H1" s="73"/>
      <c r="I1" s="73"/>
      <c r="J1" s="73"/>
    </row>
    <row r="2" spans="7:10" ht="90.75" customHeight="1">
      <c r="G2" s="101" t="s">
        <v>275</v>
      </c>
      <c r="H2" s="101"/>
      <c r="I2" s="101"/>
      <c r="J2" s="4"/>
    </row>
    <row r="3" spans="6:10" ht="25.5" customHeight="1">
      <c r="F3" s="101"/>
      <c r="G3" s="101"/>
      <c r="H3" s="101"/>
      <c r="I3" s="101"/>
      <c r="J3" s="5"/>
    </row>
    <row r="5" spans="1:6" ht="18.75" customHeight="1">
      <c r="A5" s="100" t="s">
        <v>147</v>
      </c>
      <c r="B5" s="100"/>
      <c r="C5" s="100"/>
      <c r="D5" s="100"/>
      <c r="E5" s="100"/>
      <c r="F5" s="100"/>
    </row>
    <row r="6" spans="1:6" ht="18.75" customHeight="1">
      <c r="A6" s="100" t="s">
        <v>148</v>
      </c>
      <c r="B6" s="100"/>
      <c r="C6" s="100"/>
      <c r="D6" s="100"/>
      <c r="E6" s="100"/>
      <c r="F6" s="100"/>
    </row>
    <row r="7" spans="1:6" ht="21.75" customHeight="1">
      <c r="A7" s="100" t="s">
        <v>149</v>
      </c>
      <c r="B7" s="100"/>
      <c r="C7" s="100"/>
      <c r="D7" s="100"/>
      <c r="E7" s="100"/>
      <c r="F7" s="100"/>
    </row>
    <row r="9" ht="15">
      <c r="A9" s="6" t="s">
        <v>233</v>
      </c>
    </row>
    <row r="11" ht="15">
      <c r="A11" s="6" t="s">
        <v>8</v>
      </c>
    </row>
    <row r="13" ht="15">
      <c r="A13" s="1" t="s">
        <v>237</v>
      </c>
    </row>
    <row r="15" spans="1:5" ht="78.75" customHeight="1">
      <c r="A15" s="7" t="s">
        <v>231</v>
      </c>
      <c r="B15" s="8" t="s">
        <v>238</v>
      </c>
      <c r="C15" s="8" t="s">
        <v>239</v>
      </c>
      <c r="D15" s="8" t="s">
        <v>234</v>
      </c>
      <c r="E15" s="8" t="s">
        <v>232</v>
      </c>
    </row>
    <row r="16" spans="1:5" ht="30" customHeight="1">
      <c r="A16" s="9">
        <v>1</v>
      </c>
      <c r="B16" s="10">
        <v>2</v>
      </c>
      <c r="C16" s="10">
        <v>3</v>
      </c>
      <c r="D16" s="10">
        <v>4</v>
      </c>
      <c r="E16" s="10" t="s">
        <v>235</v>
      </c>
    </row>
    <row r="17" spans="1:5" ht="15.75" customHeight="1">
      <c r="A17" s="7">
        <v>1</v>
      </c>
      <c r="B17" s="11">
        <v>4</v>
      </c>
      <c r="C17" s="11">
        <f>259.2*1.04</f>
        <v>269.57</v>
      </c>
      <c r="D17" s="11">
        <v>12</v>
      </c>
      <c r="E17" s="11">
        <f>B17*C17*D17</f>
        <v>12939.36</v>
      </c>
    </row>
    <row r="18" spans="1:5" ht="15.75" customHeight="1" hidden="1">
      <c r="A18" s="7">
        <v>2</v>
      </c>
      <c r="B18" s="11"/>
      <c r="C18" s="11"/>
      <c r="D18" s="11"/>
      <c r="E18" s="11">
        <f>B18*C18*D18</f>
        <v>0</v>
      </c>
    </row>
    <row r="19" spans="1:5" ht="15" hidden="1">
      <c r="A19" s="7">
        <v>3</v>
      </c>
      <c r="B19" s="11"/>
      <c r="C19" s="11"/>
      <c r="D19" s="11"/>
      <c r="E19" s="11">
        <f>B19*C19*D19</f>
        <v>0</v>
      </c>
    </row>
    <row r="20" spans="1:5" ht="15" hidden="1">
      <c r="A20" s="7">
        <v>4</v>
      </c>
      <c r="B20" s="11"/>
      <c r="C20" s="11"/>
      <c r="D20" s="11"/>
      <c r="E20" s="11">
        <f>B20*C20*D20</f>
        <v>0</v>
      </c>
    </row>
    <row r="21" spans="1:5" ht="15">
      <c r="A21" s="12" t="s">
        <v>230</v>
      </c>
      <c r="B21" s="13" t="s">
        <v>236</v>
      </c>
      <c r="C21" s="11" t="s">
        <v>236</v>
      </c>
      <c r="D21" s="13" t="s">
        <v>236</v>
      </c>
      <c r="E21" s="13">
        <f>SUM(E17:E20)</f>
        <v>12939.36</v>
      </c>
    </row>
    <row r="23" ht="15">
      <c r="A23" s="1" t="s">
        <v>150</v>
      </c>
    </row>
    <row r="25" spans="1:7" ht="90">
      <c r="A25" s="7" t="s">
        <v>231</v>
      </c>
      <c r="B25" s="8" t="s">
        <v>151</v>
      </c>
      <c r="C25" s="8" t="s">
        <v>238</v>
      </c>
      <c r="D25" s="8" t="s">
        <v>240</v>
      </c>
      <c r="E25" s="8" t="s">
        <v>241</v>
      </c>
      <c r="F25" s="8" t="s">
        <v>234</v>
      </c>
      <c r="G25" s="8" t="s">
        <v>232</v>
      </c>
    </row>
    <row r="26" spans="1:7" ht="30">
      <c r="A26" s="7">
        <v>1</v>
      </c>
      <c r="B26" s="14" t="s">
        <v>311</v>
      </c>
      <c r="C26" s="11">
        <v>4</v>
      </c>
      <c r="D26" s="11">
        <v>391</v>
      </c>
      <c r="E26" s="11">
        <f>0.72*1.04</f>
        <v>0.75</v>
      </c>
      <c r="F26" s="11">
        <v>12</v>
      </c>
      <c r="G26" s="11">
        <f>C26*D26*E26*F26</f>
        <v>14076</v>
      </c>
    </row>
    <row r="27" spans="1:7" ht="30">
      <c r="A27" s="7">
        <v>2</v>
      </c>
      <c r="B27" s="14" t="s">
        <v>312</v>
      </c>
      <c r="C27" s="11">
        <v>4</v>
      </c>
      <c r="D27" s="11">
        <v>32</v>
      </c>
      <c r="E27" s="11">
        <v>3.48</v>
      </c>
      <c r="F27" s="11">
        <v>12</v>
      </c>
      <c r="G27" s="11">
        <f>C27*D27*E27*F27</f>
        <v>5345.28</v>
      </c>
    </row>
    <row r="28" spans="1:9" ht="15" hidden="1">
      <c r="A28" s="7"/>
      <c r="B28" s="14"/>
      <c r="C28" s="11"/>
      <c r="D28" s="11"/>
      <c r="E28" s="11"/>
      <c r="F28" s="11"/>
      <c r="G28" s="11">
        <f>C28*D28*E28*F28</f>
        <v>0</v>
      </c>
      <c r="I28" s="15"/>
    </row>
    <row r="29" spans="1:7" ht="15" hidden="1">
      <c r="A29" s="7"/>
      <c r="B29" s="12"/>
      <c r="C29" s="11"/>
      <c r="D29" s="11"/>
      <c r="E29" s="11"/>
      <c r="F29" s="11"/>
      <c r="G29" s="11">
        <f>C29*D29*E29*F29</f>
        <v>0</v>
      </c>
    </row>
    <row r="30" spans="1:7" ht="15" hidden="1">
      <c r="A30" s="7">
        <v>4</v>
      </c>
      <c r="B30" s="12"/>
      <c r="C30" s="11"/>
      <c r="D30" s="11"/>
      <c r="E30" s="11"/>
      <c r="F30" s="11"/>
      <c r="G30" s="11">
        <f>C30*D30*E30*F30</f>
        <v>0</v>
      </c>
    </row>
    <row r="31" spans="1:7" ht="15">
      <c r="A31" s="12" t="s">
        <v>230</v>
      </c>
      <c r="B31" s="12"/>
      <c r="C31" s="11" t="s">
        <v>236</v>
      </c>
      <c r="D31" s="13" t="s">
        <v>236</v>
      </c>
      <c r="E31" s="13" t="s">
        <v>236</v>
      </c>
      <c r="F31" s="13" t="s">
        <v>236</v>
      </c>
      <c r="G31" s="13">
        <f>G26+G27</f>
        <v>19421.28</v>
      </c>
    </row>
    <row r="33" spans="1:6" ht="29.25" customHeight="1">
      <c r="A33" s="74" t="s">
        <v>242</v>
      </c>
      <c r="B33" s="74"/>
      <c r="C33" s="74"/>
      <c r="D33" s="74"/>
      <c r="E33" s="74"/>
      <c r="F33" s="74"/>
    </row>
    <row r="35" spans="1:5" ht="60">
      <c r="A35" s="7" t="s">
        <v>231</v>
      </c>
      <c r="B35" s="8" t="s">
        <v>243</v>
      </c>
      <c r="C35" s="8" t="s">
        <v>0</v>
      </c>
      <c r="D35" s="8" t="s">
        <v>234</v>
      </c>
      <c r="E35" s="8" t="s">
        <v>232</v>
      </c>
    </row>
    <row r="36" spans="1:5" ht="15">
      <c r="A36" s="9">
        <v>1</v>
      </c>
      <c r="B36" s="10">
        <v>2</v>
      </c>
      <c r="C36" s="10">
        <v>3</v>
      </c>
      <c r="D36" s="10">
        <v>4</v>
      </c>
      <c r="E36" s="10" t="s">
        <v>235</v>
      </c>
    </row>
    <row r="37" spans="1:5" ht="15">
      <c r="A37" s="7">
        <v>1</v>
      </c>
      <c r="B37" s="11"/>
      <c r="C37" s="11"/>
      <c r="D37" s="11"/>
      <c r="E37" s="11">
        <f>B37*C37*D37</f>
        <v>0</v>
      </c>
    </row>
    <row r="38" spans="1:5" ht="15" hidden="1">
      <c r="A38" s="7">
        <v>2</v>
      </c>
      <c r="B38" s="11"/>
      <c r="C38" s="11"/>
      <c r="D38" s="11"/>
      <c r="E38" s="11">
        <f>B38*C38*D38</f>
        <v>0</v>
      </c>
    </row>
    <row r="39" spans="1:5" ht="15" hidden="1">
      <c r="A39" s="7">
        <v>3</v>
      </c>
      <c r="B39" s="11"/>
      <c r="C39" s="11"/>
      <c r="D39" s="11"/>
      <c r="E39" s="11">
        <f>B39*C39*D39</f>
        <v>0</v>
      </c>
    </row>
    <row r="40" spans="1:5" ht="15" hidden="1">
      <c r="A40" s="7">
        <v>4</v>
      </c>
      <c r="B40" s="11"/>
      <c r="C40" s="11"/>
      <c r="D40" s="11"/>
      <c r="E40" s="11">
        <f>B40*C40*D40</f>
        <v>0</v>
      </c>
    </row>
    <row r="41" spans="1:5" ht="15">
      <c r="A41" s="12" t="s">
        <v>230</v>
      </c>
      <c r="B41" s="13" t="s">
        <v>236</v>
      </c>
      <c r="C41" s="11" t="s">
        <v>236</v>
      </c>
      <c r="D41" s="13" t="s">
        <v>236</v>
      </c>
      <c r="E41" s="13">
        <f>SUM(E37:E40)</f>
        <v>0</v>
      </c>
    </row>
    <row r="42" ht="18.75" customHeight="1"/>
    <row r="43" ht="15">
      <c r="A43" s="1" t="s">
        <v>1</v>
      </c>
    </row>
    <row r="45" spans="1:5" ht="75">
      <c r="A45" s="7" t="s">
        <v>231</v>
      </c>
      <c r="B45" s="8" t="s">
        <v>2</v>
      </c>
      <c r="C45" s="8" t="s">
        <v>3</v>
      </c>
      <c r="D45" s="8" t="s">
        <v>4</v>
      </c>
      <c r="E45" s="8" t="s">
        <v>232</v>
      </c>
    </row>
    <row r="46" spans="1:5" ht="15">
      <c r="A46" s="9">
        <v>1</v>
      </c>
      <c r="B46" s="10">
        <v>2</v>
      </c>
      <c r="C46" s="10">
        <v>3</v>
      </c>
      <c r="D46" s="10">
        <v>4</v>
      </c>
      <c r="E46" s="10" t="s">
        <v>235</v>
      </c>
    </row>
    <row r="47" spans="1:5" ht="15">
      <c r="A47" s="7">
        <v>1</v>
      </c>
      <c r="B47" s="11">
        <v>1</v>
      </c>
      <c r="C47" s="11">
        <v>2616.67</v>
      </c>
      <c r="D47" s="11">
        <v>12</v>
      </c>
      <c r="E47" s="11">
        <f>C47*D47</f>
        <v>31400.04</v>
      </c>
    </row>
    <row r="48" spans="1:5" ht="15" hidden="1">
      <c r="A48" s="7">
        <v>2</v>
      </c>
      <c r="B48" s="11"/>
      <c r="C48" s="11"/>
      <c r="D48" s="11"/>
      <c r="E48" s="11">
        <f>B48*C48*D48</f>
        <v>0</v>
      </c>
    </row>
    <row r="49" spans="1:5" ht="15" hidden="1">
      <c r="A49" s="7">
        <v>3</v>
      </c>
      <c r="B49" s="11"/>
      <c r="C49" s="11"/>
      <c r="D49" s="11"/>
      <c r="E49" s="11">
        <f>B49*C49*D49</f>
        <v>0</v>
      </c>
    </row>
    <row r="50" spans="1:5" ht="15" hidden="1">
      <c r="A50" s="7">
        <v>4</v>
      </c>
      <c r="B50" s="11"/>
      <c r="C50" s="11"/>
      <c r="D50" s="11"/>
      <c r="E50" s="11">
        <f>B50*C50*D50</f>
        <v>0</v>
      </c>
    </row>
    <row r="51" spans="1:5" ht="15">
      <c r="A51" s="12" t="s">
        <v>230</v>
      </c>
      <c r="B51" s="13" t="s">
        <v>236</v>
      </c>
      <c r="C51" s="11" t="s">
        <v>236</v>
      </c>
      <c r="D51" s="13" t="s">
        <v>236</v>
      </c>
      <c r="E51" s="13">
        <f>SUM(E47:E50)</f>
        <v>31400.04</v>
      </c>
    </row>
    <row r="53" ht="15">
      <c r="A53" s="1" t="s">
        <v>5</v>
      </c>
    </row>
    <row r="55" spans="1:4" ht="110.25" customHeight="1">
      <c r="A55" s="7" t="s">
        <v>231</v>
      </c>
      <c r="B55" s="8" t="s">
        <v>6</v>
      </c>
      <c r="C55" s="8" t="s">
        <v>273</v>
      </c>
      <c r="D55" s="8" t="s">
        <v>232</v>
      </c>
    </row>
    <row r="56" spans="1:4" ht="15">
      <c r="A56" s="9">
        <v>1</v>
      </c>
      <c r="B56" s="10">
        <v>2</v>
      </c>
      <c r="C56" s="10">
        <v>3</v>
      </c>
      <c r="D56" s="10" t="s">
        <v>7</v>
      </c>
    </row>
    <row r="57" spans="1:4" ht="45">
      <c r="A57" s="7">
        <v>1</v>
      </c>
      <c r="B57" s="17" t="s">
        <v>141</v>
      </c>
      <c r="C57" s="11">
        <v>10500</v>
      </c>
      <c r="D57" s="11">
        <f>C57</f>
        <v>10500</v>
      </c>
    </row>
    <row r="58" spans="1:4" ht="15" hidden="1">
      <c r="A58" s="7"/>
      <c r="B58" s="17"/>
      <c r="C58" s="11"/>
      <c r="D58" s="11">
        <f>C58</f>
        <v>0</v>
      </c>
    </row>
    <row r="59" spans="1:4" ht="15" hidden="1">
      <c r="A59" s="7">
        <v>3</v>
      </c>
      <c r="B59" s="11"/>
      <c r="C59" s="11"/>
      <c r="D59" s="11">
        <f>C59</f>
        <v>0</v>
      </c>
    </row>
    <row r="60" spans="1:4" ht="15" hidden="1">
      <c r="A60" s="7">
        <v>4</v>
      </c>
      <c r="B60" s="11"/>
      <c r="C60" s="11"/>
      <c r="D60" s="11">
        <f>C60</f>
        <v>0</v>
      </c>
    </row>
    <row r="61" spans="1:4" ht="15">
      <c r="A61" s="12" t="s">
        <v>230</v>
      </c>
      <c r="B61" s="13" t="s">
        <v>236</v>
      </c>
      <c r="C61" s="11" t="s">
        <v>236</v>
      </c>
      <c r="D61" s="13">
        <f>SUM(D57:D60)</f>
        <v>10500</v>
      </c>
    </row>
    <row r="63" spans="1:5" ht="15">
      <c r="A63" s="1" t="s">
        <v>9</v>
      </c>
      <c r="D63" s="18">
        <f>D61+E51+E41+G31+E21</f>
        <v>74260.68</v>
      </c>
      <c r="E63" s="15"/>
    </row>
    <row r="65" ht="15">
      <c r="A65" s="6" t="s">
        <v>10</v>
      </c>
    </row>
    <row r="67" spans="1:6" ht="31.5" customHeight="1">
      <c r="A67" s="74" t="s">
        <v>11</v>
      </c>
      <c r="B67" s="74"/>
      <c r="C67" s="74"/>
      <c r="D67" s="74"/>
      <c r="E67" s="74"/>
      <c r="F67" s="74"/>
    </row>
    <row r="69" spans="1:6" ht="90">
      <c r="A69" s="7" t="s">
        <v>231</v>
      </c>
      <c r="B69" s="8" t="s">
        <v>12</v>
      </c>
      <c r="C69" s="8" t="s">
        <v>13</v>
      </c>
      <c r="D69" s="8" t="s">
        <v>16</v>
      </c>
      <c r="E69" s="8" t="s">
        <v>14</v>
      </c>
      <c r="F69" s="8" t="s">
        <v>232</v>
      </c>
    </row>
    <row r="70" spans="1:6" ht="15">
      <c r="A70" s="9">
        <v>1</v>
      </c>
      <c r="B70" s="10">
        <v>2</v>
      </c>
      <c r="C70" s="10" t="s">
        <v>162</v>
      </c>
      <c r="D70" s="10">
        <v>4</v>
      </c>
      <c r="E70" s="10">
        <v>5</v>
      </c>
      <c r="F70" s="10" t="s">
        <v>15</v>
      </c>
    </row>
    <row r="71" spans="1:6" ht="15">
      <c r="A71" s="7">
        <v>1</v>
      </c>
      <c r="B71" s="11"/>
      <c r="C71" s="11">
        <f>D71*0.2</f>
        <v>0</v>
      </c>
      <c r="D71" s="11"/>
      <c r="E71" s="11"/>
      <c r="F71" s="11">
        <f>B71*E71</f>
        <v>0</v>
      </c>
    </row>
    <row r="72" spans="1:6" ht="15" hidden="1">
      <c r="A72" s="7">
        <v>2</v>
      </c>
      <c r="B72" s="11"/>
      <c r="C72" s="11">
        <f>D72*1.5</f>
        <v>0</v>
      </c>
      <c r="D72" s="11"/>
      <c r="E72" s="11"/>
      <c r="F72" s="11">
        <f>B72*E72</f>
        <v>0</v>
      </c>
    </row>
    <row r="73" spans="1:6" ht="15" hidden="1">
      <c r="A73" s="7">
        <v>3</v>
      </c>
      <c r="B73" s="11"/>
      <c r="C73" s="11">
        <f>D73*1.5</f>
        <v>0</v>
      </c>
      <c r="D73" s="11"/>
      <c r="E73" s="11"/>
      <c r="F73" s="11">
        <f>B73*E73</f>
        <v>0</v>
      </c>
    </row>
    <row r="74" spans="1:6" ht="15" hidden="1">
      <c r="A74" s="7">
        <v>4</v>
      </c>
      <c r="B74" s="11"/>
      <c r="C74" s="11">
        <f>D74*1.5</f>
        <v>0</v>
      </c>
      <c r="D74" s="11"/>
      <c r="E74" s="11"/>
      <c r="F74" s="11">
        <f>B74*E74</f>
        <v>0</v>
      </c>
    </row>
    <row r="75" spans="1:6" ht="15">
      <c r="A75" s="12" t="s">
        <v>230</v>
      </c>
      <c r="B75" s="13" t="s">
        <v>236</v>
      </c>
      <c r="C75" s="11" t="s">
        <v>236</v>
      </c>
      <c r="D75" s="13" t="s">
        <v>236</v>
      </c>
      <c r="E75" s="13" t="s">
        <v>236</v>
      </c>
      <c r="F75" s="13">
        <f>SUM(F71:F74)</f>
        <v>0</v>
      </c>
    </row>
    <row r="77" spans="1:6" ht="55.5" customHeight="1">
      <c r="A77" s="74" t="s">
        <v>152</v>
      </c>
      <c r="B77" s="74"/>
      <c r="C77" s="74"/>
      <c r="D77" s="74"/>
      <c r="E77" s="74"/>
      <c r="F77" s="74"/>
    </row>
    <row r="79" spans="1:6" ht="31.5" customHeight="1">
      <c r="A79" s="74" t="s">
        <v>17</v>
      </c>
      <c r="B79" s="74"/>
      <c r="C79" s="74"/>
      <c r="D79" s="74"/>
      <c r="E79" s="74"/>
      <c r="F79" s="74"/>
    </row>
    <row r="81" spans="1:5" ht="105">
      <c r="A81" s="7" t="s">
        <v>231</v>
      </c>
      <c r="B81" s="8" t="s">
        <v>22</v>
      </c>
      <c r="C81" s="8" t="s">
        <v>18</v>
      </c>
      <c r="D81" s="8" t="s">
        <v>19</v>
      </c>
      <c r="E81" s="8" t="s">
        <v>232</v>
      </c>
    </row>
    <row r="82" spans="1:5" ht="15">
      <c r="A82" s="9">
        <v>1</v>
      </c>
      <c r="B82" s="12" t="s">
        <v>23</v>
      </c>
      <c r="C82" s="10">
        <v>2</v>
      </c>
      <c r="D82" s="10">
        <v>3</v>
      </c>
      <c r="E82" s="10" t="s">
        <v>20</v>
      </c>
    </row>
    <row r="83" spans="1:5" ht="15">
      <c r="A83" s="7">
        <v>1</v>
      </c>
      <c r="B83" s="12"/>
      <c r="C83" s="11"/>
      <c r="D83" s="11"/>
      <c r="E83" s="11">
        <f>C83*D83</f>
        <v>0</v>
      </c>
    </row>
    <row r="84" spans="1:5" ht="15" hidden="1">
      <c r="A84" s="7">
        <v>2</v>
      </c>
      <c r="B84" s="12"/>
      <c r="C84" s="11"/>
      <c r="D84" s="11"/>
      <c r="E84" s="11">
        <f>C84*D84</f>
        <v>0</v>
      </c>
    </row>
    <row r="85" spans="1:5" ht="15" hidden="1">
      <c r="A85" s="7">
        <v>3</v>
      </c>
      <c r="B85" s="12"/>
      <c r="C85" s="11"/>
      <c r="D85" s="11"/>
      <c r="E85" s="11">
        <f>C85*D85</f>
        <v>0</v>
      </c>
    </row>
    <row r="86" spans="1:5" ht="15" hidden="1">
      <c r="A86" s="7">
        <v>4</v>
      </c>
      <c r="B86" s="12"/>
      <c r="C86" s="11"/>
      <c r="D86" s="11"/>
      <c r="E86" s="11">
        <f>C86*D86</f>
        <v>0</v>
      </c>
    </row>
    <row r="87" spans="1:5" ht="15">
      <c r="A87" s="12" t="s">
        <v>230</v>
      </c>
      <c r="B87" s="12" t="s">
        <v>236</v>
      </c>
      <c r="C87" s="11" t="s">
        <v>236</v>
      </c>
      <c r="D87" s="13" t="s">
        <v>236</v>
      </c>
      <c r="E87" s="13">
        <f>SUM(E83:E86)</f>
        <v>0</v>
      </c>
    </row>
    <row r="89" spans="1:6" ht="32.25" customHeight="1">
      <c r="A89" s="74" t="s">
        <v>128</v>
      </c>
      <c r="B89" s="74"/>
      <c r="C89" s="74"/>
      <c r="D89" s="74"/>
      <c r="E89" s="74"/>
      <c r="F89" s="74"/>
    </row>
    <row r="90" ht="32.25" customHeight="1"/>
    <row r="91" spans="1:5" ht="105">
      <c r="A91" s="7" t="s">
        <v>231</v>
      </c>
      <c r="B91" s="8" t="s">
        <v>24</v>
      </c>
      <c r="C91" s="8" t="s">
        <v>21</v>
      </c>
      <c r="D91" s="8" t="s">
        <v>19</v>
      </c>
      <c r="E91" s="8" t="s">
        <v>232</v>
      </c>
    </row>
    <row r="92" spans="1:5" ht="15">
      <c r="A92" s="9">
        <v>1</v>
      </c>
      <c r="B92" s="19" t="s">
        <v>23</v>
      </c>
      <c r="C92" s="10">
        <v>2</v>
      </c>
      <c r="D92" s="10">
        <v>3</v>
      </c>
      <c r="E92" s="10" t="s">
        <v>20</v>
      </c>
    </row>
    <row r="93" spans="1:5" ht="15">
      <c r="A93" s="7">
        <v>1</v>
      </c>
      <c r="B93" s="11"/>
      <c r="C93" s="11"/>
      <c r="D93" s="11"/>
      <c r="E93" s="11">
        <f>C93*D93</f>
        <v>0</v>
      </c>
    </row>
    <row r="94" spans="1:5" ht="15" hidden="1">
      <c r="A94" s="7">
        <v>2</v>
      </c>
      <c r="B94" s="11"/>
      <c r="C94" s="11"/>
      <c r="D94" s="11"/>
      <c r="E94" s="11">
        <f>C94*D94</f>
        <v>0</v>
      </c>
    </row>
    <row r="95" spans="1:5" ht="15" hidden="1">
      <c r="A95" s="7">
        <v>3</v>
      </c>
      <c r="B95" s="11"/>
      <c r="C95" s="11"/>
      <c r="D95" s="11"/>
      <c r="E95" s="11">
        <f>C95*D95</f>
        <v>0</v>
      </c>
    </row>
    <row r="96" spans="1:5" ht="15" hidden="1">
      <c r="A96" s="7">
        <v>4</v>
      </c>
      <c r="B96" s="11"/>
      <c r="C96" s="11"/>
      <c r="D96" s="11"/>
      <c r="E96" s="11">
        <f>C96*D96</f>
        <v>0</v>
      </c>
    </row>
    <row r="97" spans="1:5" ht="15">
      <c r="A97" s="12" t="s">
        <v>230</v>
      </c>
      <c r="B97" s="13" t="s">
        <v>236</v>
      </c>
      <c r="C97" s="11" t="s">
        <v>236</v>
      </c>
      <c r="D97" s="13" t="s">
        <v>236</v>
      </c>
      <c r="E97" s="13">
        <f>SUM(E93:E96)</f>
        <v>0</v>
      </c>
    </row>
    <row r="99" spans="1:6" ht="36" customHeight="1">
      <c r="A99" s="74" t="s">
        <v>129</v>
      </c>
      <c r="B99" s="74"/>
      <c r="C99" s="74"/>
      <c r="D99" s="74"/>
      <c r="E99" s="74"/>
      <c r="F99" s="74"/>
    </row>
    <row r="101" spans="1:5" ht="150">
      <c r="A101" s="7" t="s">
        <v>231</v>
      </c>
      <c r="B101" s="8" t="s">
        <v>26</v>
      </c>
      <c r="C101" s="8" t="s">
        <v>25</v>
      </c>
      <c r="D101" s="8" t="s">
        <v>153</v>
      </c>
      <c r="E101" s="8" t="s">
        <v>232</v>
      </c>
    </row>
    <row r="102" spans="1:5" ht="15">
      <c r="A102" s="9">
        <v>1</v>
      </c>
      <c r="B102" s="19" t="s">
        <v>23</v>
      </c>
      <c r="C102" s="10">
        <v>2</v>
      </c>
      <c r="D102" s="10">
        <v>3</v>
      </c>
      <c r="E102" s="10" t="s">
        <v>20</v>
      </c>
    </row>
    <row r="103" spans="1:5" ht="15">
      <c r="A103" s="7">
        <v>1</v>
      </c>
      <c r="B103" s="11"/>
      <c r="C103" s="11"/>
      <c r="D103" s="11"/>
      <c r="E103" s="11">
        <f>C103*D103</f>
        <v>0</v>
      </c>
    </row>
    <row r="104" spans="1:5" ht="15" hidden="1">
      <c r="A104" s="7">
        <v>2</v>
      </c>
      <c r="B104" s="11"/>
      <c r="C104" s="11"/>
      <c r="D104" s="11"/>
      <c r="E104" s="11">
        <f>C104*D104</f>
        <v>0</v>
      </c>
    </row>
    <row r="105" spans="1:5" ht="15" hidden="1">
      <c r="A105" s="7">
        <v>3</v>
      </c>
      <c r="B105" s="11"/>
      <c r="C105" s="11"/>
      <c r="D105" s="11"/>
      <c r="E105" s="11">
        <f>C105*D105</f>
        <v>0</v>
      </c>
    </row>
    <row r="106" spans="1:5" ht="15" hidden="1">
      <c r="A106" s="7">
        <v>4</v>
      </c>
      <c r="B106" s="11"/>
      <c r="C106" s="11"/>
      <c r="D106" s="11"/>
      <c r="E106" s="11">
        <f>C106*D106</f>
        <v>0</v>
      </c>
    </row>
    <row r="107" spans="1:5" ht="15">
      <c r="A107" s="12" t="s">
        <v>230</v>
      </c>
      <c r="B107" s="13" t="s">
        <v>236</v>
      </c>
      <c r="C107" s="11" t="s">
        <v>236</v>
      </c>
      <c r="D107" s="13" t="s">
        <v>236</v>
      </c>
      <c r="E107" s="13">
        <f>SUM(E103:E106)</f>
        <v>0</v>
      </c>
    </row>
    <row r="109" spans="1:6" ht="40.5" customHeight="1">
      <c r="A109" s="74" t="s">
        <v>130</v>
      </c>
      <c r="B109" s="74"/>
      <c r="C109" s="74"/>
      <c r="D109" s="74"/>
      <c r="E109" s="74"/>
      <c r="F109" s="74"/>
    </row>
    <row r="111" spans="1:5" ht="135">
      <c r="A111" s="7" t="s">
        <v>231</v>
      </c>
      <c r="B111" s="8" t="s">
        <v>28</v>
      </c>
      <c r="C111" s="8" t="s">
        <v>27</v>
      </c>
      <c r="D111" s="8" t="s">
        <v>154</v>
      </c>
      <c r="E111" s="8" t="s">
        <v>232</v>
      </c>
    </row>
    <row r="112" spans="1:5" ht="15">
      <c r="A112" s="9">
        <v>1</v>
      </c>
      <c r="B112" s="19" t="s">
        <v>23</v>
      </c>
      <c r="C112" s="10">
        <v>2</v>
      </c>
      <c r="D112" s="10">
        <v>3</v>
      </c>
      <c r="E112" s="10" t="s">
        <v>20</v>
      </c>
    </row>
    <row r="113" spans="1:5" ht="15">
      <c r="A113" s="7">
        <v>1</v>
      </c>
      <c r="B113" s="11"/>
      <c r="C113" s="11"/>
      <c r="D113" s="11"/>
      <c r="E113" s="11">
        <f>C113*D113</f>
        <v>0</v>
      </c>
    </row>
    <row r="114" spans="1:5" ht="15" hidden="1">
      <c r="A114" s="7">
        <v>2</v>
      </c>
      <c r="B114" s="11"/>
      <c r="C114" s="11"/>
      <c r="D114" s="11"/>
      <c r="E114" s="11">
        <f>C114*D114</f>
        <v>0</v>
      </c>
    </row>
    <row r="115" spans="1:5" ht="15" hidden="1">
      <c r="A115" s="7">
        <v>3</v>
      </c>
      <c r="B115" s="11"/>
      <c r="C115" s="11"/>
      <c r="D115" s="11"/>
      <c r="E115" s="11">
        <f>C115*D115</f>
        <v>0</v>
      </c>
    </row>
    <row r="116" spans="1:5" ht="15" hidden="1">
      <c r="A116" s="7">
        <v>4</v>
      </c>
      <c r="B116" s="11"/>
      <c r="C116" s="11"/>
      <c r="D116" s="11"/>
      <c r="E116" s="11">
        <f>C116*D116</f>
        <v>0</v>
      </c>
    </row>
    <row r="117" spans="1:5" ht="15">
      <c r="A117" s="12" t="s">
        <v>230</v>
      </c>
      <c r="B117" s="13" t="s">
        <v>236</v>
      </c>
      <c r="C117" s="11" t="s">
        <v>236</v>
      </c>
      <c r="D117" s="13" t="s">
        <v>236</v>
      </c>
      <c r="E117" s="13">
        <f>SUM(E113:E116)</f>
        <v>0</v>
      </c>
    </row>
    <row r="119" spans="1:6" ht="33" customHeight="1">
      <c r="A119" s="74" t="s">
        <v>155</v>
      </c>
      <c r="B119" s="74"/>
      <c r="C119" s="74"/>
      <c r="D119" s="74"/>
      <c r="E119" s="74"/>
      <c r="F119" s="74"/>
    </row>
    <row r="121" spans="1:5" ht="195.75" customHeight="1">
      <c r="A121" s="7" t="s">
        <v>231</v>
      </c>
      <c r="B121" s="8" t="s">
        <v>29</v>
      </c>
      <c r="C121" s="8" t="s">
        <v>156</v>
      </c>
      <c r="D121" s="8" t="s">
        <v>157</v>
      </c>
      <c r="E121" s="8" t="s">
        <v>232</v>
      </c>
    </row>
    <row r="122" spans="1:5" ht="19.5" customHeight="1">
      <c r="A122" s="9">
        <v>1</v>
      </c>
      <c r="B122" s="20" t="s">
        <v>23</v>
      </c>
      <c r="C122" s="10">
        <v>2</v>
      </c>
      <c r="D122" s="10">
        <v>3</v>
      </c>
      <c r="E122" s="10" t="s">
        <v>20</v>
      </c>
    </row>
    <row r="123" spans="1:5" ht="15.75">
      <c r="A123" s="7"/>
      <c r="B123" s="21" t="s">
        <v>347</v>
      </c>
      <c r="C123" s="22">
        <v>2</v>
      </c>
      <c r="D123" s="11">
        <f>400*5</f>
        <v>2000</v>
      </c>
      <c r="E123" s="11">
        <f>C123*D123+3600</f>
        <v>7600</v>
      </c>
    </row>
    <row r="124" spans="1:5" ht="15.75">
      <c r="A124" s="7">
        <v>4</v>
      </c>
      <c r="B124" s="21" t="s">
        <v>346</v>
      </c>
      <c r="C124" s="22">
        <v>7</v>
      </c>
      <c r="D124" s="11">
        <f>333.33*4</f>
        <v>1333.32</v>
      </c>
      <c r="E124" s="11">
        <f>C124*D124+6000</f>
        <v>15333.24</v>
      </c>
    </row>
    <row r="125" spans="1:5" ht="15" hidden="1">
      <c r="A125" s="7">
        <v>3</v>
      </c>
      <c r="B125" s="23"/>
      <c r="C125" s="11"/>
      <c r="D125" s="11"/>
      <c r="E125" s="11">
        <f aca="true" t="shared" si="0" ref="E125:E130">C125*D125</f>
        <v>0</v>
      </c>
    </row>
    <row r="126" spans="1:5" ht="15" hidden="1">
      <c r="A126" s="7">
        <v>4</v>
      </c>
      <c r="B126" s="23"/>
      <c r="C126" s="11"/>
      <c r="D126" s="11"/>
      <c r="E126" s="11">
        <f t="shared" si="0"/>
        <v>0</v>
      </c>
    </row>
    <row r="127" spans="1:5" ht="15" hidden="1">
      <c r="A127" s="7">
        <v>5</v>
      </c>
      <c r="B127" s="23"/>
      <c r="C127" s="11"/>
      <c r="D127" s="11"/>
      <c r="E127" s="11">
        <f t="shared" si="0"/>
        <v>0</v>
      </c>
    </row>
    <row r="128" spans="1:5" ht="15" hidden="1">
      <c r="A128" s="7">
        <v>6</v>
      </c>
      <c r="B128" s="23"/>
      <c r="C128" s="11"/>
      <c r="D128" s="11"/>
      <c r="E128" s="11">
        <f t="shared" si="0"/>
        <v>0</v>
      </c>
    </row>
    <row r="129" spans="1:5" ht="15" hidden="1">
      <c r="A129" s="7">
        <v>7</v>
      </c>
      <c r="B129" s="23"/>
      <c r="C129" s="11"/>
      <c r="D129" s="11"/>
      <c r="E129" s="11">
        <f t="shared" si="0"/>
        <v>0</v>
      </c>
    </row>
    <row r="130" spans="1:5" ht="15" hidden="1">
      <c r="A130" s="7">
        <v>8</v>
      </c>
      <c r="B130" s="23"/>
      <c r="C130" s="11"/>
      <c r="D130" s="11"/>
      <c r="E130" s="11">
        <f t="shared" si="0"/>
        <v>0</v>
      </c>
    </row>
    <row r="131" spans="1:5" ht="15">
      <c r="A131" s="12" t="s">
        <v>230</v>
      </c>
      <c r="B131" s="13" t="s">
        <v>236</v>
      </c>
      <c r="C131" s="11" t="s">
        <v>236</v>
      </c>
      <c r="D131" s="13" t="s">
        <v>236</v>
      </c>
      <c r="E131" s="13">
        <f>SUM(E123:E130)</f>
        <v>22933.24</v>
      </c>
    </row>
    <row r="133" spans="1:4" ht="15">
      <c r="A133" s="1" t="s">
        <v>30</v>
      </c>
      <c r="D133" s="18">
        <f>E131+E117+E107+E97+E87+F75</f>
        <v>22933.24</v>
      </c>
    </row>
    <row r="135" spans="1:6" ht="28.5" customHeight="1">
      <c r="A135" s="94" t="s">
        <v>31</v>
      </c>
      <c r="B135" s="94"/>
      <c r="C135" s="94"/>
      <c r="D135" s="94"/>
      <c r="E135" s="94"/>
      <c r="F135" s="94"/>
    </row>
    <row r="137" spans="1:6" ht="37.5" customHeight="1">
      <c r="A137" s="74" t="s">
        <v>32</v>
      </c>
      <c r="B137" s="74"/>
      <c r="C137" s="74"/>
      <c r="D137" s="74"/>
      <c r="E137" s="74"/>
      <c r="F137" s="74"/>
    </row>
    <row r="138" spans="1:4" ht="15">
      <c r="A138" s="24" t="s">
        <v>33</v>
      </c>
      <c r="B138" s="24"/>
      <c r="C138" s="25"/>
      <c r="D138" s="18">
        <f>E148+G158</f>
        <v>36298.33</v>
      </c>
    </row>
    <row r="140" ht="15">
      <c r="A140" s="1" t="s">
        <v>34</v>
      </c>
    </row>
    <row r="142" spans="1:5" ht="166.5" customHeight="1">
      <c r="A142" s="7" t="s">
        <v>231</v>
      </c>
      <c r="B142" s="8" t="s">
        <v>36</v>
      </c>
      <c r="C142" s="88" t="s">
        <v>158</v>
      </c>
      <c r="D142" s="96"/>
      <c r="E142" s="8" t="s">
        <v>232</v>
      </c>
    </row>
    <row r="143" spans="1:5" ht="15">
      <c r="A143" s="9">
        <v>1</v>
      </c>
      <c r="B143" s="19" t="s">
        <v>23</v>
      </c>
      <c r="C143" s="88">
        <v>2</v>
      </c>
      <c r="D143" s="89"/>
      <c r="E143" s="10" t="s">
        <v>35</v>
      </c>
    </row>
    <row r="144" spans="1:5" ht="15">
      <c r="A144" s="7">
        <v>1</v>
      </c>
      <c r="B144" s="11"/>
      <c r="C144" s="88"/>
      <c r="D144" s="89"/>
      <c r="E144" s="11">
        <f>C144</f>
        <v>0</v>
      </c>
    </row>
    <row r="145" spans="1:5" ht="15" hidden="1">
      <c r="A145" s="7">
        <v>2</v>
      </c>
      <c r="B145" s="11"/>
      <c r="C145" s="88"/>
      <c r="D145" s="89"/>
      <c r="E145" s="11">
        <f>C145</f>
        <v>0</v>
      </c>
    </row>
    <row r="146" spans="1:5" ht="15" hidden="1">
      <c r="A146" s="7">
        <v>3</v>
      </c>
      <c r="B146" s="11"/>
      <c r="C146" s="88"/>
      <c r="D146" s="89"/>
      <c r="E146" s="11">
        <f>C146</f>
        <v>0</v>
      </c>
    </row>
    <row r="147" spans="1:5" ht="15" hidden="1">
      <c r="A147" s="7">
        <v>4</v>
      </c>
      <c r="B147" s="11"/>
      <c r="C147" s="26"/>
      <c r="D147" s="27"/>
      <c r="E147" s="11">
        <f>C147*D147</f>
        <v>0</v>
      </c>
    </row>
    <row r="148" spans="1:5" ht="15">
      <c r="A148" s="12" t="s">
        <v>230</v>
      </c>
      <c r="B148" s="13" t="s">
        <v>236</v>
      </c>
      <c r="C148" s="26" t="s">
        <v>236</v>
      </c>
      <c r="D148" s="27"/>
      <c r="E148" s="13">
        <f>SUM(E144:E147)</f>
        <v>0</v>
      </c>
    </row>
    <row r="150" ht="25.5" customHeight="1">
      <c r="A150" s="1" t="s">
        <v>37</v>
      </c>
    </row>
    <row r="152" spans="1:7" ht="207" customHeight="1">
      <c r="A152" s="7" t="s">
        <v>231</v>
      </c>
      <c r="B152" s="8" t="s">
        <v>38</v>
      </c>
      <c r="C152" s="93" t="s">
        <v>136</v>
      </c>
      <c r="D152" s="93"/>
      <c r="E152" s="93" t="s">
        <v>137</v>
      </c>
      <c r="F152" s="93"/>
      <c r="G152" s="8" t="s">
        <v>232</v>
      </c>
    </row>
    <row r="153" spans="1:7" ht="15">
      <c r="A153" s="9">
        <v>1</v>
      </c>
      <c r="B153" s="20" t="s">
        <v>23</v>
      </c>
      <c r="C153" s="93">
        <v>2</v>
      </c>
      <c r="D153" s="93"/>
      <c r="E153" s="93">
        <v>3</v>
      </c>
      <c r="F153" s="93"/>
      <c r="G153" s="10" t="s">
        <v>39</v>
      </c>
    </row>
    <row r="154" spans="1:7" ht="30">
      <c r="A154" s="7">
        <v>1</v>
      </c>
      <c r="B154" s="17" t="s">
        <v>255</v>
      </c>
      <c r="C154" s="93"/>
      <c r="D154" s="93"/>
      <c r="E154" s="95">
        <v>36298.33</v>
      </c>
      <c r="F154" s="95"/>
      <c r="G154" s="11">
        <f>E154+C154</f>
        <v>36298.33</v>
      </c>
    </row>
    <row r="155" spans="1:7" ht="15" hidden="1">
      <c r="A155" s="7">
        <v>2</v>
      </c>
      <c r="B155" s="11"/>
      <c r="C155" s="93"/>
      <c r="D155" s="93"/>
      <c r="E155" s="93"/>
      <c r="F155" s="93"/>
      <c r="G155" s="11">
        <f>E155+C155</f>
        <v>0</v>
      </c>
    </row>
    <row r="156" spans="1:7" ht="15" hidden="1">
      <c r="A156" s="7">
        <v>3</v>
      </c>
      <c r="B156" s="11"/>
      <c r="C156" s="93"/>
      <c r="D156" s="93"/>
      <c r="E156" s="93"/>
      <c r="F156" s="93"/>
      <c r="G156" s="11">
        <f>E156+C156</f>
        <v>0</v>
      </c>
    </row>
    <row r="157" spans="1:7" ht="15" hidden="1">
      <c r="A157" s="7">
        <v>4</v>
      </c>
      <c r="B157" s="11"/>
      <c r="C157" s="93"/>
      <c r="D157" s="93"/>
      <c r="E157" s="93"/>
      <c r="F157" s="93"/>
      <c r="G157" s="11">
        <f>E157+C157</f>
        <v>0</v>
      </c>
    </row>
    <row r="158" spans="1:7" ht="15">
      <c r="A158" s="12" t="s">
        <v>230</v>
      </c>
      <c r="B158" s="13" t="s">
        <v>236</v>
      </c>
      <c r="C158" s="93" t="s">
        <v>236</v>
      </c>
      <c r="D158" s="93"/>
      <c r="E158" s="93" t="s">
        <v>236</v>
      </c>
      <c r="F158" s="93"/>
      <c r="G158" s="13">
        <f>SUM(G154:G157)</f>
        <v>36298.33</v>
      </c>
    </row>
    <row r="160" ht="15">
      <c r="A160" s="1" t="s">
        <v>40</v>
      </c>
    </row>
    <row r="162" spans="1:4" ht="15">
      <c r="A162" s="24" t="s">
        <v>41</v>
      </c>
      <c r="B162" s="24"/>
      <c r="C162" s="25"/>
      <c r="D162" s="28">
        <f>E172+E181</f>
        <v>14725.32</v>
      </c>
    </row>
    <row r="164" ht="15">
      <c r="A164" s="1" t="s">
        <v>42</v>
      </c>
    </row>
    <row r="166" spans="1:5" ht="135">
      <c r="A166" s="7" t="s">
        <v>231</v>
      </c>
      <c r="B166" s="8" t="s">
        <v>43</v>
      </c>
      <c r="C166" s="8" t="s">
        <v>44</v>
      </c>
      <c r="D166" s="8" t="s">
        <v>159</v>
      </c>
      <c r="E166" s="8" t="s">
        <v>232</v>
      </c>
    </row>
    <row r="167" spans="1:5" ht="15">
      <c r="A167" s="9">
        <v>1</v>
      </c>
      <c r="B167" s="19" t="s">
        <v>23</v>
      </c>
      <c r="C167" s="10">
        <v>2</v>
      </c>
      <c r="D167" s="10">
        <v>3</v>
      </c>
      <c r="E167" s="10" t="s">
        <v>20</v>
      </c>
    </row>
    <row r="168" spans="1:5" ht="15">
      <c r="A168" s="7">
        <v>1</v>
      </c>
      <c r="B168" s="11"/>
      <c r="C168" s="11"/>
      <c r="D168" s="11"/>
      <c r="E168" s="11">
        <f>C168*D168</f>
        <v>0</v>
      </c>
    </row>
    <row r="169" spans="1:5" ht="15" hidden="1">
      <c r="A169" s="7">
        <v>2</v>
      </c>
      <c r="B169" s="11"/>
      <c r="C169" s="11"/>
      <c r="D169" s="11"/>
      <c r="E169" s="11">
        <f>C169*D169</f>
        <v>0</v>
      </c>
    </row>
    <row r="170" spans="1:5" ht="15" hidden="1">
      <c r="A170" s="7">
        <v>3</v>
      </c>
      <c r="B170" s="11"/>
      <c r="C170" s="11"/>
      <c r="D170" s="11"/>
      <c r="E170" s="11">
        <f>C170*D170</f>
        <v>0</v>
      </c>
    </row>
    <row r="171" spans="1:5" ht="15" hidden="1">
      <c r="A171" s="7">
        <v>4</v>
      </c>
      <c r="B171" s="11"/>
      <c r="C171" s="11"/>
      <c r="D171" s="11"/>
      <c r="E171" s="11">
        <f>C171*D171</f>
        <v>0</v>
      </c>
    </row>
    <row r="172" spans="1:5" ht="15">
      <c r="A172" s="12" t="s">
        <v>230</v>
      </c>
      <c r="B172" s="13" t="s">
        <v>236</v>
      </c>
      <c r="C172" s="11" t="s">
        <v>236</v>
      </c>
      <c r="D172" s="13" t="s">
        <v>236</v>
      </c>
      <c r="E172" s="13">
        <f>SUM(E168:E171)</f>
        <v>0</v>
      </c>
    </row>
    <row r="174" spans="1:6" ht="28.5" customHeight="1">
      <c r="A174" s="74" t="s">
        <v>131</v>
      </c>
      <c r="B174" s="74"/>
      <c r="C174" s="74"/>
      <c r="D174" s="74"/>
      <c r="E174" s="74"/>
      <c r="F174" s="74"/>
    </row>
    <row r="176" spans="1:5" ht="150">
      <c r="A176" s="7" t="s">
        <v>231</v>
      </c>
      <c r="B176" s="8" t="s">
        <v>46</v>
      </c>
      <c r="C176" s="8" t="s">
        <v>45</v>
      </c>
      <c r="D176" s="8" t="s">
        <v>160</v>
      </c>
      <c r="E176" s="8" t="s">
        <v>232</v>
      </c>
    </row>
    <row r="177" spans="1:5" ht="15">
      <c r="A177" s="9">
        <v>1</v>
      </c>
      <c r="B177" s="19" t="s">
        <v>23</v>
      </c>
      <c r="C177" s="10">
        <v>2</v>
      </c>
      <c r="D177" s="10">
        <v>3</v>
      </c>
      <c r="E177" s="10" t="s">
        <v>20</v>
      </c>
    </row>
    <row r="178" spans="1:5" ht="74.25" customHeight="1">
      <c r="A178" s="7">
        <v>1</v>
      </c>
      <c r="B178" s="17" t="s">
        <v>133</v>
      </c>
      <c r="C178" s="11">
        <v>4</v>
      </c>
      <c r="D178" s="11">
        <v>3681.33</v>
      </c>
      <c r="E178" s="11">
        <f>C178*D178</f>
        <v>14725.32</v>
      </c>
    </row>
    <row r="179" spans="1:5" ht="15" hidden="1">
      <c r="A179" s="7">
        <v>2</v>
      </c>
      <c r="B179" s="17"/>
      <c r="C179" s="11"/>
      <c r="D179" s="11"/>
      <c r="E179" s="11">
        <f>C179*D179</f>
        <v>0</v>
      </c>
    </row>
    <row r="180" spans="1:5" ht="15" hidden="1">
      <c r="A180" s="7">
        <v>3</v>
      </c>
      <c r="B180" s="17"/>
      <c r="C180" s="11"/>
      <c r="D180" s="11"/>
      <c r="E180" s="11">
        <f>C180*D180</f>
        <v>0</v>
      </c>
    </row>
    <row r="181" spans="1:5" ht="15">
      <c r="A181" s="12" t="s">
        <v>230</v>
      </c>
      <c r="B181" s="13" t="s">
        <v>236</v>
      </c>
      <c r="C181" s="11" t="s">
        <v>236</v>
      </c>
      <c r="D181" s="13" t="s">
        <v>236</v>
      </c>
      <c r="E181" s="13">
        <f>SUM(E178:E180)</f>
        <v>14725.32</v>
      </c>
    </row>
    <row r="183" spans="1:4" ht="44.25" customHeight="1">
      <c r="A183" s="72" t="s">
        <v>47</v>
      </c>
      <c r="B183" s="72"/>
      <c r="C183" s="72"/>
      <c r="D183" s="30">
        <f>D138+D162</f>
        <v>51023.65</v>
      </c>
    </row>
    <row r="185" ht="15">
      <c r="A185" s="6" t="s">
        <v>48</v>
      </c>
    </row>
    <row r="187" ht="15">
      <c r="A187" s="1" t="s">
        <v>348</v>
      </c>
    </row>
    <row r="189" spans="1:7" ht="93.75" customHeight="1">
      <c r="A189" s="7" t="s">
        <v>231</v>
      </c>
      <c r="B189" s="7" t="s">
        <v>161</v>
      </c>
      <c r="C189" s="31" t="s">
        <v>349</v>
      </c>
      <c r="D189" s="8" t="s">
        <v>49</v>
      </c>
      <c r="E189" s="8" t="s">
        <v>350</v>
      </c>
      <c r="F189" s="8" t="s">
        <v>351</v>
      </c>
      <c r="G189" s="8" t="s">
        <v>232</v>
      </c>
    </row>
    <row r="190" spans="1:7" ht="15">
      <c r="A190" s="9">
        <v>1</v>
      </c>
      <c r="B190" s="20" t="s">
        <v>23</v>
      </c>
      <c r="C190" s="32" t="s">
        <v>271</v>
      </c>
      <c r="D190" s="10">
        <v>3</v>
      </c>
      <c r="E190" s="10">
        <v>3</v>
      </c>
      <c r="F190" s="10">
        <v>4</v>
      </c>
      <c r="G190" s="10">
        <v>5</v>
      </c>
    </row>
    <row r="191" spans="1:7" ht="37.5" customHeight="1">
      <c r="A191" s="7">
        <v>1</v>
      </c>
      <c r="B191" s="8" t="s">
        <v>263</v>
      </c>
      <c r="C191" s="22">
        <v>1</v>
      </c>
      <c r="D191" s="11">
        <v>9</v>
      </c>
      <c r="E191" s="11">
        <v>1</v>
      </c>
      <c r="F191" s="11">
        <v>35233.33</v>
      </c>
      <c r="G191" s="11">
        <f>E191*F191</f>
        <v>35233.33</v>
      </c>
    </row>
    <row r="192" spans="1:7" ht="37.5" customHeight="1">
      <c r="A192" s="7">
        <v>2</v>
      </c>
      <c r="B192" s="8" t="s">
        <v>263</v>
      </c>
      <c r="C192" s="22">
        <v>1</v>
      </c>
      <c r="D192" s="11">
        <v>9</v>
      </c>
      <c r="E192" s="11">
        <v>1</v>
      </c>
      <c r="F192" s="11">
        <v>42120</v>
      </c>
      <c r="G192" s="11">
        <f>E192*F192</f>
        <v>42120</v>
      </c>
    </row>
    <row r="193" spans="1:7" ht="15" hidden="1">
      <c r="A193" s="7">
        <v>3</v>
      </c>
      <c r="B193" s="12"/>
      <c r="C193" s="22">
        <f>D193*1.5</f>
        <v>0</v>
      </c>
      <c r="D193" s="11"/>
      <c r="E193" s="11"/>
      <c r="F193" s="11"/>
      <c r="G193" s="11">
        <f>(C193-E193)*F193</f>
        <v>0</v>
      </c>
    </row>
    <row r="194" spans="1:7" ht="15" hidden="1">
      <c r="A194" s="7">
        <v>4</v>
      </c>
      <c r="B194" s="12"/>
      <c r="C194" s="22">
        <f>D194*1.5</f>
        <v>0</v>
      </c>
      <c r="D194" s="11"/>
      <c r="E194" s="11"/>
      <c r="F194" s="11"/>
      <c r="G194" s="11">
        <f>(C194-E194)*F194</f>
        <v>0</v>
      </c>
    </row>
    <row r="195" spans="1:7" ht="15">
      <c r="A195" s="12" t="s">
        <v>230</v>
      </c>
      <c r="B195" s="12"/>
      <c r="C195" s="22" t="s">
        <v>236</v>
      </c>
      <c r="D195" s="13" t="s">
        <v>236</v>
      </c>
      <c r="E195" s="13" t="s">
        <v>236</v>
      </c>
      <c r="F195" s="13" t="s">
        <v>236</v>
      </c>
      <c r="G195" s="13">
        <f>SUM(G191:G194)</f>
        <v>77353.33</v>
      </c>
    </row>
    <row r="197" ht="15">
      <c r="A197" s="1" t="s">
        <v>50</v>
      </c>
    </row>
    <row r="199" spans="1:6" ht="165">
      <c r="A199" s="7" t="s">
        <v>231</v>
      </c>
      <c r="B199" s="8" t="s">
        <v>112</v>
      </c>
      <c r="C199" s="31" t="s">
        <v>51</v>
      </c>
      <c r="D199" s="102" t="s">
        <v>163</v>
      </c>
      <c r="E199" s="103"/>
      <c r="F199" s="8" t="s">
        <v>232</v>
      </c>
    </row>
    <row r="200" spans="1:6" ht="15">
      <c r="A200" s="9">
        <v>1</v>
      </c>
      <c r="B200" s="20" t="s">
        <v>23</v>
      </c>
      <c r="C200" s="32">
        <v>2</v>
      </c>
      <c r="D200" s="88">
        <v>3</v>
      </c>
      <c r="E200" s="89"/>
      <c r="F200" s="10" t="s">
        <v>164</v>
      </c>
    </row>
    <row r="201" spans="1:6" ht="30">
      <c r="A201" s="7">
        <v>1</v>
      </c>
      <c r="B201" s="14" t="s">
        <v>313</v>
      </c>
      <c r="C201" s="22">
        <v>1</v>
      </c>
      <c r="D201" s="69">
        <v>14296.67</v>
      </c>
      <c r="E201" s="70"/>
      <c r="F201" s="11">
        <f>C201*D201</f>
        <v>14296.67</v>
      </c>
    </row>
    <row r="202" spans="1:6" ht="15">
      <c r="A202" s="7">
        <v>2</v>
      </c>
      <c r="B202" s="12" t="s">
        <v>352</v>
      </c>
      <c r="C202" s="22">
        <v>1</v>
      </c>
      <c r="D202" s="69">
        <v>21623.33</v>
      </c>
      <c r="E202" s="70"/>
      <c r="F202" s="11">
        <f>C202*D202</f>
        <v>21623.33</v>
      </c>
    </row>
    <row r="203" spans="1:6" ht="15">
      <c r="A203" s="7">
        <v>4</v>
      </c>
      <c r="B203" s="12" t="s">
        <v>315</v>
      </c>
      <c r="C203" s="22">
        <v>1</v>
      </c>
      <c r="D203" s="69">
        <v>4186.67</v>
      </c>
      <c r="E203" s="70"/>
      <c r="F203" s="11">
        <f>C203*D203</f>
        <v>4186.67</v>
      </c>
    </row>
    <row r="204" spans="1:6" ht="15">
      <c r="A204" s="12" t="s">
        <v>230</v>
      </c>
      <c r="B204" s="12"/>
      <c r="C204" s="22" t="s">
        <v>236</v>
      </c>
      <c r="D204" s="78" t="s">
        <v>236</v>
      </c>
      <c r="E204" s="79"/>
      <c r="F204" s="13">
        <f>SUM(F201:F203)</f>
        <v>40106.67</v>
      </c>
    </row>
    <row r="206" ht="15">
      <c r="A206" s="1" t="s">
        <v>52</v>
      </c>
    </row>
    <row r="208" spans="1:5" ht="75">
      <c r="A208" s="7" t="s">
        <v>231</v>
      </c>
      <c r="B208" s="8" t="s">
        <v>53</v>
      </c>
      <c r="C208" s="31" t="s">
        <v>165</v>
      </c>
      <c r="D208" s="8" t="s">
        <v>54</v>
      </c>
      <c r="E208" s="8" t="s">
        <v>232</v>
      </c>
    </row>
    <row r="209" spans="1:5" ht="15">
      <c r="A209" s="9">
        <v>1</v>
      </c>
      <c r="B209" s="20">
        <v>2</v>
      </c>
      <c r="C209" s="32">
        <v>3</v>
      </c>
      <c r="D209" s="10">
        <v>4</v>
      </c>
      <c r="E209" s="10" t="s">
        <v>55</v>
      </c>
    </row>
    <row r="210" spans="1:5" ht="15">
      <c r="A210" s="7">
        <v>1</v>
      </c>
      <c r="B210" s="12"/>
      <c r="C210" s="22"/>
      <c r="D210" s="11"/>
      <c r="E210" s="11">
        <f>C210*D210</f>
        <v>0</v>
      </c>
    </row>
    <row r="211" spans="1:5" ht="15" hidden="1">
      <c r="A211" s="7">
        <v>2</v>
      </c>
      <c r="B211" s="12"/>
      <c r="C211" s="22"/>
      <c r="D211" s="11"/>
      <c r="E211" s="11">
        <f>C211*D211</f>
        <v>0</v>
      </c>
    </row>
    <row r="212" spans="1:5" ht="15" hidden="1">
      <c r="A212" s="7">
        <v>3</v>
      </c>
      <c r="B212" s="12"/>
      <c r="C212" s="22"/>
      <c r="D212" s="11"/>
      <c r="E212" s="11">
        <f>C212*D212</f>
        <v>0</v>
      </c>
    </row>
    <row r="213" spans="1:5" ht="15" hidden="1">
      <c r="A213" s="7">
        <v>4</v>
      </c>
      <c r="B213" s="12"/>
      <c r="C213" s="22"/>
      <c r="D213" s="11"/>
      <c r="E213" s="11">
        <f>C213*D213</f>
        <v>0</v>
      </c>
    </row>
    <row r="214" spans="1:5" ht="15">
      <c r="A214" s="12" t="s">
        <v>230</v>
      </c>
      <c r="B214" s="12"/>
      <c r="C214" s="22" t="s">
        <v>236</v>
      </c>
      <c r="D214" s="13" t="s">
        <v>236</v>
      </c>
      <c r="E214" s="13">
        <f>SUM(E210:E213)</f>
        <v>0</v>
      </c>
    </row>
    <row r="216" spans="1:4" ht="15">
      <c r="A216" s="1" t="s">
        <v>56</v>
      </c>
      <c r="D216" s="18">
        <f>E214+F204+G195</f>
        <v>117460</v>
      </c>
    </row>
    <row r="218" ht="15">
      <c r="A218" s="6" t="s">
        <v>57</v>
      </c>
    </row>
    <row r="220" ht="15">
      <c r="A220" s="1" t="s">
        <v>59</v>
      </c>
    </row>
    <row r="222" spans="1:5" ht="45">
      <c r="A222" s="7" t="s">
        <v>231</v>
      </c>
      <c r="B222" s="8" t="s">
        <v>58</v>
      </c>
      <c r="C222" s="31" t="s">
        <v>166</v>
      </c>
      <c r="D222" s="8" t="s">
        <v>167</v>
      </c>
      <c r="E222" s="8" t="s">
        <v>232</v>
      </c>
    </row>
    <row r="223" spans="1:5" ht="15">
      <c r="A223" s="9">
        <v>1</v>
      </c>
      <c r="B223" s="20">
        <v>2</v>
      </c>
      <c r="C223" s="32">
        <v>3</v>
      </c>
      <c r="D223" s="10">
        <v>4</v>
      </c>
      <c r="E223" s="10" t="s">
        <v>55</v>
      </c>
    </row>
    <row r="224" spans="1:5" ht="15">
      <c r="A224" s="7"/>
      <c r="B224" s="12"/>
      <c r="C224" s="22"/>
      <c r="D224" s="11"/>
      <c r="E224" s="11"/>
    </row>
    <row r="225" spans="1:5" ht="15" hidden="1">
      <c r="A225" s="7">
        <v>2</v>
      </c>
      <c r="B225" s="12"/>
      <c r="C225" s="22"/>
      <c r="D225" s="11"/>
      <c r="E225" s="11">
        <f>C225*D225</f>
        <v>0</v>
      </c>
    </row>
    <row r="226" spans="1:5" ht="15" hidden="1">
      <c r="A226" s="7">
        <v>3</v>
      </c>
      <c r="B226" s="12"/>
      <c r="C226" s="22"/>
      <c r="D226" s="11"/>
      <c r="E226" s="11">
        <f>C226*D226</f>
        <v>0</v>
      </c>
    </row>
    <row r="227" spans="1:5" ht="15" hidden="1">
      <c r="A227" s="7">
        <v>4</v>
      </c>
      <c r="B227" s="12"/>
      <c r="C227" s="22"/>
      <c r="D227" s="11"/>
      <c r="E227" s="11">
        <f>C227*D227</f>
        <v>0</v>
      </c>
    </row>
    <row r="228" spans="1:5" ht="15">
      <c r="A228" s="12" t="s">
        <v>230</v>
      </c>
      <c r="B228" s="12"/>
      <c r="C228" s="22" t="s">
        <v>236</v>
      </c>
      <c r="D228" s="13" t="s">
        <v>236</v>
      </c>
      <c r="E228" s="13">
        <f>SUM(E224:E227)</f>
        <v>0</v>
      </c>
    </row>
    <row r="229" ht="12.75" customHeight="1"/>
    <row r="230" ht="15">
      <c r="A230" s="1" t="s">
        <v>60</v>
      </c>
    </row>
    <row r="232" spans="1:4" ht="30">
      <c r="A232" s="88" t="s">
        <v>168</v>
      </c>
      <c r="B232" s="89"/>
      <c r="C232" s="8" t="s">
        <v>61</v>
      </c>
      <c r="D232" s="8" t="s">
        <v>232</v>
      </c>
    </row>
    <row r="233" spans="1:4" ht="15">
      <c r="A233" s="91">
        <v>1</v>
      </c>
      <c r="B233" s="92"/>
      <c r="C233" s="10">
        <v>2</v>
      </c>
      <c r="D233" s="10" t="s">
        <v>62</v>
      </c>
    </row>
    <row r="234" spans="1:4" ht="15">
      <c r="A234" s="90"/>
      <c r="B234" s="90"/>
      <c r="C234" s="34"/>
      <c r="D234" s="35"/>
    </row>
    <row r="236" ht="15">
      <c r="A236" s="1" t="s">
        <v>64</v>
      </c>
    </row>
    <row r="238" spans="1:5" ht="105" customHeight="1">
      <c r="A238" s="7" t="s">
        <v>231</v>
      </c>
      <c r="B238" s="8" t="s">
        <v>63</v>
      </c>
      <c r="C238" s="31" t="s">
        <v>169</v>
      </c>
      <c r="D238" s="31" t="s">
        <v>171</v>
      </c>
      <c r="E238" s="8" t="s">
        <v>232</v>
      </c>
    </row>
    <row r="239" spans="1:5" ht="15">
      <c r="A239" s="9">
        <v>1</v>
      </c>
      <c r="B239" s="20">
        <v>2</v>
      </c>
      <c r="C239" s="32">
        <v>3</v>
      </c>
      <c r="D239" s="10">
        <v>4</v>
      </c>
      <c r="E239" s="10" t="s">
        <v>55</v>
      </c>
    </row>
    <row r="240" spans="1:5" ht="15" hidden="1">
      <c r="A240" s="7"/>
      <c r="B240" s="14"/>
      <c r="C240" s="22"/>
      <c r="D240" s="11"/>
      <c r="E240" s="11"/>
    </row>
    <row r="241" spans="1:5" ht="15" hidden="1">
      <c r="A241" s="7"/>
      <c r="B241" s="14"/>
      <c r="C241" s="22"/>
      <c r="D241" s="11"/>
      <c r="E241" s="11"/>
    </row>
    <row r="242" spans="1:5" ht="15">
      <c r="A242" s="7">
        <v>1</v>
      </c>
      <c r="B242" s="14" t="s">
        <v>314</v>
      </c>
      <c r="C242" s="22">
        <v>1</v>
      </c>
      <c r="D242" s="11">
        <v>460</v>
      </c>
      <c r="E242" s="11">
        <f>C242*D242</f>
        <v>460</v>
      </c>
    </row>
    <row r="243" spans="1:5" ht="30">
      <c r="A243" s="7">
        <v>2</v>
      </c>
      <c r="B243" s="14" t="s">
        <v>316</v>
      </c>
      <c r="C243" s="22">
        <v>1</v>
      </c>
      <c r="D243" s="11">
        <v>1380</v>
      </c>
      <c r="E243" s="11">
        <f>C243*D243</f>
        <v>1380</v>
      </c>
    </row>
    <row r="244" spans="1:5" ht="15">
      <c r="A244" s="12" t="s">
        <v>230</v>
      </c>
      <c r="B244" s="12"/>
      <c r="C244" s="22" t="s">
        <v>236</v>
      </c>
      <c r="D244" s="13" t="s">
        <v>236</v>
      </c>
      <c r="E244" s="13">
        <f>SUM(E240:E243)</f>
        <v>1840</v>
      </c>
    </row>
    <row r="246" ht="15">
      <c r="A246" s="1" t="s">
        <v>170</v>
      </c>
    </row>
    <row r="248" spans="1:5" ht="33" customHeight="1">
      <c r="A248" s="74" t="s">
        <v>176</v>
      </c>
      <c r="B248" s="74"/>
      <c r="C248" s="74"/>
      <c r="D248" s="74"/>
      <c r="E248" s="74"/>
    </row>
    <row r="250" spans="1:4" ht="15">
      <c r="A250" s="24" t="s">
        <v>65</v>
      </c>
      <c r="B250" s="24"/>
      <c r="C250" s="25"/>
      <c r="D250" s="18">
        <f>F259+E269</f>
        <v>3918.33</v>
      </c>
    </row>
    <row r="252" spans="1:5" ht="32.25" customHeight="1">
      <c r="A252" s="74" t="s">
        <v>172</v>
      </c>
      <c r="B252" s="74"/>
      <c r="C252" s="74"/>
      <c r="D252" s="74"/>
      <c r="E252" s="74"/>
    </row>
    <row r="254" spans="1:6" ht="210">
      <c r="A254" s="7" t="s">
        <v>231</v>
      </c>
      <c r="B254" s="8" t="s">
        <v>112</v>
      </c>
      <c r="C254" s="31" t="s">
        <v>173</v>
      </c>
      <c r="D254" s="31" t="s">
        <v>174</v>
      </c>
      <c r="E254" s="8" t="s">
        <v>175</v>
      </c>
      <c r="F254" s="8" t="s">
        <v>232</v>
      </c>
    </row>
    <row r="255" spans="1:6" ht="15">
      <c r="A255" s="9">
        <v>1</v>
      </c>
      <c r="B255" s="20">
        <v>2</v>
      </c>
      <c r="C255" s="32">
        <v>3</v>
      </c>
      <c r="D255" s="10">
        <v>4</v>
      </c>
      <c r="E255" s="10">
        <v>5</v>
      </c>
      <c r="F255" s="10" t="s">
        <v>66</v>
      </c>
    </row>
    <row r="256" spans="1:6" ht="15" hidden="1">
      <c r="A256" s="7">
        <v>1</v>
      </c>
      <c r="B256" s="23" t="s">
        <v>144</v>
      </c>
      <c r="C256" s="22"/>
      <c r="D256" s="11"/>
      <c r="E256" s="11">
        <v>5793</v>
      </c>
      <c r="F256" s="11">
        <f>C256*D256*E256</f>
        <v>0</v>
      </c>
    </row>
    <row r="257" spans="1:6" ht="42" customHeight="1">
      <c r="A257" s="9">
        <v>1</v>
      </c>
      <c r="B257" s="23" t="s">
        <v>317</v>
      </c>
      <c r="C257" s="22">
        <v>1</v>
      </c>
      <c r="D257" s="11">
        <v>1</v>
      </c>
      <c r="E257" s="11">
        <v>2618.33</v>
      </c>
      <c r="F257" s="11">
        <f>C257*D257*E257</f>
        <v>2618.33</v>
      </c>
    </row>
    <row r="258" spans="1:6" ht="38.25">
      <c r="A258" s="9">
        <v>2</v>
      </c>
      <c r="B258" s="23" t="s">
        <v>318</v>
      </c>
      <c r="C258" s="22">
        <v>1</v>
      </c>
      <c r="D258" s="11">
        <v>1</v>
      </c>
      <c r="E258" s="11">
        <v>1300</v>
      </c>
      <c r="F258" s="11">
        <f>C258*D258*E258</f>
        <v>1300</v>
      </c>
    </row>
    <row r="259" spans="1:7" ht="15">
      <c r="A259" s="12" t="s">
        <v>230</v>
      </c>
      <c r="B259" s="12"/>
      <c r="C259" s="22" t="s">
        <v>236</v>
      </c>
      <c r="D259" s="13" t="s">
        <v>236</v>
      </c>
      <c r="E259" s="13" t="s">
        <v>236</v>
      </c>
      <c r="F259" s="13">
        <f>SUM(F256:F258)</f>
        <v>3918.33</v>
      </c>
      <c r="G259" s="15"/>
    </row>
    <row r="261" spans="1:5" ht="34.5" customHeight="1">
      <c r="A261" s="74" t="s">
        <v>177</v>
      </c>
      <c r="B261" s="74"/>
      <c r="C261" s="74"/>
      <c r="D261" s="74"/>
      <c r="E261" s="74"/>
    </row>
    <row r="263" spans="1:5" ht="135">
      <c r="A263" s="7" t="s">
        <v>231</v>
      </c>
      <c r="B263" s="8" t="s">
        <v>63</v>
      </c>
      <c r="C263" s="31" t="s">
        <v>178</v>
      </c>
      <c r="D263" s="31" t="s">
        <v>179</v>
      </c>
      <c r="E263" s="8" t="s">
        <v>232</v>
      </c>
    </row>
    <row r="264" spans="1:5" ht="15">
      <c r="A264" s="9">
        <v>1</v>
      </c>
      <c r="B264" s="20">
        <v>2</v>
      </c>
      <c r="C264" s="32">
        <v>3</v>
      </c>
      <c r="D264" s="10">
        <v>4</v>
      </c>
      <c r="E264" s="10" t="s">
        <v>55</v>
      </c>
    </row>
    <row r="265" spans="1:5" ht="15">
      <c r="A265" s="7">
        <v>1</v>
      </c>
      <c r="B265" s="12"/>
      <c r="C265" s="22"/>
      <c r="D265" s="11"/>
      <c r="E265" s="11">
        <f>C265*D265</f>
        <v>0</v>
      </c>
    </row>
    <row r="266" spans="1:5" ht="15" hidden="1">
      <c r="A266" s="7">
        <v>2</v>
      </c>
      <c r="B266" s="12"/>
      <c r="C266" s="22"/>
      <c r="D266" s="11"/>
      <c r="E266" s="11">
        <f>C266*D266</f>
        <v>0</v>
      </c>
    </row>
    <row r="267" spans="1:5" ht="15" hidden="1">
      <c r="A267" s="7">
        <v>3</v>
      </c>
      <c r="B267" s="12"/>
      <c r="C267" s="22"/>
      <c r="D267" s="11"/>
      <c r="E267" s="11">
        <f>C267*D267</f>
        <v>0</v>
      </c>
    </row>
    <row r="268" spans="1:5" ht="15" hidden="1">
      <c r="A268" s="7">
        <v>4</v>
      </c>
      <c r="B268" s="12"/>
      <c r="C268" s="22"/>
      <c r="D268" s="11"/>
      <c r="E268" s="11">
        <f>C268*D268</f>
        <v>0</v>
      </c>
    </row>
    <row r="269" spans="1:5" ht="15">
      <c r="A269" s="12" t="s">
        <v>230</v>
      </c>
      <c r="B269" s="12"/>
      <c r="C269" s="22" t="s">
        <v>236</v>
      </c>
      <c r="D269" s="13" t="s">
        <v>236</v>
      </c>
      <c r="E269" s="13">
        <f>SUM(E265:E268)</f>
        <v>0</v>
      </c>
    </row>
    <row r="271" spans="1:4" ht="15">
      <c r="A271" s="1" t="s">
        <v>67</v>
      </c>
      <c r="D271" s="18">
        <f>D250+E244+D234+E228</f>
        <v>5758.33</v>
      </c>
    </row>
    <row r="273" spans="1:4" ht="36" customHeight="1">
      <c r="A273" s="94" t="s">
        <v>228</v>
      </c>
      <c r="B273" s="94"/>
      <c r="C273" s="94"/>
      <c r="D273" s="30">
        <f>D271+D216+D183+D133+D63</f>
        <v>271435.9</v>
      </c>
    </row>
    <row r="275" ht="15">
      <c r="A275" s="6" t="s">
        <v>134</v>
      </c>
    </row>
    <row r="277" ht="24.75" customHeight="1">
      <c r="A277" s="1" t="s">
        <v>68</v>
      </c>
    </row>
    <row r="279" spans="1:5" ht="60">
      <c r="A279" s="7" t="s">
        <v>231</v>
      </c>
      <c r="B279" s="8" t="s">
        <v>69</v>
      </c>
      <c r="C279" s="31" t="s">
        <v>180</v>
      </c>
      <c r="D279" s="31" t="s">
        <v>97</v>
      </c>
      <c r="E279" s="8" t="s">
        <v>232</v>
      </c>
    </row>
    <row r="280" spans="1:5" ht="15">
      <c r="A280" s="9">
        <v>1</v>
      </c>
      <c r="B280" s="20">
        <v>2</v>
      </c>
      <c r="C280" s="32">
        <v>3</v>
      </c>
      <c r="D280" s="10">
        <v>4</v>
      </c>
      <c r="E280" s="10" t="s">
        <v>55</v>
      </c>
    </row>
    <row r="281" spans="1:5" ht="15">
      <c r="A281" s="7">
        <v>1</v>
      </c>
      <c r="B281" s="12" t="s">
        <v>70</v>
      </c>
      <c r="C281" s="22">
        <v>6390.09</v>
      </c>
      <c r="D281" s="11">
        <f>1.04*10.47</f>
        <v>10.89</v>
      </c>
      <c r="E281" s="11">
        <f>C281*D281</f>
        <v>69588.08</v>
      </c>
    </row>
    <row r="282" spans="1:5" ht="15">
      <c r="A282" s="7">
        <v>2</v>
      </c>
      <c r="B282" s="12" t="s">
        <v>71</v>
      </c>
      <c r="C282" s="36">
        <v>17.67</v>
      </c>
      <c r="D282" s="11">
        <f>1.04*2339.92</f>
        <v>2433.52</v>
      </c>
      <c r="E282" s="11">
        <f>C282*D282</f>
        <v>43000.3</v>
      </c>
    </row>
    <row r="283" spans="1:5" ht="15">
      <c r="A283" s="7">
        <v>3</v>
      </c>
      <c r="B283" s="12" t="s">
        <v>72</v>
      </c>
      <c r="C283" s="22"/>
      <c r="D283" s="11"/>
      <c r="E283" s="11">
        <f>C283*D283</f>
        <v>0</v>
      </c>
    </row>
    <row r="284" spans="1:5" ht="15">
      <c r="A284" s="7">
        <v>4</v>
      </c>
      <c r="B284" s="12" t="s">
        <v>73</v>
      </c>
      <c r="C284" s="22">
        <v>64</v>
      </c>
      <c r="D284" s="11">
        <f>38.1*1.04</f>
        <v>39.62</v>
      </c>
      <c r="E284" s="11">
        <f>C284*D284</f>
        <v>2535.68</v>
      </c>
    </row>
    <row r="285" spans="1:5" ht="15">
      <c r="A285" s="7">
        <v>5</v>
      </c>
      <c r="B285" s="12" t="s">
        <v>74</v>
      </c>
      <c r="C285" s="22">
        <v>64</v>
      </c>
      <c r="D285" s="11">
        <f>45.72*1.04</f>
        <v>47.55</v>
      </c>
      <c r="E285" s="11">
        <f>C285*D285</f>
        <v>3043.2</v>
      </c>
    </row>
    <row r="286" spans="1:5" ht="15">
      <c r="A286" s="12" t="s">
        <v>230</v>
      </c>
      <c r="B286" s="12" t="s">
        <v>236</v>
      </c>
      <c r="C286" s="22" t="s">
        <v>236</v>
      </c>
      <c r="D286" s="13" t="s">
        <v>236</v>
      </c>
      <c r="E286" s="13">
        <f>SUM(E281:E285)</f>
        <v>118167.26</v>
      </c>
    </row>
    <row r="288" spans="1:8" ht="32.25" customHeight="1">
      <c r="A288" s="74" t="s">
        <v>113</v>
      </c>
      <c r="B288" s="74"/>
      <c r="C288" s="74"/>
      <c r="D288" s="74"/>
      <c r="E288" s="74"/>
      <c r="F288" s="74"/>
      <c r="H288" s="15"/>
    </row>
    <row r="289" ht="15">
      <c r="H289" s="15"/>
    </row>
    <row r="290" spans="1:8" ht="15">
      <c r="A290" s="1" t="s">
        <v>75</v>
      </c>
      <c r="H290" s="15"/>
    </row>
    <row r="292" spans="1:6" ht="33" customHeight="1">
      <c r="A292" s="74" t="s">
        <v>76</v>
      </c>
      <c r="B292" s="74"/>
      <c r="C292" s="74"/>
      <c r="D292" s="74"/>
      <c r="E292" s="74"/>
      <c r="F292" s="74"/>
    </row>
    <row r="294" spans="1:5" ht="60">
      <c r="A294" s="7" t="s">
        <v>231</v>
      </c>
      <c r="B294" s="8" t="s">
        <v>77</v>
      </c>
      <c r="C294" s="31" t="s">
        <v>78</v>
      </c>
      <c r="D294" s="31" t="s">
        <v>79</v>
      </c>
      <c r="E294" s="8" t="s">
        <v>232</v>
      </c>
    </row>
    <row r="295" spans="1:5" ht="15">
      <c r="A295" s="9">
        <v>1</v>
      </c>
      <c r="B295" s="20">
        <v>2</v>
      </c>
      <c r="C295" s="32">
        <v>3</v>
      </c>
      <c r="D295" s="10">
        <v>4</v>
      </c>
      <c r="E295" s="10" t="s">
        <v>55</v>
      </c>
    </row>
    <row r="296" spans="1:5" ht="30">
      <c r="A296" s="7">
        <v>1</v>
      </c>
      <c r="B296" s="14" t="s">
        <v>270</v>
      </c>
      <c r="C296" s="22">
        <v>1</v>
      </c>
      <c r="D296" s="11">
        <v>34400.04</v>
      </c>
      <c r="E296" s="11">
        <f>C296*D296</f>
        <v>34400.04</v>
      </c>
    </row>
    <row r="297" spans="1:5" ht="15" hidden="1">
      <c r="A297" s="7">
        <v>2</v>
      </c>
      <c r="B297" s="12"/>
      <c r="C297" s="22"/>
      <c r="D297" s="11"/>
      <c r="E297" s="11">
        <f>C297*D297</f>
        <v>0</v>
      </c>
    </row>
    <row r="298" spans="1:5" ht="15" hidden="1">
      <c r="A298" s="7">
        <v>3</v>
      </c>
      <c r="B298" s="12"/>
      <c r="C298" s="22"/>
      <c r="D298" s="11"/>
      <c r="E298" s="11">
        <f>C298*D298</f>
        <v>0</v>
      </c>
    </row>
    <row r="299" spans="1:5" ht="15" hidden="1">
      <c r="A299" s="7">
        <v>4</v>
      </c>
      <c r="B299" s="12"/>
      <c r="C299" s="22"/>
      <c r="D299" s="11"/>
      <c r="E299" s="11">
        <f>C299*D299</f>
        <v>0</v>
      </c>
    </row>
    <row r="300" spans="1:5" ht="15" hidden="1">
      <c r="A300" s="7">
        <v>5</v>
      </c>
      <c r="B300" s="12"/>
      <c r="C300" s="22"/>
      <c r="D300" s="11"/>
      <c r="E300" s="11">
        <f>C300*D300</f>
        <v>0</v>
      </c>
    </row>
    <row r="301" spans="1:5" ht="15">
      <c r="A301" s="12" t="s">
        <v>230</v>
      </c>
      <c r="B301" s="12"/>
      <c r="C301" s="22" t="s">
        <v>236</v>
      </c>
      <c r="D301" s="13" t="s">
        <v>236</v>
      </c>
      <c r="E301" s="13">
        <f>SUM(E296:E300)</f>
        <v>34400.04</v>
      </c>
    </row>
    <row r="303" ht="15">
      <c r="A303" s="1" t="s">
        <v>80</v>
      </c>
    </row>
    <row r="304" spans="1:6" ht="63" customHeight="1">
      <c r="A304" s="74" t="s">
        <v>81</v>
      </c>
      <c r="B304" s="74"/>
      <c r="C304" s="74"/>
      <c r="D304" s="74"/>
      <c r="E304" s="74"/>
      <c r="F304" s="74"/>
    </row>
    <row r="306" spans="1:4" ht="75" customHeight="1">
      <c r="A306" s="88" t="s">
        <v>82</v>
      </c>
      <c r="B306" s="89"/>
      <c r="C306" s="31" t="s">
        <v>83</v>
      </c>
      <c r="D306" s="8" t="s">
        <v>232</v>
      </c>
    </row>
    <row r="307" spans="1:4" ht="15">
      <c r="A307" s="86">
        <v>1</v>
      </c>
      <c r="B307" s="87"/>
      <c r="C307" s="32">
        <v>2</v>
      </c>
      <c r="D307" s="10" t="s">
        <v>62</v>
      </c>
    </row>
    <row r="308" spans="1:4" ht="15">
      <c r="A308" s="98"/>
      <c r="B308" s="99"/>
      <c r="C308" s="37"/>
      <c r="D308" s="34"/>
    </row>
    <row r="310" ht="15">
      <c r="A310" s="1" t="s">
        <v>319</v>
      </c>
    </row>
    <row r="312" spans="1:4" ht="60">
      <c r="A312" s="88" t="s">
        <v>320</v>
      </c>
      <c r="B312" s="89"/>
      <c r="C312" s="31" t="s">
        <v>181</v>
      </c>
      <c r="D312" s="8" t="s">
        <v>232</v>
      </c>
    </row>
    <row r="313" spans="1:4" ht="15">
      <c r="A313" s="86">
        <v>1</v>
      </c>
      <c r="B313" s="87"/>
      <c r="C313" s="32">
        <v>2</v>
      </c>
      <c r="D313" s="10" t="s">
        <v>62</v>
      </c>
    </row>
    <row r="314" spans="1:4" ht="15">
      <c r="A314" s="98">
        <v>22.77</v>
      </c>
      <c r="B314" s="99"/>
      <c r="C314" s="22">
        <f>552.03*1.04</f>
        <v>574.11</v>
      </c>
      <c r="D314" s="11">
        <f>A314*C314</f>
        <v>13072.48</v>
      </c>
    </row>
    <row r="316" spans="1:6" ht="45" customHeight="1">
      <c r="A316" s="74" t="s">
        <v>84</v>
      </c>
      <c r="B316" s="74"/>
      <c r="C316" s="74"/>
      <c r="D316" s="74"/>
      <c r="E316" s="74"/>
      <c r="F316" s="74"/>
    </row>
    <row r="318" spans="1:5" ht="105">
      <c r="A318" s="7" t="s">
        <v>231</v>
      </c>
      <c r="B318" s="8" t="s">
        <v>86</v>
      </c>
      <c r="C318" s="31" t="s">
        <v>85</v>
      </c>
      <c r="D318" s="31" t="s">
        <v>87</v>
      </c>
      <c r="E318" s="8" t="s">
        <v>232</v>
      </c>
    </row>
    <row r="319" spans="1:5" ht="15">
      <c r="A319" s="9">
        <v>1</v>
      </c>
      <c r="B319" s="20">
        <v>2</v>
      </c>
      <c r="C319" s="32">
        <v>3</v>
      </c>
      <c r="D319" s="10">
        <v>4</v>
      </c>
      <c r="E319" s="10" t="s">
        <v>55</v>
      </c>
    </row>
    <row r="320" spans="1:5" ht="60">
      <c r="A320" s="7">
        <v>1</v>
      </c>
      <c r="B320" s="14" t="s">
        <v>259</v>
      </c>
      <c r="C320" s="22">
        <v>1</v>
      </c>
      <c r="D320" s="11">
        <v>5666.67</v>
      </c>
      <c r="E320" s="11">
        <f aca="true" t="shared" si="1" ref="E320:E325">C320*D320</f>
        <v>5666.67</v>
      </c>
    </row>
    <row r="321" spans="1:5" ht="48" customHeight="1">
      <c r="A321" s="7">
        <v>2</v>
      </c>
      <c r="B321" s="14" t="s">
        <v>277</v>
      </c>
      <c r="C321" s="22">
        <v>1</v>
      </c>
      <c r="D321" s="11">
        <v>25200</v>
      </c>
      <c r="E321" s="11">
        <f t="shared" si="1"/>
        <v>25200</v>
      </c>
    </row>
    <row r="322" spans="1:5" ht="15" hidden="1">
      <c r="A322" s="7">
        <v>2</v>
      </c>
      <c r="B322" s="14"/>
      <c r="C322" s="22"/>
      <c r="D322" s="11"/>
      <c r="E322" s="11">
        <f t="shared" si="1"/>
        <v>0</v>
      </c>
    </row>
    <row r="323" spans="1:5" ht="15" hidden="1">
      <c r="A323" s="7">
        <v>3</v>
      </c>
      <c r="B323" s="12"/>
      <c r="C323" s="22"/>
      <c r="D323" s="11"/>
      <c r="E323" s="11">
        <f t="shared" si="1"/>
        <v>0</v>
      </c>
    </row>
    <row r="324" spans="1:5" ht="15" hidden="1">
      <c r="A324" s="7">
        <v>4</v>
      </c>
      <c r="B324" s="12"/>
      <c r="C324" s="22"/>
      <c r="D324" s="11"/>
      <c r="E324" s="11">
        <f t="shared" si="1"/>
        <v>0</v>
      </c>
    </row>
    <row r="325" spans="1:5" ht="15" hidden="1">
      <c r="A325" s="7">
        <v>5</v>
      </c>
      <c r="B325" s="12"/>
      <c r="C325" s="22"/>
      <c r="D325" s="11"/>
      <c r="E325" s="11">
        <f t="shared" si="1"/>
        <v>0</v>
      </c>
    </row>
    <row r="326" spans="1:5" ht="15">
      <c r="A326" s="12" t="s">
        <v>230</v>
      </c>
      <c r="B326" s="12"/>
      <c r="C326" s="22" t="s">
        <v>236</v>
      </c>
      <c r="D326" s="13" t="s">
        <v>236</v>
      </c>
      <c r="E326" s="13">
        <f>SUM(E320:E325)</f>
        <v>30866.67</v>
      </c>
    </row>
    <row r="328" spans="1:6" ht="24" customHeight="1">
      <c r="A328" s="74" t="s">
        <v>250</v>
      </c>
      <c r="B328" s="74"/>
      <c r="C328" s="74"/>
      <c r="D328" s="74"/>
      <c r="E328" s="74"/>
      <c r="F328" s="74"/>
    </row>
    <row r="330" spans="1:4" ht="102.75" customHeight="1">
      <c r="A330" s="7" t="s">
        <v>231</v>
      </c>
      <c r="B330" s="8" t="s">
        <v>88</v>
      </c>
      <c r="C330" s="31" t="s">
        <v>249</v>
      </c>
      <c r="D330" s="8" t="s">
        <v>232</v>
      </c>
    </row>
    <row r="331" spans="1:4" ht="15">
      <c r="A331" s="9">
        <v>1</v>
      </c>
      <c r="B331" s="20">
        <v>2</v>
      </c>
      <c r="C331" s="10">
        <v>3</v>
      </c>
      <c r="D331" s="10" t="s">
        <v>7</v>
      </c>
    </row>
    <row r="332" spans="1:4" ht="33.75" customHeight="1">
      <c r="A332" s="7">
        <v>1</v>
      </c>
      <c r="B332" s="14" t="s">
        <v>274</v>
      </c>
      <c r="C332" s="11">
        <v>17083.92</v>
      </c>
      <c r="D332" s="11">
        <f>C332</f>
        <v>17083.92</v>
      </c>
    </row>
    <row r="333" spans="1:4" ht="21.75" customHeight="1">
      <c r="A333" s="7">
        <v>2</v>
      </c>
      <c r="B333" s="14" t="s">
        <v>145</v>
      </c>
      <c r="C333" s="11">
        <f>(200*12)*0.513</f>
        <v>1231.2</v>
      </c>
      <c r="D333" s="11">
        <f>C333</f>
        <v>1231.2</v>
      </c>
    </row>
    <row r="334" spans="1:4" ht="15" hidden="1">
      <c r="A334" s="7">
        <v>3</v>
      </c>
      <c r="B334" s="12"/>
      <c r="C334" s="11"/>
      <c r="D334" s="11">
        <f>C334</f>
        <v>0</v>
      </c>
    </row>
    <row r="335" spans="1:4" ht="15" hidden="1">
      <c r="A335" s="7">
        <v>4</v>
      </c>
      <c r="B335" s="12"/>
      <c r="C335" s="11"/>
      <c r="D335" s="11">
        <f>C335</f>
        <v>0</v>
      </c>
    </row>
    <row r="336" spans="1:4" ht="15" hidden="1">
      <c r="A336" s="7">
        <v>5</v>
      </c>
      <c r="B336" s="12"/>
      <c r="C336" s="11"/>
      <c r="D336" s="11">
        <f>C336</f>
        <v>0</v>
      </c>
    </row>
    <row r="337" spans="1:4" ht="15">
      <c r="A337" s="12" t="s">
        <v>230</v>
      </c>
      <c r="B337" s="12"/>
      <c r="C337" s="11" t="s">
        <v>236</v>
      </c>
      <c r="D337" s="13">
        <f>SUM(D332:D336)</f>
        <v>18315.12</v>
      </c>
    </row>
    <row r="338" spans="3:5" ht="15">
      <c r="C338" s="38"/>
      <c r="D338" s="15"/>
      <c r="E338" s="15"/>
    </row>
    <row r="339" spans="1:5" ht="32.25" customHeight="1">
      <c r="A339" s="72" t="s">
        <v>89</v>
      </c>
      <c r="B339" s="72"/>
      <c r="C339" s="72"/>
      <c r="D339" s="30">
        <f>D337+E326+D314+D308+E301</f>
        <v>96654.31</v>
      </c>
      <c r="E339" s="15"/>
    </row>
    <row r="340" spans="3:5" ht="15">
      <c r="C340" s="38"/>
      <c r="D340" s="15"/>
      <c r="E340" s="15"/>
    </row>
    <row r="341" spans="3:5" ht="15">
      <c r="C341" s="38"/>
      <c r="D341" s="15"/>
      <c r="E341" s="15"/>
    </row>
    <row r="342" spans="3:5" ht="15">
      <c r="C342" s="38"/>
      <c r="D342" s="15"/>
      <c r="E342" s="15"/>
    </row>
    <row r="343" spans="1:8" ht="19.5" customHeight="1">
      <c r="A343" s="74" t="s">
        <v>90</v>
      </c>
      <c r="B343" s="74"/>
      <c r="C343" s="74"/>
      <c r="D343" s="74"/>
      <c r="E343" s="74"/>
      <c r="F343" s="74"/>
      <c r="H343" s="15"/>
    </row>
    <row r="344" spans="1:6" ht="19.5" customHeight="1">
      <c r="A344" s="16"/>
      <c r="B344" s="16"/>
      <c r="C344" s="29"/>
      <c r="D344" s="16"/>
      <c r="E344" s="16"/>
      <c r="F344" s="16"/>
    </row>
    <row r="345" spans="1:5" ht="255">
      <c r="A345" s="7" t="s">
        <v>231</v>
      </c>
      <c r="B345" s="8" t="s">
        <v>88</v>
      </c>
      <c r="C345" s="31" t="s">
        <v>182</v>
      </c>
      <c r="D345" s="31" t="s">
        <v>252</v>
      </c>
      <c r="E345" s="8" t="s">
        <v>232</v>
      </c>
    </row>
    <row r="346" spans="1:5" ht="15">
      <c r="A346" s="9">
        <v>1</v>
      </c>
      <c r="B346" s="20">
        <v>2</v>
      </c>
      <c r="C346" s="10">
        <v>3</v>
      </c>
      <c r="D346" s="10">
        <v>4</v>
      </c>
      <c r="E346" s="10" t="s">
        <v>55</v>
      </c>
    </row>
    <row r="347" spans="1:5" ht="45">
      <c r="A347" s="7">
        <v>1</v>
      </c>
      <c r="B347" s="14" t="s">
        <v>114</v>
      </c>
      <c r="C347" s="11">
        <v>1</v>
      </c>
      <c r="D347" s="11">
        <f>(247-28)*92</f>
        <v>20148</v>
      </c>
      <c r="E347" s="11">
        <f>C347*D347</f>
        <v>20148</v>
      </c>
    </row>
    <row r="348" spans="1:6" ht="49.5" customHeight="1">
      <c r="A348" s="7">
        <v>2</v>
      </c>
      <c r="B348" s="14" t="s">
        <v>142</v>
      </c>
      <c r="C348" s="39">
        <v>1</v>
      </c>
      <c r="D348" s="39">
        <v>18633.33</v>
      </c>
      <c r="E348" s="39">
        <f>D348</f>
        <v>18633.33</v>
      </c>
      <c r="F348" s="15"/>
    </row>
    <row r="349" spans="1:5" ht="15" hidden="1">
      <c r="A349" s="7">
        <v>3</v>
      </c>
      <c r="B349" s="14"/>
      <c r="C349" s="11"/>
      <c r="D349" s="11"/>
      <c r="E349" s="11">
        <f>D349</f>
        <v>0</v>
      </c>
    </row>
    <row r="350" spans="1:5" ht="15" hidden="1">
      <c r="A350" s="7">
        <v>4</v>
      </c>
      <c r="B350" s="14"/>
      <c r="C350" s="11"/>
      <c r="D350" s="11"/>
      <c r="E350" s="11">
        <f>D350</f>
        <v>0</v>
      </c>
    </row>
    <row r="351" spans="1:5" ht="15" hidden="1">
      <c r="A351" s="7">
        <v>5</v>
      </c>
      <c r="B351" s="14"/>
      <c r="C351" s="11"/>
      <c r="D351" s="11"/>
      <c r="E351" s="11">
        <f>D351</f>
        <v>0</v>
      </c>
    </row>
    <row r="352" spans="1:5" ht="15">
      <c r="A352" s="12" t="s">
        <v>230</v>
      </c>
      <c r="B352" s="12"/>
      <c r="C352" s="11" t="s">
        <v>236</v>
      </c>
      <c r="D352" s="13" t="s">
        <v>236</v>
      </c>
      <c r="E352" s="13">
        <f>SUM(E347:E351)</f>
        <v>38781.33</v>
      </c>
    </row>
    <row r="355" spans="1:8" ht="35.25" customHeight="1">
      <c r="A355" s="74" t="s">
        <v>91</v>
      </c>
      <c r="B355" s="74"/>
      <c r="C355" s="74"/>
      <c r="D355" s="74"/>
      <c r="E355" s="74"/>
      <c r="F355" s="74"/>
      <c r="H355" s="15"/>
    </row>
    <row r="356" spans="1:6" ht="19.5" customHeight="1">
      <c r="A356" s="16"/>
      <c r="B356" s="16"/>
      <c r="C356" s="29"/>
      <c r="D356" s="16"/>
      <c r="E356" s="16"/>
      <c r="F356" s="16"/>
    </row>
    <row r="357" spans="1:4" ht="150">
      <c r="A357" s="7" t="s">
        <v>231</v>
      </c>
      <c r="B357" s="8" t="s">
        <v>88</v>
      </c>
      <c r="C357" s="31" t="s">
        <v>92</v>
      </c>
      <c r="D357" s="8" t="s">
        <v>232</v>
      </c>
    </row>
    <row r="358" spans="1:4" ht="15">
      <c r="A358" s="9">
        <v>1</v>
      </c>
      <c r="B358" s="20">
        <v>2</v>
      </c>
      <c r="C358" s="10">
        <v>3</v>
      </c>
      <c r="D358" s="10" t="s">
        <v>7</v>
      </c>
    </row>
    <row r="359" spans="1:4" ht="15">
      <c r="A359" s="7">
        <v>1</v>
      </c>
      <c r="B359" s="12"/>
      <c r="C359" s="11"/>
      <c r="D359" s="11">
        <f>C359</f>
        <v>0</v>
      </c>
    </row>
    <row r="360" spans="1:4" ht="15" hidden="1">
      <c r="A360" s="7">
        <v>2</v>
      </c>
      <c r="B360" s="12"/>
      <c r="C360" s="11"/>
      <c r="D360" s="11">
        <f>C360</f>
        <v>0</v>
      </c>
    </row>
    <row r="361" spans="1:4" ht="15" hidden="1">
      <c r="A361" s="7">
        <v>3</v>
      </c>
      <c r="B361" s="12"/>
      <c r="C361" s="11"/>
      <c r="D361" s="11">
        <f>C361</f>
        <v>0</v>
      </c>
    </row>
    <row r="362" spans="1:4" ht="15" hidden="1">
      <c r="A362" s="7">
        <v>4</v>
      </c>
      <c r="B362" s="12"/>
      <c r="C362" s="11"/>
      <c r="D362" s="11">
        <f>C362</f>
        <v>0</v>
      </c>
    </row>
    <row r="363" spans="1:4" ht="15" hidden="1">
      <c r="A363" s="7">
        <v>5</v>
      </c>
      <c r="B363" s="12"/>
      <c r="C363" s="11"/>
      <c r="D363" s="11">
        <f>C363</f>
        <v>0</v>
      </c>
    </row>
    <row r="364" spans="1:4" ht="15">
      <c r="A364" s="12" t="s">
        <v>230</v>
      </c>
      <c r="B364" s="12"/>
      <c r="C364" s="11" t="s">
        <v>236</v>
      </c>
      <c r="D364" s="13">
        <f>SUM(D359:D363)</f>
        <v>0</v>
      </c>
    </row>
    <row r="366" spans="1:6" ht="72" customHeight="1">
      <c r="A366" s="74" t="s">
        <v>115</v>
      </c>
      <c r="B366" s="74"/>
      <c r="C366" s="74"/>
      <c r="D366" s="74"/>
      <c r="E366" s="74"/>
      <c r="F366" s="74"/>
    </row>
    <row r="368" spans="1:6" ht="32.25" customHeight="1">
      <c r="A368" s="74" t="s">
        <v>116</v>
      </c>
      <c r="B368" s="74"/>
      <c r="C368" s="74"/>
      <c r="D368" s="74"/>
      <c r="E368" s="74"/>
      <c r="F368" s="74"/>
    </row>
    <row r="370" spans="1:4" ht="150">
      <c r="A370" s="88" t="s">
        <v>93</v>
      </c>
      <c r="B370" s="89"/>
      <c r="C370" s="31" t="s">
        <v>183</v>
      </c>
      <c r="D370" s="8" t="s">
        <v>232</v>
      </c>
    </row>
    <row r="371" spans="1:4" ht="15">
      <c r="A371" s="86">
        <v>1</v>
      </c>
      <c r="B371" s="87"/>
      <c r="C371" s="10">
        <v>2</v>
      </c>
      <c r="D371" s="10" t="s">
        <v>62</v>
      </c>
    </row>
    <row r="372" spans="1:4" ht="15">
      <c r="A372" s="86"/>
      <c r="B372" s="87"/>
      <c r="C372" s="11"/>
      <c r="D372" s="11">
        <f>A372*C372</f>
        <v>0</v>
      </c>
    </row>
    <row r="374" spans="1:6" ht="30.75" customHeight="1">
      <c r="A374" s="74" t="s">
        <v>99</v>
      </c>
      <c r="B374" s="74"/>
      <c r="C374" s="74"/>
      <c r="D374" s="74"/>
      <c r="E374" s="74"/>
      <c r="F374" s="74"/>
    </row>
    <row r="375" spans="1:6" ht="11.25" customHeight="1">
      <c r="A375" s="16"/>
      <c r="B375" s="16"/>
      <c r="C375" s="29"/>
      <c r="D375" s="16"/>
      <c r="E375" s="16"/>
      <c r="F375" s="16"/>
    </row>
    <row r="376" spans="1:5" ht="150">
      <c r="A376" s="7" t="s">
        <v>231</v>
      </c>
      <c r="B376" s="8" t="s">
        <v>229</v>
      </c>
      <c r="C376" s="31" t="s">
        <v>94</v>
      </c>
      <c r="D376" s="31" t="s">
        <v>184</v>
      </c>
      <c r="E376" s="8" t="s">
        <v>232</v>
      </c>
    </row>
    <row r="377" spans="1:5" ht="15">
      <c r="A377" s="9">
        <v>1</v>
      </c>
      <c r="B377" s="20">
        <v>2</v>
      </c>
      <c r="C377" s="32">
        <v>3</v>
      </c>
      <c r="D377" s="10">
        <v>4</v>
      </c>
      <c r="E377" s="10" t="s">
        <v>55</v>
      </c>
    </row>
    <row r="378" spans="1:5" ht="15">
      <c r="A378" s="7">
        <v>1</v>
      </c>
      <c r="B378" s="12"/>
      <c r="C378" s="22"/>
      <c r="D378" s="11"/>
      <c r="E378" s="11">
        <f>C378*D378</f>
        <v>0</v>
      </c>
    </row>
    <row r="379" spans="1:5" ht="15" hidden="1">
      <c r="A379" s="7">
        <v>2</v>
      </c>
      <c r="B379" s="12"/>
      <c r="C379" s="22"/>
      <c r="D379" s="11"/>
      <c r="E379" s="11">
        <f>C379*D379</f>
        <v>0</v>
      </c>
    </row>
    <row r="380" spans="1:5" ht="15" hidden="1">
      <c r="A380" s="7">
        <v>3</v>
      </c>
      <c r="B380" s="12"/>
      <c r="C380" s="22"/>
      <c r="D380" s="11"/>
      <c r="E380" s="11">
        <f>C380*D380</f>
        <v>0</v>
      </c>
    </row>
    <row r="381" spans="1:5" ht="15" hidden="1">
      <c r="A381" s="7">
        <v>4</v>
      </c>
      <c r="B381" s="12"/>
      <c r="C381" s="22"/>
      <c r="D381" s="11"/>
      <c r="E381" s="11">
        <f>C381*D381</f>
        <v>0</v>
      </c>
    </row>
    <row r="382" spans="1:5" ht="15" hidden="1">
      <c r="A382" s="7">
        <v>5</v>
      </c>
      <c r="B382" s="12"/>
      <c r="C382" s="22"/>
      <c r="D382" s="11"/>
      <c r="E382" s="11">
        <f>C382*D382</f>
        <v>0</v>
      </c>
    </row>
    <row r="383" spans="1:5" ht="15">
      <c r="A383" s="12" t="s">
        <v>230</v>
      </c>
      <c r="B383" s="12"/>
      <c r="C383" s="22" t="s">
        <v>236</v>
      </c>
      <c r="D383" s="13" t="s">
        <v>236</v>
      </c>
      <c r="E383" s="13">
        <f>SUM(E378:E382)</f>
        <v>0</v>
      </c>
    </row>
    <row r="385" spans="1:6" ht="31.5" customHeight="1">
      <c r="A385" s="74" t="s">
        <v>100</v>
      </c>
      <c r="B385" s="74"/>
      <c r="C385" s="74"/>
      <c r="D385" s="74"/>
      <c r="E385" s="74"/>
      <c r="F385" s="74"/>
    </row>
    <row r="386" spans="1:6" ht="162.75" customHeight="1">
      <c r="A386" s="88" t="s">
        <v>95</v>
      </c>
      <c r="B386" s="89"/>
      <c r="C386" s="31" t="s">
        <v>96</v>
      </c>
      <c r="D386" s="8" t="s">
        <v>232</v>
      </c>
      <c r="E386" s="16"/>
      <c r="F386" s="16"/>
    </row>
    <row r="387" spans="1:4" ht="15">
      <c r="A387" s="86">
        <v>1</v>
      </c>
      <c r="B387" s="87"/>
      <c r="C387" s="10">
        <v>2</v>
      </c>
      <c r="D387" s="10" t="s">
        <v>62</v>
      </c>
    </row>
    <row r="388" spans="1:4" ht="15">
      <c r="A388" s="86">
        <v>26</v>
      </c>
      <c r="B388" s="87"/>
      <c r="C388" s="11">
        <v>1061.54</v>
      </c>
      <c r="D388" s="11">
        <f>A388*C388</f>
        <v>27600.04</v>
      </c>
    </row>
    <row r="390" spans="1:6" ht="31.5" customHeight="1">
      <c r="A390" s="74" t="s">
        <v>260</v>
      </c>
      <c r="B390" s="74"/>
      <c r="C390" s="74"/>
      <c r="D390" s="74"/>
      <c r="E390" s="74"/>
      <c r="F390" s="74"/>
    </row>
    <row r="391" spans="1:6" ht="120" customHeight="1">
      <c r="A391" s="88" t="s">
        <v>261</v>
      </c>
      <c r="B391" s="89"/>
      <c r="C391" s="31" t="s">
        <v>262</v>
      </c>
      <c r="D391" s="8" t="s">
        <v>232</v>
      </c>
      <c r="E391" s="16"/>
      <c r="F391" s="16"/>
    </row>
    <row r="392" spans="1:4" ht="15">
      <c r="A392" s="86">
        <v>1</v>
      </c>
      <c r="B392" s="87"/>
      <c r="C392" s="10">
        <v>2</v>
      </c>
      <c r="D392" s="10" t="s">
        <v>62</v>
      </c>
    </row>
    <row r="393" spans="1:4" ht="15">
      <c r="A393" s="86">
        <v>1</v>
      </c>
      <c r="B393" s="87"/>
      <c r="C393" s="11">
        <v>16400.04</v>
      </c>
      <c r="D393" s="11">
        <f>A393*C393</f>
        <v>16400.04</v>
      </c>
    </row>
    <row r="394" spans="1:4" ht="15">
      <c r="A394" s="32"/>
      <c r="B394" s="32"/>
      <c r="C394" s="38"/>
      <c r="D394" s="38"/>
    </row>
    <row r="395" spans="1:4" ht="122.25" customHeight="1">
      <c r="A395" s="72" t="s">
        <v>98</v>
      </c>
      <c r="B395" s="72"/>
      <c r="C395" s="72"/>
      <c r="D395" s="30">
        <f>D388+E383+D372+D393</f>
        <v>44000.08</v>
      </c>
    </row>
    <row r="396" spans="1:4" ht="68.25" customHeight="1">
      <c r="A396" s="72" t="s">
        <v>140</v>
      </c>
      <c r="B396" s="72"/>
      <c r="C396" s="72"/>
      <c r="D396" s="40">
        <f>D395+D364+E352+D339</f>
        <v>179435.72</v>
      </c>
    </row>
    <row r="397" spans="1:6" ht="94.5" customHeight="1">
      <c r="A397" s="74" t="s">
        <v>117</v>
      </c>
      <c r="B397" s="74"/>
      <c r="C397" s="74"/>
      <c r="D397" s="74"/>
      <c r="E397" s="74"/>
      <c r="F397" s="74"/>
    </row>
    <row r="399" ht="15">
      <c r="A399" s="1" t="s">
        <v>101</v>
      </c>
    </row>
    <row r="401" ht="15">
      <c r="A401" s="1" t="s">
        <v>185</v>
      </c>
    </row>
    <row r="403" spans="1:5" ht="90">
      <c r="A403" s="7" t="s">
        <v>231</v>
      </c>
      <c r="B403" s="8" t="s">
        <v>229</v>
      </c>
      <c r="C403" s="31" t="s">
        <v>187</v>
      </c>
      <c r="D403" s="31" t="s">
        <v>186</v>
      </c>
      <c r="E403" s="8" t="s">
        <v>232</v>
      </c>
    </row>
    <row r="404" spans="1:5" ht="15">
      <c r="A404" s="9">
        <v>1</v>
      </c>
      <c r="B404" s="20">
        <v>2</v>
      </c>
      <c r="C404" s="32">
        <v>3</v>
      </c>
      <c r="D404" s="10">
        <v>4</v>
      </c>
      <c r="E404" s="10" t="s">
        <v>55</v>
      </c>
    </row>
    <row r="405" spans="1:5" ht="15">
      <c r="A405" s="7">
        <v>1</v>
      </c>
      <c r="B405" s="14" t="s">
        <v>278</v>
      </c>
      <c r="C405" s="22">
        <v>1</v>
      </c>
      <c r="D405" s="11">
        <v>14614.56</v>
      </c>
      <c r="E405" s="11">
        <f>C405*D405</f>
        <v>14614.56</v>
      </c>
    </row>
    <row r="406" spans="1:5" ht="15" hidden="1">
      <c r="A406" s="7">
        <v>2</v>
      </c>
      <c r="B406" s="14"/>
      <c r="C406" s="22"/>
      <c r="D406" s="11"/>
      <c r="E406" s="11">
        <f>C406*D406</f>
        <v>0</v>
      </c>
    </row>
    <row r="407" spans="1:5" ht="15" hidden="1">
      <c r="A407" s="7">
        <v>3</v>
      </c>
      <c r="B407" s="14"/>
      <c r="C407" s="22"/>
      <c r="D407" s="11"/>
      <c r="E407" s="11">
        <f>C407*D407</f>
        <v>0</v>
      </c>
    </row>
    <row r="408" spans="1:5" ht="15" hidden="1">
      <c r="A408" s="7">
        <v>4</v>
      </c>
      <c r="B408" s="14"/>
      <c r="C408" s="22"/>
      <c r="D408" s="11"/>
      <c r="E408" s="11">
        <f>C408*D408</f>
        <v>0</v>
      </c>
    </row>
    <row r="409" spans="1:5" ht="15" hidden="1">
      <c r="A409" s="7">
        <v>5</v>
      </c>
      <c r="B409" s="14"/>
      <c r="C409" s="22"/>
      <c r="D409" s="11"/>
      <c r="E409" s="11">
        <f>C409*D409</f>
        <v>0</v>
      </c>
    </row>
    <row r="410" spans="1:5" ht="15">
      <c r="A410" s="12" t="s">
        <v>230</v>
      </c>
      <c r="B410" s="12" t="s">
        <v>236</v>
      </c>
      <c r="C410" s="22" t="s">
        <v>236</v>
      </c>
      <c r="D410" s="13" t="s">
        <v>236</v>
      </c>
      <c r="E410" s="13">
        <f>SUM(E405:E409)</f>
        <v>14614.56</v>
      </c>
    </row>
    <row r="412" spans="1:6" ht="45.75" customHeight="1">
      <c r="A412" s="74" t="s">
        <v>251</v>
      </c>
      <c r="B412" s="74"/>
      <c r="C412" s="74"/>
      <c r="D412" s="74"/>
      <c r="E412" s="74"/>
      <c r="F412" s="74"/>
    </row>
    <row r="414" spans="1:4" ht="321" customHeight="1" hidden="1">
      <c r="A414" s="7" t="s">
        <v>231</v>
      </c>
      <c r="B414" s="8" t="s">
        <v>229</v>
      </c>
      <c r="C414" s="31" t="s">
        <v>102</v>
      </c>
      <c r="D414" s="8" t="s">
        <v>232</v>
      </c>
    </row>
    <row r="415" spans="1:4" ht="15" hidden="1">
      <c r="A415" s="9">
        <v>1</v>
      </c>
      <c r="B415" s="20">
        <v>2</v>
      </c>
      <c r="C415" s="32">
        <v>3</v>
      </c>
      <c r="D415" s="10" t="s">
        <v>7</v>
      </c>
    </row>
    <row r="416" spans="1:4" ht="15" hidden="1">
      <c r="A416" s="7">
        <v>1</v>
      </c>
      <c r="B416" s="14"/>
      <c r="C416" s="22"/>
      <c r="D416" s="11">
        <f>C416</f>
        <v>0</v>
      </c>
    </row>
    <row r="417" spans="1:4" ht="15" hidden="1">
      <c r="A417" s="7">
        <v>2</v>
      </c>
      <c r="B417" s="12"/>
      <c r="C417" s="22"/>
      <c r="D417" s="11">
        <f>C417</f>
        <v>0</v>
      </c>
    </row>
    <row r="418" spans="1:4" ht="15" hidden="1">
      <c r="A418" s="7">
        <v>3</v>
      </c>
      <c r="B418" s="12"/>
      <c r="C418" s="22"/>
      <c r="D418" s="11">
        <f>C418</f>
        <v>0</v>
      </c>
    </row>
    <row r="419" spans="1:4" ht="15" hidden="1">
      <c r="A419" s="7">
        <v>4</v>
      </c>
      <c r="B419" s="12"/>
      <c r="C419" s="22"/>
      <c r="D419" s="11">
        <f>C419</f>
        <v>0</v>
      </c>
    </row>
    <row r="420" spans="1:4" ht="15" hidden="1">
      <c r="A420" s="7">
        <v>5</v>
      </c>
      <c r="B420" s="12"/>
      <c r="C420" s="22"/>
      <c r="D420" s="11">
        <f>C420</f>
        <v>0</v>
      </c>
    </row>
    <row r="421" spans="1:4" ht="15" hidden="1">
      <c r="A421" s="12" t="s">
        <v>230</v>
      </c>
      <c r="B421" s="12" t="s">
        <v>236</v>
      </c>
      <c r="C421" s="22" t="s">
        <v>236</v>
      </c>
      <c r="D421" s="13">
        <f>SUM(D416:D420)</f>
        <v>0</v>
      </c>
    </row>
    <row r="423" spans="1:4" ht="54.75" customHeight="1">
      <c r="A423" s="72" t="s">
        <v>108</v>
      </c>
      <c r="B423" s="72"/>
      <c r="C423" s="72"/>
      <c r="D423" s="30">
        <f>D421+E410</f>
        <v>14614.56</v>
      </c>
    </row>
    <row r="425" spans="1:5" ht="34.5" customHeight="1">
      <c r="A425" s="74" t="s">
        <v>103</v>
      </c>
      <c r="B425" s="74"/>
      <c r="C425" s="74"/>
      <c r="D425" s="74"/>
      <c r="E425" s="74"/>
    </row>
    <row r="426" spans="1:6" ht="135">
      <c r="A426" s="7" t="s">
        <v>231</v>
      </c>
      <c r="B426" s="8" t="s">
        <v>104</v>
      </c>
      <c r="C426" s="41" t="s">
        <v>188</v>
      </c>
      <c r="D426" s="42" t="s">
        <v>189</v>
      </c>
      <c r="E426" s="14" t="s">
        <v>109</v>
      </c>
      <c r="F426" s="8" t="s">
        <v>232</v>
      </c>
    </row>
    <row r="427" spans="1:6" s="47" customFormat="1" ht="30">
      <c r="A427" s="43">
        <v>1</v>
      </c>
      <c r="B427" s="43">
        <v>2</v>
      </c>
      <c r="C427" s="44">
        <v>3</v>
      </c>
      <c r="D427" s="45">
        <v>4</v>
      </c>
      <c r="E427" s="43" t="s">
        <v>106</v>
      </c>
      <c r="F427" s="46" t="s">
        <v>105</v>
      </c>
    </row>
    <row r="428" spans="1:6" ht="15">
      <c r="A428" s="7">
        <v>1</v>
      </c>
      <c r="B428" s="12">
        <v>1</v>
      </c>
      <c r="C428" s="48">
        <v>72</v>
      </c>
      <c r="D428" s="12">
        <f>247-28</f>
        <v>219</v>
      </c>
      <c r="E428" s="12">
        <v>1.2</v>
      </c>
      <c r="F428" s="11">
        <f>B428*C428*D428/E428</f>
        <v>13140</v>
      </c>
    </row>
    <row r="430" spans="1:5" ht="15">
      <c r="A430" s="74" t="s">
        <v>190</v>
      </c>
      <c r="B430" s="74"/>
      <c r="C430" s="74"/>
      <c r="D430" s="74"/>
      <c r="E430" s="74"/>
    </row>
    <row r="431" spans="1:5" ht="15">
      <c r="A431" s="16"/>
      <c r="B431" s="16"/>
      <c r="C431" s="29"/>
      <c r="D431" s="16"/>
      <c r="E431" s="16"/>
    </row>
    <row r="432" spans="1:5" ht="84.75" customHeight="1">
      <c r="A432" s="7" t="s">
        <v>231</v>
      </c>
      <c r="B432" s="8" t="s">
        <v>229</v>
      </c>
      <c r="C432" s="49" t="s">
        <v>193</v>
      </c>
      <c r="D432" s="10" t="s">
        <v>194</v>
      </c>
      <c r="E432" s="8" t="s">
        <v>232</v>
      </c>
    </row>
    <row r="433" spans="1:5" ht="15">
      <c r="A433" s="9">
        <v>1</v>
      </c>
      <c r="B433" s="20">
        <v>2</v>
      </c>
      <c r="C433" s="32">
        <v>3</v>
      </c>
      <c r="D433" s="12">
        <v>4</v>
      </c>
      <c r="E433" s="10" t="s">
        <v>107</v>
      </c>
    </row>
    <row r="434" spans="1:5" ht="30">
      <c r="A434" s="7">
        <v>1</v>
      </c>
      <c r="B434" s="14" t="s">
        <v>272</v>
      </c>
      <c r="C434" s="22">
        <v>12</v>
      </c>
      <c r="D434" s="11">
        <v>2797.59</v>
      </c>
      <c r="E434" s="11">
        <f>C434*D434-0.04</f>
        <v>33571.04</v>
      </c>
    </row>
    <row r="435" spans="1:5" ht="15" hidden="1">
      <c r="A435" s="7">
        <v>2</v>
      </c>
      <c r="B435" s="12"/>
      <c r="C435" s="22"/>
      <c r="D435" s="11"/>
      <c r="E435" s="11">
        <f>C435*D435</f>
        <v>0</v>
      </c>
    </row>
    <row r="436" spans="1:5" ht="15" hidden="1">
      <c r="A436" s="7">
        <v>3</v>
      </c>
      <c r="B436" s="12"/>
      <c r="C436" s="22"/>
      <c r="D436" s="11"/>
      <c r="E436" s="11">
        <f>C436*D436</f>
        <v>0</v>
      </c>
    </row>
    <row r="437" spans="1:5" ht="15" hidden="1">
      <c r="A437" s="7">
        <v>4</v>
      </c>
      <c r="B437" s="12"/>
      <c r="C437" s="22"/>
      <c r="D437" s="11"/>
      <c r="E437" s="11">
        <f>C437*D437</f>
        <v>0</v>
      </c>
    </row>
    <row r="438" spans="1:5" ht="15" hidden="1">
      <c r="A438" s="7">
        <v>5</v>
      </c>
      <c r="B438" s="12"/>
      <c r="C438" s="22"/>
      <c r="D438" s="11"/>
      <c r="E438" s="11">
        <f>C438*D438</f>
        <v>0</v>
      </c>
    </row>
    <row r="439" spans="1:5" ht="15">
      <c r="A439" s="12" t="s">
        <v>230</v>
      </c>
      <c r="B439" s="12" t="s">
        <v>236</v>
      </c>
      <c r="C439" s="22" t="s">
        <v>236</v>
      </c>
      <c r="D439" s="13" t="s">
        <v>236</v>
      </c>
      <c r="E439" s="13">
        <f>SUM(E434:E438)</f>
        <v>33571.04</v>
      </c>
    </row>
    <row r="440" spans="3:5" ht="15">
      <c r="C440" s="38"/>
      <c r="D440" s="15"/>
      <c r="E440" s="15"/>
    </row>
    <row r="441" ht="15">
      <c r="A441" s="1" t="s">
        <v>191</v>
      </c>
    </row>
    <row r="443" spans="1:4" ht="105">
      <c r="A443" s="7" t="s">
        <v>231</v>
      </c>
      <c r="B443" s="8" t="s">
        <v>229</v>
      </c>
      <c r="C443" s="31" t="s">
        <v>110</v>
      </c>
      <c r="D443" s="8" t="s">
        <v>232</v>
      </c>
    </row>
    <row r="444" spans="1:4" ht="15">
      <c r="A444" s="9">
        <v>1</v>
      </c>
      <c r="B444" s="20">
        <v>2</v>
      </c>
      <c r="C444" s="32">
        <v>3</v>
      </c>
      <c r="D444" s="10" t="s">
        <v>7</v>
      </c>
    </row>
    <row r="445" spans="1:4" ht="15">
      <c r="A445" s="7">
        <v>1</v>
      </c>
      <c r="B445" s="12" t="s">
        <v>143</v>
      </c>
      <c r="C445" s="22">
        <v>72160</v>
      </c>
      <c r="D445" s="11">
        <f>C445</f>
        <v>72160</v>
      </c>
    </row>
    <row r="446" spans="1:4" ht="15" hidden="1">
      <c r="A446" s="7">
        <v>2</v>
      </c>
      <c r="B446" s="12"/>
      <c r="C446" s="22"/>
      <c r="D446" s="11">
        <f>C446</f>
        <v>0</v>
      </c>
    </row>
    <row r="447" spans="1:4" ht="15" hidden="1">
      <c r="A447" s="7">
        <v>3</v>
      </c>
      <c r="B447" s="12"/>
      <c r="C447" s="22"/>
      <c r="D447" s="11">
        <f>C447</f>
        <v>0</v>
      </c>
    </row>
    <row r="448" spans="1:4" ht="15" hidden="1">
      <c r="A448" s="7">
        <v>4</v>
      </c>
      <c r="B448" s="12"/>
      <c r="C448" s="22"/>
      <c r="D448" s="11">
        <f>C448</f>
        <v>0</v>
      </c>
    </row>
    <row r="449" spans="1:4" ht="15" hidden="1">
      <c r="A449" s="7">
        <v>5</v>
      </c>
      <c r="B449" s="12"/>
      <c r="C449" s="22"/>
      <c r="D449" s="11">
        <f>C449</f>
        <v>0</v>
      </c>
    </row>
    <row r="450" spans="1:4" ht="15">
      <c r="A450" s="12" t="s">
        <v>230</v>
      </c>
      <c r="B450" s="12" t="s">
        <v>236</v>
      </c>
      <c r="C450" s="22" t="s">
        <v>236</v>
      </c>
      <c r="D450" s="13">
        <f>SUM(D445:D449)</f>
        <v>72160</v>
      </c>
    </row>
    <row r="452" spans="1:5" ht="36" customHeight="1">
      <c r="A452" s="74" t="s">
        <v>192</v>
      </c>
      <c r="B452" s="74"/>
      <c r="C452" s="74"/>
      <c r="D452" s="74"/>
      <c r="E452" s="74"/>
    </row>
    <row r="453" spans="1:5" ht="104.25" customHeight="1">
      <c r="A453" s="74" t="s">
        <v>111</v>
      </c>
      <c r="B453" s="74"/>
      <c r="C453" s="74"/>
      <c r="D453" s="74"/>
      <c r="E453" s="74"/>
    </row>
    <row r="456" spans="1:4" ht="209.25" customHeight="1">
      <c r="A456" s="72" t="s">
        <v>118</v>
      </c>
      <c r="B456" s="72"/>
      <c r="C456" s="72"/>
      <c r="D456" s="30">
        <f>D450+E439+F428+D423</f>
        <v>133485.6</v>
      </c>
    </row>
    <row r="458" spans="1:6" ht="48" customHeight="1">
      <c r="A458" s="74" t="s">
        <v>216</v>
      </c>
      <c r="B458" s="74"/>
      <c r="C458" s="74"/>
      <c r="D458" s="74"/>
      <c r="E458" s="74"/>
      <c r="F458" s="74"/>
    </row>
    <row r="459" spans="1:6" ht="18" customHeight="1">
      <c r="A459" s="74" t="s">
        <v>217</v>
      </c>
      <c r="B459" s="74"/>
      <c r="C459" s="74"/>
      <c r="D459" s="74"/>
      <c r="E459" s="74"/>
      <c r="F459" s="74"/>
    </row>
    <row r="461" spans="1:5" ht="120">
      <c r="A461" s="7" t="s">
        <v>231</v>
      </c>
      <c r="B461" s="8" t="s">
        <v>229</v>
      </c>
      <c r="C461" s="49" t="s">
        <v>195</v>
      </c>
      <c r="D461" s="10" t="s">
        <v>196</v>
      </c>
      <c r="E461" s="8" t="s">
        <v>232</v>
      </c>
    </row>
    <row r="462" spans="1:5" ht="15">
      <c r="A462" s="9">
        <v>1</v>
      </c>
      <c r="B462" s="20">
        <v>2</v>
      </c>
      <c r="C462" s="32">
        <v>3</v>
      </c>
      <c r="D462" s="20">
        <v>4</v>
      </c>
      <c r="E462" s="10" t="s">
        <v>107</v>
      </c>
    </row>
    <row r="463" spans="1:5" ht="15">
      <c r="A463" s="7">
        <v>1</v>
      </c>
      <c r="B463" s="12"/>
      <c r="C463" s="22"/>
      <c r="D463" s="11"/>
      <c r="E463" s="11">
        <f>C463*D463</f>
        <v>0</v>
      </c>
    </row>
    <row r="464" spans="1:5" ht="15" hidden="1">
      <c r="A464" s="7">
        <v>2</v>
      </c>
      <c r="B464" s="12"/>
      <c r="C464" s="22"/>
      <c r="D464" s="11"/>
      <c r="E464" s="11">
        <f>C464*D464</f>
        <v>0</v>
      </c>
    </row>
    <row r="465" spans="1:5" ht="15" hidden="1">
      <c r="A465" s="7">
        <v>3</v>
      </c>
      <c r="B465" s="12"/>
      <c r="C465" s="22"/>
      <c r="D465" s="11"/>
      <c r="E465" s="11">
        <f>C465*D465</f>
        <v>0</v>
      </c>
    </row>
    <row r="466" spans="1:5" ht="15" hidden="1">
      <c r="A466" s="7">
        <v>4</v>
      </c>
      <c r="B466" s="12"/>
      <c r="C466" s="22"/>
      <c r="D466" s="11"/>
      <c r="E466" s="11">
        <f>C466*D466</f>
        <v>0</v>
      </c>
    </row>
    <row r="467" spans="1:5" ht="15" hidden="1">
      <c r="A467" s="7">
        <v>5</v>
      </c>
      <c r="B467" s="12"/>
      <c r="C467" s="22"/>
      <c r="D467" s="11"/>
      <c r="E467" s="11">
        <f>C467*D467</f>
        <v>0</v>
      </c>
    </row>
    <row r="468" spans="1:5" ht="15">
      <c r="A468" s="12" t="s">
        <v>230</v>
      </c>
      <c r="B468" s="12" t="s">
        <v>236</v>
      </c>
      <c r="C468" s="22" t="s">
        <v>236</v>
      </c>
      <c r="D468" s="13" t="s">
        <v>236</v>
      </c>
      <c r="E468" s="13">
        <f>SUM(E463:E467)</f>
        <v>0</v>
      </c>
    </row>
    <row r="470" spans="1:6" ht="15">
      <c r="A470" s="74" t="s">
        <v>218</v>
      </c>
      <c r="B470" s="74"/>
      <c r="C470" s="74"/>
      <c r="D470" s="74"/>
      <c r="E470" s="74"/>
      <c r="F470" s="74"/>
    </row>
    <row r="472" spans="1:5" ht="105">
      <c r="A472" s="7" t="s">
        <v>231</v>
      </c>
      <c r="B472" s="8" t="s">
        <v>229</v>
      </c>
      <c r="C472" s="49" t="s">
        <v>197</v>
      </c>
      <c r="D472" s="10" t="s">
        <v>198</v>
      </c>
      <c r="E472" s="8" t="s">
        <v>232</v>
      </c>
    </row>
    <row r="473" spans="1:5" ht="15">
      <c r="A473" s="9">
        <v>1</v>
      </c>
      <c r="B473" s="20">
        <v>2</v>
      </c>
      <c r="C473" s="32">
        <v>3</v>
      </c>
      <c r="D473" s="20">
        <v>4</v>
      </c>
      <c r="E473" s="10" t="s">
        <v>107</v>
      </c>
    </row>
    <row r="474" spans="1:5" ht="16.5" customHeight="1">
      <c r="A474" s="7">
        <v>1</v>
      </c>
      <c r="B474" s="12" t="s">
        <v>328</v>
      </c>
      <c r="C474" s="22">
        <v>1</v>
      </c>
      <c r="D474" s="11">
        <v>2802.8</v>
      </c>
      <c r="E474" s="11">
        <f>C474*D474</f>
        <v>2802.8</v>
      </c>
    </row>
    <row r="475" spans="1:5" ht="15">
      <c r="A475" s="7">
        <v>2</v>
      </c>
      <c r="B475" s="12" t="s">
        <v>329</v>
      </c>
      <c r="C475" s="22">
        <v>1</v>
      </c>
      <c r="D475" s="11">
        <v>3549.19</v>
      </c>
      <c r="E475" s="11">
        <f>C475*D475</f>
        <v>3549.19</v>
      </c>
    </row>
    <row r="476" spans="1:5" ht="15">
      <c r="A476" s="7">
        <v>3</v>
      </c>
      <c r="B476" s="12" t="s">
        <v>330</v>
      </c>
      <c r="C476" s="22">
        <v>1</v>
      </c>
      <c r="D476" s="11">
        <v>6736.99</v>
      </c>
      <c r="E476" s="11">
        <f>C476*D476</f>
        <v>6736.99</v>
      </c>
    </row>
    <row r="477" spans="1:5" ht="15">
      <c r="A477" s="7">
        <v>4</v>
      </c>
      <c r="B477" s="12" t="s">
        <v>331</v>
      </c>
      <c r="C477" s="22">
        <v>1</v>
      </c>
      <c r="D477" s="11">
        <v>17987.2</v>
      </c>
      <c r="E477" s="11">
        <f>C477*D477</f>
        <v>17987.2</v>
      </c>
    </row>
    <row r="478" spans="1:5" ht="15">
      <c r="A478" s="7">
        <v>5</v>
      </c>
      <c r="B478" s="12"/>
      <c r="C478" s="22"/>
      <c r="D478" s="11"/>
      <c r="E478" s="11">
        <f>C478*D478</f>
        <v>0</v>
      </c>
    </row>
    <row r="479" spans="1:5" ht="15">
      <c r="A479" s="12" t="s">
        <v>230</v>
      </c>
      <c r="B479" s="12" t="s">
        <v>236</v>
      </c>
      <c r="C479" s="22" t="s">
        <v>236</v>
      </c>
      <c r="D479" s="13" t="s">
        <v>236</v>
      </c>
      <c r="E479" s="13">
        <f>SUM(E474:E478)</f>
        <v>31076.18</v>
      </c>
    </row>
    <row r="481" spans="1:6" ht="15">
      <c r="A481" s="74" t="s">
        <v>132</v>
      </c>
      <c r="B481" s="74"/>
      <c r="C481" s="74"/>
      <c r="D481" s="74"/>
      <c r="E481" s="74"/>
      <c r="F481" s="74"/>
    </row>
    <row r="483" spans="1:5" ht="75">
      <c r="A483" s="7" t="s">
        <v>231</v>
      </c>
      <c r="B483" s="8" t="s">
        <v>229</v>
      </c>
      <c r="C483" s="49" t="s">
        <v>199</v>
      </c>
      <c r="D483" s="10" t="s">
        <v>200</v>
      </c>
      <c r="E483" s="8" t="s">
        <v>232</v>
      </c>
    </row>
    <row r="484" spans="1:5" ht="15">
      <c r="A484" s="9">
        <v>1</v>
      </c>
      <c r="B484" s="20">
        <v>2</v>
      </c>
      <c r="C484" s="32">
        <v>3</v>
      </c>
      <c r="D484" s="43">
        <v>4</v>
      </c>
      <c r="E484" s="10" t="s">
        <v>107</v>
      </c>
    </row>
    <row r="485" spans="1:5" ht="15">
      <c r="A485" s="7"/>
      <c r="B485" s="12"/>
      <c r="C485" s="22"/>
      <c r="D485" s="11"/>
      <c r="E485" s="11"/>
    </row>
    <row r="486" spans="1:5" ht="15" hidden="1">
      <c r="A486" s="7">
        <v>2</v>
      </c>
      <c r="B486" s="12"/>
      <c r="C486" s="22"/>
      <c r="D486" s="11"/>
      <c r="E486" s="11">
        <f>C486*D486</f>
        <v>0</v>
      </c>
    </row>
    <row r="487" spans="1:5" ht="15" hidden="1">
      <c r="A487" s="7">
        <v>3</v>
      </c>
      <c r="B487" s="12"/>
      <c r="C487" s="22"/>
      <c r="D487" s="11"/>
      <c r="E487" s="11">
        <f>C487*D487</f>
        <v>0</v>
      </c>
    </row>
    <row r="488" spans="1:5" ht="15" hidden="1">
      <c r="A488" s="7">
        <v>4</v>
      </c>
      <c r="B488" s="12"/>
      <c r="C488" s="22"/>
      <c r="D488" s="11"/>
      <c r="E488" s="11">
        <f>C488*D488</f>
        <v>0</v>
      </c>
    </row>
    <row r="489" spans="1:5" ht="15" hidden="1">
      <c r="A489" s="7">
        <v>5</v>
      </c>
      <c r="B489" s="12"/>
      <c r="C489" s="22"/>
      <c r="D489" s="11"/>
      <c r="E489" s="11">
        <f>C489*D489</f>
        <v>0</v>
      </c>
    </row>
    <row r="490" spans="1:5" ht="15">
      <c r="A490" s="12" t="s">
        <v>230</v>
      </c>
      <c r="B490" s="12" t="s">
        <v>236</v>
      </c>
      <c r="C490" s="22" t="s">
        <v>236</v>
      </c>
      <c r="D490" s="13" t="s">
        <v>236</v>
      </c>
      <c r="E490" s="13">
        <f>SUM(E485:E489)</f>
        <v>0</v>
      </c>
    </row>
    <row r="492" spans="1:4" ht="78.75" customHeight="1">
      <c r="A492" s="72" t="s">
        <v>219</v>
      </c>
      <c r="B492" s="72"/>
      <c r="C492" s="72"/>
      <c r="D492" s="50">
        <f>E490+E479+E468</f>
        <v>31076.18</v>
      </c>
    </row>
    <row r="494" spans="1:6" ht="30.75" customHeight="1">
      <c r="A494" s="73" t="s">
        <v>220</v>
      </c>
      <c r="B494" s="73"/>
      <c r="C494" s="73"/>
      <c r="D494" s="73"/>
      <c r="E494" s="73"/>
      <c r="F494" s="73"/>
    </row>
    <row r="496" ht="15">
      <c r="A496" s="1" t="s">
        <v>201</v>
      </c>
    </row>
    <row r="498" spans="1:7" ht="75">
      <c r="A498" s="7" t="s">
        <v>231</v>
      </c>
      <c r="B498" s="8" t="s">
        <v>229</v>
      </c>
      <c r="C498" s="49" t="s">
        <v>202</v>
      </c>
      <c r="D498" s="10" t="s">
        <v>203</v>
      </c>
      <c r="E498" s="49" t="s">
        <v>204</v>
      </c>
      <c r="F498" s="10" t="s">
        <v>205</v>
      </c>
      <c r="G498" s="8" t="s">
        <v>232</v>
      </c>
    </row>
    <row r="499" spans="1:7" ht="30">
      <c r="A499" s="9">
        <v>1</v>
      </c>
      <c r="B499" s="20">
        <v>2</v>
      </c>
      <c r="C499" s="32">
        <v>3</v>
      </c>
      <c r="D499" s="12">
        <v>4</v>
      </c>
      <c r="E499" s="19">
        <v>5</v>
      </c>
      <c r="F499" s="12">
        <v>6</v>
      </c>
      <c r="G499" s="10" t="s">
        <v>221</v>
      </c>
    </row>
    <row r="500" spans="1:7" ht="15">
      <c r="A500" s="7">
        <v>1</v>
      </c>
      <c r="B500" s="12" t="s">
        <v>321</v>
      </c>
      <c r="C500" s="22">
        <v>350</v>
      </c>
      <c r="D500" s="11">
        <v>15.4</v>
      </c>
      <c r="E500" s="22"/>
      <c r="F500" s="11"/>
      <c r="G500" s="11">
        <f>C500*D500+E500*F500</f>
        <v>5390</v>
      </c>
    </row>
    <row r="501" spans="1:7" ht="15" hidden="1">
      <c r="A501" s="7">
        <v>2</v>
      </c>
      <c r="B501" s="12"/>
      <c r="C501" s="22"/>
      <c r="D501" s="11"/>
      <c r="E501" s="22"/>
      <c r="F501" s="11"/>
      <c r="G501" s="11">
        <f>C501*D501+E501*F501</f>
        <v>0</v>
      </c>
    </row>
    <row r="502" spans="1:7" ht="15" hidden="1">
      <c r="A502" s="7">
        <v>3</v>
      </c>
      <c r="B502" s="12"/>
      <c r="C502" s="22"/>
      <c r="D502" s="11"/>
      <c r="E502" s="22"/>
      <c r="F502" s="11"/>
      <c r="G502" s="11">
        <f>C502*D502+E502*F502</f>
        <v>0</v>
      </c>
    </row>
    <row r="503" spans="1:7" ht="15" hidden="1">
      <c r="A503" s="7">
        <v>4</v>
      </c>
      <c r="B503" s="12"/>
      <c r="C503" s="22"/>
      <c r="D503" s="11"/>
      <c r="E503" s="22"/>
      <c r="F503" s="11"/>
      <c r="G503" s="11">
        <f>C503*D503+E503*F503</f>
        <v>0</v>
      </c>
    </row>
    <row r="504" spans="1:7" ht="15" hidden="1">
      <c r="A504" s="7">
        <v>5</v>
      </c>
      <c r="B504" s="12"/>
      <c r="C504" s="22"/>
      <c r="D504" s="11"/>
      <c r="E504" s="22"/>
      <c r="F504" s="11"/>
      <c r="G504" s="11">
        <f>C504*D504+E504*F504</f>
        <v>0</v>
      </c>
    </row>
    <row r="505" spans="1:7" ht="15">
      <c r="A505" s="12" t="s">
        <v>230</v>
      </c>
      <c r="B505" s="12" t="s">
        <v>236</v>
      </c>
      <c r="C505" s="22" t="s">
        <v>236</v>
      </c>
      <c r="D505" s="13" t="s">
        <v>236</v>
      </c>
      <c r="E505" s="33" t="s">
        <v>236</v>
      </c>
      <c r="F505" s="13" t="s">
        <v>236</v>
      </c>
      <c r="G505" s="13">
        <f>SUM(G500:G504)</f>
        <v>5390</v>
      </c>
    </row>
    <row r="507" ht="15">
      <c r="A507" s="1" t="s">
        <v>223</v>
      </c>
    </row>
    <row r="509" spans="1:6" ht="150">
      <c r="A509" s="7" t="s">
        <v>231</v>
      </c>
      <c r="B509" s="8" t="s">
        <v>229</v>
      </c>
      <c r="C509" s="10" t="s">
        <v>206</v>
      </c>
      <c r="D509" s="8" t="s">
        <v>49</v>
      </c>
      <c r="E509" s="10" t="s">
        <v>207</v>
      </c>
      <c r="F509" s="8" t="s">
        <v>232</v>
      </c>
    </row>
    <row r="510" spans="1:6" ht="15">
      <c r="A510" s="9">
        <v>1</v>
      </c>
      <c r="B510" s="20">
        <v>2</v>
      </c>
      <c r="C510" s="9">
        <v>3</v>
      </c>
      <c r="D510" s="20">
        <v>4</v>
      </c>
      <c r="E510" s="20">
        <v>5</v>
      </c>
      <c r="F510" s="12" t="s">
        <v>66</v>
      </c>
    </row>
    <row r="511" spans="1:13" s="44" customFormat="1" ht="37.5" customHeight="1">
      <c r="A511" s="51">
        <v>1</v>
      </c>
      <c r="B511" s="52" t="s">
        <v>119</v>
      </c>
      <c r="C511" s="10">
        <v>19</v>
      </c>
      <c r="D511" s="53">
        <v>9</v>
      </c>
      <c r="E511" s="54">
        <v>303</v>
      </c>
      <c r="F511" s="53">
        <f>C511*D511*E511</f>
        <v>51813</v>
      </c>
      <c r="H511" s="97"/>
      <c r="I511" s="97"/>
      <c r="J511" s="97"/>
      <c r="K511" s="97"/>
      <c r="L511" s="97"/>
      <c r="M511" s="97"/>
    </row>
    <row r="512" spans="1:7" ht="15" hidden="1">
      <c r="A512" s="7">
        <v>2</v>
      </c>
      <c r="B512" s="14" t="s">
        <v>120</v>
      </c>
      <c r="C512" s="10">
        <v>1</v>
      </c>
      <c r="D512" s="11">
        <v>9</v>
      </c>
      <c r="E512" s="54"/>
      <c r="F512" s="53">
        <f aca="true" t="shared" si="2" ref="F512:F541">C512*D512*E512</f>
        <v>0</v>
      </c>
      <c r="G512" s="44"/>
    </row>
    <row r="513" spans="1:7" ht="15">
      <c r="A513" s="7">
        <v>2</v>
      </c>
      <c r="B513" s="14" t="s">
        <v>121</v>
      </c>
      <c r="C513" s="10">
        <v>1</v>
      </c>
      <c r="D513" s="11">
        <v>9</v>
      </c>
      <c r="E513" s="54">
        <v>6.16</v>
      </c>
      <c r="F513" s="53">
        <f t="shared" si="2"/>
        <v>55.44</v>
      </c>
      <c r="G513" s="44"/>
    </row>
    <row r="514" spans="1:7" ht="15" hidden="1">
      <c r="A514" s="7">
        <v>4</v>
      </c>
      <c r="B514" s="14" t="s">
        <v>122</v>
      </c>
      <c r="C514" s="10">
        <v>1</v>
      </c>
      <c r="D514" s="11">
        <v>2</v>
      </c>
      <c r="E514" s="54"/>
      <c r="F514" s="53">
        <f t="shared" si="2"/>
        <v>0</v>
      </c>
      <c r="G514" s="44"/>
    </row>
    <row r="515" spans="1:7" ht="30" hidden="1">
      <c r="A515" s="7">
        <v>5</v>
      </c>
      <c r="B515" s="14" t="s">
        <v>123</v>
      </c>
      <c r="C515" s="10">
        <v>1</v>
      </c>
      <c r="D515" s="11">
        <v>7</v>
      </c>
      <c r="E515" s="54"/>
      <c r="F515" s="53">
        <f t="shared" si="2"/>
        <v>0</v>
      </c>
      <c r="G515" s="44"/>
    </row>
    <row r="516" spans="1:7" ht="15">
      <c r="A516" s="7">
        <v>3</v>
      </c>
      <c r="B516" s="14" t="s">
        <v>279</v>
      </c>
      <c r="C516" s="10">
        <v>1</v>
      </c>
      <c r="D516" s="11">
        <v>2</v>
      </c>
      <c r="E516" s="54">
        <v>75.46</v>
      </c>
      <c r="F516" s="53">
        <f t="shared" si="2"/>
        <v>150.92</v>
      </c>
      <c r="G516" s="44"/>
    </row>
    <row r="517" spans="1:7" ht="15">
      <c r="A517" s="7">
        <v>4</v>
      </c>
      <c r="B517" s="14" t="s">
        <v>124</v>
      </c>
      <c r="C517" s="10">
        <v>1</v>
      </c>
      <c r="D517" s="11">
        <v>2</v>
      </c>
      <c r="E517" s="54">
        <v>241.11</v>
      </c>
      <c r="F517" s="53">
        <f t="shared" si="2"/>
        <v>482.22</v>
      </c>
      <c r="G517" s="44"/>
    </row>
    <row r="518" spans="1:7" ht="15" hidden="1">
      <c r="A518" s="7">
        <v>8</v>
      </c>
      <c r="B518" s="14"/>
      <c r="C518" s="10"/>
      <c r="D518" s="11"/>
      <c r="E518" s="54"/>
      <c r="F518" s="53">
        <f t="shared" si="2"/>
        <v>0</v>
      </c>
      <c r="G518" s="44"/>
    </row>
    <row r="519" spans="1:7" ht="15" hidden="1">
      <c r="A519" s="7">
        <v>9</v>
      </c>
      <c r="B519" s="14"/>
      <c r="C519" s="10"/>
      <c r="D519" s="11"/>
      <c r="E519" s="54"/>
      <c r="F519" s="53">
        <f t="shared" si="2"/>
        <v>0</v>
      </c>
      <c r="G519" s="44"/>
    </row>
    <row r="520" spans="1:7" ht="30">
      <c r="A520" s="7">
        <v>5</v>
      </c>
      <c r="B520" s="14" t="s">
        <v>322</v>
      </c>
      <c r="C520" s="10">
        <v>2</v>
      </c>
      <c r="D520" s="11">
        <v>9</v>
      </c>
      <c r="E520" s="54">
        <v>77.61</v>
      </c>
      <c r="F520" s="53">
        <f t="shared" si="2"/>
        <v>1396.98</v>
      </c>
      <c r="G520" s="44"/>
    </row>
    <row r="521" spans="1:7" ht="15" hidden="1">
      <c r="A521" s="7">
        <v>11</v>
      </c>
      <c r="B521" s="14" t="s">
        <v>283</v>
      </c>
      <c r="C521" s="10"/>
      <c r="D521" s="11"/>
      <c r="E521" s="54"/>
      <c r="F521" s="53">
        <f t="shared" si="2"/>
        <v>0</v>
      </c>
      <c r="G521" s="44"/>
    </row>
    <row r="522" spans="1:7" ht="15" hidden="1">
      <c r="A522" s="7">
        <v>12</v>
      </c>
      <c r="B522" s="14" t="s">
        <v>284</v>
      </c>
      <c r="C522" s="10">
        <v>1</v>
      </c>
      <c r="D522" s="11">
        <v>4</v>
      </c>
      <c r="E522" s="54"/>
      <c r="F522" s="53">
        <f t="shared" si="2"/>
        <v>0</v>
      </c>
      <c r="G522" s="44"/>
    </row>
    <row r="523" spans="1:7" ht="15" hidden="1">
      <c r="A523" s="7">
        <v>13</v>
      </c>
      <c r="B523" s="14" t="s">
        <v>285</v>
      </c>
      <c r="C523" s="10"/>
      <c r="D523" s="11"/>
      <c r="E523" s="54"/>
      <c r="F523" s="53">
        <f t="shared" si="2"/>
        <v>0</v>
      </c>
      <c r="G523" s="44"/>
    </row>
    <row r="524" spans="1:7" ht="15" hidden="1">
      <c r="A524" s="7">
        <v>14</v>
      </c>
      <c r="B524" s="14" t="s">
        <v>286</v>
      </c>
      <c r="C524" s="10">
        <v>1</v>
      </c>
      <c r="D524" s="11">
        <v>2</v>
      </c>
      <c r="E524" s="54"/>
      <c r="F524" s="53">
        <f t="shared" si="2"/>
        <v>0</v>
      </c>
      <c r="G524" s="44"/>
    </row>
    <row r="525" spans="1:7" ht="15" hidden="1">
      <c r="A525" s="7">
        <v>15</v>
      </c>
      <c r="B525" s="14" t="s">
        <v>287</v>
      </c>
      <c r="C525" s="10"/>
      <c r="D525" s="11"/>
      <c r="E525" s="54"/>
      <c r="F525" s="53">
        <f t="shared" si="2"/>
        <v>0</v>
      </c>
      <c r="G525" s="44"/>
    </row>
    <row r="526" spans="1:7" ht="15">
      <c r="A526" s="7">
        <v>6</v>
      </c>
      <c r="B526" s="14" t="s">
        <v>288</v>
      </c>
      <c r="C526" s="10">
        <v>1</v>
      </c>
      <c r="D526" s="11">
        <v>2</v>
      </c>
      <c r="E526" s="54">
        <v>564.67</v>
      </c>
      <c r="F526" s="53">
        <f t="shared" si="2"/>
        <v>1129.34</v>
      </c>
      <c r="G526" s="44"/>
    </row>
    <row r="527" spans="1:7" ht="15">
      <c r="A527" s="7">
        <v>7</v>
      </c>
      <c r="B527" s="14" t="s">
        <v>289</v>
      </c>
      <c r="C527" s="10">
        <v>1</v>
      </c>
      <c r="D527" s="11">
        <v>5</v>
      </c>
      <c r="E527" s="54">
        <v>102.77</v>
      </c>
      <c r="F527" s="53">
        <f t="shared" si="2"/>
        <v>513.85</v>
      </c>
      <c r="G527" s="44"/>
    </row>
    <row r="528" spans="1:7" ht="30">
      <c r="A528" s="7">
        <v>8</v>
      </c>
      <c r="B528" s="14" t="s">
        <v>280</v>
      </c>
      <c r="C528" s="10">
        <v>9</v>
      </c>
      <c r="D528" s="11">
        <v>8</v>
      </c>
      <c r="E528" s="54">
        <v>10.27</v>
      </c>
      <c r="F528" s="53">
        <f t="shared" si="2"/>
        <v>739.44</v>
      </c>
      <c r="G528" s="44"/>
    </row>
    <row r="529" spans="1:7" ht="15">
      <c r="A529" s="7">
        <v>9</v>
      </c>
      <c r="B529" s="14" t="s">
        <v>281</v>
      </c>
      <c r="C529" s="10">
        <v>15</v>
      </c>
      <c r="D529" s="11">
        <v>8</v>
      </c>
      <c r="E529" s="54">
        <v>10.78</v>
      </c>
      <c r="F529" s="53">
        <f t="shared" si="2"/>
        <v>1293.6</v>
      </c>
      <c r="G529" s="44"/>
    </row>
    <row r="530" spans="1:7" ht="15" hidden="1">
      <c r="A530" s="7">
        <v>19</v>
      </c>
      <c r="B530" s="14" t="s">
        <v>282</v>
      </c>
      <c r="C530" s="10"/>
      <c r="D530" s="11"/>
      <c r="E530" s="54"/>
      <c r="F530" s="53">
        <f t="shared" si="2"/>
        <v>0</v>
      </c>
      <c r="G530" s="44"/>
    </row>
    <row r="531" spans="1:7" ht="15" hidden="1">
      <c r="A531" s="7">
        <v>20</v>
      </c>
      <c r="B531" s="14" t="s">
        <v>125</v>
      </c>
      <c r="C531" s="10"/>
      <c r="D531" s="11"/>
      <c r="E531" s="54"/>
      <c r="F531" s="53">
        <f t="shared" si="2"/>
        <v>0</v>
      </c>
      <c r="G531" s="44"/>
    </row>
    <row r="532" spans="1:7" ht="15" hidden="1">
      <c r="A532" s="7">
        <v>21</v>
      </c>
      <c r="B532" s="14" t="s">
        <v>290</v>
      </c>
      <c r="C532" s="10"/>
      <c r="D532" s="11"/>
      <c r="E532" s="54"/>
      <c r="F532" s="53">
        <f t="shared" si="2"/>
        <v>0</v>
      </c>
      <c r="G532" s="44"/>
    </row>
    <row r="533" spans="1:7" ht="15" hidden="1">
      <c r="A533" s="7">
        <v>22</v>
      </c>
      <c r="B533" s="14" t="s">
        <v>291</v>
      </c>
      <c r="C533" s="10"/>
      <c r="D533" s="11"/>
      <c r="E533" s="54"/>
      <c r="F533" s="53">
        <f t="shared" si="2"/>
        <v>0</v>
      </c>
      <c r="G533" s="44"/>
    </row>
    <row r="534" spans="1:7" ht="15.75" hidden="1">
      <c r="A534" s="7">
        <v>23</v>
      </c>
      <c r="B534" s="21" t="s">
        <v>292</v>
      </c>
      <c r="C534" s="10"/>
      <c r="D534" s="11"/>
      <c r="E534" s="54"/>
      <c r="F534" s="53">
        <f t="shared" si="2"/>
        <v>0</v>
      </c>
      <c r="G534" s="44"/>
    </row>
    <row r="535" spans="1:7" ht="47.25" hidden="1">
      <c r="A535" s="7">
        <v>24</v>
      </c>
      <c r="B535" s="21" t="s">
        <v>293</v>
      </c>
      <c r="C535" s="10"/>
      <c r="D535" s="11"/>
      <c r="E535" s="54"/>
      <c r="F535" s="53">
        <f t="shared" si="2"/>
        <v>0</v>
      </c>
      <c r="G535" s="44"/>
    </row>
    <row r="536" spans="1:7" ht="15.75" hidden="1">
      <c r="A536" s="7">
        <v>25</v>
      </c>
      <c r="B536" s="21" t="s">
        <v>294</v>
      </c>
      <c r="C536" s="10"/>
      <c r="D536" s="11"/>
      <c r="E536" s="54"/>
      <c r="F536" s="53">
        <f t="shared" si="2"/>
        <v>0</v>
      </c>
      <c r="G536" s="44"/>
    </row>
    <row r="537" spans="1:7" ht="15.75" hidden="1">
      <c r="A537" s="7">
        <v>26</v>
      </c>
      <c r="B537" s="21" t="s">
        <v>295</v>
      </c>
      <c r="C537" s="10"/>
      <c r="D537" s="11"/>
      <c r="E537" s="54"/>
      <c r="F537" s="53">
        <f t="shared" si="2"/>
        <v>0</v>
      </c>
      <c r="G537" s="44"/>
    </row>
    <row r="538" spans="1:7" ht="31.5" hidden="1">
      <c r="A538" s="7">
        <v>27</v>
      </c>
      <c r="B538" s="21" t="s">
        <v>296</v>
      </c>
      <c r="C538" s="10">
        <v>1</v>
      </c>
      <c r="D538" s="11">
        <v>8</v>
      </c>
      <c r="E538" s="54"/>
      <c r="F538" s="53">
        <f t="shared" si="2"/>
        <v>0</v>
      </c>
      <c r="G538" s="44"/>
    </row>
    <row r="539" spans="1:7" ht="15" hidden="1">
      <c r="A539" s="7">
        <v>28</v>
      </c>
      <c r="B539" s="14" t="s">
        <v>297</v>
      </c>
      <c r="C539" s="10">
        <v>1</v>
      </c>
      <c r="D539" s="11">
        <v>8</v>
      </c>
      <c r="E539" s="54"/>
      <c r="F539" s="53">
        <f t="shared" si="2"/>
        <v>0</v>
      </c>
      <c r="G539" s="44"/>
    </row>
    <row r="540" spans="1:7" ht="15.75" hidden="1">
      <c r="A540" s="7">
        <v>29</v>
      </c>
      <c r="B540" s="21" t="s">
        <v>298</v>
      </c>
      <c r="C540" s="10">
        <v>1</v>
      </c>
      <c r="D540" s="11">
        <v>5</v>
      </c>
      <c r="E540" s="54"/>
      <c r="F540" s="53">
        <f t="shared" si="2"/>
        <v>0</v>
      </c>
      <c r="G540" s="44"/>
    </row>
    <row r="541" spans="1:7" ht="15">
      <c r="A541" s="7">
        <v>10</v>
      </c>
      <c r="B541" s="14" t="s">
        <v>299</v>
      </c>
      <c r="C541" s="10">
        <v>1</v>
      </c>
      <c r="D541" s="11">
        <v>5</v>
      </c>
      <c r="E541" s="54">
        <v>104.21</v>
      </c>
      <c r="F541" s="53">
        <f t="shared" si="2"/>
        <v>521.05</v>
      </c>
      <c r="G541" s="44"/>
    </row>
    <row r="542" spans="1:7" ht="15">
      <c r="A542" s="12" t="s">
        <v>230</v>
      </c>
      <c r="B542" s="12" t="s">
        <v>236</v>
      </c>
      <c r="C542" s="11" t="s">
        <v>236</v>
      </c>
      <c r="D542" s="13" t="s">
        <v>236</v>
      </c>
      <c r="E542" s="13" t="s">
        <v>236</v>
      </c>
      <c r="F542" s="13">
        <f>SUM(F511:F541)</f>
        <v>58095.84</v>
      </c>
      <c r="G542" s="15"/>
    </row>
    <row r="544" ht="15">
      <c r="A544" s="1" t="s">
        <v>224</v>
      </c>
    </row>
    <row r="546" spans="1:5" ht="150">
      <c r="A546" s="7" t="s">
        <v>231</v>
      </c>
      <c r="B546" s="55" t="s">
        <v>229</v>
      </c>
      <c r="C546" s="49" t="s">
        <v>208</v>
      </c>
      <c r="D546" s="8" t="s">
        <v>209</v>
      </c>
      <c r="E546" s="46" t="s">
        <v>232</v>
      </c>
    </row>
    <row r="547" spans="1:5" ht="15">
      <c r="A547" s="9">
        <v>1</v>
      </c>
      <c r="B547" s="20">
        <v>2</v>
      </c>
      <c r="C547" s="32">
        <v>3</v>
      </c>
      <c r="D547" s="20">
        <v>4</v>
      </c>
      <c r="E547" s="20" t="s">
        <v>55</v>
      </c>
    </row>
    <row r="548" spans="1:5" ht="50.25" customHeight="1">
      <c r="A548" s="7">
        <v>1</v>
      </c>
      <c r="B548" s="14" t="s">
        <v>126</v>
      </c>
      <c r="C548" s="22">
        <v>6</v>
      </c>
      <c r="D548" s="11">
        <v>34.5</v>
      </c>
      <c r="E548" s="11">
        <f aca="true" t="shared" si="3" ref="E548:E557">C548*D548</f>
        <v>207</v>
      </c>
    </row>
    <row r="549" spans="1:5" ht="39.75" customHeight="1" hidden="1">
      <c r="A549" s="7">
        <v>2</v>
      </c>
      <c r="B549" s="21" t="s">
        <v>300</v>
      </c>
      <c r="C549" s="22">
        <v>8</v>
      </c>
      <c r="D549" s="11"/>
      <c r="E549" s="11">
        <f t="shared" si="3"/>
        <v>0</v>
      </c>
    </row>
    <row r="550" spans="1:5" ht="21" customHeight="1">
      <c r="A550" s="7">
        <v>2</v>
      </c>
      <c r="B550" s="21" t="s">
        <v>301</v>
      </c>
      <c r="C550" s="22">
        <v>12</v>
      </c>
      <c r="D550" s="11">
        <v>22.55</v>
      </c>
      <c r="E550" s="11">
        <f t="shared" si="3"/>
        <v>270.6</v>
      </c>
    </row>
    <row r="551" spans="1:5" ht="52.5" customHeight="1">
      <c r="A551" s="7">
        <v>3</v>
      </c>
      <c r="B551" s="21" t="s">
        <v>326</v>
      </c>
      <c r="C551" s="22">
        <v>6</v>
      </c>
      <c r="D551" s="11">
        <v>219.46</v>
      </c>
      <c r="E551" s="11">
        <f t="shared" si="3"/>
        <v>1316.76</v>
      </c>
    </row>
    <row r="552" spans="1:5" ht="15">
      <c r="A552" s="7">
        <v>4</v>
      </c>
      <c r="B552" s="14" t="s">
        <v>324</v>
      </c>
      <c r="C552" s="22">
        <v>12</v>
      </c>
      <c r="D552" s="11">
        <v>51.69</v>
      </c>
      <c r="E552" s="11">
        <f t="shared" si="3"/>
        <v>620.28</v>
      </c>
    </row>
    <row r="553" spans="1:5" ht="47.25">
      <c r="A553" s="7">
        <v>5</v>
      </c>
      <c r="B553" s="21" t="s">
        <v>327</v>
      </c>
      <c r="C553" s="22">
        <v>6</v>
      </c>
      <c r="D553" s="11">
        <v>71.61</v>
      </c>
      <c r="E553" s="11">
        <f t="shared" si="3"/>
        <v>429.66</v>
      </c>
    </row>
    <row r="554" spans="1:5" ht="47.25">
      <c r="A554" s="7">
        <v>6</v>
      </c>
      <c r="B554" s="21" t="s">
        <v>325</v>
      </c>
      <c r="C554" s="22">
        <v>4</v>
      </c>
      <c r="D554" s="11">
        <v>57.7</v>
      </c>
      <c r="E554" s="11">
        <f t="shared" si="3"/>
        <v>230.8</v>
      </c>
    </row>
    <row r="555" spans="1:5" ht="15.75">
      <c r="A555" s="7">
        <v>7</v>
      </c>
      <c r="B555" s="21" t="s">
        <v>323</v>
      </c>
      <c r="C555" s="22">
        <v>3</v>
      </c>
      <c r="D555" s="11">
        <v>73.92</v>
      </c>
      <c r="E555" s="11">
        <f t="shared" si="3"/>
        <v>221.76</v>
      </c>
    </row>
    <row r="556" spans="1:5" ht="15" customHeight="1">
      <c r="A556" s="7">
        <v>8</v>
      </c>
      <c r="B556" s="21" t="s">
        <v>302</v>
      </c>
      <c r="C556" s="22">
        <v>90</v>
      </c>
      <c r="D556" s="11">
        <v>14.37</v>
      </c>
      <c r="E556" s="11">
        <f t="shared" si="3"/>
        <v>1293.3</v>
      </c>
    </row>
    <row r="557" spans="1:5" ht="15.75">
      <c r="A557" s="7">
        <v>9</v>
      </c>
      <c r="B557" s="21" t="s">
        <v>303</v>
      </c>
      <c r="C557" s="22">
        <v>2</v>
      </c>
      <c r="D557" s="11">
        <v>144.76</v>
      </c>
      <c r="E557" s="11">
        <f t="shared" si="3"/>
        <v>289.52</v>
      </c>
    </row>
    <row r="558" spans="1:5" ht="15.75" hidden="1">
      <c r="A558" s="7"/>
      <c r="B558" s="21"/>
      <c r="C558" s="22"/>
      <c r="D558" s="11"/>
      <c r="E558" s="11"/>
    </row>
    <row r="559" spans="1:5" ht="15.75" hidden="1">
      <c r="A559" s="7"/>
      <c r="B559" s="21"/>
      <c r="C559" s="22"/>
      <c r="D559" s="11"/>
      <c r="E559" s="11"/>
    </row>
    <row r="560" spans="1:5" ht="15.75" hidden="1">
      <c r="A560" s="7"/>
      <c r="B560" s="21"/>
      <c r="C560" s="22"/>
      <c r="D560" s="11"/>
      <c r="E560" s="11"/>
    </row>
    <row r="561" spans="1:5" ht="15" hidden="1">
      <c r="A561" s="7"/>
      <c r="B561" s="14"/>
      <c r="C561" s="22"/>
      <c r="D561" s="11"/>
      <c r="E561" s="11"/>
    </row>
    <row r="562" spans="1:5" ht="15" hidden="1">
      <c r="A562" s="7"/>
      <c r="B562" s="14"/>
      <c r="C562" s="22"/>
      <c r="D562" s="11"/>
      <c r="E562" s="11"/>
    </row>
    <row r="563" spans="1:5" ht="15" hidden="1">
      <c r="A563" s="7">
        <v>8</v>
      </c>
      <c r="B563" s="14"/>
      <c r="C563" s="22"/>
      <c r="D563" s="11"/>
      <c r="E563" s="11">
        <f>C563*D563</f>
        <v>0</v>
      </c>
    </row>
    <row r="564" spans="1:5" ht="15" customHeight="1" hidden="1">
      <c r="A564" s="7">
        <v>9</v>
      </c>
      <c r="B564" s="14"/>
      <c r="C564" s="22"/>
      <c r="D564" s="11"/>
      <c r="E564" s="11">
        <f>C564*D564</f>
        <v>0</v>
      </c>
    </row>
    <row r="565" spans="1:5" ht="15.75" customHeight="1" hidden="1">
      <c r="A565" s="7">
        <v>10</v>
      </c>
      <c r="B565" s="12"/>
      <c r="C565" s="22"/>
      <c r="D565" s="11"/>
      <c r="E565" s="11">
        <f>C565*D565</f>
        <v>0</v>
      </c>
    </row>
    <row r="566" spans="1:5" ht="15">
      <c r="A566" s="12" t="s">
        <v>230</v>
      </c>
      <c r="B566" s="12" t="s">
        <v>236</v>
      </c>
      <c r="C566" s="22" t="s">
        <v>236</v>
      </c>
      <c r="D566" s="13" t="s">
        <v>236</v>
      </c>
      <c r="E566" s="13">
        <f>SUM(E548:E565)</f>
        <v>4879.68</v>
      </c>
    </row>
    <row r="568" ht="15">
      <c r="A568" s="1" t="s">
        <v>225</v>
      </c>
    </row>
    <row r="570" spans="1:7" ht="141.75" customHeight="1">
      <c r="A570" s="7" t="s">
        <v>231</v>
      </c>
      <c r="B570" s="8" t="s">
        <v>229</v>
      </c>
      <c r="C570" s="10" t="s">
        <v>210</v>
      </c>
      <c r="D570" s="8" t="s">
        <v>212</v>
      </c>
      <c r="E570" s="80" t="s">
        <v>213</v>
      </c>
      <c r="F570" s="81"/>
      <c r="G570" s="8" t="s">
        <v>232</v>
      </c>
    </row>
    <row r="571" spans="1:7" s="44" customFormat="1" ht="15">
      <c r="A571" s="43">
        <v>1</v>
      </c>
      <c r="B571" s="43">
        <v>2</v>
      </c>
      <c r="C571" s="43">
        <v>3</v>
      </c>
      <c r="D571" s="43">
        <v>4</v>
      </c>
      <c r="E571" s="84">
        <v>5</v>
      </c>
      <c r="F571" s="85"/>
      <c r="G571" s="43">
        <v>6</v>
      </c>
    </row>
    <row r="572" spans="1:7" ht="15">
      <c r="A572" s="7">
        <v>1</v>
      </c>
      <c r="B572" s="12" t="s">
        <v>127</v>
      </c>
      <c r="C572" s="56">
        <v>7.1</v>
      </c>
      <c r="D572" s="11">
        <v>55.25</v>
      </c>
      <c r="E572" s="76">
        <f>(247-28)*(36000/219)</f>
        <v>36000</v>
      </c>
      <c r="F572" s="77"/>
      <c r="G572" s="11">
        <f>C572/100*D572*E572</f>
        <v>141219</v>
      </c>
    </row>
    <row r="573" spans="1:7" ht="15" hidden="1">
      <c r="A573" s="7">
        <v>2</v>
      </c>
      <c r="B573" s="12"/>
      <c r="C573" s="11"/>
      <c r="D573" s="11"/>
      <c r="E573" s="11"/>
      <c r="F573" s="12"/>
      <c r="G573" s="11">
        <f aca="true" t="shared" si="4" ref="G573:G581">C573*D573*E573*(F573/100)</f>
        <v>0</v>
      </c>
    </row>
    <row r="574" spans="1:7" ht="15" hidden="1">
      <c r="A574" s="7">
        <v>3</v>
      </c>
      <c r="B574" s="12"/>
      <c r="C574" s="11"/>
      <c r="D574" s="11"/>
      <c r="E574" s="11"/>
      <c r="F574" s="12"/>
      <c r="G574" s="11">
        <f t="shared" si="4"/>
        <v>0</v>
      </c>
    </row>
    <row r="575" spans="1:7" ht="15" hidden="1">
      <c r="A575" s="7">
        <v>4</v>
      </c>
      <c r="B575" s="12"/>
      <c r="C575" s="11"/>
      <c r="D575" s="11"/>
      <c r="E575" s="11"/>
      <c r="F575" s="12"/>
      <c r="G575" s="11">
        <f t="shared" si="4"/>
        <v>0</v>
      </c>
    </row>
    <row r="576" spans="1:7" ht="15" hidden="1">
      <c r="A576" s="7">
        <v>5</v>
      </c>
      <c r="B576" s="12"/>
      <c r="C576" s="11"/>
      <c r="D576" s="11"/>
      <c r="E576" s="11"/>
      <c r="F576" s="12"/>
      <c r="G576" s="11">
        <f t="shared" si="4"/>
        <v>0</v>
      </c>
    </row>
    <row r="577" spans="1:7" ht="15" hidden="1">
      <c r="A577" s="7">
        <v>6</v>
      </c>
      <c r="B577" s="12"/>
      <c r="C577" s="11"/>
      <c r="D577" s="11"/>
      <c r="E577" s="11"/>
      <c r="F577" s="12"/>
      <c r="G577" s="11">
        <f t="shared" si="4"/>
        <v>0</v>
      </c>
    </row>
    <row r="578" spans="1:7" ht="15" hidden="1">
      <c r="A578" s="7">
        <v>7</v>
      </c>
      <c r="B578" s="12"/>
      <c r="C578" s="11"/>
      <c r="D578" s="11"/>
      <c r="E578" s="11"/>
      <c r="F578" s="12"/>
      <c r="G578" s="11">
        <f t="shared" si="4"/>
        <v>0</v>
      </c>
    </row>
    <row r="579" spans="1:7" ht="15" hidden="1">
      <c r="A579" s="7">
        <v>8</v>
      </c>
      <c r="B579" s="12"/>
      <c r="C579" s="11"/>
      <c r="D579" s="11"/>
      <c r="E579" s="11"/>
      <c r="F579" s="12"/>
      <c r="G579" s="11">
        <f t="shared" si="4"/>
        <v>0</v>
      </c>
    </row>
    <row r="580" spans="1:7" ht="15" hidden="1">
      <c r="A580" s="7">
        <v>9</v>
      </c>
      <c r="B580" s="12"/>
      <c r="C580" s="11"/>
      <c r="D580" s="11"/>
      <c r="E580" s="11"/>
      <c r="F580" s="12"/>
      <c r="G580" s="11">
        <f t="shared" si="4"/>
        <v>0</v>
      </c>
    </row>
    <row r="581" spans="1:7" ht="15" hidden="1">
      <c r="A581" s="7">
        <v>10</v>
      </c>
      <c r="B581" s="12"/>
      <c r="C581" s="11"/>
      <c r="D581" s="11"/>
      <c r="E581" s="11"/>
      <c r="F581" s="12"/>
      <c r="G581" s="11">
        <f t="shared" si="4"/>
        <v>0</v>
      </c>
    </row>
    <row r="582" spans="1:8" ht="15">
      <c r="A582" s="12" t="s">
        <v>230</v>
      </c>
      <c r="B582" s="12" t="s">
        <v>236</v>
      </c>
      <c r="C582" s="11" t="s">
        <v>236</v>
      </c>
      <c r="D582" s="13" t="s">
        <v>236</v>
      </c>
      <c r="E582" s="78" t="s">
        <v>236</v>
      </c>
      <c r="F582" s="79"/>
      <c r="G582" s="13">
        <f>SUM(G572:G581)</f>
        <v>141219</v>
      </c>
      <c r="H582" s="15"/>
    </row>
    <row r="584" spans="1:6" ht="48.75" customHeight="1">
      <c r="A584" s="74" t="s">
        <v>211</v>
      </c>
      <c r="B584" s="74"/>
      <c r="C584" s="74"/>
      <c r="D584" s="74"/>
      <c r="E584" s="74"/>
      <c r="F584" s="74"/>
    </row>
    <row r="586" ht="15">
      <c r="A586" s="1" t="s">
        <v>226</v>
      </c>
    </row>
    <row r="588" spans="1:5" ht="30">
      <c r="A588" s="7" t="s">
        <v>231</v>
      </c>
      <c r="B588" s="8" t="s">
        <v>229</v>
      </c>
      <c r="C588" s="31" t="s">
        <v>256</v>
      </c>
      <c r="D588" s="31" t="s">
        <v>257</v>
      </c>
      <c r="E588" s="8" t="s">
        <v>232</v>
      </c>
    </row>
    <row r="589" spans="1:5" ht="15">
      <c r="A589" s="9">
        <v>1</v>
      </c>
      <c r="B589" s="20">
        <v>2</v>
      </c>
      <c r="C589" s="9">
        <v>3</v>
      </c>
      <c r="D589" s="32">
        <v>4</v>
      </c>
      <c r="E589" s="10" t="s">
        <v>258</v>
      </c>
    </row>
    <row r="590" spans="1:5" ht="15">
      <c r="A590" s="7">
        <v>1</v>
      </c>
      <c r="B590" s="12"/>
      <c r="C590" s="22"/>
      <c r="D590" s="22"/>
      <c r="E590" s="11">
        <f>C590*D590</f>
        <v>0</v>
      </c>
    </row>
    <row r="591" spans="1:5" ht="15" hidden="1">
      <c r="A591" s="7">
        <v>2</v>
      </c>
      <c r="B591" s="12"/>
      <c r="C591" s="22"/>
      <c r="D591" s="22"/>
      <c r="E591" s="11">
        <f>C591*D591</f>
        <v>0</v>
      </c>
    </row>
    <row r="592" spans="1:5" ht="15" hidden="1">
      <c r="A592" s="7">
        <v>3</v>
      </c>
      <c r="B592" s="12"/>
      <c r="C592" s="22"/>
      <c r="D592" s="22"/>
      <c r="E592" s="11">
        <f>C592*D592</f>
        <v>0</v>
      </c>
    </row>
    <row r="593" spans="1:5" ht="15" hidden="1">
      <c r="A593" s="7">
        <v>4</v>
      </c>
      <c r="B593" s="12"/>
      <c r="C593" s="22"/>
      <c r="D593" s="22"/>
      <c r="E593" s="11">
        <f>C593*D593</f>
        <v>0</v>
      </c>
    </row>
    <row r="594" spans="1:5" ht="15" hidden="1">
      <c r="A594" s="7">
        <v>5</v>
      </c>
      <c r="B594" s="12"/>
      <c r="C594" s="22"/>
      <c r="D594" s="22"/>
      <c r="E594" s="11">
        <f>C594*D594</f>
        <v>0</v>
      </c>
    </row>
    <row r="595" spans="1:5" ht="15">
      <c r="A595" s="12" t="s">
        <v>230</v>
      </c>
      <c r="B595" s="12" t="s">
        <v>236</v>
      </c>
      <c r="C595" s="22" t="s">
        <v>236</v>
      </c>
      <c r="D595" s="22" t="s">
        <v>236</v>
      </c>
      <c r="E595" s="13">
        <f>SUM(E590:E594)</f>
        <v>0</v>
      </c>
    </row>
    <row r="597" spans="1:5" ht="33.75" customHeight="1">
      <c r="A597" s="74" t="s">
        <v>222</v>
      </c>
      <c r="B597" s="74"/>
      <c r="C597" s="74"/>
      <c r="D597" s="74"/>
      <c r="E597" s="74"/>
    </row>
    <row r="599" spans="1:4" ht="72" customHeight="1">
      <c r="A599" s="72" t="s">
        <v>227</v>
      </c>
      <c r="B599" s="72"/>
      <c r="C599" s="72"/>
      <c r="D599" s="30">
        <f>E595+G582+E566+F542+G505</f>
        <v>209584.52</v>
      </c>
    </row>
    <row r="600" spans="1:4" ht="21.75" customHeight="1">
      <c r="A600" s="29"/>
      <c r="B600" s="29"/>
      <c r="C600" s="29"/>
      <c r="D600" s="38"/>
    </row>
    <row r="601" spans="1:6" ht="24.75" customHeight="1">
      <c r="A601" s="82" t="s">
        <v>244</v>
      </c>
      <c r="B601" s="83"/>
      <c r="C601" s="83"/>
      <c r="D601" s="83"/>
      <c r="E601" s="83"/>
      <c r="F601" s="83"/>
    </row>
    <row r="602" spans="1:5" ht="84.75" customHeight="1">
      <c r="A602" s="45" t="s">
        <v>231</v>
      </c>
      <c r="B602" s="55" t="s">
        <v>229</v>
      </c>
      <c r="C602" s="55" t="s">
        <v>245</v>
      </c>
      <c r="D602" s="5"/>
      <c r="E602" s="5"/>
    </row>
    <row r="603" spans="1:5" ht="20.25" customHeight="1">
      <c r="A603" s="7">
        <v>1</v>
      </c>
      <c r="B603" s="8"/>
      <c r="C603" s="57">
        <v>151329</v>
      </c>
      <c r="D603" s="5"/>
      <c r="E603" s="5"/>
    </row>
    <row r="604" spans="1:5" ht="16.5" customHeight="1">
      <c r="A604" s="2"/>
      <c r="B604" s="5"/>
      <c r="C604" s="5"/>
      <c r="D604" s="5"/>
      <c r="E604" s="5"/>
    </row>
    <row r="605" spans="1:7" ht="144" customHeight="1">
      <c r="A605" s="82" t="s">
        <v>253</v>
      </c>
      <c r="B605" s="82"/>
      <c r="C605" s="82"/>
      <c r="D605" s="82"/>
      <c r="E605" s="82"/>
      <c r="F605" s="82"/>
      <c r="G605" s="82"/>
    </row>
    <row r="606" spans="1:7" ht="104.25" customHeight="1">
      <c r="A606" s="82" t="s">
        <v>246</v>
      </c>
      <c r="B606" s="82"/>
      <c r="C606" s="82"/>
      <c r="D606" s="82"/>
      <c r="E606" s="82"/>
      <c r="F606" s="82"/>
      <c r="G606" s="82"/>
    </row>
    <row r="607" spans="1:7" ht="105" customHeight="1">
      <c r="A607" s="82" t="s">
        <v>247</v>
      </c>
      <c r="B607" s="82"/>
      <c r="C607" s="82"/>
      <c r="D607" s="82"/>
      <c r="E607" s="82"/>
      <c r="F607" s="82"/>
      <c r="G607" s="82"/>
    </row>
    <row r="608" spans="3:5" ht="15">
      <c r="C608" s="15"/>
      <c r="D608" s="15"/>
      <c r="E608" s="15"/>
    </row>
    <row r="609" spans="1:6" ht="48" customHeight="1">
      <c r="A609" s="74" t="s">
        <v>266</v>
      </c>
      <c r="B609" s="74"/>
      <c r="C609" s="74"/>
      <c r="D609" s="74"/>
      <c r="E609" s="74"/>
      <c r="F609" s="74"/>
    </row>
    <row r="611" spans="1:5" ht="129.75" customHeight="1">
      <c r="A611" s="7" t="s">
        <v>231</v>
      </c>
      <c r="B611" s="8" t="s">
        <v>229</v>
      </c>
      <c r="C611" s="49" t="s">
        <v>264</v>
      </c>
      <c r="D611" s="10" t="s">
        <v>265</v>
      </c>
      <c r="E611" s="8" t="s">
        <v>232</v>
      </c>
    </row>
    <row r="612" spans="1:5" ht="15">
      <c r="A612" s="9">
        <v>1</v>
      </c>
      <c r="B612" s="20">
        <v>2</v>
      </c>
      <c r="C612" s="32">
        <v>3</v>
      </c>
      <c r="D612" s="20">
        <v>4</v>
      </c>
      <c r="E612" s="10" t="s">
        <v>107</v>
      </c>
    </row>
    <row r="613" spans="1:5" ht="15">
      <c r="A613" s="7">
        <v>1</v>
      </c>
      <c r="B613" s="12" t="s">
        <v>332</v>
      </c>
      <c r="C613" s="22">
        <v>7</v>
      </c>
      <c r="D613" s="11">
        <v>500.67</v>
      </c>
      <c r="E613" s="11">
        <f>C613*D613</f>
        <v>3504.69</v>
      </c>
    </row>
    <row r="614" spans="1:5" ht="15">
      <c r="A614" s="7">
        <v>2</v>
      </c>
      <c r="B614" s="14"/>
      <c r="C614" s="22"/>
      <c r="D614" s="11"/>
      <c r="E614" s="11">
        <f>C614*D614</f>
        <v>0</v>
      </c>
    </row>
    <row r="615" spans="1:5" ht="15" hidden="1">
      <c r="A615" s="7">
        <v>4</v>
      </c>
      <c r="B615" s="12"/>
      <c r="C615" s="22"/>
      <c r="D615" s="11"/>
      <c r="E615" s="11">
        <f>C615*D615</f>
        <v>0</v>
      </c>
    </row>
    <row r="616" spans="1:5" ht="15" hidden="1">
      <c r="A616" s="7">
        <v>5</v>
      </c>
      <c r="B616" s="12"/>
      <c r="C616" s="22"/>
      <c r="D616" s="11"/>
      <c r="E616" s="11">
        <f>C616*D616</f>
        <v>0</v>
      </c>
    </row>
    <row r="617" spans="1:5" ht="15">
      <c r="A617" s="12" t="s">
        <v>230</v>
      </c>
      <c r="B617" s="12" t="s">
        <v>236</v>
      </c>
      <c r="C617" s="22" t="s">
        <v>236</v>
      </c>
      <c r="D617" s="13" t="s">
        <v>236</v>
      </c>
      <c r="E617" s="13">
        <f>SUM(E613:E616)</f>
        <v>3504.69</v>
      </c>
    </row>
    <row r="618" spans="3:5" ht="15">
      <c r="C618" s="38"/>
      <c r="D618" s="15"/>
      <c r="E618" s="15"/>
    </row>
    <row r="619" spans="1:6" ht="30.75" customHeight="1">
      <c r="A619" s="82" t="s">
        <v>267</v>
      </c>
      <c r="B619" s="82"/>
      <c r="C619" s="82"/>
      <c r="D619" s="82"/>
      <c r="E619" s="82"/>
      <c r="F619" s="82"/>
    </row>
    <row r="620" spans="1:6" ht="30.75" customHeight="1">
      <c r="A620" s="3"/>
      <c r="B620" s="3"/>
      <c r="C620" s="3"/>
      <c r="D620" s="3"/>
      <c r="E620" s="3"/>
      <c r="F620" s="3"/>
    </row>
    <row r="621" spans="1:5" ht="129.75" customHeight="1">
      <c r="A621" s="7" t="s">
        <v>231</v>
      </c>
      <c r="B621" s="8" t="s">
        <v>229</v>
      </c>
      <c r="C621" s="49" t="s">
        <v>268</v>
      </c>
      <c r="D621" s="10" t="s">
        <v>269</v>
      </c>
      <c r="E621" s="8" t="s">
        <v>232</v>
      </c>
    </row>
    <row r="622" spans="1:5" ht="15">
      <c r="A622" s="9">
        <v>1</v>
      </c>
      <c r="B622" s="20">
        <v>2</v>
      </c>
      <c r="C622" s="32">
        <v>3</v>
      </c>
      <c r="D622" s="20">
        <v>4</v>
      </c>
      <c r="E622" s="10" t="s">
        <v>107</v>
      </c>
    </row>
    <row r="623" spans="1:5" ht="15">
      <c r="A623" s="7">
        <v>1</v>
      </c>
      <c r="B623" s="12"/>
      <c r="C623" s="22"/>
      <c r="D623" s="22"/>
      <c r="E623" s="11">
        <f>C623*D623</f>
        <v>0</v>
      </c>
    </row>
    <row r="624" spans="1:5" ht="15" hidden="1">
      <c r="A624" s="7">
        <v>4</v>
      </c>
      <c r="B624" s="12"/>
      <c r="C624" s="22"/>
      <c r="D624" s="11"/>
      <c r="E624" s="11">
        <f>C624*D624</f>
        <v>0</v>
      </c>
    </row>
    <row r="625" spans="1:5" ht="15" hidden="1">
      <c r="A625" s="7">
        <v>5</v>
      </c>
      <c r="B625" s="12"/>
      <c r="C625" s="22"/>
      <c r="D625" s="11"/>
      <c r="E625" s="11">
        <f>C625*D625</f>
        <v>0</v>
      </c>
    </row>
    <row r="626" spans="1:5" ht="15">
      <c r="A626" s="12" t="s">
        <v>230</v>
      </c>
      <c r="B626" s="12" t="s">
        <v>236</v>
      </c>
      <c r="C626" s="22" t="s">
        <v>236</v>
      </c>
      <c r="D626" s="13"/>
      <c r="E626" s="13">
        <f>SUM(E623:E625)</f>
        <v>0</v>
      </c>
    </row>
    <row r="627" spans="3:5" ht="15">
      <c r="C627" s="38"/>
      <c r="D627" s="15"/>
      <c r="E627" s="15"/>
    </row>
    <row r="628" spans="1:6" ht="25.5" customHeight="1">
      <c r="A628" s="82" t="s">
        <v>304</v>
      </c>
      <c r="B628" s="83"/>
      <c r="C628" s="83"/>
      <c r="D628" s="83"/>
      <c r="E628" s="83"/>
      <c r="F628" s="83"/>
    </row>
    <row r="629" spans="1:5" ht="269.25" customHeight="1">
      <c r="A629" s="7" t="s">
        <v>231</v>
      </c>
      <c r="B629" s="14" t="s">
        <v>229</v>
      </c>
      <c r="C629" s="14" t="s">
        <v>215</v>
      </c>
      <c r="D629" s="58" t="s">
        <v>214</v>
      </c>
      <c r="E629" s="14" t="s">
        <v>232</v>
      </c>
    </row>
    <row r="630" spans="1:5" ht="18" customHeight="1">
      <c r="A630" s="43">
        <v>1</v>
      </c>
      <c r="B630" s="43">
        <v>2</v>
      </c>
      <c r="C630" s="9">
        <v>3</v>
      </c>
      <c r="D630" s="44">
        <v>4</v>
      </c>
      <c r="E630" s="46" t="s">
        <v>55</v>
      </c>
    </row>
    <row r="631" spans="1:6" ht="227.25" customHeight="1" hidden="1">
      <c r="A631" s="7">
        <v>1</v>
      </c>
      <c r="B631" s="14" t="s">
        <v>135</v>
      </c>
      <c r="C631" s="7"/>
      <c r="D631" s="22"/>
      <c r="E631" s="11">
        <f aca="true" t="shared" si="5" ref="E631:E639">C631*D631</f>
        <v>0</v>
      </c>
      <c r="F631" s="15"/>
    </row>
    <row r="632" spans="1:5" s="6" customFormat="1" ht="240" hidden="1">
      <c r="A632" s="7">
        <v>2</v>
      </c>
      <c r="B632" s="14" t="s">
        <v>135</v>
      </c>
      <c r="C632" s="7"/>
      <c r="D632" s="22"/>
      <c r="E632" s="11">
        <f t="shared" si="5"/>
        <v>0</v>
      </c>
    </row>
    <row r="633" spans="1:5" s="6" customFormat="1" ht="51.75" customHeight="1" hidden="1">
      <c r="A633" s="7">
        <v>1</v>
      </c>
      <c r="B633" s="14" t="s">
        <v>146</v>
      </c>
      <c r="C633" s="7">
        <v>1</v>
      </c>
      <c r="D633" s="22"/>
      <c r="E633" s="11">
        <f t="shared" si="5"/>
        <v>0</v>
      </c>
    </row>
    <row r="634" spans="1:5" s="6" customFormat="1" ht="241.5" customHeight="1" hidden="1">
      <c r="A634" s="7">
        <v>2</v>
      </c>
      <c r="B634" s="14" t="s">
        <v>307</v>
      </c>
      <c r="C634" s="7">
        <v>1</v>
      </c>
      <c r="D634" s="22"/>
      <c r="E634" s="11">
        <f t="shared" si="5"/>
        <v>0</v>
      </c>
    </row>
    <row r="635" spans="1:5" s="6" customFormat="1" ht="22.5" customHeight="1" hidden="1">
      <c r="A635" s="7">
        <v>3</v>
      </c>
      <c r="B635" s="14"/>
      <c r="C635" s="7"/>
      <c r="D635" s="22"/>
      <c r="E635" s="11">
        <f t="shared" si="5"/>
        <v>0</v>
      </c>
    </row>
    <row r="636" spans="1:5" s="6" customFormat="1" ht="17.25" customHeight="1" hidden="1">
      <c r="A636" s="7">
        <v>6</v>
      </c>
      <c r="B636" s="14"/>
      <c r="C636" s="7"/>
      <c r="D636" s="22"/>
      <c r="E636" s="11">
        <f t="shared" si="5"/>
        <v>0</v>
      </c>
    </row>
    <row r="637" spans="1:5" s="6" customFormat="1" ht="17.25" customHeight="1" hidden="1">
      <c r="A637" s="7">
        <v>7</v>
      </c>
      <c r="B637" s="14"/>
      <c r="C637" s="7"/>
      <c r="D637" s="22"/>
      <c r="E637" s="11">
        <f t="shared" si="5"/>
        <v>0</v>
      </c>
    </row>
    <row r="638" spans="1:5" s="6" customFormat="1" ht="17.25" customHeight="1" hidden="1">
      <c r="A638" s="7">
        <v>8</v>
      </c>
      <c r="B638" s="14"/>
      <c r="C638" s="7"/>
      <c r="D638" s="22"/>
      <c r="E638" s="11">
        <f t="shared" si="5"/>
        <v>0</v>
      </c>
    </row>
    <row r="639" spans="1:5" s="6" customFormat="1" ht="17.25" customHeight="1" hidden="1">
      <c r="A639" s="7">
        <v>9</v>
      </c>
      <c r="B639" s="14"/>
      <c r="C639" s="7"/>
      <c r="D639" s="22"/>
      <c r="E639" s="11">
        <f t="shared" si="5"/>
        <v>0</v>
      </c>
    </row>
    <row r="640" spans="1:5" s="6" customFormat="1" ht="15">
      <c r="A640" s="12" t="s">
        <v>230</v>
      </c>
      <c r="B640" s="12" t="s">
        <v>236</v>
      </c>
      <c r="C640" s="7" t="s">
        <v>236</v>
      </c>
      <c r="D640" s="13" t="s">
        <v>236</v>
      </c>
      <c r="E640" s="13">
        <f>SUM(E631:E639)</f>
        <v>0</v>
      </c>
    </row>
    <row r="641" spans="1:5" s="6" customFormat="1" ht="15">
      <c r="A641" s="1"/>
      <c r="B641" s="1"/>
      <c r="C641" s="2"/>
      <c r="D641" s="15"/>
      <c r="E641" s="15"/>
    </row>
    <row r="642" spans="1:6" s="6" customFormat="1" ht="14.25">
      <c r="A642" s="82" t="s">
        <v>306</v>
      </c>
      <c r="B642" s="83"/>
      <c r="C642" s="83"/>
      <c r="D642" s="83"/>
      <c r="E642" s="83"/>
      <c r="F642" s="83"/>
    </row>
    <row r="643" spans="1:6" s="6" customFormat="1" ht="60">
      <c r="A643" s="7" t="s">
        <v>231</v>
      </c>
      <c r="B643" s="8" t="s">
        <v>229</v>
      </c>
      <c r="C643" s="31" t="s">
        <v>305</v>
      </c>
      <c r="D643" s="1"/>
      <c r="E643" s="1"/>
      <c r="F643" s="1"/>
    </row>
    <row r="644" spans="1:6" s="6" customFormat="1" ht="15">
      <c r="A644" s="43">
        <v>1</v>
      </c>
      <c r="B644" s="43">
        <v>2</v>
      </c>
      <c r="C644" s="46">
        <v>3</v>
      </c>
      <c r="D644" s="1"/>
      <c r="E644" s="1"/>
      <c r="F644" s="1"/>
    </row>
    <row r="645" spans="1:6" s="6" customFormat="1" ht="15.75">
      <c r="A645" s="59">
        <v>1</v>
      </c>
      <c r="B645" s="60" t="s">
        <v>308</v>
      </c>
      <c r="C645" s="61">
        <f>118.07*100</f>
        <v>11807</v>
      </c>
      <c r="D645" s="1"/>
      <c r="E645" s="1"/>
      <c r="F645" s="1"/>
    </row>
    <row r="646" spans="1:6" s="6" customFormat="1" ht="57.75" customHeight="1">
      <c r="A646" s="59">
        <v>2</v>
      </c>
      <c r="B646" s="21" t="s">
        <v>333</v>
      </c>
      <c r="C646" s="61">
        <v>6762</v>
      </c>
      <c r="D646" s="1"/>
      <c r="E646" s="1"/>
      <c r="F646" s="1"/>
    </row>
    <row r="647" spans="1:6" s="6" customFormat="1" ht="48" customHeight="1" hidden="1">
      <c r="A647" s="59">
        <v>7</v>
      </c>
      <c r="B647" s="21" t="s">
        <v>309</v>
      </c>
      <c r="C647" s="61"/>
      <c r="D647" s="1"/>
      <c r="E647" s="1"/>
      <c r="F647" s="1"/>
    </row>
    <row r="648" spans="1:6" s="6" customFormat="1" ht="55.5" customHeight="1">
      <c r="A648" s="59">
        <v>3</v>
      </c>
      <c r="B648" s="62" t="s">
        <v>310</v>
      </c>
      <c r="C648" s="61">
        <v>187000</v>
      </c>
      <c r="D648" s="1"/>
      <c r="E648" s="1"/>
      <c r="F648" s="1"/>
    </row>
    <row r="649" spans="1:6" s="6" customFormat="1" ht="67.5" customHeight="1">
      <c r="A649" s="43">
        <v>4</v>
      </c>
      <c r="B649" s="21" t="s">
        <v>334</v>
      </c>
      <c r="C649" s="63">
        <v>3596.67</v>
      </c>
      <c r="D649" s="1"/>
      <c r="E649" s="1"/>
      <c r="F649" s="1"/>
    </row>
    <row r="650" spans="1:6" s="6" customFormat="1" ht="49.5" customHeight="1">
      <c r="A650" s="43">
        <v>5</v>
      </c>
      <c r="B650" s="55" t="s">
        <v>335</v>
      </c>
      <c r="C650" s="63">
        <v>79191</v>
      </c>
      <c r="D650" s="1"/>
      <c r="E650" s="1"/>
      <c r="F650" s="1"/>
    </row>
    <row r="651" spans="1:6" s="6" customFormat="1" ht="36.75" customHeight="1">
      <c r="A651" s="43">
        <v>6</v>
      </c>
      <c r="B651" s="21" t="s">
        <v>336</v>
      </c>
      <c r="C651" s="63">
        <f>1233.33*10</f>
        <v>12333.3</v>
      </c>
      <c r="D651" s="1"/>
      <c r="E651" s="1"/>
      <c r="F651" s="1"/>
    </row>
    <row r="652" spans="1:6" s="6" customFormat="1" ht="77.25" customHeight="1">
      <c r="A652" s="43">
        <v>7</v>
      </c>
      <c r="B652" s="21" t="s">
        <v>337</v>
      </c>
      <c r="C652" s="63">
        <f>12*776.67</f>
        <v>9320.04</v>
      </c>
      <c r="D652" s="1"/>
      <c r="E652" s="1"/>
      <c r="F652" s="1"/>
    </row>
    <row r="653" spans="1:6" s="6" customFormat="1" ht="31.5" customHeight="1">
      <c r="A653" s="43">
        <v>8</v>
      </c>
      <c r="B653" s="64" t="s">
        <v>338</v>
      </c>
      <c r="C653" s="63">
        <f>3*2100</f>
        <v>6300</v>
      </c>
      <c r="D653" s="1"/>
      <c r="E653" s="1"/>
      <c r="F653" s="1"/>
    </row>
    <row r="654" spans="1:6" s="6" customFormat="1" ht="45.75" customHeight="1">
      <c r="A654" s="43"/>
      <c r="B654" s="64" t="s">
        <v>343</v>
      </c>
      <c r="C654" s="63">
        <f>676.67*12</f>
        <v>8120.04</v>
      </c>
      <c r="D654" s="1"/>
      <c r="E654" s="1"/>
      <c r="F654" s="1"/>
    </row>
    <row r="655" spans="1:6" s="6" customFormat="1" ht="45.75" customHeight="1">
      <c r="A655" s="43"/>
      <c r="B655" s="64" t="s">
        <v>344</v>
      </c>
      <c r="C655" s="63">
        <f>3466.67*12</f>
        <v>41600.04</v>
      </c>
      <c r="D655" s="1"/>
      <c r="E655" s="1"/>
      <c r="F655" s="1"/>
    </row>
    <row r="656" spans="1:6" s="6" customFormat="1" ht="45.75" customHeight="1">
      <c r="A656" s="43"/>
      <c r="B656" s="64" t="s">
        <v>345</v>
      </c>
      <c r="C656" s="63">
        <f>3533.33*12</f>
        <v>42399.96</v>
      </c>
      <c r="D656" s="1"/>
      <c r="E656" s="1"/>
      <c r="F656" s="1"/>
    </row>
    <row r="657" spans="1:6" s="6" customFormat="1" ht="31.5" customHeight="1">
      <c r="A657" s="43">
        <v>9</v>
      </c>
      <c r="B657" s="64" t="s">
        <v>339</v>
      </c>
      <c r="C657" s="63">
        <v>4</v>
      </c>
      <c r="D657" s="1"/>
      <c r="E657" s="1"/>
      <c r="F657" s="1"/>
    </row>
    <row r="658" spans="1:6" s="6" customFormat="1" ht="31.5" customHeight="1">
      <c r="A658" s="43">
        <v>10</v>
      </c>
      <c r="B658" s="64" t="s">
        <v>340</v>
      </c>
      <c r="C658" s="63">
        <v>3166.67</v>
      </c>
      <c r="D658" s="1"/>
      <c r="E658" s="1"/>
      <c r="F658" s="1"/>
    </row>
    <row r="659" spans="1:6" s="6" customFormat="1" ht="45" customHeight="1">
      <c r="A659" s="43">
        <v>11</v>
      </c>
      <c r="B659" s="64" t="s">
        <v>341</v>
      </c>
      <c r="C659" s="63">
        <v>4266.67</v>
      </c>
      <c r="D659" s="1"/>
      <c r="E659" s="1"/>
      <c r="F659" s="1"/>
    </row>
    <row r="660" spans="1:6" s="6" customFormat="1" ht="45" customHeight="1">
      <c r="A660" s="43">
        <v>12</v>
      </c>
      <c r="B660" s="64" t="s">
        <v>342</v>
      </c>
      <c r="C660" s="63">
        <v>3233.33</v>
      </c>
      <c r="D660" s="1"/>
      <c r="E660" s="1"/>
      <c r="F660" s="1"/>
    </row>
    <row r="661" spans="1:6" s="6" customFormat="1" ht="45" customHeight="1" hidden="1">
      <c r="A661" s="43">
        <v>13</v>
      </c>
      <c r="B661" s="64"/>
      <c r="C661" s="63"/>
      <c r="D661" s="1"/>
      <c r="E661" s="1"/>
      <c r="F661" s="1"/>
    </row>
    <row r="662" spans="1:6" s="6" customFormat="1" ht="15">
      <c r="A662" s="43" t="s">
        <v>230</v>
      </c>
      <c r="B662" s="45" t="s">
        <v>236</v>
      </c>
      <c r="C662" s="63">
        <f>SUM(C645:C653)</f>
        <v>316310.01</v>
      </c>
      <c r="D662" s="1"/>
      <c r="E662" s="1"/>
      <c r="F662" s="1"/>
    </row>
    <row r="663" spans="1:5" s="6" customFormat="1" ht="15">
      <c r="A663" s="1"/>
      <c r="B663" s="1"/>
      <c r="C663" s="2"/>
      <c r="D663" s="15"/>
      <c r="E663" s="15"/>
    </row>
    <row r="664" spans="1:4" s="6" customFormat="1" ht="15">
      <c r="A664" s="1"/>
      <c r="B664" s="1"/>
      <c r="C664" s="38"/>
      <c r="D664" s="15"/>
    </row>
    <row r="665" spans="1:6" s="6" customFormat="1" ht="14.25">
      <c r="A665" s="75" t="s">
        <v>139</v>
      </c>
      <c r="B665" s="75"/>
      <c r="C665" s="75"/>
      <c r="D665" s="30">
        <f>E640+D599+D492+D456+D396+E286+C603+E617+E626+E640+C662</f>
        <v>1142892.98</v>
      </c>
      <c r="F665" s="65"/>
    </row>
    <row r="666" ht="15">
      <c r="F666" s="65"/>
    </row>
    <row r="667" spans="1:9" s="68" customFormat="1" ht="15">
      <c r="A667" s="71" t="s">
        <v>138</v>
      </c>
      <c r="B667" s="71"/>
      <c r="C667" s="71"/>
      <c r="D667" s="66">
        <f>D665+D273</f>
        <v>1414328.88</v>
      </c>
      <c r="E667" s="67">
        <f>781200*1.04-D667</f>
        <v>-601880.88</v>
      </c>
      <c r="F667" s="65"/>
      <c r="G667" s="67"/>
      <c r="H667" s="67"/>
      <c r="I667" s="67"/>
    </row>
    <row r="668" spans="1:6" ht="77.25" customHeight="1">
      <c r="A668" s="82" t="s">
        <v>248</v>
      </c>
      <c r="B668" s="82"/>
      <c r="C668" s="82"/>
      <c r="D668" s="82"/>
      <c r="E668" s="82"/>
      <c r="F668" s="82"/>
    </row>
    <row r="669" spans="1:6" ht="87" customHeight="1">
      <c r="A669" s="82" t="s">
        <v>276</v>
      </c>
      <c r="B669" s="82"/>
      <c r="C669" s="82"/>
      <c r="D669" s="82"/>
      <c r="E669" s="82"/>
      <c r="F669" s="82"/>
    </row>
    <row r="670" spans="4:5" ht="15.75" customHeight="1">
      <c r="D670" s="15"/>
      <c r="E670" s="15"/>
    </row>
    <row r="671" spans="1:7" ht="63" customHeight="1">
      <c r="A671" s="82" t="s">
        <v>353</v>
      </c>
      <c r="B671" s="82"/>
      <c r="C671" s="82"/>
      <c r="D671" s="82"/>
      <c r="E671" s="82"/>
      <c r="F671" s="82"/>
      <c r="G671" s="82"/>
    </row>
  </sheetData>
  <sheetProtection/>
  <mergeCells count="115">
    <mergeCell ref="A669:F669"/>
    <mergeCell ref="A671:G671"/>
    <mergeCell ref="A174:F174"/>
    <mergeCell ref="A619:F619"/>
    <mergeCell ref="F3:I3"/>
    <mergeCell ref="A601:F601"/>
    <mergeCell ref="A313:B313"/>
    <mergeCell ref="A314:B314"/>
    <mergeCell ref="A312:B312"/>
    <mergeCell ref="D201:E201"/>
    <mergeCell ref="G1:J1"/>
    <mergeCell ref="A261:E261"/>
    <mergeCell ref="A5:F5"/>
    <mergeCell ref="A6:F6"/>
    <mergeCell ref="A7:F7"/>
    <mergeCell ref="C158:D158"/>
    <mergeCell ref="G2:I2"/>
    <mergeCell ref="A89:F89"/>
    <mergeCell ref="A99:F99"/>
    <mergeCell ref="D199:E199"/>
    <mergeCell ref="A668:F668"/>
    <mergeCell ref="A605:G605"/>
    <mergeCell ref="A606:G606"/>
    <mergeCell ref="A607:G607"/>
    <mergeCell ref="A628:F628"/>
    <mergeCell ref="A393:B393"/>
    <mergeCell ref="A609:F609"/>
    <mergeCell ref="A396:C396"/>
    <mergeCell ref="A481:F481"/>
    <mergeCell ref="A456:C456"/>
    <mergeCell ref="D200:E200"/>
    <mergeCell ref="E156:F156"/>
    <mergeCell ref="E157:F157"/>
    <mergeCell ref="E158:F158"/>
    <mergeCell ref="C155:D155"/>
    <mergeCell ref="C156:D156"/>
    <mergeCell ref="C157:D157"/>
    <mergeCell ref="E155:F155"/>
    <mergeCell ref="A183:C183"/>
    <mergeCell ref="E153:F153"/>
    <mergeCell ref="H511:M511"/>
    <mergeCell ref="A273:C273"/>
    <mergeCell ref="A288:F288"/>
    <mergeCell ref="A292:F292"/>
    <mergeCell ref="A304:F304"/>
    <mergeCell ref="A306:B306"/>
    <mergeCell ref="A307:B307"/>
    <mergeCell ref="A308:B308"/>
    <mergeCell ref="A339:C339"/>
    <mergeCell ref="A109:F109"/>
    <mergeCell ref="A119:F119"/>
    <mergeCell ref="E154:F154"/>
    <mergeCell ref="C146:D146"/>
    <mergeCell ref="C145:D145"/>
    <mergeCell ref="C144:D144"/>
    <mergeCell ref="C142:D142"/>
    <mergeCell ref="C143:D143"/>
    <mergeCell ref="C153:D153"/>
    <mergeCell ref="C154:D154"/>
    <mergeCell ref="A232:B232"/>
    <mergeCell ref="A233:B233"/>
    <mergeCell ref="A33:F33"/>
    <mergeCell ref="A67:F67"/>
    <mergeCell ref="A77:F77"/>
    <mergeCell ref="A79:F79"/>
    <mergeCell ref="E152:F152"/>
    <mergeCell ref="C152:D152"/>
    <mergeCell ref="A135:F135"/>
    <mergeCell ref="A137:F137"/>
    <mergeCell ref="D204:E204"/>
    <mergeCell ref="A368:F368"/>
    <mergeCell ref="A370:B370"/>
    <mergeCell ref="A371:B371"/>
    <mergeCell ref="A366:F366"/>
    <mergeCell ref="A355:F355"/>
    <mergeCell ref="A343:F343"/>
    <mergeCell ref="A234:B234"/>
    <mergeCell ref="A248:E248"/>
    <mergeCell ref="A252:E252"/>
    <mergeCell ref="A386:B386"/>
    <mergeCell ref="A390:F390"/>
    <mergeCell ref="A391:B391"/>
    <mergeCell ref="A392:B392"/>
    <mergeCell ref="A316:F316"/>
    <mergeCell ref="A328:F328"/>
    <mergeCell ref="A423:C423"/>
    <mergeCell ref="A425:E425"/>
    <mergeCell ref="A430:E430"/>
    <mergeCell ref="E571:F571"/>
    <mergeCell ref="A372:B372"/>
    <mergeCell ref="A388:B388"/>
    <mergeCell ref="A395:C395"/>
    <mergeCell ref="A387:B387"/>
    <mergeCell ref="A374:F374"/>
    <mergeCell ref="A385:F385"/>
    <mergeCell ref="E570:F570"/>
    <mergeCell ref="A642:F642"/>
    <mergeCell ref="A397:F397"/>
    <mergeCell ref="A412:F412"/>
    <mergeCell ref="A458:F458"/>
    <mergeCell ref="A459:F459"/>
    <mergeCell ref="A452:E452"/>
    <mergeCell ref="A599:C599"/>
    <mergeCell ref="A453:E453"/>
    <mergeCell ref="A470:F470"/>
    <mergeCell ref="D202:E202"/>
    <mergeCell ref="D203:E203"/>
    <mergeCell ref="A667:C667"/>
    <mergeCell ref="A492:C492"/>
    <mergeCell ref="A494:F494"/>
    <mergeCell ref="A584:F584"/>
    <mergeCell ref="A597:E597"/>
    <mergeCell ref="A665:C665"/>
    <mergeCell ref="E572:F572"/>
    <mergeCell ref="E582:F582"/>
  </mergeCells>
  <printOptions/>
  <pageMargins left="0.1968503937007874" right="0.1968503937007874" top="0.5905511811023623" bottom="0.1968503937007874" header="0" footer="0"/>
  <pageSetup horizontalDpi="600" verticalDpi="600" orientation="portrait" paperSize="9" scale="66" r:id="rId1"/>
  <rowBreaks count="2" manualBreakCount="2">
    <brk id="604" max="8" man="1"/>
    <brk id="6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2020-11-18T15:43:13Z</cp:lastPrinted>
  <dcterms:created xsi:type="dcterms:W3CDTF">2002-06-03T08:45:15Z</dcterms:created>
  <dcterms:modified xsi:type="dcterms:W3CDTF">2020-11-18T15:47:28Z</dcterms:modified>
  <cp:category/>
  <cp:version/>
  <cp:contentType/>
  <cp:contentStatus/>
</cp:coreProperties>
</file>