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35" windowHeight="11040" tabRatio="783" activeTab="0"/>
  </bookViews>
  <sheets>
    <sheet name="цб" sheetId="1" r:id="rId1"/>
  </sheets>
  <definedNames>
    <definedName name="_xlnm.Print_Area" localSheetId="0">'цб'!$A$1:$H$676</definedName>
  </definedNames>
  <calcPr fullCalcOnLoad="1" fullPrecision="0"/>
</workbook>
</file>

<file path=xl/sharedStrings.xml><?xml version="1.0" encoding="utf-8"?>
<sst xmlns="http://schemas.openxmlformats.org/spreadsheetml/2006/main" count="698" uniqueCount="343">
  <si>
    <t>Ежемесячная цена в расчете на 1SIM-карт по i-й должности</t>
  </si>
  <si>
    <t>1.1.4. Затраты на сеть Интернет и услуги интернет-провайдеров</t>
  </si>
  <si>
    <t xml:space="preserve">Количество каналов передачи данных сети Интернет </t>
  </si>
  <si>
    <t>Месячная цена аренды канала передачи данных сети Интернет</t>
  </si>
  <si>
    <t>Количество месяцев аренды канала передачи данных сети Интернет</t>
  </si>
  <si>
    <t>1.1.5. Затраты на оплату иных услуг связи в сфере информационно-коммуникационных технологий</t>
  </si>
  <si>
    <t>Наименование</t>
  </si>
  <si>
    <t>4=гр3</t>
  </si>
  <si>
    <t>1.1.Затраты на услуги связи</t>
  </si>
  <si>
    <t>ВСЕГО Затраты на услуги связи</t>
  </si>
  <si>
    <t>1.2. Затраты на содержание имущества</t>
  </si>
  <si>
    <t>1.2.1 Затраты на техническое обслуживание и регламентарно-профилактический ремонт вычислительной техники</t>
  </si>
  <si>
    <t>Фактическое количество рабочих станций, но не более предельного количества рабочих станций</t>
  </si>
  <si>
    <t>Предельное количество рабочих станций</t>
  </si>
  <si>
    <t>Цена технического обслуживания и регламентарно- профилактического ремонта в расчете на 1 рабочую станцию</t>
  </si>
  <si>
    <t>6=гр2*гр5</t>
  </si>
  <si>
    <t>1.2.2 Затраты на техническое обслуживание и регламентарно-профилактический ремонт оборудования по обеспечению безопасности информации</t>
  </si>
  <si>
    <t>Количество единиц оборудования по обеспечению безопасности информации</t>
  </si>
  <si>
    <t>Цена технического обслуживания и регламентарно- профилактического ремонта 1 еденицы в год</t>
  </si>
  <si>
    <t>4=гр2*гр3</t>
  </si>
  <si>
    <t>Количество автоматизированных телефонных станций</t>
  </si>
  <si>
    <t>Наименование оборудования</t>
  </si>
  <si>
    <t>1а</t>
  </si>
  <si>
    <t>Вид автоматизированной телефонной станции</t>
  </si>
  <si>
    <t>Количество устройств локальных вычислительных сетей</t>
  </si>
  <si>
    <t>Вид устройств локальных вычислительных сетей</t>
  </si>
  <si>
    <t>Количество модулей бесперебойного питания</t>
  </si>
  <si>
    <t>Вид модуля бесперебойного питания</t>
  </si>
  <si>
    <t>Наименование устройства</t>
  </si>
  <si>
    <t>ВСЕГО на затраты на содержание имущества</t>
  </si>
  <si>
    <t>1.3. Затраты на приобретение прочих работ и услуг, не относящихся к затратам на услуги связи, аренду и содержание имущества</t>
  </si>
  <si>
    <t>1.3.1 Затраты на оплату услуг по сопровождению программного обеспечения и приобретению простых (неисключительных) лицензий на использование программного обеспечения</t>
  </si>
  <si>
    <t>ВСЕГО: (п.1.3.1.1+п1.3.1.2)</t>
  </si>
  <si>
    <t>1.3.1.1. Затраты на оплату услуг по сопровождению справочно- правовых систем</t>
  </si>
  <si>
    <t>3=гр2</t>
  </si>
  <si>
    <t>Наименование справочно-правовой системы</t>
  </si>
  <si>
    <t>1.3.1.2. Затраты на оплату услуг по сопровождению и приобретению иного программного обеспечения</t>
  </si>
  <si>
    <t>Наименование программного обеспечения, за исключением справочно правовых систем</t>
  </si>
  <si>
    <t>4=гр2+гр3</t>
  </si>
  <si>
    <t>1.3.2 Затраты на оплату услуг, связанных с обеспечением безопасности информации</t>
  </si>
  <si>
    <t>ВСЕГО: (п.1.3.2.1+п1.3.2.2)</t>
  </si>
  <si>
    <t>1.3.2.1 Затраты на проведение аттестационных, проверочных и контрольных мероприятий:</t>
  </si>
  <si>
    <t>Наименование аттестуемого объекта (помещения) / оборудования (устройства)</t>
  </si>
  <si>
    <t>Количество аттестуемых объектов (помещений)/ оборудования (устройства требующего проверки</t>
  </si>
  <si>
    <t>Количество приобретаемых простых (неисключительных) лицензий на использование программного обеспечения по защите информации</t>
  </si>
  <si>
    <t>Наименование программного обеспечения по защите информации</t>
  </si>
  <si>
    <t>ВСЕГО на Затраты на приобретение прочих работ и услуг, не относящихся к затратам на услуги связи, аренду и содержание имущества</t>
  </si>
  <si>
    <t>1.4. Затраты на приобретение основных средств</t>
  </si>
  <si>
    <t>1.4.1 Затраты на приобретение рабочих станций</t>
  </si>
  <si>
    <t>Расчетная численность основных работников (согласно п.1.2.1)</t>
  </si>
  <si>
    <t>Цена приобретения 1 рабочей станции</t>
  </si>
  <si>
    <t>Количество типа принтеров, многофункциональных устройств и копировальных аппаратов (оргтехники) в соответствии с нормативами муниципальных органов</t>
  </si>
  <si>
    <t>1.4.3. Затраты на приобретение оборудование по обеспечению безопасности информации</t>
  </si>
  <si>
    <t>Наименование оборудования по обеспечению безопасности информации</t>
  </si>
  <si>
    <t>Цена приобретамого оборудования</t>
  </si>
  <si>
    <t>5=гр3*гр4</t>
  </si>
  <si>
    <t>ВСЕГО Затраты на приобретение основных средств</t>
  </si>
  <si>
    <t>1.5. Затраты на приобретение материальных запасов</t>
  </si>
  <si>
    <t>Должность</t>
  </si>
  <si>
    <t>1.5.1. Затраты на приобретение мониторов</t>
  </si>
  <si>
    <t>1.5.2. Затраты на приобретение системных блоков</t>
  </si>
  <si>
    <t>Цена одного системного блока</t>
  </si>
  <si>
    <t>3=гр1*гр2</t>
  </si>
  <si>
    <t>Наименование запчасти</t>
  </si>
  <si>
    <t>1.5.3. Затраты на приобретение других запасных частей для вычислительной техники</t>
  </si>
  <si>
    <t>ВСЕГО: (п.1.5.4.1+п.1.5.4.2)</t>
  </si>
  <si>
    <t>6=гр3*гр4*гр5</t>
  </si>
  <si>
    <t>ВСЕГО Затраты на приобретение материальных запасов</t>
  </si>
  <si>
    <t>2.1.Затраты на коммунальные услуги</t>
  </si>
  <si>
    <t>Наименование услуги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</si>
  <si>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</si>
  <si>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</si>
  <si>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</si>
  <si>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</si>
  <si>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</si>
  <si>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2.2.1 Затраты на содержание и техническое обслуживание помещений</t>
  </si>
  <si>
    <t>2.2.1.1 Затраты на техническое обслуживание и регламентарно-профилактический ремонт систем охранно-тревожной сигнализации</t>
  </si>
  <si>
    <t>Наименование обслуживаемых устройств в составе системы охранно-тревожной сигнализации</t>
  </si>
  <si>
    <t xml:space="preserve">Количество обслуживаемых устройств </t>
  </si>
  <si>
    <t>Цена обслуживания 1 устройства</t>
  </si>
  <si>
    <t xml:space="preserve">2.2.1.2. Затраты на проведение текущего ремонта помещения </t>
  </si>
  <si>
    <t>Определяются с учетом требований Положения об организации и проведении реконструкции, ремонта и технического обслуживания жилых зданий, объектов коммунального и социально-культурного назначения ВСН-58-88(р), утвержденного приказом Госкомархитектуры при Госстрое СССР от 23 ноября 1988 г. №312</t>
  </si>
  <si>
    <t>Площадь здания, планируемая к проведению текущего ремонта</t>
  </si>
  <si>
    <t>Цена текущего ремонта 1 кв. метра площади здания</t>
  </si>
  <si>
    <t>2.2.1.3. Затраты на вывоз твердых бытовых отходов</t>
  </si>
  <si>
    <t>2.2.1.4 Затраты на техническое обслуживание и регламентарно- профилактический ремонт электрооборудования (электроподстанций, трансформаторных подстанций, электрощитовых) административного здания (помещения)</t>
  </si>
  <si>
    <t>Количество оборудования</t>
  </si>
  <si>
    <t>Наименование электрооборудования</t>
  </si>
  <si>
    <t xml:space="preserve">Стоимость технического обслуживания и текущего ремонта электрооборудования </t>
  </si>
  <si>
    <t>Наименование работ</t>
  </si>
  <si>
    <t>ВСЕГО Затраты на содержание и техническое обслуживание помещений</t>
  </si>
  <si>
    <t>2.2.2 Затраты на техническое обслуживание и ремонт транспортных средств</t>
  </si>
  <si>
    <t>2.2.3 Затраты на техническое обслуживание и регламентарно- профилактический ремонт бытового оборудования</t>
  </si>
  <si>
    <t>Фактические затраты на техническое обслуживание и регламентарно- профилактический ремонт бытового оборудования в отчетном финансовом году</t>
  </si>
  <si>
    <t>Количество датчиков системы газового пожаротушения</t>
  </si>
  <si>
    <t>Количество установок кондиционирования и элементов системы вентиляции</t>
  </si>
  <si>
    <t>Количество извещателей пожарной сигнализации</t>
  </si>
  <si>
    <t>Цена технического обслуживания и регламентарно-профилактического ремонта 1 извещателя пожарной сигнализации в год</t>
  </si>
  <si>
    <t>Тариф на 1 единицу услуги</t>
  </si>
  <si>
    <t>ВСЕГО 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диспетчерсого управления, систем видеонаблюдения</t>
  </si>
  <si>
    <t>2.2.4.2. Затраты на техническое обслуживание и регламентарно-профилактический ремонт установок кондиционирования и элементов вентиляции</t>
  </si>
  <si>
    <t>2.2.4.3. Затраты на техническое обслуживание и регламентарно-профилактический ремонт пожарной сигнализации</t>
  </si>
  <si>
    <t>2.3.1 Затраты на оплату типографических работ и услуг, включая приобретение периодических печатных изданий</t>
  </si>
  <si>
    <t>Фактические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в отчетном финансовом году</t>
  </si>
  <si>
    <t>2.3.2. Затраты на проведение предрейсового и послерейсового осмотра водителей транспортных средств</t>
  </si>
  <si>
    <t>Количество водителей</t>
  </si>
  <si>
    <t>6=гр2*гр3*гр4/гр5</t>
  </si>
  <si>
    <t>5=1,2</t>
  </si>
  <si>
    <t>4=гр3*гр4</t>
  </si>
  <si>
    <t>ВСЕГО 2.3.1.Затраты на оплату типографических работ и услуг, включая приобретение периодических печатных изданий</t>
  </si>
  <si>
    <t>Поправочный коэффициент, учитывающий неявки на работу по причинам, установленным трудовым законодательством РФ</t>
  </si>
  <si>
    <t>Фактические затраты на оплату услуг вневедомственной охраны в отчетном финансовом году</t>
  </si>
  <si>
    <t>определяются в соответствии с базовыми ставками страховых тарифов и коэффициентами страховых тарифов, установленными указанием Центрального банка Российской Федерации от 19 сентября 2014 г. № 3384-У "О предельных размерах базовых ставок страховых тарифов и коэффициентах страховых тарифов, требованиях к структуре страховых тарифов,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средств"</t>
  </si>
  <si>
    <t>Источник бесперебойного питания</t>
  </si>
  <si>
    <t>Наименование типа оргтехники</t>
  </si>
  <si>
    <t>2.2.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</si>
  <si>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Предрейсовый технический осмотр транспортных средств</t>
  </si>
  <si>
    <t>2.2.4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диспетчерского управления, систем видеонаблюдения</t>
  </si>
  <si>
    <t>2.2.4.1. Затраты на техническое обслуживание и регламентарно-профилактический ремонт системы газового пожаротушения</t>
  </si>
  <si>
    <t>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</si>
  <si>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ВСЕГО  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</si>
  <si>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Бумага формата А4 (пачка 500 листов)</t>
  </si>
  <si>
    <t>Ручка шариковая</t>
  </si>
  <si>
    <t>Карандаш чернографитный</t>
  </si>
  <si>
    <t>Ножницы канцелярские</t>
  </si>
  <si>
    <t>Степлер № 24</t>
  </si>
  <si>
    <t>Папка-скоросшиватель «Дело»</t>
  </si>
  <si>
    <t xml:space="preserve">Папка-регистратор </t>
  </si>
  <si>
    <t>Мешки для мусора на 30 л для мусорных корзин (в уп. 30 мешков)</t>
  </si>
  <si>
    <t>Мешки для мусора на 60 л для мусорных корзин (в уп. 20 мешков)</t>
  </si>
  <si>
    <t>Мешки для мусора на 120 л для мусорных корзин (в уп. 25 мешков)</t>
  </si>
  <si>
    <t>Чистящее средство для сантехники (1 л)</t>
  </si>
  <si>
    <t>Перчатки латексные</t>
  </si>
  <si>
    <t>Жидкость для чистки стекол (5л)</t>
  </si>
  <si>
    <t>Жидкое мыло (5л)</t>
  </si>
  <si>
    <t>Бензин АИ-95</t>
  </si>
  <si>
    <t>1.2.3 Затраты на техническое обслуживание и регламентарно-профилактический ремонт системы телефонной связи (автоматизированных телефонных станций)</t>
  </si>
  <si>
    <t>1.2.4 Затраты на техническое обслуживание и регламентарно-профилактический ремонт локальных вычислительных сетей</t>
  </si>
  <si>
    <t>1.2.5 Затраты на техническое обслуживание и регламентарно-профилактический ремонт систем бесперебойного питания</t>
  </si>
  <si>
    <t>1.3.2.2 Затраты на приобретение простых (неисключительных) лицензий на использование программного обеспечения по защите информации</t>
  </si>
  <si>
    <t>2.4.3.Затраты на приобретение систем кондиционирования</t>
  </si>
  <si>
    <t>2. Прочие затраты</t>
  </si>
  <si>
    <t>Утилизация оргтехники:</t>
  </si>
  <si>
    <t>Цена сопровождения программного обеспечения, за исключением справочно-правовых систем, определяемая согласно перечню работ по сопровождению иного программного обеспечения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иного программного обеспечения</t>
  </si>
  <si>
    <t>Цена простых (неисключительных) лицензий на использование программного обеспечения, за исключением справочно-правовых систем</t>
  </si>
  <si>
    <t>ИТОГО нормативных затрат</t>
  </si>
  <si>
    <t>ВСЕГО  2. Прочие затраты</t>
  </si>
  <si>
    <t>ВСЕГО 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</si>
  <si>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Техническое обслуживание, ремонт и диагностирование транспортного средства</t>
  </si>
  <si>
    <t xml:space="preserve">Картридж KYOCERA </t>
  </si>
  <si>
    <t xml:space="preserve">Расчет нормативных затрат </t>
  </si>
  <si>
    <t>на обеспечение функций</t>
  </si>
  <si>
    <t>муниципального казенного учреждения Апшеронского района Краснодарского края «Централизованная бухгалтерия учреждений образования»</t>
  </si>
  <si>
    <t>Комплексная система автоматизации управления бюджетными учреждениями "Талисман"</t>
  </si>
  <si>
    <t>1.1.2. Затраты на повременную оплату местных, внутризоновых и междугородних телефонных соединений</t>
  </si>
  <si>
    <t>Вид телефонных соединений для передачи голосовой информации</t>
  </si>
  <si>
    <t>Местные телефонные соединения</t>
  </si>
  <si>
    <t>Междугородние телефонные соединения</t>
  </si>
  <si>
    <t xml:space="preserve">* определяется по формуле: ( фактическая численность муниципальных служащих+фактическая численность работников, замещающих должности, не являющиеся должностями муниципальной службы+ фактическая численность работников, оплата которых осуществляется в рамках отраслевой системы оплаты труда)*1,1. </t>
  </si>
  <si>
    <t>Цена технического обслуживания и регламентарно- профилактического ремонта 1 устройства локальных вычислительных сетей в год</t>
  </si>
  <si>
    <t>Цена технического обслуживания и регламентарно- профилактического ремонта 1 модуля бесперебойного питания в год</t>
  </si>
  <si>
    <t>1.2.6 Затраты на техническое обслуживание и регламентарно-профилактический ремонт принтеров, многофункциональных устройств и копировальных аппаратов и иной оргтехники</t>
  </si>
  <si>
    <t>Количество принтеров, многофункциональных устройств и копировальных аппаратов и иной оргтехники</t>
  </si>
  <si>
    <t>Цена технического обслуживания и регламентарно- профилактического ремонта 1 принтера, многофункционального устройства и копировального аппарата и иной оргтехники в год</t>
  </si>
  <si>
    <t>Цена проведения аттестации объекта (помещения)/ 1 единицы оборудования (устройства требующего проверки)</t>
  </si>
  <si>
    <t>Цена единицы простой (неисключительной) лицензии на использование программного обеспечения по защите информации</t>
  </si>
  <si>
    <t>Наименование должности</t>
  </si>
  <si>
    <t>Количество рабочих станций</t>
  </si>
  <si>
    <t>Цена приобретения 1 типа принтера, многофункционального устройства и копировального аппарата и иной оргтехники в соответствии с нормативами муниципальных органов</t>
  </si>
  <si>
    <t>5=гр2*гр3</t>
  </si>
  <si>
    <t>Количество оборудования по обеспечению безопасности информации</t>
  </si>
  <si>
    <t>Количество мониторов для должности</t>
  </si>
  <si>
    <t>Цена одного монитора</t>
  </si>
  <si>
    <t>Количество системных блоков</t>
  </si>
  <si>
    <t>Количество запасных частей для вычислительной техники*</t>
  </si>
  <si>
    <t>* по средним фактическим данным за 3 предыдущих финансовых года</t>
  </si>
  <si>
    <t>Цена 1 единицы запасной части для вычислительной техники</t>
  </si>
  <si>
    <t>1.5.4.1. Затраты на приобретение расходных материалов для принтеров, многофункциональных устройств, копировальных аппаратов и иной оргтехники</t>
  </si>
  <si>
    <t>Фактическое количество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</si>
  <si>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Норматив потребления расходных материалов для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</si>
  <si>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Цена расходного материала для принтеров, многофункциональных устройств, копировальных аппаратов и иной оргтехники по должности в соответствии с нормативами муниципальных органов</t>
  </si>
  <si>
    <t>1.5.4. Затраты на приобретение деталей для содержания принтеров, многофункциональных устройств, копировальных аппаратов и иной оргтехники</t>
  </si>
  <si>
    <t>1.5.4.2. Затраты на приобретение запасных частей для принтеров, многофункциональных устройств, копировальных аппаратов и иной оргтехники</t>
  </si>
  <si>
    <t>Количество запасных частей для для принтеров, многофункциональных устройств, копировальных аппаратов и иной оргтехники</t>
  </si>
  <si>
    <t xml:space="preserve">Цена 1 единицы запасной части </t>
  </si>
  <si>
    <t>Расчетная потребность, в натуральном выражении</t>
  </si>
  <si>
    <t>Количество транспортных средств</t>
  </si>
  <si>
    <t>Цена технического обслуживания и регламентарно-профилактического ремонта 1 датчика системы газового пожаротушения в год</t>
  </si>
  <si>
    <t>Цена технического обслуживания и решламентарно- профилактического ремонта 1 установки кондиционирования и элемента вентиляции</t>
  </si>
  <si>
    <t>2.3.1.1. Затраты на приобретение специальных журналов и бланков строгой отчетности</t>
  </si>
  <si>
    <t>Цена 1 специального журнала, бланка строгой отчетности</t>
  </si>
  <si>
    <t>Количество приобретаемых специальных журналов, бланков строгой отчетности</t>
  </si>
  <si>
    <t>Цена проведения 1 предрейсового и послерейсового осмотра</t>
  </si>
  <si>
    <t>Количество рабочих дней в году</t>
  </si>
  <si>
    <t>2.3.3. Затраты на проведение диспансеризации работников</t>
  </si>
  <si>
    <t>2.3.4 Затраты на оплату услуг вневедомственной охраны</t>
  </si>
  <si>
    <t>2.3.5. Затраты на приобретение полисов обязательного страхования гражданской ответственности владельцев транспортных средств</t>
  </si>
  <si>
    <t>Численность работников, подлежащих диспансеризации</t>
  </si>
  <si>
    <t>Цена проведения диспансеризации в расчете на 1 работника</t>
  </si>
  <si>
    <t>Количество транспортных средств в соответствии с нормативами муниципальных органов</t>
  </si>
  <si>
    <t>Цена приобретения транспортного средства в соответствии с нормативами муниципальных органов</t>
  </si>
  <si>
    <t>Количество предметов мебели в соответствии с нормативами муниципальных органов</t>
  </si>
  <si>
    <t xml:space="preserve"> Цена приобретения 1 предмета мебели в соответствии с нормативами муниципальных органов</t>
  </si>
  <si>
    <t>Количество систем кондиционирова-ния</t>
  </si>
  <si>
    <t xml:space="preserve"> Цена приобретения 1 системы кондиционирования</t>
  </si>
  <si>
    <t>2.5.1. Затраты на приобретение бланочной и иной типографической продукции</t>
  </si>
  <si>
    <t>Количество бланочной продукции</t>
  </si>
  <si>
    <t xml:space="preserve"> Цена 1 бланка</t>
  </si>
  <si>
    <t>Количество прочей продукции, изготавливаемой типографией</t>
  </si>
  <si>
    <t>Цена 1 единицы прочей продукции, изготавливаемой типографией</t>
  </si>
  <si>
    <t>Количество предмета канцелярских принадлежностей в соответствии с нормативами муниципальных органов в расчете на основного работника</t>
  </si>
  <si>
    <t>Цена 1 единицы канцелярских принадлежностей в соответствии с нормативами муниципальных органов</t>
  </si>
  <si>
    <t xml:space="preserve">Количество хозяйственного товара и принадлежности в соответствии с нормативами муниципальных органов </t>
  </si>
  <si>
    <t xml:space="preserve">Цена 1 единицы хозяйственных товаров и принадлежностей в
соответствии с нормативами муниципальных органов 
</t>
  </si>
  <si>
    <t xml:space="preserve">Норма расхода топлива на 100 километров пробега транспортного средства* </t>
  </si>
  <si>
    <t>*согласно методическим рекомендациям "Нормы расхода топлива и смазочных материалов на автомобильном транспорте", предусмотренным приложением к распоряжению Министерства транспорта Российской Федерации от 14 марта 2008 г. № AM-23-p</t>
  </si>
  <si>
    <t xml:space="preserve">Цена 1 литра горюче-смазочного материала по 1-му транспортному средству
</t>
  </si>
  <si>
    <t>Километраж использования транспортного средства в очередном финансовом году</t>
  </si>
  <si>
    <t xml:space="preserve">Цена обучения одного работника по виду дополнительного образования (фактическая потребность в отчетном финансовом году для других расходов, осуществляемых в целях выполнения норм законодательства РФ) </t>
  </si>
  <si>
    <t xml:space="preserve">Количество работников, направляемых на дополнительное образование (количество расходов, осуществляемых в целях выполнения норм законодательства РФ) </t>
  </si>
  <si>
    <t>Расчетная численность основных работников*</t>
  </si>
  <si>
    <t>Цена сопровождения справочно-правовой системы, определяемая согласно перечню работ по сопровождению справочно-правовых систем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справочно-правовых систем</t>
  </si>
  <si>
    <t xml:space="preserve">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</si>
  <si>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2.4.1.Затраты на приобретение транспортных средств</t>
  </si>
  <si>
    <t>2.4.2.Затраты на приобретение мебели</t>
  </si>
  <si>
    <t>ВСЕГО  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</t>
  </si>
  <si>
    <t>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</si>
  <si>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7=гр3*гр4+гр5*гр6</t>
  </si>
  <si>
    <t>*с учетом количества транспортных средств, установленного нормативами муниципальных органов</t>
  </si>
  <si>
    <t>2.5.2. Затраты на приобретение канцелярских принадлежностей</t>
  </si>
  <si>
    <t>2.5.3. Затраты на приобретение хозяйственных товаров и принадлежностей</t>
  </si>
  <si>
    <t>2.5.4. Затраты на приобретение горюче-смазочных материалов</t>
  </si>
  <si>
    <t>2.5.5.Затраты на приобретение запасных частей для транспортных средств</t>
  </si>
  <si>
    <t>ВСЕГО  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</si>
  <si>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ВСЕГО 1.Затраты на информационно-коммуникационные технологии</t>
  </si>
  <si>
    <t>Наименование показателя</t>
  </si>
  <si>
    <t>ВСЕГО</t>
  </si>
  <si>
    <t>№ п/п</t>
  </si>
  <si>
    <t>Сумма на год, руб</t>
  </si>
  <si>
    <t>1 Затраты на информационно-коммуникационные технологии</t>
  </si>
  <si>
    <t>Количество месяцев предоставления услуги</t>
  </si>
  <si>
    <t>5=гр2*гр3*гр4</t>
  </si>
  <si>
    <t>х</t>
  </si>
  <si>
    <t>1.1.1. Затраты на абонентскую плату</t>
  </si>
  <si>
    <t>Количество абонентских номеров для передачи голосовой информации</t>
  </si>
  <si>
    <t>Ежемесячная абонентская плата в расчете на 1 абонентский номер, руб.</t>
  </si>
  <si>
    <t>Продолжительность местных телефонных соединений в месяц, мин</t>
  </si>
  <si>
    <t>Цена минуты разговора при местных телефонных соединениях</t>
  </si>
  <si>
    <t>6=гр2*гр3*гр4*гр5</t>
  </si>
  <si>
    <t>1.1.3. Затраты на передачу данных с использованием информационно- телекоммуникационной сети Интернет (далее- сети Итернет) и услуги интернет-провайдеров для планшетных компьютеров</t>
  </si>
  <si>
    <t>Количество SIM-карт по i-й должности в соответствии с нормативами муниципальных органов</t>
  </si>
  <si>
    <t>2.6. Затраты на капитальный ремонт муниципального имущества</t>
  </si>
  <si>
    <t>Сумма сводного сметного расчета стоимости  строительства</t>
  </si>
  <si>
    <t>2.8. Нормативы затрат на оказание услуг по сбору, транспортированию, обработке, утилизации, обезвреживанию, размещению отходов I – IV класса опасности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</si>
  <si>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В случае превышения размеров нормативов количества и цены приобретаемых товаров, оказанных услуг и выполненных работ, указанных в настоящем приложении, вносятся изменения в указанные нормативы и утверждаются в установленном порядке. При этом закупка товаров, оказание услуг и выполнение работ, указанных в настоящем приложении осуществляется в пределах утвержденных лимитов бюджетных обязательств по соответствующему коду классификации расходов бюджетов.</t>
  </si>
  <si>
    <t>2.3.1.2.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определяются по фактическим затратам в отчетном финансовом году.</t>
  </si>
  <si>
    <t>Стоимость предрейсового технического осмотра, стоимость технического обслуживания и ремонта транспортного средства, определяемая по средним арифметическим данным за 3 предшествующего финансовых года</t>
  </si>
  <si>
    <t>Справочная система "Госфинансы"</t>
  </si>
  <si>
    <t>2.10.Нормативы затрат на приобретение услуг по созданию квалифицированных сертификатов ключей проверки электронных подписей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</si>
  <si>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2.11. Затраты на дополнительное профессиональное образование</t>
  </si>
  <si>
    <t>2.7. Нормативы затрат на выполнение работ по расчету платы за негативное воздействие на окружающую среду, сдача технического отчета о неизменности производственного процесса, отчета 2-ТП отходы, подготовка паспортов за загрязнение окружающей среды, ведение журнала отходов, выдача документов об утверждении нормативов образования отходов, производство и потребление лимитов на их размещение, разработка документации по производственному экологическому контролю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</si>
  <si>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1.3.3 Затраты на оплату работ по монтажу (установке), дооборудованию и наладке оборудования</t>
  </si>
  <si>
    <t>Стоимость проведения работ, руб.</t>
  </si>
  <si>
    <t>Установка пожарной сигнализации</t>
  </si>
  <si>
    <t>Проведение локальной сети</t>
  </si>
  <si>
    <t>2=гр3*1</t>
  </si>
  <si>
    <t>Для всех групп должностей</t>
  </si>
  <si>
    <t>1.4.2. Затраты на приобретение принтеров, многофункциональных устройств, копировальных аппаратов и иной оргтехники</t>
  </si>
  <si>
    <t>Системный блок (сервер)</t>
  </si>
  <si>
    <t>Принтер формата А4</t>
  </si>
  <si>
    <t>Многофункциональное устройство формата A4</t>
  </si>
  <si>
    <t>Лицензия Microsoft Windows 7</t>
  </si>
  <si>
    <t>Цена определяется по фактическим данным отчетного финансового года с учетом фактической потребности в текущем финансовом году</t>
  </si>
  <si>
    <t xml:space="preserve">УТВЕРЖДЕН
приказом управления образования                                        администрации муниципального образования                                            Апшеронский район
от _______________ № ________
</t>
  </si>
  <si>
    <t>Количество основных средств в соответствии с нормативами муниципальных органов</t>
  </si>
  <si>
    <t>Цена приобретения основных средств в соответствии с нормативами муниципальных органов</t>
  </si>
  <si>
    <t>Количество материальных запасов в соответствии с нормативами муниципальных органов</t>
  </si>
  <si>
    <t>Цена приобретения материальных запасов в соответствии с нормативами муниципальных органов</t>
  </si>
  <si>
    <t xml:space="preserve">2.13.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</si>
  <si>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2.14.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</si>
  <si>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2.12. Затраты на утилизацию оргтехники</t>
  </si>
  <si>
    <t>1.1.</t>
  </si>
  <si>
    <t>Цена, руб.</t>
  </si>
  <si>
    <t>Количество, единиц</t>
  </si>
  <si>
    <t>5=гр.3*гр.4</t>
  </si>
  <si>
    <t>Количество, шт</t>
  </si>
  <si>
    <t>Цена 1 единицы, руб.</t>
  </si>
  <si>
    <t>ПРИЛОЖЕНИЕ № 2</t>
  </si>
  <si>
    <t>Обучение ответственных лиц по контрактной системе в сфере закупок товаров, работ, услуг для обеспечения государственных и муниципальных нужд, 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</si>
  <si>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2</t>
  </si>
  <si>
    <t>Неисключительная лицензия на право использования Антивирусного   программного обеспечения на сервер и  на рабочее место</t>
  </si>
  <si>
    <t>Медицинский осмотр сотрудника при приеме на работу</t>
  </si>
  <si>
    <t>Программное обеспечение "Курьер"</t>
  </si>
  <si>
    <t>Программное обеспечение "Контур-Экстерн"</t>
  </si>
  <si>
    <t xml:space="preserve">Лицензия Microsoft </t>
  </si>
  <si>
    <t>3=гр4*1</t>
  </si>
  <si>
    <t>2.9.Нормативы затрат на обучение, осуществляемое в целях выполнения норм законодательства РФ в области экологической безопасности, обеспечения безопасности дорожного движения, охраны труда, пожарной безопасности, устройства и безопасной эксплуатации тепловых энергоустановок,  определяются исходя из фактической потребности за отчетный финансовый год.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</si>
  <si>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 xml:space="preserve">Наименование и количество закупаемых товаров, работ, услуг может отличаться от приведенного исчерпывающего перечня в зависимости от потребности учреждения. При этом закупка таких товаров, работ, услуг осуществляется в пределах доведенных лимитов бюджетных обязательств по соответствующему коду классификации расходов бюджета муниципального образования Апшеронский район.
По мере необходимости учреждение обеспечивается предметами и принадлежностями, не указанными в настоящем приложении в пределах объема доведенных лимитов бюджетных обязательств на эти цели.
</t>
  </si>
  <si>
    <t>,</t>
  </si>
  <si>
    <t>Папка-обложка «Дело» плотная</t>
  </si>
  <si>
    <t>Короб архивный</t>
  </si>
  <si>
    <t>Автоматизированная система "УРМ"</t>
  </si>
  <si>
    <t>Повышение квалификации "Главный бухгалтер"</t>
  </si>
  <si>
    <t>Комплект журналоа "Налоговые и Финансовые известия Кубани"</t>
  </si>
  <si>
    <t>Аккумулятор источника бесперебойного питания</t>
  </si>
  <si>
    <t>МФУ</t>
  </si>
  <si>
    <t>Количество куб. метров твердых коммунальных отходов в год</t>
  </si>
  <si>
    <t>Цена вывоза 1 куб. метра коммунальных  отходов</t>
  </si>
  <si>
    <t>маслянный фильтр</t>
  </si>
  <si>
    <t>шаровые опоры</t>
  </si>
  <si>
    <t>рулевые наконечники</t>
  </si>
  <si>
    <t>тормозные колодки передние (комплект)</t>
  </si>
  <si>
    <t>тормозные колодки задние (комплект)</t>
  </si>
  <si>
    <t>Дырокол до 40 л</t>
  </si>
  <si>
    <t>Дырокол на 4 отверстия</t>
  </si>
  <si>
    <t>Скобы для степлера №10</t>
  </si>
  <si>
    <t>Степлер-мини №24/6</t>
  </si>
  <si>
    <t>Программное обеспечение "Учет питания"</t>
  </si>
  <si>
    <t xml:space="preserve">Копировальный аппарат </t>
  </si>
  <si>
    <t xml:space="preserve">Принтер </t>
  </si>
  <si>
    <t>Эксплуатационные испытания электроустановок с оформлением отчета</t>
  </si>
  <si>
    <t>Техническое обслуживание электрохозяйства на объекте</t>
  </si>
  <si>
    <t>Кресло офисное</t>
  </si>
  <si>
    <t>Стол рабочий</t>
  </si>
  <si>
    <t>Шкаф высокий</t>
  </si>
  <si>
    <t>Шкаф архивный</t>
  </si>
  <si>
    <t>2.16. Прочие затраты</t>
  </si>
  <si>
    <t xml:space="preserve">Фактическая потребность в отчетном финансовом году </t>
  </si>
  <si>
    <t>Создание квалифицированного ключа подписи</t>
  </si>
  <si>
    <t>Поставка компакт-диска с дистрибутивом</t>
  </si>
  <si>
    <t>Аттестация ПК на проведение работ "Защита данных"</t>
  </si>
  <si>
    <t>СОУТ</t>
  </si>
  <si>
    <t>Пожарно-технический минимум для руководителей и специалистов</t>
  </si>
  <si>
    <t>Обучение по оказанию первой помощи пострадавшим</t>
  </si>
  <si>
    <t>Обучение по антитеррорестической безопастности</t>
  </si>
  <si>
    <t>Обучение по антикоррупционной безопастности</t>
  </si>
  <si>
    <t>Плата за НВОС</t>
  </si>
  <si>
    <t xml:space="preserve">Ведение документации в области обращения с отходами </t>
  </si>
  <si>
    <t>Отчет № 2-ТП</t>
  </si>
  <si>
    <t>Огнетушитель</t>
  </si>
  <si>
    <t>Обучение водителя транспортного средства</t>
  </si>
  <si>
    <t>Программное обеспечение ViPNet Client (КС3)</t>
  </si>
  <si>
    <t>Исполняющий обязанности  начальника
управления образования администрации
муниципального образования
Апшеронский район                                                                                                                                С.А. Аипова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</si>
</sst>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#,##0.0"/>
    <numFmt numFmtId="185" formatCode="#,##0.000"/>
    <numFmt numFmtId="186" formatCode="#,##0.0000"/>
    <numFmt numFmtId="187" formatCode="0.00000000"/>
    <numFmt numFmtId="188" formatCode="#,##0.00000"/>
    <numFmt numFmtId="189" formatCode="[$-FC19]d\ mmmm\ yyyy\ &quot;г.&quot;"/>
  </numFmts>
  <fonts count="55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wrapText="1"/>
      <protection/>
    </xf>
    <xf numFmtId="0" fontId="50" fillId="0" borderId="10" xfId="0" applyNumberFormat="1" applyFont="1" applyFill="1" applyBorder="1" applyAlignment="1" applyProtection="1">
      <alignment horizontal="center"/>
      <protection/>
    </xf>
    <xf numFmtId="4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vertical="top"/>
      <protection/>
    </xf>
    <xf numFmtId="4" fontId="50" fillId="0" borderId="10" xfId="0" applyNumberFormat="1" applyFont="1" applyFill="1" applyBorder="1" applyAlignment="1" applyProtection="1">
      <alignment vertical="top"/>
      <protection/>
    </xf>
    <xf numFmtId="0" fontId="50" fillId="0" borderId="10" xfId="0" applyNumberFormat="1" applyFont="1" applyFill="1" applyBorder="1" applyAlignment="1" applyProtection="1">
      <alignment vertical="top" wrapText="1"/>
      <protection/>
    </xf>
    <xf numFmtId="4" fontId="50" fillId="0" borderId="0" xfId="0" applyNumberFormat="1" applyFont="1" applyFill="1" applyBorder="1" applyAlignment="1" applyProtection="1">
      <alignment vertical="top"/>
      <protection/>
    </xf>
    <xf numFmtId="4" fontId="50" fillId="0" borderId="10" xfId="0" applyNumberFormat="1" applyFont="1" applyFill="1" applyBorder="1" applyAlignment="1" applyProtection="1">
      <alignment wrapText="1"/>
      <protection/>
    </xf>
    <xf numFmtId="4" fontId="50" fillId="0" borderId="11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horizontal="center" vertical="top"/>
      <protection/>
    </xf>
    <xf numFmtId="0" fontId="52" fillId="0" borderId="12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 applyProtection="1">
      <alignment vertical="top"/>
      <protection/>
    </xf>
    <xf numFmtId="0" fontId="50" fillId="0" borderId="11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horizontal="center" vertical="top"/>
      <protection/>
    </xf>
    <xf numFmtId="4" fontId="50" fillId="0" borderId="0" xfId="0" applyNumberFormat="1" applyFont="1" applyFill="1" applyBorder="1" applyAlignment="1" applyProtection="1">
      <alignment/>
      <protection/>
    </xf>
    <xf numFmtId="4" fontId="50" fillId="0" borderId="11" xfId="0" applyNumberFormat="1" applyFont="1" applyFill="1" applyBorder="1" applyAlignment="1" applyProtection="1">
      <alignment/>
      <protection/>
    </xf>
    <xf numFmtId="0" fontId="50" fillId="0" borderId="12" xfId="0" applyNumberFormat="1" applyFont="1" applyFill="1" applyBorder="1" applyAlignment="1" applyProtection="1">
      <alignment horizontal="center" vertical="top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4" fontId="51" fillId="0" borderId="11" xfId="0" applyNumberFormat="1" applyFont="1" applyFill="1" applyBorder="1" applyAlignment="1" applyProtection="1">
      <alignment vertical="top"/>
      <protection/>
    </xf>
    <xf numFmtId="0" fontId="50" fillId="0" borderId="13" xfId="0" applyNumberFormat="1" applyFont="1" applyFill="1" applyBorder="1" applyAlignment="1" applyProtection="1">
      <alignment wrapText="1"/>
      <protection/>
    </xf>
    <xf numFmtId="0" fontId="50" fillId="0" borderId="10" xfId="0" applyNumberFormat="1" applyFont="1" applyFill="1" applyBorder="1" applyAlignment="1" applyProtection="1">
      <alignment horizontal="center" vertical="top" wrapText="1"/>
      <protection/>
    </xf>
    <xf numFmtId="0" fontId="50" fillId="0" borderId="13" xfId="0" applyNumberFormat="1" applyFont="1" applyFill="1" applyBorder="1" applyAlignment="1" applyProtection="1">
      <alignment horizontal="center" wrapText="1"/>
      <protection/>
    </xf>
    <xf numFmtId="4" fontId="50" fillId="0" borderId="10" xfId="0" applyNumberFormat="1" applyFont="1" applyFill="1" applyBorder="1" applyAlignment="1" applyProtection="1">
      <alignment horizontal="right" vertical="center"/>
      <protection/>
    </xf>
    <xf numFmtId="2" fontId="50" fillId="0" borderId="10" xfId="0" applyNumberFormat="1" applyFont="1" applyFill="1" applyBorder="1" applyAlignment="1" applyProtection="1">
      <alignment horizontal="center" vertical="top" wrapText="1"/>
      <protection/>
    </xf>
    <xf numFmtId="0" fontId="50" fillId="0" borderId="10" xfId="0" applyNumberFormat="1" applyFont="1" applyFill="1" applyBorder="1" applyAlignment="1" applyProtection="1">
      <alignment vertical="center" wrapText="1"/>
      <protection/>
    </xf>
    <xf numFmtId="0" fontId="50" fillId="0" borderId="1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wrapText="1"/>
      <protection/>
    </xf>
    <xf numFmtId="2" fontId="50" fillId="0" borderId="10" xfId="0" applyNumberFormat="1" applyFont="1" applyFill="1" applyBorder="1" applyAlignment="1" applyProtection="1">
      <alignment wrapText="1"/>
      <protection/>
    </xf>
    <xf numFmtId="3" fontId="50" fillId="0" borderId="14" xfId="0" applyNumberFormat="1" applyFont="1" applyFill="1" applyBorder="1" applyAlignment="1" applyProtection="1">
      <alignment/>
      <protection/>
    </xf>
    <xf numFmtId="49" fontId="50" fillId="0" borderId="10" xfId="0" applyNumberFormat="1" applyFont="1" applyFill="1" applyBorder="1" applyAlignment="1" applyProtection="1">
      <alignment horizontal="right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50" fillId="0" borderId="12" xfId="0" applyNumberFormat="1" applyFont="1" applyFill="1" applyBorder="1" applyAlignment="1" applyProtection="1">
      <alignment horizontal="center"/>
      <protection/>
    </xf>
    <xf numFmtId="0" fontId="50" fillId="0" borderId="12" xfId="0" applyNumberFormat="1" applyFont="1" applyFill="1" applyBorder="1" applyAlignment="1" applyProtection="1">
      <alignment horizontal="center"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53" fillId="0" borderId="10" xfId="0" applyNumberFormat="1" applyFont="1" applyFill="1" applyBorder="1" applyAlignment="1" applyProtection="1">
      <alignment vertical="top" wrapText="1"/>
      <protection/>
    </xf>
    <xf numFmtId="4" fontId="53" fillId="0" borderId="1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vertical="top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50" fillId="0" borderId="15" xfId="0" applyNumberFormat="1" applyFont="1" applyFill="1" applyBorder="1" applyAlignment="1" applyProtection="1">
      <alignment horizontal="center" wrapText="1"/>
      <protection/>
    </xf>
    <xf numFmtId="0" fontId="50" fillId="0" borderId="14" xfId="0" applyNumberFormat="1" applyFont="1" applyFill="1" applyBorder="1" applyAlignment="1" applyProtection="1">
      <alignment horizontal="center" wrapText="1"/>
      <protection/>
    </xf>
    <xf numFmtId="0" fontId="50" fillId="0" borderId="10" xfId="0" applyNumberFormat="1" applyFont="1" applyFill="1" applyBorder="1" applyAlignment="1" applyProtection="1">
      <alignment horizontal="center" wrapText="1"/>
      <protection/>
    </xf>
    <xf numFmtId="4" fontId="50" fillId="0" borderId="14" xfId="0" applyNumberFormat="1" applyFont="1" applyFill="1" applyBorder="1" applyAlignment="1" applyProtection="1">
      <alignment/>
      <protection/>
    </xf>
    <xf numFmtId="4" fontId="50" fillId="0" borderId="14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50" fillId="0" borderId="14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6" fillId="0" borderId="1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vertical="top"/>
      <protection/>
    </xf>
    <xf numFmtId="4" fontId="9" fillId="0" borderId="11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" fontId="50" fillId="0" borderId="10" xfId="0" applyNumberFormat="1" applyFont="1" applyFill="1" applyBorder="1" applyAlignment="1" applyProtection="1">
      <alignment vertical="center"/>
      <protection/>
    </xf>
    <xf numFmtId="4" fontId="50" fillId="0" borderId="14" xfId="0" applyNumberFormat="1" applyFont="1" applyFill="1" applyBorder="1" applyAlignment="1" applyProtection="1">
      <alignment horizontal="right"/>
      <protection/>
    </xf>
    <xf numFmtId="4" fontId="50" fillId="0" borderId="10" xfId="0" applyNumberFormat="1" applyFont="1" applyFill="1" applyBorder="1" applyAlignment="1" applyProtection="1">
      <alignment horizontal="right"/>
      <protection/>
    </xf>
    <xf numFmtId="4" fontId="50" fillId="0" borderId="10" xfId="0" applyNumberFormat="1" applyFont="1" applyFill="1" applyBorder="1" applyAlignment="1" applyProtection="1">
      <alignment horizontal="right" vertical="top"/>
      <protection/>
    </xf>
    <xf numFmtId="2" fontId="50" fillId="0" borderId="14" xfId="0" applyNumberFormat="1" applyFont="1" applyFill="1" applyBorder="1" applyAlignment="1" applyProtection="1">
      <alignment/>
      <protection/>
    </xf>
    <xf numFmtId="4" fontId="50" fillId="0" borderId="13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horizontal="right" vertical="center"/>
      <protection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2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Fill="1" applyBorder="1" applyAlignment="1" applyProtection="1">
      <alignment horizontal="center" vertical="center"/>
      <protection/>
    </xf>
    <xf numFmtId="4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wrapText="1"/>
      <protection/>
    </xf>
    <xf numFmtId="4" fontId="6" fillId="0" borderId="15" xfId="0" applyNumberFormat="1" applyFont="1" applyFill="1" applyBorder="1" applyAlignment="1" applyProtection="1">
      <alignment horizontal="center" wrapText="1"/>
      <protection/>
    </xf>
    <xf numFmtId="4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4" fontId="51" fillId="0" borderId="0" xfId="0" applyNumberFormat="1" applyFont="1" applyFill="1" applyBorder="1" applyAlignment="1" applyProtection="1">
      <alignment/>
      <protection/>
    </xf>
    <xf numFmtId="4" fontId="51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NumberFormat="1" applyFont="1" applyFill="1" applyBorder="1" applyAlignment="1" applyProtection="1">
      <alignment vertical="top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4" fontId="50" fillId="0" borderId="15" xfId="0" applyNumberFormat="1" applyFont="1" applyFill="1" applyBorder="1" applyAlignment="1" applyProtection="1">
      <alignment horizontal="center" wrapText="1"/>
      <protection/>
    </xf>
    <xf numFmtId="4" fontId="50" fillId="0" borderId="14" xfId="0" applyNumberFormat="1" applyFont="1" applyFill="1" applyBorder="1" applyAlignment="1" applyProtection="1">
      <alignment horizontal="center" wrapText="1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50" fillId="0" borderId="15" xfId="0" applyNumberFormat="1" applyFont="1" applyFill="1" applyBorder="1" applyAlignment="1" applyProtection="1">
      <alignment horizontal="center" wrapText="1"/>
      <protection/>
    </xf>
    <xf numFmtId="0" fontId="50" fillId="0" borderId="14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15" xfId="0" applyNumberFormat="1" applyFont="1" applyFill="1" applyBorder="1" applyAlignment="1" applyProtection="1">
      <alignment horizontal="center"/>
      <protection/>
    </xf>
    <xf numFmtId="0" fontId="50" fillId="0" borderId="14" xfId="0" applyNumberFormat="1" applyFont="1" applyFill="1" applyBorder="1" applyAlignment="1" applyProtection="1">
      <alignment horizontal="center"/>
      <protection/>
    </xf>
    <xf numFmtId="0" fontId="50" fillId="0" borderId="10" xfId="0" applyNumberFormat="1" applyFont="1" applyFill="1" applyBorder="1" applyAlignment="1" applyProtection="1">
      <alignment horizontal="center" wrapText="1"/>
      <protection/>
    </xf>
    <xf numFmtId="2" fontId="50" fillId="0" borderId="15" xfId="0" applyNumberFormat="1" applyFont="1" applyFill="1" applyBorder="1" applyAlignment="1" applyProtection="1">
      <alignment wrapText="1"/>
      <protection/>
    </xf>
    <xf numFmtId="2" fontId="50" fillId="0" borderId="14" xfId="0" applyNumberFormat="1" applyFont="1" applyFill="1" applyBorder="1" applyAlignment="1" applyProtection="1">
      <alignment wrapText="1"/>
      <protection/>
    </xf>
    <xf numFmtId="4" fontId="50" fillId="0" borderId="15" xfId="0" applyNumberFormat="1" applyFont="1" applyFill="1" applyBorder="1" applyAlignment="1" applyProtection="1">
      <alignment/>
      <protection/>
    </xf>
    <xf numFmtId="4" fontId="50" fillId="0" borderId="14" xfId="0" applyNumberFormat="1" applyFont="1" applyFill="1" applyBorder="1" applyAlignment="1" applyProtection="1">
      <alignment/>
      <protection/>
    </xf>
    <xf numFmtId="0" fontId="50" fillId="0" borderId="16" xfId="0" applyNumberFormat="1" applyFont="1" applyFill="1" applyBorder="1" applyAlignment="1" applyProtection="1">
      <alignment horizontal="center" wrapText="1"/>
      <protection/>
    </xf>
    <xf numFmtId="0" fontId="50" fillId="0" borderId="17" xfId="0" applyNumberFormat="1" applyFont="1" applyFill="1" applyBorder="1" applyAlignment="1" applyProtection="1">
      <alignment horizontal="center" wrapText="1"/>
      <protection/>
    </xf>
    <xf numFmtId="0" fontId="54" fillId="0" borderId="14" xfId="0" applyNumberFormat="1" applyFont="1" applyFill="1" applyBorder="1" applyAlignment="1" applyProtection="1">
      <alignment horizontal="center" wrapText="1"/>
      <protection/>
    </xf>
    <xf numFmtId="0" fontId="50" fillId="0" borderId="15" xfId="0" applyNumberFormat="1" applyFont="1" applyFill="1" applyBorder="1" applyAlignment="1" applyProtection="1">
      <alignment vertical="center" wrapText="1"/>
      <protection/>
    </xf>
    <xf numFmtId="0" fontId="50" fillId="0" borderId="14" xfId="0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15" xfId="0" applyNumberFormat="1" applyFont="1" applyFill="1" applyBorder="1" applyAlignment="1" applyProtection="1">
      <alignment horizontal="center" vertical="top"/>
      <protection/>
    </xf>
    <xf numFmtId="0" fontId="50" fillId="0" borderId="14" xfId="0" applyNumberFormat="1" applyFont="1" applyFill="1" applyBorder="1" applyAlignment="1" applyProtection="1">
      <alignment horizontal="center" vertical="top"/>
      <protection/>
    </xf>
    <xf numFmtId="0" fontId="54" fillId="0" borderId="0" xfId="0" applyNumberFormat="1" applyFont="1" applyFill="1" applyBorder="1" applyAlignment="1" applyProtection="1">
      <alignment vertical="top" wrapText="1"/>
      <protection/>
    </xf>
    <xf numFmtId="4" fontId="50" fillId="0" borderId="15" xfId="0" applyNumberFormat="1" applyFont="1" applyFill="1" applyBorder="1" applyAlignment="1" applyProtection="1">
      <alignment vertical="top"/>
      <protection/>
    </xf>
    <xf numFmtId="4" fontId="50" fillId="0" borderId="14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NumberFormat="1" applyFont="1" applyFill="1" applyBorder="1" applyAlignment="1" applyProtection="1">
      <alignment horizontal="center" wrapText="1"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50" fillId="0" borderId="15" xfId="0" applyNumberFormat="1" applyFont="1" applyFill="1" applyBorder="1" applyAlignment="1" applyProtection="1">
      <alignment wrapText="1"/>
      <protection/>
    </xf>
    <xf numFmtId="0" fontId="50" fillId="0" borderId="14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" fontId="6" fillId="0" borderId="15" xfId="0" applyNumberFormat="1" applyFont="1" applyFill="1" applyBorder="1" applyAlignment="1" applyProtection="1">
      <alignment horizontal="center" wrapText="1"/>
      <protection/>
    </xf>
    <xf numFmtId="4" fontId="6" fillId="0" borderId="14" xfId="0" applyNumberFormat="1" applyFont="1" applyFill="1" applyBorder="1" applyAlignment="1" applyProtection="1">
      <alignment horizontal="center" wrapText="1"/>
      <protection/>
    </xf>
    <xf numFmtId="4" fontId="6" fillId="0" borderId="15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6"/>
  <sheetViews>
    <sheetView tabSelected="1" zoomScale="130" zoomScaleNormal="130" zoomScalePageLayoutView="0" workbookViewId="0" topLeftCell="A1">
      <selection activeCell="A676" sqref="A1:H676"/>
    </sheetView>
  </sheetViews>
  <sheetFormatPr defaultColWidth="9.140625" defaultRowHeight="12.75"/>
  <cols>
    <col min="1" max="1" width="7.8515625" style="1" customWidth="1"/>
    <col min="2" max="2" width="29.140625" style="1" customWidth="1"/>
    <col min="3" max="3" width="17.7109375" style="3" customWidth="1"/>
    <col min="4" max="4" width="17.140625" style="1" customWidth="1"/>
    <col min="5" max="5" width="21.00390625" style="1" customWidth="1"/>
    <col min="6" max="6" width="16.8515625" style="1" customWidth="1"/>
    <col min="7" max="7" width="18.7109375" style="1" customWidth="1"/>
    <col min="8" max="8" width="15.8515625" style="1" customWidth="1"/>
    <col min="9" max="9" width="10.8515625" style="1" customWidth="1"/>
    <col min="10" max="10" width="19.8515625" style="1" customWidth="1"/>
    <col min="11" max="16384" width="9.140625" style="1" customWidth="1"/>
  </cols>
  <sheetData>
    <row r="1" spans="3:10" ht="18" customHeight="1">
      <c r="C1" s="1"/>
      <c r="G1" s="113" t="s">
        <v>287</v>
      </c>
      <c r="H1" s="113"/>
      <c r="I1" s="44"/>
      <c r="J1" s="44"/>
    </row>
    <row r="2" spans="3:8" ht="104.25" customHeight="1">
      <c r="C2" s="1"/>
      <c r="D2" s="44"/>
      <c r="E2" s="44"/>
      <c r="F2" s="140" t="s">
        <v>273</v>
      </c>
      <c r="G2" s="140"/>
      <c r="H2" s="140"/>
    </row>
    <row r="3" spans="3:8" ht="18" customHeight="1">
      <c r="C3" s="1"/>
      <c r="D3" s="44"/>
      <c r="E3" s="44"/>
      <c r="F3" s="140"/>
      <c r="G3" s="141"/>
      <c r="H3" s="141"/>
    </row>
    <row r="4" spans="3:5" ht="15">
      <c r="C4" s="1"/>
      <c r="D4" s="44"/>
      <c r="E4" s="44"/>
    </row>
    <row r="5" spans="1:6" ht="18.75" customHeight="1">
      <c r="A5" s="112" t="s">
        <v>150</v>
      </c>
      <c r="B5" s="112"/>
      <c r="C5" s="112"/>
      <c r="D5" s="112"/>
      <c r="E5" s="112"/>
      <c r="F5" s="112"/>
    </row>
    <row r="6" spans="1:6" ht="18.75" customHeight="1">
      <c r="A6" s="112" t="s">
        <v>151</v>
      </c>
      <c r="B6" s="112"/>
      <c r="C6" s="112"/>
      <c r="D6" s="112"/>
      <c r="E6" s="112"/>
      <c r="F6" s="112"/>
    </row>
    <row r="7" spans="1:6" ht="36.75" customHeight="1">
      <c r="A7" s="112" t="s">
        <v>152</v>
      </c>
      <c r="B7" s="112"/>
      <c r="C7" s="112"/>
      <c r="D7" s="112"/>
      <c r="E7" s="112"/>
      <c r="F7" s="112"/>
    </row>
    <row r="8" ht="15">
      <c r="C8" s="1"/>
    </row>
    <row r="9" ht="15">
      <c r="A9" s="2" t="s">
        <v>239</v>
      </c>
    </row>
    <row r="11" ht="15">
      <c r="A11" s="2" t="s">
        <v>8</v>
      </c>
    </row>
    <row r="13" ht="15">
      <c r="A13" s="1" t="s">
        <v>243</v>
      </c>
    </row>
    <row r="15" spans="1:5" ht="78.75" customHeight="1">
      <c r="A15" s="4" t="s">
        <v>237</v>
      </c>
      <c r="B15" s="5" t="s">
        <v>244</v>
      </c>
      <c r="C15" s="5" t="s">
        <v>245</v>
      </c>
      <c r="D15" s="5" t="s">
        <v>240</v>
      </c>
      <c r="E15" s="5" t="s">
        <v>238</v>
      </c>
    </row>
    <row r="16" spans="1:5" ht="30" customHeight="1">
      <c r="A16" s="6">
        <v>1</v>
      </c>
      <c r="B16" s="49">
        <v>2</v>
      </c>
      <c r="C16" s="49">
        <v>3</v>
      </c>
      <c r="D16" s="49">
        <v>4</v>
      </c>
      <c r="E16" s="49" t="s">
        <v>241</v>
      </c>
    </row>
    <row r="17" spans="1:5" ht="15.75" customHeight="1">
      <c r="A17" s="4">
        <v>1</v>
      </c>
      <c r="B17" s="7">
        <v>4</v>
      </c>
      <c r="C17" s="7">
        <v>299</v>
      </c>
      <c r="D17" s="7">
        <v>12</v>
      </c>
      <c r="E17" s="7">
        <f>B17*C17*D17</f>
        <v>14352</v>
      </c>
    </row>
    <row r="18" spans="1:5" ht="15.75" customHeight="1" hidden="1">
      <c r="A18" s="4">
        <v>2</v>
      </c>
      <c r="B18" s="7"/>
      <c r="C18" s="7"/>
      <c r="D18" s="7"/>
      <c r="E18" s="7">
        <f>B18*C18*D18</f>
        <v>0</v>
      </c>
    </row>
    <row r="19" spans="1:5" ht="15" hidden="1">
      <c r="A19" s="4">
        <v>3</v>
      </c>
      <c r="B19" s="7"/>
      <c r="C19" s="7"/>
      <c r="D19" s="7"/>
      <c r="E19" s="7">
        <f>B19*C19*D19</f>
        <v>0</v>
      </c>
    </row>
    <row r="20" spans="1:5" ht="15" hidden="1">
      <c r="A20" s="4">
        <v>4</v>
      </c>
      <c r="B20" s="7"/>
      <c r="C20" s="7"/>
      <c r="D20" s="7"/>
      <c r="E20" s="7">
        <f>B20*C20*D20</f>
        <v>0</v>
      </c>
    </row>
    <row r="21" spans="1:5" ht="15">
      <c r="A21" s="8" t="s">
        <v>236</v>
      </c>
      <c r="B21" s="9" t="s">
        <v>242</v>
      </c>
      <c r="C21" s="7" t="s">
        <v>242</v>
      </c>
      <c r="D21" s="9" t="s">
        <v>242</v>
      </c>
      <c r="E21" s="9">
        <f>SUM(E17:E20)</f>
        <v>14352</v>
      </c>
    </row>
    <row r="23" ht="15">
      <c r="A23" s="1" t="s">
        <v>154</v>
      </c>
    </row>
    <row r="25" spans="1:7" ht="90">
      <c r="A25" s="4" t="s">
        <v>237</v>
      </c>
      <c r="B25" s="5" t="s">
        <v>155</v>
      </c>
      <c r="C25" s="5" t="s">
        <v>244</v>
      </c>
      <c r="D25" s="5" t="s">
        <v>246</v>
      </c>
      <c r="E25" s="5" t="s">
        <v>247</v>
      </c>
      <c r="F25" s="5" t="s">
        <v>240</v>
      </c>
      <c r="G25" s="5" t="s">
        <v>238</v>
      </c>
    </row>
    <row r="26" spans="1:7" ht="15">
      <c r="A26" s="6">
        <v>1</v>
      </c>
      <c r="B26" s="8"/>
      <c r="C26" s="49">
        <v>2</v>
      </c>
      <c r="D26" s="49">
        <v>3</v>
      </c>
      <c r="E26" s="49">
        <v>4</v>
      </c>
      <c r="F26" s="49">
        <v>5</v>
      </c>
      <c r="G26" s="49" t="s">
        <v>248</v>
      </c>
    </row>
    <row r="27" spans="1:7" ht="30">
      <c r="A27" s="4">
        <v>1</v>
      </c>
      <c r="B27" s="10" t="s">
        <v>156</v>
      </c>
      <c r="C27" s="7">
        <v>2</v>
      </c>
      <c r="D27" s="7">
        <v>118</v>
      </c>
      <c r="E27" s="7">
        <f>0.72*1.04</f>
        <v>0.75</v>
      </c>
      <c r="F27" s="7">
        <v>12</v>
      </c>
      <c r="G27" s="7">
        <f>C27*D27*E27*F27</f>
        <v>2124</v>
      </c>
    </row>
    <row r="28" spans="1:9" ht="30">
      <c r="A28" s="4">
        <v>2</v>
      </c>
      <c r="B28" s="10" t="s">
        <v>157</v>
      </c>
      <c r="C28" s="7">
        <v>2</v>
      </c>
      <c r="D28" s="7">
        <v>13.57</v>
      </c>
      <c r="E28" s="7">
        <f>2.95*1.04</f>
        <v>3.07</v>
      </c>
      <c r="F28" s="7">
        <v>12</v>
      </c>
      <c r="G28" s="7">
        <f>C28*D28*E28*F28</f>
        <v>999.84</v>
      </c>
      <c r="I28" s="11"/>
    </row>
    <row r="29" spans="1:7" ht="15" hidden="1">
      <c r="A29" s="4">
        <v>3</v>
      </c>
      <c r="B29" s="8"/>
      <c r="C29" s="7"/>
      <c r="D29" s="7"/>
      <c r="E29" s="7"/>
      <c r="F29" s="7"/>
      <c r="G29" s="7">
        <f>C29*D29*E29*F29</f>
        <v>0</v>
      </c>
    </row>
    <row r="30" spans="1:7" ht="15" hidden="1">
      <c r="A30" s="4">
        <v>4</v>
      </c>
      <c r="B30" s="8"/>
      <c r="C30" s="7"/>
      <c r="D30" s="7"/>
      <c r="E30" s="7"/>
      <c r="F30" s="7"/>
      <c r="G30" s="7">
        <f>C30*D30*E30*F30</f>
        <v>0</v>
      </c>
    </row>
    <row r="31" spans="1:7" ht="15">
      <c r="A31" s="8" t="s">
        <v>236</v>
      </c>
      <c r="B31" s="8"/>
      <c r="C31" s="7" t="s">
        <v>242</v>
      </c>
      <c r="D31" s="9" t="s">
        <v>242</v>
      </c>
      <c r="E31" s="9" t="s">
        <v>242</v>
      </c>
      <c r="F31" s="9" t="s">
        <v>242</v>
      </c>
      <c r="G31" s="9">
        <f>SUM(G27:G30)</f>
        <v>3123.84</v>
      </c>
    </row>
    <row r="33" spans="1:6" ht="29.25" customHeight="1">
      <c r="A33" s="114" t="s">
        <v>249</v>
      </c>
      <c r="B33" s="114"/>
      <c r="C33" s="114"/>
      <c r="D33" s="114"/>
      <c r="E33" s="114"/>
      <c r="F33" s="114"/>
    </row>
    <row r="35" spans="1:5" ht="60">
      <c r="A35" s="4" t="s">
        <v>237</v>
      </c>
      <c r="B35" s="5" t="s">
        <v>250</v>
      </c>
      <c r="C35" s="5" t="s">
        <v>0</v>
      </c>
      <c r="D35" s="5" t="s">
        <v>240</v>
      </c>
      <c r="E35" s="5" t="s">
        <v>238</v>
      </c>
    </row>
    <row r="36" spans="1:5" ht="15">
      <c r="A36" s="6">
        <v>1</v>
      </c>
      <c r="B36" s="49">
        <v>2</v>
      </c>
      <c r="C36" s="49">
        <v>3</v>
      </c>
      <c r="D36" s="49">
        <v>4</v>
      </c>
      <c r="E36" s="49" t="s">
        <v>241</v>
      </c>
    </row>
    <row r="37" spans="1:5" ht="15">
      <c r="A37" s="4">
        <v>1</v>
      </c>
      <c r="B37" s="7"/>
      <c r="C37" s="7"/>
      <c r="D37" s="7"/>
      <c r="E37" s="7">
        <f>B37*C37*D37</f>
        <v>0</v>
      </c>
    </row>
    <row r="38" spans="1:5" ht="15" hidden="1">
      <c r="A38" s="4">
        <v>2</v>
      </c>
      <c r="B38" s="7"/>
      <c r="C38" s="7"/>
      <c r="D38" s="7"/>
      <c r="E38" s="7">
        <f>B38*C38*D38</f>
        <v>0</v>
      </c>
    </row>
    <row r="39" spans="1:5" ht="15" hidden="1">
      <c r="A39" s="4">
        <v>3</v>
      </c>
      <c r="B39" s="7"/>
      <c r="C39" s="7"/>
      <c r="D39" s="7"/>
      <c r="E39" s="7">
        <f>B39*C39*D39</f>
        <v>0</v>
      </c>
    </row>
    <row r="40" spans="1:5" ht="15" hidden="1">
      <c r="A40" s="4">
        <v>4</v>
      </c>
      <c r="B40" s="7"/>
      <c r="C40" s="7"/>
      <c r="D40" s="7"/>
      <c r="E40" s="7">
        <f>B40*C40*D40</f>
        <v>0</v>
      </c>
    </row>
    <row r="41" spans="1:5" ht="15">
      <c r="A41" s="8" t="s">
        <v>236</v>
      </c>
      <c r="B41" s="9" t="s">
        <v>242</v>
      </c>
      <c r="C41" s="7" t="s">
        <v>242</v>
      </c>
      <c r="D41" s="9" t="s">
        <v>242</v>
      </c>
      <c r="E41" s="9">
        <f>SUM(E37:E40)</f>
        <v>0</v>
      </c>
    </row>
    <row r="43" ht="15">
      <c r="A43" s="1" t="s">
        <v>1</v>
      </c>
    </row>
    <row r="45" spans="1:5" ht="75">
      <c r="A45" s="4" t="s">
        <v>237</v>
      </c>
      <c r="B45" s="5" t="s">
        <v>2</v>
      </c>
      <c r="C45" s="5" t="s">
        <v>3</v>
      </c>
      <c r="D45" s="5" t="s">
        <v>4</v>
      </c>
      <c r="E45" s="5" t="s">
        <v>238</v>
      </c>
    </row>
    <row r="46" spans="1:5" ht="15">
      <c r="A46" s="6">
        <v>1</v>
      </c>
      <c r="B46" s="49">
        <v>2</v>
      </c>
      <c r="C46" s="49">
        <v>3</v>
      </c>
      <c r="D46" s="49">
        <v>4</v>
      </c>
      <c r="E46" s="49" t="s">
        <v>241</v>
      </c>
    </row>
    <row r="47" spans="1:5" ht="15">
      <c r="A47" s="4">
        <v>1</v>
      </c>
      <c r="B47" s="7">
        <v>1</v>
      </c>
      <c r="C47" s="7">
        <f>3600*1.04</f>
        <v>3744</v>
      </c>
      <c r="D47" s="7">
        <v>12</v>
      </c>
      <c r="E47" s="7">
        <f>B47*C47*D47</f>
        <v>44928</v>
      </c>
    </row>
    <row r="48" spans="1:5" ht="15" hidden="1">
      <c r="A48" s="4">
        <v>2</v>
      </c>
      <c r="B48" s="7"/>
      <c r="C48" s="7"/>
      <c r="D48" s="7"/>
      <c r="E48" s="7">
        <f>B48*C48*D48</f>
        <v>0</v>
      </c>
    </row>
    <row r="49" spans="1:5" ht="15" hidden="1">
      <c r="A49" s="4">
        <v>3</v>
      </c>
      <c r="B49" s="7"/>
      <c r="C49" s="7"/>
      <c r="D49" s="7"/>
      <c r="E49" s="7">
        <f>B49*C49*D49</f>
        <v>0</v>
      </c>
    </row>
    <row r="50" spans="1:5" ht="15" hidden="1">
      <c r="A50" s="4">
        <v>4</v>
      </c>
      <c r="B50" s="7"/>
      <c r="C50" s="7"/>
      <c r="D50" s="7"/>
      <c r="E50" s="7">
        <f>B50*C50*D50</f>
        <v>0</v>
      </c>
    </row>
    <row r="51" spans="1:5" ht="15">
      <c r="A51" s="8" t="s">
        <v>236</v>
      </c>
      <c r="B51" s="9" t="s">
        <v>242</v>
      </c>
      <c r="C51" s="7" t="s">
        <v>242</v>
      </c>
      <c r="D51" s="9" t="s">
        <v>242</v>
      </c>
      <c r="E51" s="9">
        <f>SUM(E47:E50)</f>
        <v>44928</v>
      </c>
    </row>
    <row r="53" ht="15">
      <c r="A53" s="1" t="s">
        <v>5</v>
      </c>
    </row>
    <row r="55" spans="1:4" ht="165">
      <c r="A55" s="4" t="s">
        <v>237</v>
      </c>
      <c r="B55" s="5" t="s">
        <v>6</v>
      </c>
      <c r="C55" s="5" t="s">
        <v>272</v>
      </c>
      <c r="D55" s="5" t="s">
        <v>238</v>
      </c>
    </row>
    <row r="56" spans="1:4" ht="15">
      <c r="A56" s="6">
        <v>1</v>
      </c>
      <c r="B56" s="49">
        <v>2</v>
      </c>
      <c r="C56" s="49">
        <v>3</v>
      </c>
      <c r="D56" s="49" t="s">
        <v>7</v>
      </c>
    </row>
    <row r="57" spans="1:4" ht="30">
      <c r="A57" s="4">
        <v>1</v>
      </c>
      <c r="B57" s="12" t="s">
        <v>293</v>
      </c>
      <c r="C57" s="7">
        <v>74976.67</v>
      </c>
      <c r="D57" s="7">
        <f aca="true" t="shared" si="0" ref="D57:D63">C57</f>
        <v>74976.67</v>
      </c>
    </row>
    <row r="58" spans="1:4" ht="30" hidden="1">
      <c r="A58" s="4">
        <v>2</v>
      </c>
      <c r="B58" s="12" t="s">
        <v>292</v>
      </c>
      <c r="C58" s="7"/>
      <c r="D58" s="7">
        <f t="shared" si="0"/>
        <v>0</v>
      </c>
    </row>
    <row r="59" spans="1:4" ht="15" hidden="1">
      <c r="A59" s="4"/>
      <c r="B59" s="12"/>
      <c r="C59" s="7"/>
      <c r="D59" s="7"/>
    </row>
    <row r="60" spans="1:4" ht="15" hidden="1">
      <c r="A60" s="4"/>
      <c r="B60" s="12"/>
      <c r="C60" s="7"/>
      <c r="D60" s="7"/>
    </row>
    <row r="61" spans="1:4" ht="30">
      <c r="A61" s="4">
        <v>3</v>
      </c>
      <c r="B61" s="12" t="s">
        <v>317</v>
      </c>
      <c r="C61" s="7">
        <v>11949.33</v>
      </c>
      <c r="D61" s="7">
        <f t="shared" si="0"/>
        <v>11949.33</v>
      </c>
    </row>
    <row r="62" spans="1:4" ht="15" hidden="1">
      <c r="A62" s="4">
        <v>3</v>
      </c>
      <c r="B62" s="7"/>
      <c r="C62" s="7"/>
      <c r="D62" s="7">
        <f t="shared" si="0"/>
        <v>0</v>
      </c>
    </row>
    <row r="63" spans="1:4" ht="15" hidden="1">
      <c r="A63" s="4">
        <v>4</v>
      </c>
      <c r="B63" s="7"/>
      <c r="C63" s="7"/>
      <c r="D63" s="7">
        <f t="shared" si="0"/>
        <v>0</v>
      </c>
    </row>
    <row r="64" spans="1:4" ht="15">
      <c r="A64" s="8" t="s">
        <v>236</v>
      </c>
      <c r="B64" s="9" t="s">
        <v>242</v>
      </c>
      <c r="C64" s="7" t="s">
        <v>242</v>
      </c>
      <c r="D64" s="9">
        <f>SUM(D57:D63)</f>
        <v>86926</v>
      </c>
    </row>
    <row r="66" spans="1:5" ht="15">
      <c r="A66" s="1" t="s">
        <v>9</v>
      </c>
      <c r="D66" s="26">
        <f>D64+E51+E41+G31+E21</f>
        <v>149329.84</v>
      </c>
      <c r="E66" s="11"/>
    </row>
    <row r="68" ht="15">
      <c r="A68" s="2" t="s">
        <v>10</v>
      </c>
    </row>
    <row r="70" spans="1:6" ht="31.5" customHeight="1">
      <c r="A70" s="114" t="s">
        <v>11</v>
      </c>
      <c r="B70" s="114"/>
      <c r="C70" s="114"/>
      <c r="D70" s="114"/>
      <c r="E70" s="114"/>
      <c r="F70" s="114"/>
    </row>
    <row r="72" spans="1:6" ht="90">
      <c r="A72" s="4" t="s">
        <v>237</v>
      </c>
      <c r="B72" s="5" t="s">
        <v>12</v>
      </c>
      <c r="C72" s="5" t="s">
        <v>13</v>
      </c>
      <c r="D72" s="5" t="s">
        <v>220</v>
      </c>
      <c r="E72" s="5" t="s">
        <v>14</v>
      </c>
      <c r="F72" s="5" t="s">
        <v>238</v>
      </c>
    </row>
    <row r="73" spans="1:6" ht="15">
      <c r="A73" s="6">
        <v>1</v>
      </c>
      <c r="B73" s="49">
        <v>2</v>
      </c>
      <c r="C73" s="49" t="s">
        <v>295</v>
      </c>
      <c r="D73" s="49">
        <v>4</v>
      </c>
      <c r="E73" s="49">
        <v>5</v>
      </c>
      <c r="F73" s="49" t="s">
        <v>15</v>
      </c>
    </row>
    <row r="74" spans="1:6" ht="15">
      <c r="A74" s="4">
        <v>1</v>
      </c>
      <c r="B74" s="7"/>
      <c r="C74" s="7"/>
      <c r="D74" s="7"/>
      <c r="E74" s="7"/>
      <c r="F74" s="7">
        <f>B74*E74</f>
        <v>0</v>
      </c>
    </row>
    <row r="75" spans="1:6" ht="15" hidden="1">
      <c r="A75" s="4">
        <v>2</v>
      </c>
      <c r="B75" s="7"/>
      <c r="C75" s="7">
        <f>D75*1.5</f>
        <v>0</v>
      </c>
      <c r="D75" s="7"/>
      <c r="E75" s="7"/>
      <c r="F75" s="7">
        <f>B75*E75</f>
        <v>0</v>
      </c>
    </row>
    <row r="76" spans="1:6" ht="15" hidden="1">
      <c r="A76" s="4">
        <v>3</v>
      </c>
      <c r="B76" s="7"/>
      <c r="C76" s="7">
        <f>D76*1.5</f>
        <v>0</v>
      </c>
      <c r="D76" s="7"/>
      <c r="E76" s="7"/>
      <c r="F76" s="7">
        <f>B76*E76</f>
        <v>0</v>
      </c>
    </row>
    <row r="77" spans="1:6" ht="15" hidden="1">
      <c r="A77" s="4">
        <v>4</v>
      </c>
      <c r="B77" s="7"/>
      <c r="C77" s="7">
        <f>D77*1.5</f>
        <v>0</v>
      </c>
      <c r="D77" s="7"/>
      <c r="E77" s="7"/>
      <c r="F77" s="7">
        <f>B77*E77</f>
        <v>0</v>
      </c>
    </row>
    <row r="78" spans="1:6" ht="15">
      <c r="A78" s="8" t="s">
        <v>236</v>
      </c>
      <c r="B78" s="9" t="s">
        <v>242</v>
      </c>
      <c r="C78" s="7" t="s">
        <v>242</v>
      </c>
      <c r="D78" s="9" t="s">
        <v>242</v>
      </c>
      <c r="E78" s="9" t="s">
        <v>242</v>
      </c>
      <c r="F78" s="9">
        <f>SUM(F74:F77)</f>
        <v>0</v>
      </c>
    </row>
    <row r="80" spans="1:6" ht="48" customHeight="1">
      <c r="A80" s="114" t="s">
        <v>158</v>
      </c>
      <c r="B80" s="114"/>
      <c r="C80" s="114"/>
      <c r="D80" s="114"/>
      <c r="E80" s="114"/>
      <c r="F80" s="114"/>
    </row>
    <row r="82" spans="1:6" ht="31.5" customHeight="1">
      <c r="A82" s="114" t="s">
        <v>16</v>
      </c>
      <c r="B82" s="114"/>
      <c r="C82" s="114"/>
      <c r="D82" s="114"/>
      <c r="E82" s="114"/>
      <c r="F82" s="114"/>
    </row>
    <row r="84" spans="1:5" ht="105">
      <c r="A84" s="4" t="s">
        <v>237</v>
      </c>
      <c r="B84" s="5" t="s">
        <v>21</v>
      </c>
      <c r="C84" s="5" t="s">
        <v>17</v>
      </c>
      <c r="D84" s="5" t="s">
        <v>18</v>
      </c>
      <c r="E84" s="5" t="s">
        <v>238</v>
      </c>
    </row>
    <row r="85" spans="1:5" ht="15">
      <c r="A85" s="6">
        <v>1</v>
      </c>
      <c r="B85" s="8" t="s">
        <v>22</v>
      </c>
      <c r="C85" s="49">
        <v>2</v>
      </c>
      <c r="D85" s="49">
        <v>3</v>
      </c>
      <c r="E85" s="49" t="s">
        <v>19</v>
      </c>
    </row>
    <row r="86" spans="1:5" ht="15">
      <c r="A86" s="4">
        <v>1</v>
      </c>
      <c r="B86" s="8"/>
      <c r="C86" s="7"/>
      <c r="D86" s="7"/>
      <c r="E86" s="7">
        <f>C86*D86</f>
        <v>0</v>
      </c>
    </row>
    <row r="87" spans="1:5" ht="15" hidden="1">
      <c r="A87" s="4">
        <v>2</v>
      </c>
      <c r="B87" s="8"/>
      <c r="C87" s="7"/>
      <c r="D87" s="7"/>
      <c r="E87" s="7">
        <f>C87*D87</f>
        <v>0</v>
      </c>
    </row>
    <row r="88" spans="1:5" ht="15" hidden="1">
      <c r="A88" s="4">
        <v>3</v>
      </c>
      <c r="B88" s="8"/>
      <c r="C88" s="7"/>
      <c r="D88" s="7"/>
      <c r="E88" s="7">
        <f>C88*D88</f>
        <v>0</v>
      </c>
    </row>
    <row r="89" spans="1:5" ht="15" hidden="1">
      <c r="A89" s="4">
        <v>4</v>
      </c>
      <c r="B89" s="8"/>
      <c r="C89" s="7"/>
      <c r="D89" s="7"/>
      <c r="E89" s="7">
        <f>C89*D89</f>
        <v>0</v>
      </c>
    </row>
    <row r="90" spans="1:5" ht="15">
      <c r="A90" s="8" t="s">
        <v>236</v>
      </c>
      <c r="B90" s="8" t="s">
        <v>242</v>
      </c>
      <c r="C90" s="7" t="s">
        <v>242</v>
      </c>
      <c r="D90" s="9" t="s">
        <v>242</v>
      </c>
      <c r="E90" s="9">
        <f>SUM(E86:E89)</f>
        <v>0</v>
      </c>
    </row>
    <row r="92" spans="1:6" ht="32.25" customHeight="1">
      <c r="A92" s="114" t="s">
        <v>136</v>
      </c>
      <c r="B92" s="114"/>
      <c r="C92" s="114"/>
      <c r="D92" s="114"/>
      <c r="E92" s="114"/>
      <c r="F92" s="114"/>
    </row>
    <row r="93" ht="32.25" customHeight="1"/>
    <row r="94" spans="1:5" ht="105">
      <c r="A94" s="4" t="s">
        <v>237</v>
      </c>
      <c r="B94" s="5" t="s">
        <v>23</v>
      </c>
      <c r="C94" s="5" t="s">
        <v>20</v>
      </c>
      <c r="D94" s="5" t="s">
        <v>18</v>
      </c>
      <c r="E94" s="5" t="s">
        <v>238</v>
      </c>
    </row>
    <row r="95" spans="1:5" ht="15">
      <c r="A95" s="6">
        <v>1</v>
      </c>
      <c r="B95" s="14" t="s">
        <v>22</v>
      </c>
      <c r="C95" s="49">
        <v>2</v>
      </c>
      <c r="D95" s="49">
        <v>3</v>
      </c>
      <c r="E95" s="49" t="s">
        <v>19</v>
      </c>
    </row>
    <row r="96" spans="1:5" ht="15">
      <c r="A96" s="4">
        <v>1</v>
      </c>
      <c r="B96" s="7"/>
      <c r="C96" s="7"/>
      <c r="D96" s="7"/>
      <c r="E96" s="7">
        <f>C96*D96</f>
        <v>0</v>
      </c>
    </row>
    <row r="97" spans="1:5" ht="15" hidden="1">
      <c r="A97" s="4">
        <v>2</v>
      </c>
      <c r="B97" s="7"/>
      <c r="C97" s="7"/>
      <c r="D97" s="7"/>
      <c r="E97" s="7">
        <f>C97*D97</f>
        <v>0</v>
      </c>
    </row>
    <row r="98" spans="1:5" ht="15" hidden="1">
      <c r="A98" s="4">
        <v>3</v>
      </c>
      <c r="B98" s="7"/>
      <c r="C98" s="7"/>
      <c r="D98" s="7"/>
      <c r="E98" s="7">
        <f>C98*D98</f>
        <v>0</v>
      </c>
    </row>
    <row r="99" spans="1:5" ht="15" hidden="1">
      <c r="A99" s="4">
        <v>4</v>
      </c>
      <c r="B99" s="7"/>
      <c r="C99" s="7"/>
      <c r="D99" s="7"/>
      <c r="E99" s="7">
        <f>C99*D99</f>
        <v>0</v>
      </c>
    </row>
    <row r="100" spans="1:5" ht="15">
      <c r="A100" s="8" t="s">
        <v>236</v>
      </c>
      <c r="B100" s="9" t="s">
        <v>242</v>
      </c>
      <c r="C100" s="7" t="s">
        <v>242</v>
      </c>
      <c r="D100" s="9" t="s">
        <v>242</v>
      </c>
      <c r="E100" s="9">
        <f>SUM(E96:E99)</f>
        <v>0</v>
      </c>
    </row>
    <row r="102" spans="1:6" ht="36" customHeight="1">
      <c r="A102" s="114" t="s">
        <v>137</v>
      </c>
      <c r="B102" s="114"/>
      <c r="C102" s="114"/>
      <c r="D102" s="114"/>
      <c r="E102" s="114"/>
      <c r="F102" s="114"/>
    </row>
    <row r="104" spans="1:5" ht="150">
      <c r="A104" s="4" t="s">
        <v>237</v>
      </c>
      <c r="B104" s="5" t="s">
        <v>25</v>
      </c>
      <c r="C104" s="5" t="s">
        <v>24</v>
      </c>
      <c r="D104" s="5" t="s">
        <v>159</v>
      </c>
      <c r="E104" s="5" t="s">
        <v>238</v>
      </c>
    </row>
    <row r="105" spans="1:5" ht="15">
      <c r="A105" s="6">
        <v>1</v>
      </c>
      <c r="B105" s="14" t="s">
        <v>22</v>
      </c>
      <c r="C105" s="49">
        <v>2</v>
      </c>
      <c r="D105" s="49">
        <v>3</v>
      </c>
      <c r="E105" s="49" t="s">
        <v>19</v>
      </c>
    </row>
    <row r="106" spans="1:5" ht="15">
      <c r="A106" s="4">
        <v>1</v>
      </c>
      <c r="B106" s="7"/>
      <c r="C106" s="7"/>
      <c r="D106" s="7"/>
      <c r="E106" s="7">
        <f>C106*D106</f>
        <v>0</v>
      </c>
    </row>
    <row r="107" spans="1:5" ht="15" hidden="1">
      <c r="A107" s="4">
        <v>2</v>
      </c>
      <c r="B107" s="7"/>
      <c r="C107" s="7"/>
      <c r="D107" s="7"/>
      <c r="E107" s="7">
        <f>C107*D107</f>
        <v>0</v>
      </c>
    </row>
    <row r="108" spans="1:5" ht="15" hidden="1">
      <c r="A108" s="4">
        <v>3</v>
      </c>
      <c r="B108" s="7"/>
      <c r="C108" s="7"/>
      <c r="D108" s="7"/>
      <c r="E108" s="7">
        <f>C108*D108</f>
        <v>0</v>
      </c>
    </row>
    <row r="109" spans="1:5" ht="15" hidden="1">
      <c r="A109" s="4">
        <v>4</v>
      </c>
      <c r="B109" s="7"/>
      <c r="C109" s="7"/>
      <c r="D109" s="7"/>
      <c r="E109" s="7">
        <f>C109*D109</f>
        <v>0</v>
      </c>
    </row>
    <row r="110" spans="1:5" ht="15">
      <c r="A110" s="8" t="s">
        <v>236</v>
      </c>
      <c r="B110" s="9" t="s">
        <v>242</v>
      </c>
      <c r="C110" s="7" t="s">
        <v>242</v>
      </c>
      <c r="D110" s="9" t="s">
        <v>242</v>
      </c>
      <c r="E110" s="9">
        <f>SUM(E106:E109)</f>
        <v>0</v>
      </c>
    </row>
    <row r="112" spans="1:6" ht="40.5" customHeight="1">
      <c r="A112" s="114" t="s">
        <v>138</v>
      </c>
      <c r="B112" s="114"/>
      <c r="C112" s="114"/>
      <c r="D112" s="114"/>
      <c r="E112" s="114"/>
      <c r="F112" s="114"/>
    </row>
    <row r="114" spans="1:5" ht="135">
      <c r="A114" s="4" t="s">
        <v>237</v>
      </c>
      <c r="B114" s="5" t="s">
        <v>27</v>
      </c>
      <c r="C114" s="5" t="s">
        <v>26</v>
      </c>
      <c r="D114" s="5" t="s">
        <v>160</v>
      </c>
      <c r="E114" s="5" t="s">
        <v>238</v>
      </c>
    </row>
    <row r="115" spans="1:5" ht="15">
      <c r="A115" s="6">
        <v>1</v>
      </c>
      <c r="B115" s="14" t="s">
        <v>22</v>
      </c>
      <c r="C115" s="49">
        <v>2</v>
      </c>
      <c r="D115" s="49">
        <v>3</v>
      </c>
      <c r="E115" s="49" t="s">
        <v>19</v>
      </c>
    </row>
    <row r="116" spans="1:5" s="38" customFormat="1" ht="15">
      <c r="A116" s="41"/>
      <c r="B116" s="42"/>
      <c r="C116" s="43"/>
      <c r="D116" s="43"/>
      <c r="E116" s="43"/>
    </row>
    <row r="117" spans="1:5" ht="15" hidden="1">
      <c r="A117" s="4">
        <v>2</v>
      </c>
      <c r="B117" s="7"/>
      <c r="C117" s="7"/>
      <c r="D117" s="7"/>
      <c r="E117" s="7">
        <f>C117*D117</f>
        <v>0</v>
      </c>
    </row>
    <row r="118" spans="1:5" ht="15" hidden="1">
      <c r="A118" s="4">
        <v>3</v>
      </c>
      <c r="B118" s="7"/>
      <c r="C118" s="7"/>
      <c r="D118" s="7"/>
      <c r="E118" s="7">
        <f>C118*D118</f>
        <v>0</v>
      </c>
    </row>
    <row r="119" spans="1:5" ht="15" hidden="1">
      <c r="A119" s="4">
        <v>4</v>
      </c>
      <c r="B119" s="7"/>
      <c r="C119" s="7"/>
      <c r="D119" s="7"/>
      <c r="E119" s="7">
        <f>C119*D119</f>
        <v>0</v>
      </c>
    </row>
    <row r="120" spans="1:5" ht="15">
      <c r="A120" s="8" t="s">
        <v>236</v>
      </c>
      <c r="B120" s="9" t="s">
        <v>242</v>
      </c>
      <c r="C120" s="7" t="s">
        <v>242</v>
      </c>
      <c r="D120" s="9" t="s">
        <v>242</v>
      </c>
      <c r="E120" s="9">
        <f>SUM(E116:E119)</f>
        <v>0</v>
      </c>
    </row>
    <row r="122" spans="1:6" s="38" customFormat="1" ht="33" customHeight="1">
      <c r="A122" s="114" t="s">
        <v>161</v>
      </c>
      <c r="B122" s="114"/>
      <c r="C122" s="114"/>
      <c r="D122" s="114"/>
      <c r="E122" s="114"/>
      <c r="F122" s="114"/>
    </row>
    <row r="123" spans="1:6" s="38" customFormat="1" ht="15">
      <c r="A123" s="1"/>
      <c r="B123" s="1"/>
      <c r="C123" s="3"/>
      <c r="D123" s="1"/>
      <c r="E123" s="1"/>
      <c r="F123" s="1"/>
    </row>
    <row r="124" spans="1:6" s="38" customFormat="1" ht="180">
      <c r="A124" s="4" t="s">
        <v>237</v>
      </c>
      <c r="B124" s="5" t="s">
        <v>28</v>
      </c>
      <c r="C124" s="5" t="s">
        <v>162</v>
      </c>
      <c r="D124" s="5" t="s">
        <v>163</v>
      </c>
      <c r="E124" s="5" t="s">
        <v>238</v>
      </c>
      <c r="F124" s="1"/>
    </row>
    <row r="125" spans="1:6" s="38" customFormat="1" ht="15">
      <c r="A125" s="6">
        <v>1</v>
      </c>
      <c r="B125" s="14" t="s">
        <v>22</v>
      </c>
      <c r="C125" s="49">
        <v>2</v>
      </c>
      <c r="D125" s="49">
        <v>3</v>
      </c>
      <c r="E125" s="49" t="s">
        <v>19</v>
      </c>
      <c r="F125" s="1"/>
    </row>
    <row r="126" spans="1:5" ht="15">
      <c r="A126" s="4">
        <v>1</v>
      </c>
      <c r="B126" s="12" t="s">
        <v>318</v>
      </c>
      <c r="C126" s="7">
        <v>1</v>
      </c>
      <c r="D126" s="7">
        <f>2366.67</f>
        <v>2366.67</v>
      </c>
      <c r="E126" s="7">
        <f>C126*D126+6000</f>
        <v>8366.67</v>
      </c>
    </row>
    <row r="127" spans="1:5" ht="15">
      <c r="A127" s="4">
        <v>2</v>
      </c>
      <c r="B127" s="15" t="s">
        <v>319</v>
      </c>
      <c r="C127" s="7">
        <v>44</v>
      </c>
      <c r="D127" s="7">
        <f>933.33</f>
        <v>933.33</v>
      </c>
      <c r="E127" s="7">
        <f>C127*D127+8800</f>
        <v>49866.52</v>
      </c>
    </row>
    <row r="128" spans="1:5" ht="15">
      <c r="A128" s="4">
        <v>3</v>
      </c>
      <c r="B128" s="15" t="s">
        <v>305</v>
      </c>
      <c r="C128" s="7">
        <v>8</v>
      </c>
      <c r="D128" s="7">
        <v>966.67</v>
      </c>
      <c r="E128" s="7">
        <f>C128*D128+7700</f>
        <v>15433.36</v>
      </c>
    </row>
    <row r="129" spans="1:7" s="38" customFormat="1" ht="15" hidden="1">
      <c r="A129" s="4"/>
      <c r="B129" s="12"/>
      <c r="C129" s="7"/>
      <c r="D129" s="7"/>
      <c r="E129" s="7">
        <f>C129*D129</f>
        <v>0</v>
      </c>
      <c r="F129" s="1"/>
      <c r="G129" s="1"/>
    </row>
    <row r="130" spans="1:7" s="38" customFormat="1" ht="15" hidden="1">
      <c r="A130" s="4">
        <v>2</v>
      </c>
      <c r="B130" s="15"/>
      <c r="C130" s="7"/>
      <c r="D130" s="7"/>
      <c r="E130" s="7">
        <f aca="true" t="shared" si="1" ref="E130:E136">C130*D130</f>
        <v>0</v>
      </c>
      <c r="F130" s="1"/>
      <c r="G130" s="1"/>
    </row>
    <row r="131" spans="1:7" s="38" customFormat="1" ht="15" hidden="1">
      <c r="A131" s="4">
        <v>3</v>
      </c>
      <c r="B131" s="15"/>
      <c r="C131" s="7"/>
      <c r="D131" s="7"/>
      <c r="E131" s="7">
        <f t="shared" si="1"/>
        <v>0</v>
      </c>
      <c r="F131" s="1"/>
      <c r="G131" s="1"/>
    </row>
    <row r="132" spans="1:7" s="38" customFormat="1" ht="15" hidden="1">
      <c r="A132" s="4">
        <v>4</v>
      </c>
      <c r="B132" s="15"/>
      <c r="C132" s="7"/>
      <c r="D132" s="7"/>
      <c r="E132" s="7">
        <f t="shared" si="1"/>
        <v>0</v>
      </c>
      <c r="F132" s="1"/>
      <c r="G132" s="1"/>
    </row>
    <row r="133" spans="1:7" s="38" customFormat="1" ht="15" hidden="1">
      <c r="A133" s="4">
        <v>5</v>
      </c>
      <c r="B133" s="15"/>
      <c r="C133" s="7"/>
      <c r="D133" s="7"/>
      <c r="E133" s="7">
        <f t="shared" si="1"/>
        <v>0</v>
      </c>
      <c r="F133" s="1"/>
      <c r="G133" s="1"/>
    </row>
    <row r="134" spans="1:7" s="38" customFormat="1" ht="15" hidden="1">
      <c r="A134" s="4">
        <v>6</v>
      </c>
      <c r="B134" s="15"/>
      <c r="C134" s="7"/>
      <c r="D134" s="7"/>
      <c r="E134" s="7">
        <f t="shared" si="1"/>
        <v>0</v>
      </c>
      <c r="F134" s="1"/>
      <c r="G134" s="1"/>
    </row>
    <row r="135" spans="1:7" s="38" customFormat="1" ht="15" hidden="1">
      <c r="A135" s="4">
        <v>7</v>
      </c>
      <c r="B135" s="15"/>
      <c r="C135" s="7"/>
      <c r="D135" s="7"/>
      <c r="E135" s="7">
        <f t="shared" si="1"/>
        <v>0</v>
      </c>
      <c r="F135" s="1"/>
      <c r="G135" s="1"/>
    </row>
    <row r="136" spans="1:7" s="38" customFormat="1" ht="15" hidden="1">
      <c r="A136" s="4">
        <v>8</v>
      </c>
      <c r="B136" s="15"/>
      <c r="C136" s="7"/>
      <c r="D136" s="7"/>
      <c r="E136" s="7">
        <f t="shared" si="1"/>
        <v>0</v>
      </c>
      <c r="F136" s="1"/>
      <c r="G136" s="1"/>
    </row>
    <row r="137" spans="1:7" s="38" customFormat="1" ht="15">
      <c r="A137" s="8" t="s">
        <v>236</v>
      </c>
      <c r="B137" s="9" t="s">
        <v>242</v>
      </c>
      <c r="C137" s="7">
        <f>SUM(C126:C136)</f>
        <v>53</v>
      </c>
      <c r="D137" s="9" t="s">
        <v>242</v>
      </c>
      <c r="E137" s="9">
        <f>SUM(E126:E136)</f>
        <v>73666.55</v>
      </c>
      <c r="F137" s="1"/>
      <c r="G137" s="1"/>
    </row>
    <row r="138" ht="15">
      <c r="C138" s="19"/>
    </row>
    <row r="139" spans="1:4" ht="15">
      <c r="A139" s="1" t="s">
        <v>29</v>
      </c>
      <c r="D139" s="26">
        <f>E137+E120+E110+E100+E90+F78</f>
        <v>73666.55</v>
      </c>
    </row>
    <row r="141" spans="1:6" ht="28.5" customHeight="1">
      <c r="A141" s="133" t="s">
        <v>30</v>
      </c>
      <c r="B141" s="133"/>
      <c r="C141" s="133"/>
      <c r="D141" s="133"/>
      <c r="E141" s="133"/>
      <c r="F141" s="133"/>
    </row>
    <row r="143" spans="1:6" ht="37.5" customHeight="1">
      <c r="A143" s="114" t="s">
        <v>31</v>
      </c>
      <c r="B143" s="114"/>
      <c r="C143" s="114"/>
      <c r="D143" s="114"/>
      <c r="E143" s="114"/>
      <c r="F143" s="114"/>
    </row>
    <row r="144" spans="1:4" ht="15">
      <c r="A144" s="16" t="s">
        <v>32</v>
      </c>
      <c r="B144" s="16"/>
      <c r="C144" s="17"/>
      <c r="D144" s="26">
        <f>E155+G165</f>
        <v>717130.8</v>
      </c>
    </row>
    <row r="146" ht="15">
      <c r="A146" s="1" t="s">
        <v>33</v>
      </c>
    </row>
    <row r="148" spans="1:5" ht="166.5" customHeight="1">
      <c r="A148" s="4" t="s">
        <v>237</v>
      </c>
      <c r="B148" s="5" t="s">
        <v>35</v>
      </c>
      <c r="C148" s="118" t="s">
        <v>221</v>
      </c>
      <c r="D148" s="130"/>
      <c r="E148" s="5" t="s">
        <v>238</v>
      </c>
    </row>
    <row r="149" spans="1:5" ht="15">
      <c r="A149" s="39">
        <v>1</v>
      </c>
      <c r="B149" s="14" t="s">
        <v>22</v>
      </c>
      <c r="C149" s="128">
        <v>2</v>
      </c>
      <c r="D149" s="129"/>
      <c r="E149" s="40" t="s">
        <v>34</v>
      </c>
    </row>
    <row r="150" spans="1:5" ht="29.25" customHeight="1">
      <c r="A150" s="4">
        <v>1</v>
      </c>
      <c r="B150" s="12" t="s">
        <v>257</v>
      </c>
      <c r="C150" s="124">
        <v>107332.67</v>
      </c>
      <c r="D150" s="125"/>
      <c r="E150" s="7">
        <f>C150</f>
        <v>107332.67</v>
      </c>
    </row>
    <row r="151" spans="1:5" ht="15" hidden="1">
      <c r="A151" s="4"/>
      <c r="B151" s="12"/>
      <c r="C151" s="124"/>
      <c r="D151" s="125"/>
      <c r="E151" s="7"/>
    </row>
    <row r="152" spans="1:5" ht="15" hidden="1">
      <c r="A152" s="4">
        <v>2</v>
      </c>
      <c r="B152" s="7"/>
      <c r="C152" s="118"/>
      <c r="D152" s="119"/>
      <c r="E152" s="7">
        <f>C152</f>
        <v>0</v>
      </c>
    </row>
    <row r="153" spans="1:5" ht="15" hidden="1">
      <c r="A153" s="4">
        <v>3</v>
      </c>
      <c r="B153" s="7"/>
      <c r="C153" s="118"/>
      <c r="D153" s="119"/>
      <c r="E153" s="7">
        <f>C153</f>
        <v>0</v>
      </c>
    </row>
    <row r="154" spans="1:5" ht="15" hidden="1">
      <c r="A154" s="4">
        <v>4</v>
      </c>
      <c r="B154" s="7"/>
      <c r="C154" s="47"/>
      <c r="D154" s="48"/>
      <c r="E154" s="7">
        <f>C154*D154</f>
        <v>0</v>
      </c>
    </row>
    <row r="155" spans="1:5" ht="15">
      <c r="A155" s="8" t="s">
        <v>236</v>
      </c>
      <c r="B155" s="9" t="s">
        <v>242</v>
      </c>
      <c r="C155" s="47" t="s">
        <v>242</v>
      </c>
      <c r="D155" s="48"/>
      <c r="E155" s="9">
        <f>SUM(E150:E154)</f>
        <v>107332.67</v>
      </c>
    </row>
    <row r="157" ht="25.5" customHeight="1">
      <c r="A157" s="1" t="s">
        <v>36</v>
      </c>
    </row>
    <row r="159" spans="1:7" ht="207" customHeight="1">
      <c r="A159" s="4" t="s">
        <v>237</v>
      </c>
      <c r="B159" s="5" t="s">
        <v>37</v>
      </c>
      <c r="C159" s="123" t="s">
        <v>143</v>
      </c>
      <c r="D159" s="123"/>
      <c r="E159" s="118" t="s">
        <v>144</v>
      </c>
      <c r="F159" s="119"/>
      <c r="G159" s="5" t="s">
        <v>238</v>
      </c>
    </row>
    <row r="160" spans="1:7" ht="15">
      <c r="A160" s="6">
        <v>1</v>
      </c>
      <c r="B160" s="18" t="s">
        <v>22</v>
      </c>
      <c r="C160" s="123">
        <v>2</v>
      </c>
      <c r="D160" s="123"/>
      <c r="E160" s="118">
        <v>3</v>
      </c>
      <c r="F160" s="119"/>
      <c r="G160" s="49" t="s">
        <v>38</v>
      </c>
    </row>
    <row r="161" spans="1:7" ht="30" customHeight="1" hidden="1">
      <c r="A161" s="4">
        <v>3</v>
      </c>
      <c r="B161" s="12" t="s">
        <v>271</v>
      </c>
      <c r="C161" s="123"/>
      <c r="D161" s="123"/>
      <c r="E161" s="115"/>
      <c r="F161" s="116"/>
      <c r="G161" s="7">
        <f>E161+C161</f>
        <v>0</v>
      </c>
    </row>
    <row r="162" spans="1:7" s="58" customFormat="1" ht="30">
      <c r="A162" s="55">
        <v>1</v>
      </c>
      <c r="B162" s="102" t="s">
        <v>341</v>
      </c>
      <c r="C162" s="144">
        <v>36298.33</v>
      </c>
      <c r="D162" s="144"/>
      <c r="E162" s="145"/>
      <c r="F162" s="146"/>
      <c r="G162" s="65">
        <f>E162+C162</f>
        <v>36298.33</v>
      </c>
    </row>
    <row r="163" spans="1:7" s="58" customFormat="1" ht="69" customHeight="1">
      <c r="A163" s="55">
        <v>1</v>
      </c>
      <c r="B163" s="102" t="s">
        <v>153</v>
      </c>
      <c r="C163" s="103">
        <v>535659.8</v>
      </c>
      <c r="D163" s="105"/>
      <c r="E163" s="103"/>
      <c r="F163" s="104"/>
      <c r="G163" s="65">
        <f>C163+E163</f>
        <v>535659.8</v>
      </c>
    </row>
    <row r="164" spans="1:7" s="58" customFormat="1" ht="50.25" customHeight="1">
      <c r="A164" s="55">
        <v>2</v>
      </c>
      <c r="B164" s="102" t="s">
        <v>301</v>
      </c>
      <c r="C164" s="103">
        <v>37840</v>
      </c>
      <c r="D164" s="105"/>
      <c r="E164" s="7"/>
      <c r="F164" s="104"/>
      <c r="G164" s="65">
        <f>C164+E164</f>
        <v>37840</v>
      </c>
    </row>
    <row r="165" spans="1:7" ht="15">
      <c r="A165" s="8" t="s">
        <v>236</v>
      </c>
      <c r="B165" s="9" t="s">
        <v>242</v>
      </c>
      <c r="C165" s="118" t="s">
        <v>242</v>
      </c>
      <c r="D165" s="119"/>
      <c r="E165" s="118" t="s">
        <v>242</v>
      </c>
      <c r="F165" s="119"/>
      <c r="G165" s="9">
        <f>SUM(G162:G164)</f>
        <v>609798.13</v>
      </c>
    </row>
    <row r="167" ht="15">
      <c r="A167" s="1" t="s">
        <v>39</v>
      </c>
    </row>
    <row r="169" spans="1:4" ht="15">
      <c r="A169" s="16" t="s">
        <v>40</v>
      </c>
      <c r="B169" s="16"/>
      <c r="C169" s="17"/>
      <c r="D169" s="26">
        <f>E179+E189+D66+D139</f>
        <v>268612.39</v>
      </c>
    </row>
    <row r="171" ht="15">
      <c r="A171" s="1" t="s">
        <v>41</v>
      </c>
    </row>
    <row r="173" spans="1:5" ht="135">
      <c r="A173" s="4" t="s">
        <v>237</v>
      </c>
      <c r="B173" s="5" t="s">
        <v>42</v>
      </c>
      <c r="C173" s="5" t="s">
        <v>43</v>
      </c>
      <c r="D173" s="5" t="s">
        <v>164</v>
      </c>
      <c r="E173" s="5" t="s">
        <v>238</v>
      </c>
    </row>
    <row r="174" spans="1:5" ht="15">
      <c r="A174" s="6">
        <v>1</v>
      </c>
      <c r="B174" s="14" t="s">
        <v>22</v>
      </c>
      <c r="C174" s="49">
        <v>2</v>
      </c>
      <c r="D174" s="49">
        <v>3</v>
      </c>
      <c r="E174" s="49" t="s">
        <v>19</v>
      </c>
    </row>
    <row r="175" spans="1:5" ht="15">
      <c r="A175" s="4">
        <v>1</v>
      </c>
      <c r="B175" s="7"/>
      <c r="C175" s="7"/>
      <c r="D175" s="7"/>
      <c r="E175" s="7">
        <f>C175*D175</f>
        <v>0</v>
      </c>
    </row>
    <row r="176" spans="1:5" ht="15" hidden="1">
      <c r="A176" s="4">
        <v>2</v>
      </c>
      <c r="B176" s="7"/>
      <c r="C176" s="7"/>
      <c r="D176" s="7"/>
      <c r="E176" s="7">
        <f>C176*D176</f>
        <v>0</v>
      </c>
    </row>
    <row r="177" spans="1:5" ht="15" hidden="1">
      <c r="A177" s="4">
        <v>3</v>
      </c>
      <c r="B177" s="7"/>
      <c r="C177" s="7"/>
      <c r="D177" s="7"/>
      <c r="E177" s="7">
        <f>C177*D177</f>
        <v>0</v>
      </c>
    </row>
    <row r="178" spans="1:5" ht="15" hidden="1">
      <c r="A178" s="4">
        <v>4</v>
      </c>
      <c r="B178" s="7"/>
      <c r="C178" s="7"/>
      <c r="D178" s="7"/>
      <c r="E178" s="7">
        <f>C178*D178</f>
        <v>0</v>
      </c>
    </row>
    <row r="179" spans="1:5" ht="15">
      <c r="A179" s="8" t="s">
        <v>236</v>
      </c>
      <c r="B179" s="9" t="s">
        <v>242</v>
      </c>
      <c r="C179" s="7" t="s">
        <v>242</v>
      </c>
      <c r="D179" s="9" t="s">
        <v>242</v>
      </c>
      <c r="E179" s="9">
        <f>SUM(E175:E178)</f>
        <v>0</v>
      </c>
    </row>
    <row r="181" spans="1:6" ht="28.5" customHeight="1">
      <c r="A181" s="114" t="s">
        <v>139</v>
      </c>
      <c r="B181" s="114"/>
      <c r="C181" s="114"/>
      <c r="D181" s="114"/>
      <c r="E181" s="114"/>
      <c r="F181" s="114"/>
    </row>
    <row r="183" spans="1:5" ht="150">
      <c r="A183" s="4" t="s">
        <v>237</v>
      </c>
      <c r="B183" s="5" t="s">
        <v>45</v>
      </c>
      <c r="C183" s="5" t="s">
        <v>44</v>
      </c>
      <c r="D183" s="5" t="s">
        <v>165</v>
      </c>
      <c r="E183" s="5" t="s">
        <v>238</v>
      </c>
    </row>
    <row r="184" spans="1:5" ht="15">
      <c r="A184" s="6">
        <v>1</v>
      </c>
      <c r="B184" s="14" t="s">
        <v>22</v>
      </c>
      <c r="C184" s="49">
        <v>2</v>
      </c>
      <c r="D184" s="49">
        <v>3</v>
      </c>
      <c r="E184" s="49" t="s">
        <v>19</v>
      </c>
    </row>
    <row r="185" spans="1:6" ht="108" customHeight="1">
      <c r="A185" s="4">
        <v>1</v>
      </c>
      <c r="B185" s="12" t="s">
        <v>290</v>
      </c>
      <c r="C185" s="7">
        <v>64</v>
      </c>
      <c r="D185" s="7">
        <v>712.75</v>
      </c>
      <c r="E185" s="7">
        <f>C185*D185</f>
        <v>45616</v>
      </c>
      <c r="F185" s="11"/>
    </row>
    <row r="186" spans="1:5" ht="15" hidden="1">
      <c r="A186" s="4">
        <v>2</v>
      </c>
      <c r="B186" s="12" t="s">
        <v>294</v>
      </c>
      <c r="C186" s="7"/>
      <c r="D186" s="7"/>
      <c r="E186" s="7">
        <f>C186*D186</f>
        <v>0</v>
      </c>
    </row>
    <row r="187" spans="1:5" ht="15" hidden="1">
      <c r="A187" s="4">
        <v>3</v>
      </c>
      <c r="B187" s="7"/>
      <c r="C187" s="7"/>
      <c r="D187" s="7"/>
      <c r="E187" s="7">
        <f>C187*D187</f>
        <v>0</v>
      </c>
    </row>
    <row r="188" spans="1:5" ht="15" hidden="1">
      <c r="A188" s="4">
        <v>4</v>
      </c>
      <c r="B188" s="7"/>
      <c r="C188" s="7"/>
      <c r="D188" s="7"/>
      <c r="E188" s="7">
        <f>C188*D188</f>
        <v>0</v>
      </c>
    </row>
    <row r="189" spans="1:5" ht="15">
      <c r="A189" s="8" t="s">
        <v>236</v>
      </c>
      <c r="B189" s="9" t="s">
        <v>242</v>
      </c>
      <c r="C189" s="7" t="s">
        <v>242</v>
      </c>
      <c r="D189" s="9" t="s">
        <v>242</v>
      </c>
      <c r="E189" s="9">
        <f>SUM(E185:E188)</f>
        <v>45616</v>
      </c>
    </row>
    <row r="190" spans="2:5" ht="15">
      <c r="B190" s="11"/>
      <c r="C190" s="19"/>
      <c r="D190" s="11"/>
      <c r="E190" s="11"/>
    </row>
    <row r="191" spans="1:6" ht="15">
      <c r="A191" s="114" t="s">
        <v>261</v>
      </c>
      <c r="B191" s="114"/>
      <c r="C191" s="114"/>
      <c r="D191" s="114"/>
      <c r="E191" s="114"/>
      <c r="F191" s="114"/>
    </row>
    <row r="192" spans="2:5" ht="15">
      <c r="B192" s="11"/>
      <c r="C192" s="19"/>
      <c r="D192" s="11"/>
      <c r="E192" s="11"/>
    </row>
    <row r="193" spans="1:5" ht="45">
      <c r="A193" s="4" t="s">
        <v>237</v>
      </c>
      <c r="B193" s="5" t="s">
        <v>21</v>
      </c>
      <c r="C193" s="5" t="s">
        <v>262</v>
      </c>
      <c r="D193" s="11"/>
      <c r="E193" s="11"/>
    </row>
    <row r="194" spans="1:5" ht="15">
      <c r="A194" s="6">
        <v>1</v>
      </c>
      <c r="B194" s="14" t="s">
        <v>22</v>
      </c>
      <c r="C194" s="49">
        <v>2</v>
      </c>
      <c r="D194" s="11"/>
      <c r="E194" s="11"/>
    </row>
    <row r="195" spans="1:5" ht="30" hidden="1">
      <c r="A195" s="4">
        <v>1</v>
      </c>
      <c r="B195" s="12" t="s">
        <v>263</v>
      </c>
      <c r="C195" s="7"/>
      <c r="D195" s="11"/>
      <c r="E195" s="11"/>
    </row>
    <row r="196" spans="1:5" ht="46.5" customHeight="1" hidden="1">
      <c r="A196" s="4">
        <v>2</v>
      </c>
      <c r="B196" s="12" t="s">
        <v>264</v>
      </c>
      <c r="C196" s="7"/>
      <c r="D196" s="11"/>
      <c r="E196" s="11"/>
    </row>
    <row r="197" spans="1:5" ht="15">
      <c r="A197" s="8" t="s">
        <v>236</v>
      </c>
      <c r="B197" s="9" t="s">
        <v>242</v>
      </c>
      <c r="C197" s="7">
        <f>C195+C196</f>
        <v>0</v>
      </c>
      <c r="D197" s="11"/>
      <c r="E197" s="11"/>
    </row>
    <row r="199" spans="1:4" ht="44.25" customHeight="1">
      <c r="A199" s="117" t="s">
        <v>46</v>
      </c>
      <c r="B199" s="117"/>
      <c r="C199" s="117"/>
      <c r="D199" s="107">
        <f>D144+D169+C197</f>
        <v>985743.19</v>
      </c>
    </row>
    <row r="201" ht="15">
      <c r="A201" s="2" t="s">
        <v>47</v>
      </c>
    </row>
    <row r="203" ht="15">
      <c r="A203" s="1" t="s">
        <v>48</v>
      </c>
    </row>
    <row r="205" spans="1:7" ht="114.75" customHeight="1">
      <c r="A205" s="4" t="s">
        <v>237</v>
      </c>
      <c r="B205" s="4" t="s">
        <v>166</v>
      </c>
      <c r="C205" s="54" t="s">
        <v>13</v>
      </c>
      <c r="D205" s="5" t="s">
        <v>49</v>
      </c>
      <c r="E205" s="5" t="s">
        <v>167</v>
      </c>
      <c r="F205" s="5" t="s">
        <v>50</v>
      </c>
      <c r="G205" s="5" t="s">
        <v>238</v>
      </c>
    </row>
    <row r="206" spans="1:7" ht="15">
      <c r="A206" s="6">
        <v>1</v>
      </c>
      <c r="B206" s="18" t="s">
        <v>22</v>
      </c>
      <c r="C206" s="53" t="s">
        <v>265</v>
      </c>
      <c r="D206" s="49">
        <v>3</v>
      </c>
      <c r="E206" s="49">
        <v>3</v>
      </c>
      <c r="F206" s="49">
        <v>4</v>
      </c>
      <c r="G206" s="49">
        <v>5</v>
      </c>
    </row>
    <row r="207" spans="1:7" ht="36" customHeight="1">
      <c r="A207" s="4">
        <v>1</v>
      </c>
      <c r="B207" s="10" t="s">
        <v>266</v>
      </c>
      <c r="C207" s="50">
        <v>1</v>
      </c>
      <c r="D207" s="7">
        <v>63</v>
      </c>
      <c r="E207" s="7">
        <v>1</v>
      </c>
      <c r="F207" s="7">
        <v>42640.67</v>
      </c>
      <c r="G207" s="7">
        <f>E207*F207</f>
        <v>42640.67</v>
      </c>
    </row>
    <row r="208" spans="1:7" ht="15" hidden="1">
      <c r="A208" s="4">
        <v>2</v>
      </c>
      <c r="B208" s="8"/>
      <c r="C208" s="50">
        <f>D208*1.5</f>
        <v>0</v>
      </c>
      <c r="D208" s="7"/>
      <c r="E208" s="7"/>
      <c r="F208" s="7"/>
      <c r="G208" s="7">
        <f>(C208-E208)*F208</f>
        <v>0</v>
      </c>
    </row>
    <row r="209" spans="1:7" ht="15" hidden="1">
      <c r="A209" s="4">
        <v>3</v>
      </c>
      <c r="B209" s="8"/>
      <c r="C209" s="50">
        <f>D209*1.5</f>
        <v>0</v>
      </c>
      <c r="D209" s="7"/>
      <c r="E209" s="7"/>
      <c r="F209" s="7"/>
      <c r="G209" s="7">
        <f>(C209-E209)*F209</f>
        <v>0</v>
      </c>
    </row>
    <row r="210" spans="1:7" ht="15" hidden="1">
      <c r="A210" s="4">
        <v>4</v>
      </c>
      <c r="B210" s="8"/>
      <c r="C210" s="50">
        <f>D210*1.5</f>
        <v>0</v>
      </c>
      <c r="D210" s="7"/>
      <c r="E210" s="7"/>
      <c r="F210" s="7"/>
      <c r="G210" s="7">
        <f>(C210-E210)*F210</f>
        <v>0</v>
      </c>
    </row>
    <row r="211" spans="1:7" ht="15">
      <c r="A211" s="8" t="s">
        <v>236</v>
      </c>
      <c r="B211" s="8"/>
      <c r="C211" s="50" t="s">
        <v>242</v>
      </c>
      <c r="D211" s="9" t="s">
        <v>242</v>
      </c>
      <c r="E211" s="9" t="s">
        <v>242</v>
      </c>
      <c r="F211" s="9" t="s">
        <v>242</v>
      </c>
      <c r="G211" s="9">
        <f>SUM(G207:G210)</f>
        <v>42640.67</v>
      </c>
    </row>
    <row r="213" ht="15">
      <c r="A213" s="1" t="s">
        <v>267</v>
      </c>
    </row>
    <row r="215" spans="1:6" ht="165" customHeight="1">
      <c r="A215" s="4" t="s">
        <v>237</v>
      </c>
      <c r="B215" s="5" t="s">
        <v>114</v>
      </c>
      <c r="C215" s="54" t="s">
        <v>51</v>
      </c>
      <c r="D215" s="131" t="s">
        <v>168</v>
      </c>
      <c r="E215" s="132"/>
      <c r="F215" s="5" t="s">
        <v>238</v>
      </c>
    </row>
    <row r="216" spans="1:6" ht="15">
      <c r="A216" s="6">
        <v>1</v>
      </c>
      <c r="B216" s="18" t="s">
        <v>22</v>
      </c>
      <c r="C216" s="53">
        <v>2</v>
      </c>
      <c r="D216" s="118">
        <v>3</v>
      </c>
      <c r="E216" s="119"/>
      <c r="F216" s="49" t="s">
        <v>169</v>
      </c>
    </row>
    <row r="217" spans="1:6" ht="15" customHeight="1" hidden="1">
      <c r="A217" s="4">
        <v>1</v>
      </c>
      <c r="B217" s="8" t="s">
        <v>268</v>
      </c>
      <c r="C217" s="50"/>
      <c r="D217" s="126"/>
      <c r="E217" s="127"/>
      <c r="F217" s="7">
        <f aca="true" t="shared" si="2" ref="F217:F223">C217*D217</f>
        <v>0</v>
      </c>
    </row>
    <row r="218" spans="1:6" ht="15">
      <c r="A218" s="4">
        <v>1</v>
      </c>
      <c r="B218" s="8" t="s">
        <v>269</v>
      </c>
      <c r="C218" s="50">
        <v>1</v>
      </c>
      <c r="D218" s="126">
        <f>14856.33</f>
        <v>14856.33</v>
      </c>
      <c r="E218" s="127"/>
      <c r="F218" s="7">
        <f>C218*D218</f>
        <v>14856.33</v>
      </c>
    </row>
    <row r="219" spans="1:6" ht="15" customHeight="1" hidden="1">
      <c r="A219" s="4">
        <v>3</v>
      </c>
      <c r="B219" s="8" t="s">
        <v>269</v>
      </c>
      <c r="C219" s="50">
        <v>2</v>
      </c>
      <c r="D219" s="126"/>
      <c r="E219" s="127"/>
      <c r="F219" s="7">
        <f t="shared" si="2"/>
        <v>0</v>
      </c>
    </row>
    <row r="220" spans="1:6" ht="30" customHeight="1" hidden="1">
      <c r="A220" s="4">
        <v>4</v>
      </c>
      <c r="B220" s="10" t="s">
        <v>270</v>
      </c>
      <c r="C220" s="50">
        <v>1</v>
      </c>
      <c r="D220" s="126"/>
      <c r="E220" s="127"/>
      <c r="F220" s="7">
        <f t="shared" si="2"/>
        <v>0</v>
      </c>
    </row>
    <row r="221" spans="1:6" ht="30">
      <c r="A221" s="4">
        <v>2</v>
      </c>
      <c r="B221" s="10" t="s">
        <v>113</v>
      </c>
      <c r="C221" s="50">
        <v>1</v>
      </c>
      <c r="D221" s="126">
        <v>4326.67</v>
      </c>
      <c r="E221" s="127"/>
      <c r="F221" s="7">
        <f>C221*D221</f>
        <v>4326.67</v>
      </c>
    </row>
    <row r="222" spans="1:6" ht="15">
      <c r="A222" s="4">
        <v>3</v>
      </c>
      <c r="B222" s="10" t="s">
        <v>305</v>
      </c>
      <c r="C222" s="50">
        <v>1</v>
      </c>
      <c r="D222" s="126">
        <v>22272</v>
      </c>
      <c r="E222" s="127"/>
      <c r="F222" s="7">
        <f>C222*D222</f>
        <v>22272</v>
      </c>
    </row>
    <row r="223" spans="1:6" ht="15" customHeight="1" hidden="1">
      <c r="A223" s="4">
        <v>7</v>
      </c>
      <c r="B223" s="10"/>
      <c r="C223" s="50"/>
      <c r="D223" s="126"/>
      <c r="E223" s="127"/>
      <c r="F223" s="7">
        <f t="shared" si="2"/>
        <v>0</v>
      </c>
    </row>
    <row r="224" spans="1:6" ht="15">
      <c r="A224" s="8" t="s">
        <v>236</v>
      </c>
      <c r="B224" s="8"/>
      <c r="C224" s="50" t="s">
        <v>242</v>
      </c>
      <c r="D224" s="137" t="s">
        <v>242</v>
      </c>
      <c r="E224" s="138"/>
      <c r="F224" s="9">
        <f>SUM(F217:F223)</f>
        <v>41455</v>
      </c>
    </row>
    <row r="226" ht="15">
      <c r="A226" s="1" t="s">
        <v>52</v>
      </c>
    </row>
    <row r="228" spans="1:5" ht="75">
      <c r="A228" s="4" t="s">
        <v>237</v>
      </c>
      <c r="B228" s="5" t="s">
        <v>53</v>
      </c>
      <c r="C228" s="54" t="s">
        <v>170</v>
      </c>
      <c r="D228" s="5" t="s">
        <v>54</v>
      </c>
      <c r="E228" s="5" t="s">
        <v>238</v>
      </c>
    </row>
    <row r="229" spans="1:5" ht="15">
      <c r="A229" s="6">
        <v>1</v>
      </c>
      <c r="B229" s="18">
        <v>2</v>
      </c>
      <c r="C229" s="53">
        <v>3</v>
      </c>
      <c r="D229" s="49">
        <v>4</v>
      </c>
      <c r="E229" s="49" t="s">
        <v>55</v>
      </c>
    </row>
    <row r="230" spans="1:5" ht="15">
      <c r="A230" s="4">
        <v>1</v>
      </c>
      <c r="B230" s="8"/>
      <c r="C230" s="50"/>
      <c r="D230" s="7"/>
      <c r="E230" s="7">
        <f>C230*D230</f>
        <v>0</v>
      </c>
    </row>
    <row r="231" spans="1:5" ht="15" hidden="1">
      <c r="A231" s="4">
        <v>2</v>
      </c>
      <c r="B231" s="8"/>
      <c r="C231" s="50"/>
      <c r="D231" s="7"/>
      <c r="E231" s="7">
        <f>C231*D231</f>
        <v>0</v>
      </c>
    </row>
    <row r="232" spans="1:5" ht="15" hidden="1">
      <c r="A232" s="4">
        <v>3</v>
      </c>
      <c r="B232" s="8"/>
      <c r="C232" s="50"/>
      <c r="D232" s="7"/>
      <c r="E232" s="7">
        <f>C232*D232</f>
        <v>0</v>
      </c>
    </row>
    <row r="233" spans="1:5" ht="15" hidden="1">
      <c r="A233" s="4">
        <v>4</v>
      </c>
      <c r="B233" s="8"/>
      <c r="C233" s="50"/>
      <c r="D233" s="7"/>
      <c r="E233" s="7">
        <f>C233*D233</f>
        <v>0</v>
      </c>
    </row>
    <row r="234" spans="1:5" ht="15">
      <c r="A234" s="8" t="s">
        <v>236</v>
      </c>
      <c r="B234" s="8"/>
      <c r="C234" s="50" t="s">
        <v>242</v>
      </c>
      <c r="D234" s="9" t="s">
        <v>242</v>
      </c>
      <c r="E234" s="9">
        <f>SUM(E230:E233)</f>
        <v>0</v>
      </c>
    </row>
    <row r="236" spans="1:4" ht="15">
      <c r="A236" s="1" t="s">
        <v>56</v>
      </c>
      <c r="D236" s="26">
        <f>E234+F224+G211</f>
        <v>84095.67</v>
      </c>
    </row>
    <row r="238" ht="15">
      <c r="A238" s="2" t="s">
        <v>57</v>
      </c>
    </row>
    <row r="240" ht="15">
      <c r="A240" s="1" t="s">
        <v>59</v>
      </c>
    </row>
    <row r="242" spans="1:5" ht="45">
      <c r="A242" s="4" t="s">
        <v>237</v>
      </c>
      <c r="B242" s="5" t="s">
        <v>58</v>
      </c>
      <c r="C242" s="54" t="s">
        <v>171</v>
      </c>
      <c r="D242" s="5" t="s">
        <v>172</v>
      </c>
      <c r="E242" s="5" t="s">
        <v>238</v>
      </c>
    </row>
    <row r="243" spans="1:5" ht="15">
      <c r="A243" s="6">
        <v>1</v>
      </c>
      <c r="B243" s="18">
        <v>2</v>
      </c>
      <c r="C243" s="53">
        <v>3</v>
      </c>
      <c r="D243" s="49">
        <v>4</v>
      </c>
      <c r="E243" s="49" t="s">
        <v>55</v>
      </c>
    </row>
    <row r="244" spans="1:5" ht="15" hidden="1">
      <c r="A244" s="4">
        <v>3</v>
      </c>
      <c r="B244" s="8"/>
      <c r="C244" s="50"/>
      <c r="D244" s="7"/>
      <c r="E244" s="7">
        <f>C244*D244</f>
        <v>0</v>
      </c>
    </row>
    <row r="245" spans="1:5" ht="15" hidden="1">
      <c r="A245" s="4">
        <v>4</v>
      </c>
      <c r="B245" s="8"/>
      <c r="C245" s="50"/>
      <c r="D245" s="7"/>
      <c r="E245" s="7">
        <f>C245*D245</f>
        <v>0</v>
      </c>
    </row>
    <row r="246" spans="1:5" ht="15">
      <c r="A246" s="8" t="s">
        <v>236</v>
      </c>
      <c r="B246" s="8"/>
      <c r="C246" s="50" t="s">
        <v>242</v>
      </c>
      <c r="D246" s="9" t="s">
        <v>242</v>
      </c>
      <c r="E246" s="9">
        <f>SUM(E244:E245)</f>
        <v>0</v>
      </c>
    </row>
    <row r="247" ht="12.75" customHeight="1"/>
    <row r="248" ht="15">
      <c r="A248" s="1" t="s">
        <v>60</v>
      </c>
    </row>
    <row r="250" spans="1:4" ht="30">
      <c r="A250" s="118" t="s">
        <v>173</v>
      </c>
      <c r="B250" s="119"/>
      <c r="C250" s="5" t="s">
        <v>61</v>
      </c>
      <c r="D250" s="5" t="s">
        <v>238</v>
      </c>
    </row>
    <row r="251" spans="1:4" ht="15">
      <c r="A251" s="134">
        <v>1</v>
      </c>
      <c r="B251" s="135"/>
      <c r="C251" s="49">
        <v>2</v>
      </c>
      <c r="D251" s="49" t="s">
        <v>62</v>
      </c>
    </row>
    <row r="252" spans="1:4" ht="15">
      <c r="A252" s="134"/>
      <c r="B252" s="135"/>
      <c r="C252" s="7">
        <v>0</v>
      </c>
      <c r="D252" s="9">
        <v>0</v>
      </c>
    </row>
    <row r="254" ht="15">
      <c r="A254" s="1" t="s">
        <v>64</v>
      </c>
    </row>
    <row r="256" spans="1:5" ht="105" customHeight="1">
      <c r="A256" s="4" t="s">
        <v>237</v>
      </c>
      <c r="B256" s="5" t="s">
        <v>63</v>
      </c>
      <c r="C256" s="54" t="s">
        <v>174</v>
      </c>
      <c r="D256" s="54" t="s">
        <v>176</v>
      </c>
      <c r="E256" s="5" t="s">
        <v>238</v>
      </c>
    </row>
    <row r="257" spans="1:5" ht="15">
      <c r="A257" s="6">
        <v>1</v>
      </c>
      <c r="B257" s="21">
        <v>2</v>
      </c>
      <c r="C257" s="53">
        <v>3</v>
      </c>
      <c r="D257" s="49">
        <v>4</v>
      </c>
      <c r="E257" s="49" t="s">
        <v>55</v>
      </c>
    </row>
    <row r="258" spans="1:5" ht="30">
      <c r="A258" s="6">
        <v>3</v>
      </c>
      <c r="B258" s="10" t="s">
        <v>304</v>
      </c>
      <c r="C258" s="87">
        <v>1</v>
      </c>
      <c r="D258" s="88">
        <v>1308.33</v>
      </c>
      <c r="E258" s="88">
        <f>C258*D258</f>
        <v>1308.33</v>
      </c>
    </row>
    <row r="259" spans="1:5" ht="15" hidden="1">
      <c r="A259" s="6"/>
      <c r="B259" s="10"/>
      <c r="C259" s="87"/>
      <c r="D259" s="88"/>
      <c r="E259" s="88">
        <f>C259*D259</f>
        <v>0</v>
      </c>
    </row>
    <row r="260" spans="1:5" ht="15">
      <c r="A260" s="8" t="s">
        <v>236</v>
      </c>
      <c r="B260" s="8"/>
      <c r="C260" s="87" t="s">
        <v>242</v>
      </c>
      <c r="D260" s="89" t="s">
        <v>242</v>
      </c>
      <c r="E260" s="89">
        <f>SUM(E258:E259)</f>
        <v>1308.33</v>
      </c>
    </row>
    <row r="262" ht="15">
      <c r="A262" s="1" t="s">
        <v>175</v>
      </c>
    </row>
    <row r="264" spans="1:5" ht="33" customHeight="1">
      <c r="A264" s="114" t="s">
        <v>181</v>
      </c>
      <c r="B264" s="114"/>
      <c r="C264" s="114"/>
      <c r="D264" s="114"/>
      <c r="E264" s="114"/>
    </row>
    <row r="266" spans="1:4" ht="15">
      <c r="A266" s="16" t="s">
        <v>65</v>
      </c>
      <c r="B266" s="16"/>
      <c r="C266" s="17"/>
      <c r="D266" s="13">
        <f>F280+E290</f>
        <v>2086.67</v>
      </c>
    </row>
    <row r="268" spans="1:5" ht="32.25" customHeight="1">
      <c r="A268" s="114" t="s">
        <v>177</v>
      </c>
      <c r="B268" s="114"/>
      <c r="C268" s="114"/>
      <c r="D268" s="114"/>
      <c r="E268" s="114"/>
    </row>
    <row r="270" spans="1:6" ht="210">
      <c r="A270" s="4" t="s">
        <v>237</v>
      </c>
      <c r="B270" s="5" t="s">
        <v>114</v>
      </c>
      <c r="C270" s="54" t="s">
        <v>178</v>
      </c>
      <c r="D270" s="54" t="s">
        <v>179</v>
      </c>
      <c r="E270" s="5" t="s">
        <v>180</v>
      </c>
      <c r="F270" s="5" t="s">
        <v>238</v>
      </c>
    </row>
    <row r="271" spans="1:6" s="25" customFormat="1" ht="15">
      <c r="A271" s="22">
        <v>1</v>
      </c>
      <c r="B271" s="22">
        <v>2</v>
      </c>
      <c r="C271" s="23">
        <v>3</v>
      </c>
      <c r="D271" s="24">
        <v>4</v>
      </c>
      <c r="E271" s="24">
        <v>5</v>
      </c>
      <c r="F271" s="24" t="s">
        <v>66</v>
      </c>
    </row>
    <row r="272" spans="1:6" ht="15" hidden="1">
      <c r="A272" s="4">
        <v>1</v>
      </c>
      <c r="B272" s="15" t="s">
        <v>149</v>
      </c>
      <c r="C272" s="50">
        <v>10</v>
      </c>
      <c r="D272" s="7">
        <v>1</v>
      </c>
      <c r="E272" s="7"/>
      <c r="F272" s="7">
        <f>C272*D272*E272</f>
        <v>0</v>
      </c>
    </row>
    <row r="273" spans="1:6" ht="21" customHeight="1">
      <c r="A273" s="4">
        <v>1</v>
      </c>
      <c r="B273" s="15" t="s">
        <v>149</v>
      </c>
      <c r="C273" s="50">
        <v>1</v>
      </c>
      <c r="D273" s="43">
        <v>1</v>
      </c>
      <c r="E273" s="7">
        <v>2086.67</v>
      </c>
      <c r="F273" s="7">
        <f>C273*D273*E273</f>
        <v>2086.67</v>
      </c>
    </row>
    <row r="274" spans="1:6" ht="15" hidden="1">
      <c r="A274" s="4">
        <v>3</v>
      </c>
      <c r="B274" s="15" t="s">
        <v>149</v>
      </c>
      <c r="C274" s="50">
        <v>1</v>
      </c>
      <c r="D274" s="7">
        <v>1</v>
      </c>
      <c r="E274" s="7"/>
      <c r="F274" s="7">
        <f aca="true" t="shared" si="3" ref="F274:F279">C274*D274*E274</f>
        <v>0</v>
      </c>
    </row>
    <row r="275" spans="1:6" ht="15" hidden="1">
      <c r="A275" s="4">
        <v>4</v>
      </c>
      <c r="B275" s="15"/>
      <c r="C275" s="50"/>
      <c r="D275" s="7"/>
      <c r="E275" s="7"/>
      <c r="F275" s="7">
        <f t="shared" si="3"/>
        <v>0</v>
      </c>
    </row>
    <row r="276" spans="1:6" ht="15" hidden="1">
      <c r="A276" s="4">
        <v>5</v>
      </c>
      <c r="B276" s="15"/>
      <c r="C276" s="50"/>
      <c r="D276" s="7"/>
      <c r="E276" s="7"/>
      <c r="F276" s="7">
        <f t="shared" si="3"/>
        <v>0</v>
      </c>
    </row>
    <row r="277" spans="1:6" ht="15" hidden="1">
      <c r="A277" s="4">
        <v>6</v>
      </c>
      <c r="B277" s="15"/>
      <c r="C277" s="50"/>
      <c r="D277" s="7"/>
      <c r="E277" s="7"/>
      <c r="F277" s="7">
        <f t="shared" si="3"/>
        <v>0</v>
      </c>
    </row>
    <row r="278" spans="1:6" ht="15" hidden="1">
      <c r="A278" s="4">
        <v>7</v>
      </c>
      <c r="B278" s="15"/>
      <c r="C278" s="50"/>
      <c r="D278" s="7"/>
      <c r="E278" s="7"/>
      <c r="F278" s="7">
        <f t="shared" si="3"/>
        <v>0</v>
      </c>
    </row>
    <row r="279" spans="1:6" ht="15" hidden="1">
      <c r="A279" s="4"/>
      <c r="B279" s="15"/>
      <c r="C279" s="50"/>
      <c r="D279" s="7"/>
      <c r="E279" s="7"/>
      <c r="F279" s="7">
        <f t="shared" si="3"/>
        <v>0</v>
      </c>
    </row>
    <row r="280" spans="1:7" ht="15">
      <c r="A280" s="8" t="s">
        <v>236</v>
      </c>
      <c r="B280" s="8"/>
      <c r="C280" s="50" t="s">
        <v>242</v>
      </c>
      <c r="D280" s="9" t="s">
        <v>242</v>
      </c>
      <c r="E280" s="9" t="s">
        <v>242</v>
      </c>
      <c r="F280" s="9">
        <f>SUM(F272:F279)</f>
        <v>2086.67</v>
      </c>
      <c r="G280" s="11"/>
    </row>
    <row r="282" spans="1:5" ht="34.5" customHeight="1">
      <c r="A282" s="114" t="s">
        <v>182</v>
      </c>
      <c r="B282" s="114"/>
      <c r="C282" s="114"/>
      <c r="D282" s="114"/>
      <c r="E282" s="114"/>
    </row>
    <row r="284" spans="1:5" ht="135">
      <c r="A284" s="4" t="s">
        <v>237</v>
      </c>
      <c r="B284" s="5" t="s">
        <v>63</v>
      </c>
      <c r="C284" s="54" t="s">
        <v>183</v>
      </c>
      <c r="D284" s="54" t="s">
        <v>184</v>
      </c>
      <c r="E284" s="5" t="s">
        <v>238</v>
      </c>
    </row>
    <row r="285" spans="1:5" ht="15">
      <c r="A285" s="6">
        <v>1</v>
      </c>
      <c r="B285" s="18">
        <v>2</v>
      </c>
      <c r="C285" s="53">
        <v>3</v>
      </c>
      <c r="D285" s="49">
        <v>4</v>
      </c>
      <c r="E285" s="49" t="s">
        <v>55</v>
      </c>
    </row>
    <row r="286" spans="1:5" ht="15">
      <c r="A286" s="4">
        <v>1</v>
      </c>
      <c r="B286" s="8"/>
      <c r="C286" s="50"/>
      <c r="D286" s="7"/>
      <c r="E286" s="7">
        <f>C286*D286</f>
        <v>0</v>
      </c>
    </row>
    <row r="287" spans="1:5" ht="15" hidden="1">
      <c r="A287" s="4">
        <v>2</v>
      </c>
      <c r="B287" s="8"/>
      <c r="C287" s="50"/>
      <c r="D287" s="7"/>
      <c r="E287" s="7">
        <f>C287*D287</f>
        <v>0</v>
      </c>
    </row>
    <row r="288" spans="1:5" ht="15" hidden="1">
      <c r="A288" s="4">
        <v>3</v>
      </c>
      <c r="B288" s="8"/>
      <c r="C288" s="50"/>
      <c r="D288" s="7"/>
      <c r="E288" s="7">
        <f>C288*D288</f>
        <v>0</v>
      </c>
    </row>
    <row r="289" spans="1:5" ht="15" hidden="1">
      <c r="A289" s="4">
        <v>4</v>
      </c>
      <c r="B289" s="8"/>
      <c r="C289" s="50"/>
      <c r="D289" s="7"/>
      <c r="E289" s="7">
        <f>C289*D289</f>
        <v>0</v>
      </c>
    </row>
    <row r="290" spans="1:5" ht="15">
      <c r="A290" s="8" t="s">
        <v>236</v>
      </c>
      <c r="B290" s="8"/>
      <c r="C290" s="50" t="s">
        <v>242</v>
      </c>
      <c r="D290" s="9" t="s">
        <v>242</v>
      </c>
      <c r="E290" s="9">
        <f>SUM(E286:E289)</f>
        <v>0</v>
      </c>
    </row>
    <row r="292" spans="1:4" ht="15">
      <c r="A292" s="1" t="s">
        <v>67</v>
      </c>
      <c r="D292" s="13">
        <f>D266+E260+D252+E246</f>
        <v>3395</v>
      </c>
    </row>
    <row r="294" spans="1:4" ht="36" customHeight="1">
      <c r="A294" s="133" t="s">
        <v>234</v>
      </c>
      <c r="B294" s="133"/>
      <c r="C294" s="133"/>
      <c r="D294" s="26">
        <f>D292+D236+D199+D139+D66</f>
        <v>1296230.25</v>
      </c>
    </row>
    <row r="296" ht="15">
      <c r="A296" s="2" t="s">
        <v>141</v>
      </c>
    </row>
    <row r="298" ht="15">
      <c r="A298" s="1" t="s">
        <v>68</v>
      </c>
    </row>
    <row r="300" spans="1:5" ht="60">
      <c r="A300" s="4" t="s">
        <v>237</v>
      </c>
      <c r="B300" s="5" t="s">
        <v>69</v>
      </c>
      <c r="C300" s="54" t="s">
        <v>185</v>
      </c>
      <c r="D300" s="54" t="s">
        <v>98</v>
      </c>
      <c r="E300" s="5" t="s">
        <v>238</v>
      </c>
    </row>
    <row r="301" spans="1:5" ht="15">
      <c r="A301" s="6">
        <v>1</v>
      </c>
      <c r="B301" s="18">
        <v>2</v>
      </c>
      <c r="C301" s="53">
        <v>3</v>
      </c>
      <c r="D301" s="49">
        <v>4</v>
      </c>
      <c r="E301" s="49" t="s">
        <v>55</v>
      </c>
    </row>
    <row r="302" spans="1:7" ht="15">
      <c r="A302" s="4">
        <v>1</v>
      </c>
      <c r="B302" s="8" t="s">
        <v>70</v>
      </c>
      <c r="C302" s="90">
        <v>30588.24</v>
      </c>
      <c r="D302" s="7">
        <f>10.88*1.04</f>
        <v>11.32</v>
      </c>
      <c r="E302" s="7">
        <f>D302*C302</f>
        <v>346258.88</v>
      </c>
      <c r="F302" s="11"/>
      <c r="G302" s="11"/>
    </row>
    <row r="303" spans="1:7" ht="15">
      <c r="A303" s="4">
        <v>2</v>
      </c>
      <c r="B303" s="8" t="s">
        <v>71</v>
      </c>
      <c r="C303" s="50">
        <v>98.64</v>
      </c>
      <c r="D303" s="7">
        <f>1224.46*1.04</f>
        <v>1273.44</v>
      </c>
      <c r="E303" s="7">
        <f>C303*D303</f>
        <v>125612.12</v>
      </c>
      <c r="F303" s="11"/>
      <c r="G303" s="11"/>
    </row>
    <row r="304" spans="1:7" ht="15">
      <c r="A304" s="4">
        <v>3</v>
      </c>
      <c r="B304" s="8" t="s">
        <v>72</v>
      </c>
      <c r="C304" s="50"/>
      <c r="D304" s="7"/>
      <c r="E304" s="7">
        <f>C304*D304</f>
        <v>0</v>
      </c>
      <c r="F304" s="11"/>
      <c r="G304" s="11"/>
    </row>
    <row r="305" spans="1:7" ht="15">
      <c r="A305" s="4">
        <v>4</v>
      </c>
      <c r="B305" s="8" t="s">
        <v>73</v>
      </c>
      <c r="C305" s="50">
        <v>245</v>
      </c>
      <c r="D305" s="7">
        <f>32.14*1.04</f>
        <v>33.43</v>
      </c>
      <c r="E305" s="7">
        <f>C305*D305</f>
        <v>8190.35</v>
      </c>
      <c r="F305" s="11"/>
      <c r="G305" s="11"/>
    </row>
    <row r="306" spans="1:7" ht="15">
      <c r="A306" s="4">
        <v>5</v>
      </c>
      <c r="B306" s="8" t="s">
        <v>74</v>
      </c>
      <c r="C306" s="50">
        <v>245</v>
      </c>
      <c r="D306" s="7">
        <f>45.72*1.04</f>
        <v>47.55</v>
      </c>
      <c r="E306" s="7">
        <f>C306*D306</f>
        <v>11649.75</v>
      </c>
      <c r="F306" s="11"/>
      <c r="G306" s="11"/>
    </row>
    <row r="307" spans="1:5" ht="15">
      <c r="A307" s="8" t="s">
        <v>236</v>
      </c>
      <c r="B307" s="8" t="s">
        <v>242</v>
      </c>
      <c r="C307" s="50" t="s">
        <v>242</v>
      </c>
      <c r="D307" s="9" t="s">
        <v>242</v>
      </c>
      <c r="E307" s="9">
        <f>SUM(E302:E306)</f>
        <v>491711.1</v>
      </c>
    </row>
    <row r="309" spans="1:8" ht="32.25" customHeight="1">
      <c r="A309" s="114" t="s">
        <v>115</v>
      </c>
      <c r="B309" s="114"/>
      <c r="C309" s="114"/>
      <c r="D309" s="114"/>
      <c r="E309" s="114"/>
      <c r="F309" s="114"/>
      <c r="H309" s="11"/>
    </row>
    <row r="310" ht="15">
      <c r="H310" s="11"/>
    </row>
    <row r="311" spans="1:8" ht="15">
      <c r="A311" s="1" t="s">
        <v>75</v>
      </c>
      <c r="H311" s="11"/>
    </row>
    <row r="313" spans="1:6" ht="33" customHeight="1">
      <c r="A313" s="114" t="s">
        <v>76</v>
      </c>
      <c r="B313" s="114"/>
      <c r="C313" s="114"/>
      <c r="D313" s="114"/>
      <c r="E313" s="114"/>
      <c r="F313" s="114"/>
    </row>
    <row r="315" spans="1:5" ht="60">
      <c r="A315" s="4" t="s">
        <v>237</v>
      </c>
      <c r="B315" s="5" t="s">
        <v>77</v>
      </c>
      <c r="C315" s="54" t="s">
        <v>78</v>
      </c>
      <c r="D315" s="54" t="s">
        <v>79</v>
      </c>
      <c r="E315" s="5" t="s">
        <v>238</v>
      </c>
    </row>
    <row r="316" spans="1:5" ht="15">
      <c r="A316" s="6">
        <v>1</v>
      </c>
      <c r="B316" s="18">
        <v>2</v>
      </c>
      <c r="C316" s="53">
        <v>3</v>
      </c>
      <c r="D316" s="49">
        <v>4</v>
      </c>
      <c r="E316" s="49" t="s">
        <v>55</v>
      </c>
    </row>
    <row r="317" spans="1:5" ht="15">
      <c r="A317" s="4">
        <v>1</v>
      </c>
      <c r="B317" s="10"/>
      <c r="C317" s="50"/>
      <c r="D317" s="7"/>
      <c r="E317" s="7">
        <f>C317*D317</f>
        <v>0</v>
      </c>
    </row>
    <row r="318" spans="1:5" ht="15" hidden="1">
      <c r="A318" s="4">
        <v>2</v>
      </c>
      <c r="B318" s="8"/>
      <c r="C318" s="50"/>
      <c r="D318" s="7"/>
      <c r="E318" s="7">
        <f>C318*D318</f>
        <v>0</v>
      </c>
    </row>
    <row r="319" spans="1:5" ht="15" hidden="1">
      <c r="A319" s="4">
        <v>3</v>
      </c>
      <c r="B319" s="8"/>
      <c r="C319" s="50"/>
      <c r="D319" s="7"/>
      <c r="E319" s="7">
        <f>C319*D319</f>
        <v>0</v>
      </c>
    </row>
    <row r="320" spans="1:5" ht="15" hidden="1">
      <c r="A320" s="4">
        <v>4</v>
      </c>
      <c r="B320" s="8"/>
      <c r="C320" s="50"/>
      <c r="D320" s="7"/>
      <c r="E320" s="7">
        <f>C320*D320</f>
        <v>0</v>
      </c>
    </row>
    <row r="321" spans="1:5" ht="15" hidden="1">
      <c r="A321" s="4">
        <v>5</v>
      </c>
      <c r="B321" s="8"/>
      <c r="C321" s="50"/>
      <c r="D321" s="7"/>
      <c r="E321" s="7">
        <f>C321*D321</f>
        <v>0</v>
      </c>
    </row>
    <row r="322" spans="1:5" ht="15">
      <c r="A322" s="8" t="s">
        <v>236</v>
      </c>
      <c r="B322" s="8"/>
      <c r="C322" s="50" t="s">
        <v>242</v>
      </c>
      <c r="D322" s="9" t="s">
        <v>242</v>
      </c>
      <c r="E322" s="9">
        <f>SUM(E317:E321)</f>
        <v>0</v>
      </c>
    </row>
    <row r="324" ht="15">
      <c r="A324" s="1" t="s">
        <v>80</v>
      </c>
    </row>
    <row r="325" spans="1:6" ht="63" customHeight="1">
      <c r="A325" s="114" t="s">
        <v>81</v>
      </c>
      <c r="B325" s="114"/>
      <c r="C325" s="114"/>
      <c r="D325" s="114"/>
      <c r="E325" s="114"/>
      <c r="F325" s="114"/>
    </row>
    <row r="327" spans="1:4" ht="75" customHeight="1">
      <c r="A327" s="118" t="s">
        <v>82</v>
      </c>
      <c r="B327" s="119"/>
      <c r="C327" s="54" t="s">
        <v>83</v>
      </c>
      <c r="D327" s="5" t="s">
        <v>238</v>
      </c>
    </row>
    <row r="328" spans="1:4" ht="15">
      <c r="A328" s="121">
        <v>1</v>
      </c>
      <c r="B328" s="122"/>
      <c r="C328" s="53">
        <v>2</v>
      </c>
      <c r="D328" s="49" t="s">
        <v>62</v>
      </c>
    </row>
    <row r="329" spans="1:4" ht="15">
      <c r="A329" s="121"/>
      <c r="B329" s="122"/>
      <c r="C329" s="50"/>
      <c r="D329" s="7">
        <f>A329*C329</f>
        <v>0</v>
      </c>
    </row>
    <row r="331" ht="15">
      <c r="A331" s="1" t="s">
        <v>84</v>
      </c>
    </row>
    <row r="333" spans="1:4" ht="60">
      <c r="A333" s="118" t="s">
        <v>306</v>
      </c>
      <c r="B333" s="119"/>
      <c r="C333" s="54" t="s">
        <v>307</v>
      </c>
      <c r="D333" s="5" t="s">
        <v>238</v>
      </c>
    </row>
    <row r="334" spans="1:4" ht="15">
      <c r="A334" s="121">
        <v>1</v>
      </c>
      <c r="B334" s="122"/>
      <c r="C334" s="53">
        <v>2</v>
      </c>
      <c r="D334" s="49" t="s">
        <v>62</v>
      </c>
    </row>
    <row r="335" spans="1:4" ht="15">
      <c r="A335" s="121">
        <v>57.48</v>
      </c>
      <c r="B335" s="122"/>
      <c r="C335" s="50">
        <f>552.03*1.04</f>
        <v>574.11</v>
      </c>
      <c r="D335" s="7">
        <f>31730.68*1.04</f>
        <v>32999.91</v>
      </c>
    </row>
    <row r="337" spans="1:6" ht="45" customHeight="1">
      <c r="A337" s="114" t="s">
        <v>85</v>
      </c>
      <c r="B337" s="114"/>
      <c r="C337" s="114"/>
      <c r="D337" s="114"/>
      <c r="E337" s="114"/>
      <c r="F337" s="114"/>
    </row>
    <row r="339" spans="1:5" s="58" customFormat="1" ht="105">
      <c r="A339" s="55" t="s">
        <v>237</v>
      </c>
      <c r="B339" s="56" t="s">
        <v>87</v>
      </c>
      <c r="C339" s="57" t="s">
        <v>86</v>
      </c>
      <c r="D339" s="57" t="s">
        <v>88</v>
      </c>
      <c r="E339" s="56" t="s">
        <v>238</v>
      </c>
    </row>
    <row r="340" spans="1:5" s="58" customFormat="1" ht="15">
      <c r="A340" s="59">
        <v>1</v>
      </c>
      <c r="B340" s="60">
        <v>2</v>
      </c>
      <c r="C340" s="61">
        <v>3</v>
      </c>
      <c r="D340" s="62">
        <v>4</v>
      </c>
      <c r="E340" s="62" t="s">
        <v>55</v>
      </c>
    </row>
    <row r="341" spans="1:5" s="58" customFormat="1" ht="45">
      <c r="A341" s="55">
        <v>1</v>
      </c>
      <c r="B341" s="63" t="s">
        <v>320</v>
      </c>
      <c r="C341" s="64">
        <v>1</v>
      </c>
      <c r="D341" s="65">
        <v>5666.67</v>
      </c>
      <c r="E341" s="65">
        <f aca="true" t="shared" si="4" ref="E341:E346">C341*D341</f>
        <v>5666.67</v>
      </c>
    </row>
    <row r="342" spans="1:5" s="58" customFormat="1" ht="48" customHeight="1">
      <c r="A342" s="55">
        <v>2</v>
      </c>
      <c r="B342" s="63" t="s">
        <v>321</v>
      </c>
      <c r="C342" s="64">
        <v>1</v>
      </c>
      <c r="D342" s="65">
        <f>2133.33*12</f>
        <v>25599.96</v>
      </c>
      <c r="E342" s="65">
        <f t="shared" si="4"/>
        <v>25599.96</v>
      </c>
    </row>
    <row r="343" spans="1:5" s="58" customFormat="1" ht="15" hidden="1">
      <c r="A343" s="55">
        <v>2</v>
      </c>
      <c r="B343" s="63"/>
      <c r="C343" s="64"/>
      <c r="D343" s="65"/>
      <c r="E343" s="65">
        <f t="shared" si="4"/>
        <v>0</v>
      </c>
    </row>
    <row r="344" spans="1:5" s="58" customFormat="1" ht="15" hidden="1">
      <c r="A344" s="55">
        <v>3</v>
      </c>
      <c r="B344" s="66"/>
      <c r="C344" s="64"/>
      <c r="D344" s="65"/>
      <c r="E344" s="65">
        <f t="shared" si="4"/>
        <v>0</v>
      </c>
    </row>
    <row r="345" spans="1:5" s="58" customFormat="1" ht="15" hidden="1">
      <c r="A345" s="55">
        <v>4</v>
      </c>
      <c r="B345" s="66"/>
      <c r="C345" s="64"/>
      <c r="D345" s="65"/>
      <c r="E345" s="65">
        <f t="shared" si="4"/>
        <v>0</v>
      </c>
    </row>
    <row r="346" spans="1:5" s="58" customFormat="1" ht="15" hidden="1">
      <c r="A346" s="55">
        <v>5</v>
      </c>
      <c r="B346" s="66"/>
      <c r="C346" s="64"/>
      <c r="D346" s="65"/>
      <c r="E346" s="65">
        <f t="shared" si="4"/>
        <v>0</v>
      </c>
    </row>
    <row r="347" spans="1:5" s="58" customFormat="1" ht="15">
      <c r="A347" s="66" t="s">
        <v>236</v>
      </c>
      <c r="B347" s="66"/>
      <c r="C347" s="64" t="s">
        <v>242</v>
      </c>
      <c r="D347" s="67" t="s">
        <v>242</v>
      </c>
      <c r="E347" s="67">
        <f>SUM(E341:E346)</f>
        <v>31266.63</v>
      </c>
    </row>
    <row r="349" spans="3:5" ht="15">
      <c r="C349" s="19"/>
      <c r="D349" s="11"/>
      <c r="E349" s="11"/>
    </row>
    <row r="350" spans="1:5" ht="32.25" customHeight="1">
      <c r="A350" s="117" t="s">
        <v>90</v>
      </c>
      <c r="B350" s="117"/>
      <c r="C350" s="117"/>
      <c r="D350" s="107">
        <f>E307+D335+D329+E347</f>
        <v>555977.64</v>
      </c>
      <c r="E350" s="11"/>
    </row>
    <row r="351" spans="3:5" ht="15">
      <c r="C351" s="19"/>
      <c r="D351" s="11"/>
      <c r="E351" s="11"/>
    </row>
    <row r="352" spans="3:5" ht="15">
      <c r="C352" s="19"/>
      <c r="D352" s="11"/>
      <c r="E352" s="11"/>
    </row>
    <row r="353" spans="3:5" ht="15">
      <c r="C353" s="19"/>
      <c r="D353" s="11"/>
      <c r="E353" s="11"/>
    </row>
    <row r="354" spans="1:8" ht="19.5" customHeight="1">
      <c r="A354" s="114" t="s">
        <v>91</v>
      </c>
      <c r="B354" s="114"/>
      <c r="C354" s="114"/>
      <c r="D354" s="114"/>
      <c r="E354" s="114"/>
      <c r="F354" s="114"/>
      <c r="H354" s="11"/>
    </row>
    <row r="355" spans="1:6" ht="19.5" customHeight="1">
      <c r="A355" s="45"/>
      <c r="B355" s="45"/>
      <c r="C355" s="46"/>
      <c r="D355" s="45"/>
      <c r="E355" s="45"/>
      <c r="F355" s="45"/>
    </row>
    <row r="356" spans="1:5" ht="255">
      <c r="A356" s="4" t="s">
        <v>237</v>
      </c>
      <c r="B356" s="5" t="s">
        <v>89</v>
      </c>
      <c r="C356" s="54" t="s">
        <v>186</v>
      </c>
      <c r="D356" s="54" t="s">
        <v>256</v>
      </c>
      <c r="E356" s="5" t="s">
        <v>238</v>
      </c>
    </row>
    <row r="357" spans="1:5" ht="15">
      <c r="A357" s="6">
        <v>1</v>
      </c>
      <c r="B357" s="18">
        <v>2</v>
      </c>
      <c r="C357" s="49">
        <v>3</v>
      </c>
      <c r="D357" s="49">
        <v>4</v>
      </c>
      <c r="E357" s="49" t="s">
        <v>55</v>
      </c>
    </row>
    <row r="358" spans="1:5" ht="30">
      <c r="A358" s="4">
        <v>1</v>
      </c>
      <c r="B358" s="10" t="s">
        <v>116</v>
      </c>
      <c r="C358" s="7">
        <v>1</v>
      </c>
      <c r="D358" s="7">
        <f>92*219</f>
        <v>20148</v>
      </c>
      <c r="E358" s="7">
        <f>C358*D358</f>
        <v>20148</v>
      </c>
    </row>
    <row r="359" spans="1:6" ht="45">
      <c r="A359" s="4">
        <v>2</v>
      </c>
      <c r="B359" s="10" t="s">
        <v>148</v>
      </c>
      <c r="C359" s="7">
        <v>1</v>
      </c>
      <c r="D359" s="7">
        <v>35774.33</v>
      </c>
      <c r="E359" s="7">
        <f>D359</f>
        <v>35774.33</v>
      </c>
      <c r="F359" s="11"/>
    </row>
    <row r="360" spans="1:5" ht="15" hidden="1">
      <c r="A360" s="4">
        <v>3</v>
      </c>
      <c r="B360" s="10"/>
      <c r="C360" s="7"/>
      <c r="D360" s="7"/>
      <c r="E360" s="7">
        <f>D360</f>
        <v>0</v>
      </c>
    </row>
    <row r="361" spans="1:5" ht="15" hidden="1">
      <c r="A361" s="4">
        <v>4</v>
      </c>
      <c r="B361" s="10"/>
      <c r="C361" s="7"/>
      <c r="D361" s="7"/>
      <c r="E361" s="7">
        <f>D361</f>
        <v>0</v>
      </c>
    </row>
    <row r="362" spans="1:5" ht="15" hidden="1">
      <c r="A362" s="4">
        <v>5</v>
      </c>
      <c r="B362" s="10"/>
      <c r="C362" s="7"/>
      <c r="D362" s="7"/>
      <c r="E362" s="7">
        <f>D362</f>
        <v>0</v>
      </c>
    </row>
    <row r="363" spans="1:5" ht="15">
      <c r="A363" s="8" t="s">
        <v>236</v>
      </c>
      <c r="B363" s="8"/>
      <c r="C363" s="7" t="s">
        <v>242</v>
      </c>
      <c r="D363" s="9" t="s">
        <v>242</v>
      </c>
      <c r="E363" s="9">
        <f>SUM(E358:E362)</f>
        <v>55922.33</v>
      </c>
    </row>
    <row r="366" spans="1:8" ht="35.25" customHeight="1">
      <c r="A366" s="114" t="s">
        <v>92</v>
      </c>
      <c r="B366" s="114"/>
      <c r="C366" s="114"/>
      <c r="D366" s="114"/>
      <c r="E366" s="114"/>
      <c r="F366" s="114"/>
      <c r="H366" s="11"/>
    </row>
    <row r="367" spans="1:6" ht="19.5" customHeight="1">
      <c r="A367" s="45"/>
      <c r="B367" s="45"/>
      <c r="C367" s="46"/>
      <c r="D367" s="45"/>
      <c r="E367" s="45"/>
      <c r="F367" s="45"/>
    </row>
    <row r="368" spans="1:4" ht="150">
      <c r="A368" s="4" t="s">
        <v>237</v>
      </c>
      <c r="B368" s="5" t="s">
        <v>89</v>
      </c>
      <c r="C368" s="54" t="s">
        <v>93</v>
      </c>
      <c r="D368" s="5" t="s">
        <v>238</v>
      </c>
    </row>
    <row r="369" spans="1:4" ht="15">
      <c r="A369" s="6">
        <v>1</v>
      </c>
      <c r="B369" s="18">
        <v>2</v>
      </c>
      <c r="C369" s="49">
        <v>3</v>
      </c>
      <c r="D369" s="49" t="s">
        <v>7</v>
      </c>
    </row>
    <row r="370" spans="1:4" ht="15">
      <c r="A370" s="4">
        <v>1</v>
      </c>
      <c r="B370" s="8"/>
      <c r="C370" s="7"/>
      <c r="D370" s="7">
        <f>C370</f>
        <v>0</v>
      </c>
    </row>
    <row r="371" spans="1:4" ht="15" hidden="1">
      <c r="A371" s="4">
        <v>2</v>
      </c>
      <c r="B371" s="8"/>
      <c r="C371" s="7"/>
      <c r="D371" s="7">
        <f>C371</f>
        <v>0</v>
      </c>
    </row>
    <row r="372" spans="1:4" ht="15" hidden="1">
      <c r="A372" s="4">
        <v>3</v>
      </c>
      <c r="B372" s="8"/>
      <c r="C372" s="7"/>
      <c r="D372" s="7">
        <f>C372</f>
        <v>0</v>
      </c>
    </row>
    <row r="373" spans="1:4" ht="15" hidden="1">
      <c r="A373" s="4">
        <v>4</v>
      </c>
      <c r="B373" s="8"/>
      <c r="C373" s="7"/>
      <c r="D373" s="7">
        <f>C373</f>
        <v>0</v>
      </c>
    </row>
    <row r="374" spans="1:4" ht="15" hidden="1">
      <c r="A374" s="4">
        <v>5</v>
      </c>
      <c r="B374" s="8"/>
      <c r="C374" s="7"/>
      <c r="D374" s="7">
        <f>C374</f>
        <v>0</v>
      </c>
    </row>
    <row r="375" spans="1:4" ht="15">
      <c r="A375" s="8" t="s">
        <v>236</v>
      </c>
      <c r="B375" s="8"/>
      <c r="C375" s="7" t="s">
        <v>242</v>
      </c>
      <c r="D375" s="9">
        <f>SUM(D370:D374)</f>
        <v>0</v>
      </c>
    </row>
    <row r="377" spans="1:6" ht="72" customHeight="1">
      <c r="A377" s="114" t="s">
        <v>117</v>
      </c>
      <c r="B377" s="114"/>
      <c r="C377" s="114"/>
      <c r="D377" s="114"/>
      <c r="E377" s="114"/>
      <c r="F377" s="114"/>
    </row>
    <row r="379" spans="1:6" ht="32.25" customHeight="1">
      <c r="A379" s="114" t="s">
        <v>118</v>
      </c>
      <c r="B379" s="114"/>
      <c r="C379" s="114"/>
      <c r="D379" s="114"/>
      <c r="E379" s="114"/>
      <c r="F379" s="114"/>
    </row>
    <row r="381" spans="1:4" ht="150">
      <c r="A381" s="118" t="s">
        <v>94</v>
      </c>
      <c r="B381" s="119"/>
      <c r="C381" s="54" t="s">
        <v>187</v>
      </c>
      <c r="D381" s="5" t="s">
        <v>238</v>
      </c>
    </row>
    <row r="382" spans="1:4" ht="15">
      <c r="A382" s="121">
        <v>1</v>
      </c>
      <c r="B382" s="122"/>
      <c r="C382" s="49">
        <v>2</v>
      </c>
      <c r="D382" s="49" t="s">
        <v>62</v>
      </c>
    </row>
    <row r="383" spans="1:4" ht="15">
      <c r="A383" s="121"/>
      <c r="B383" s="122"/>
      <c r="C383" s="7"/>
      <c r="D383" s="7">
        <f>A383*C383</f>
        <v>0</v>
      </c>
    </row>
    <row r="385" spans="1:6" ht="30.75" customHeight="1">
      <c r="A385" s="114" t="s">
        <v>100</v>
      </c>
      <c r="B385" s="114"/>
      <c r="C385" s="114"/>
      <c r="D385" s="114"/>
      <c r="E385" s="114"/>
      <c r="F385" s="114"/>
    </row>
    <row r="386" spans="1:6" ht="30.75" customHeight="1">
      <c r="A386" s="45"/>
      <c r="B386" s="45"/>
      <c r="C386" s="46"/>
      <c r="D386" s="45"/>
      <c r="E386" s="45"/>
      <c r="F386" s="45"/>
    </row>
    <row r="387" spans="1:5" ht="150">
      <c r="A387" s="4" t="s">
        <v>237</v>
      </c>
      <c r="B387" s="5" t="s">
        <v>235</v>
      </c>
      <c r="C387" s="54" t="s">
        <v>95</v>
      </c>
      <c r="D387" s="54" t="s">
        <v>188</v>
      </c>
      <c r="E387" s="5" t="s">
        <v>238</v>
      </c>
    </row>
    <row r="388" spans="1:5" ht="15">
      <c r="A388" s="6">
        <v>1</v>
      </c>
      <c r="B388" s="18">
        <v>2</v>
      </c>
      <c r="C388" s="53">
        <v>3</v>
      </c>
      <c r="D388" s="49">
        <v>4</v>
      </c>
      <c r="E388" s="49" t="s">
        <v>55</v>
      </c>
    </row>
    <row r="389" spans="1:5" ht="15" hidden="1">
      <c r="A389" s="4">
        <v>1</v>
      </c>
      <c r="B389" s="8"/>
      <c r="C389" s="50"/>
      <c r="D389" s="7"/>
      <c r="E389" s="7">
        <f>C389*D389</f>
        <v>0</v>
      </c>
    </row>
    <row r="390" spans="1:5" ht="15" hidden="1">
      <c r="A390" s="4">
        <v>2</v>
      </c>
      <c r="B390" s="8"/>
      <c r="C390" s="50"/>
      <c r="D390" s="7"/>
      <c r="E390" s="7">
        <f>C390*D390</f>
        <v>0</v>
      </c>
    </row>
    <row r="391" spans="1:5" ht="15" hidden="1">
      <c r="A391" s="4">
        <v>3</v>
      </c>
      <c r="B391" s="8"/>
      <c r="C391" s="50"/>
      <c r="D391" s="7"/>
      <c r="E391" s="7">
        <f>C391*D391</f>
        <v>0</v>
      </c>
    </row>
    <row r="392" spans="1:5" ht="15" hidden="1">
      <c r="A392" s="4">
        <v>4</v>
      </c>
      <c r="B392" s="8"/>
      <c r="C392" s="50"/>
      <c r="D392" s="7"/>
      <c r="E392" s="7">
        <f>C392*D392</f>
        <v>0</v>
      </c>
    </row>
    <row r="393" spans="1:5" ht="15" hidden="1">
      <c r="A393" s="4">
        <v>5</v>
      </c>
      <c r="B393" s="8"/>
      <c r="C393" s="50"/>
      <c r="D393" s="7"/>
      <c r="E393" s="7">
        <f>C393*D393</f>
        <v>0</v>
      </c>
    </row>
    <row r="394" spans="1:5" ht="15">
      <c r="A394" s="8" t="s">
        <v>236</v>
      </c>
      <c r="B394" s="8"/>
      <c r="C394" s="50" t="s">
        <v>242</v>
      </c>
      <c r="D394" s="9" t="s">
        <v>242</v>
      </c>
      <c r="E394" s="9">
        <f>SUM(E389:E393)</f>
        <v>0</v>
      </c>
    </row>
    <row r="396" spans="1:6" ht="31.5" customHeight="1">
      <c r="A396" s="114" t="s">
        <v>101</v>
      </c>
      <c r="B396" s="114"/>
      <c r="C396" s="114"/>
      <c r="D396" s="114"/>
      <c r="E396" s="114"/>
      <c r="F396" s="114"/>
    </row>
    <row r="397" spans="1:6" ht="150">
      <c r="A397" s="118" t="s">
        <v>96</v>
      </c>
      <c r="B397" s="119"/>
      <c r="C397" s="54" t="s">
        <v>97</v>
      </c>
      <c r="D397" s="5" t="s">
        <v>238</v>
      </c>
      <c r="E397" s="45"/>
      <c r="F397" s="45"/>
    </row>
    <row r="398" spans="1:4" ht="15">
      <c r="A398" s="121">
        <v>1</v>
      </c>
      <c r="B398" s="122"/>
      <c r="C398" s="49">
        <v>2</v>
      </c>
      <c r="D398" s="49" t="s">
        <v>62</v>
      </c>
    </row>
    <row r="399" spans="1:4" ht="15">
      <c r="A399" s="121">
        <v>66</v>
      </c>
      <c r="B399" s="122"/>
      <c r="C399" s="4">
        <v>406.07</v>
      </c>
      <c r="D399" s="7">
        <f>A399*C399</f>
        <v>26800.62</v>
      </c>
    </row>
    <row r="401" spans="1:4" ht="122.25" customHeight="1">
      <c r="A401" s="117" t="s">
        <v>99</v>
      </c>
      <c r="B401" s="117"/>
      <c r="C401" s="117"/>
      <c r="D401" s="20">
        <f>D399+E394+D383</f>
        <v>26800.62</v>
      </c>
    </row>
    <row r="402" spans="1:4" ht="68.25" customHeight="1">
      <c r="A402" s="117" t="s">
        <v>147</v>
      </c>
      <c r="B402" s="117"/>
      <c r="C402" s="117"/>
      <c r="D402" s="106">
        <f>D401+D375+E363+D350</f>
        <v>638700.59</v>
      </c>
    </row>
    <row r="403" spans="1:6" ht="94.5" customHeight="1">
      <c r="A403" s="114" t="s">
        <v>119</v>
      </c>
      <c r="B403" s="114"/>
      <c r="C403" s="114"/>
      <c r="D403" s="114"/>
      <c r="E403" s="114"/>
      <c r="F403" s="114"/>
    </row>
    <row r="405" ht="15">
      <c r="A405" s="1" t="s">
        <v>102</v>
      </c>
    </row>
    <row r="407" ht="15">
      <c r="A407" s="1" t="s">
        <v>189</v>
      </c>
    </row>
    <row r="409" spans="1:5" ht="90">
      <c r="A409" s="4" t="s">
        <v>237</v>
      </c>
      <c r="B409" s="5" t="s">
        <v>235</v>
      </c>
      <c r="C409" s="54" t="s">
        <v>191</v>
      </c>
      <c r="D409" s="54" t="s">
        <v>190</v>
      </c>
      <c r="E409" s="5" t="s">
        <v>238</v>
      </c>
    </row>
    <row r="410" spans="1:5" ht="15">
      <c r="A410" s="6">
        <v>1</v>
      </c>
      <c r="B410" s="18">
        <v>2</v>
      </c>
      <c r="C410" s="53">
        <v>3</v>
      </c>
      <c r="D410" s="49">
        <v>4</v>
      </c>
      <c r="E410" s="49" t="s">
        <v>55</v>
      </c>
    </row>
    <row r="411" spans="1:5" ht="45">
      <c r="A411" s="8">
        <v>1</v>
      </c>
      <c r="B411" s="10" t="s">
        <v>303</v>
      </c>
      <c r="C411" s="50">
        <v>1</v>
      </c>
      <c r="D411" s="7">
        <f>3453.47*2</f>
        <v>6906.94</v>
      </c>
      <c r="E411" s="7">
        <f>C411*D411</f>
        <v>6906.94</v>
      </c>
    </row>
    <row r="412" spans="1:5" ht="15" hidden="1">
      <c r="A412" s="4">
        <v>2</v>
      </c>
      <c r="B412" s="10"/>
      <c r="C412" s="50"/>
      <c r="D412" s="7"/>
      <c r="E412" s="7">
        <f>C412*D412</f>
        <v>0</v>
      </c>
    </row>
    <row r="413" spans="1:5" ht="15" hidden="1">
      <c r="A413" s="4">
        <v>3</v>
      </c>
      <c r="B413" s="10"/>
      <c r="C413" s="50"/>
      <c r="D413" s="7"/>
      <c r="E413" s="7">
        <f>C413*D413</f>
        <v>0</v>
      </c>
    </row>
    <row r="414" spans="1:5" ht="15" hidden="1">
      <c r="A414" s="4">
        <v>4</v>
      </c>
      <c r="B414" s="10"/>
      <c r="C414" s="50"/>
      <c r="D414" s="7"/>
      <c r="E414" s="7">
        <f>C414*D414</f>
        <v>0</v>
      </c>
    </row>
    <row r="415" spans="1:5" ht="15" hidden="1">
      <c r="A415" s="4">
        <v>5</v>
      </c>
      <c r="B415" s="10"/>
      <c r="C415" s="50"/>
      <c r="D415" s="7"/>
      <c r="E415" s="7">
        <f>C415*D415</f>
        <v>0</v>
      </c>
    </row>
    <row r="416" spans="1:5" ht="15">
      <c r="A416" s="8" t="s">
        <v>236</v>
      </c>
      <c r="B416" s="8" t="s">
        <v>242</v>
      </c>
      <c r="C416" s="50" t="s">
        <v>242</v>
      </c>
      <c r="D416" s="9" t="s">
        <v>242</v>
      </c>
      <c r="E416" s="9">
        <f>SUM(E411:E415)</f>
        <v>6906.94</v>
      </c>
    </row>
    <row r="418" spans="1:6" ht="57" customHeight="1">
      <c r="A418" s="114" t="s">
        <v>255</v>
      </c>
      <c r="B418" s="114"/>
      <c r="C418" s="114"/>
      <c r="D418" s="114"/>
      <c r="E418" s="114"/>
      <c r="F418" s="114"/>
    </row>
    <row r="420" spans="1:4" ht="321" customHeight="1" hidden="1">
      <c r="A420" s="4" t="s">
        <v>237</v>
      </c>
      <c r="B420" s="5" t="s">
        <v>235</v>
      </c>
      <c r="C420" s="54" t="s">
        <v>103</v>
      </c>
      <c r="D420" s="5" t="s">
        <v>238</v>
      </c>
    </row>
    <row r="421" spans="1:4" ht="15" hidden="1">
      <c r="A421" s="6">
        <v>1</v>
      </c>
      <c r="B421" s="18">
        <v>2</v>
      </c>
      <c r="C421" s="53">
        <v>3</v>
      </c>
      <c r="D421" s="49" t="s">
        <v>7</v>
      </c>
    </row>
    <row r="422" spans="1:4" ht="15" hidden="1">
      <c r="A422" s="4">
        <v>1</v>
      </c>
      <c r="B422" s="10"/>
      <c r="C422" s="50"/>
      <c r="D422" s="7">
        <f>C422</f>
        <v>0</v>
      </c>
    </row>
    <row r="423" spans="1:4" ht="15" hidden="1">
      <c r="A423" s="4">
        <v>2</v>
      </c>
      <c r="B423" s="8"/>
      <c r="C423" s="50"/>
      <c r="D423" s="7">
        <f>C423</f>
        <v>0</v>
      </c>
    </row>
    <row r="424" spans="1:4" ht="15" hidden="1">
      <c r="A424" s="4">
        <v>3</v>
      </c>
      <c r="B424" s="8"/>
      <c r="C424" s="50"/>
      <c r="D424" s="7">
        <f>C424</f>
        <v>0</v>
      </c>
    </row>
    <row r="425" spans="1:4" ht="15" hidden="1">
      <c r="A425" s="4">
        <v>4</v>
      </c>
      <c r="B425" s="8"/>
      <c r="C425" s="50"/>
      <c r="D425" s="7">
        <f>C425</f>
        <v>0</v>
      </c>
    </row>
    <row r="426" spans="1:4" ht="15" hidden="1">
      <c r="A426" s="4">
        <v>5</v>
      </c>
      <c r="B426" s="8"/>
      <c r="C426" s="50"/>
      <c r="D426" s="7">
        <f>C426</f>
        <v>0</v>
      </c>
    </row>
    <row r="427" spans="1:4" ht="15" hidden="1">
      <c r="A427" s="8" t="s">
        <v>236</v>
      </c>
      <c r="B427" s="8" t="s">
        <v>242</v>
      </c>
      <c r="C427" s="50" t="s">
        <v>242</v>
      </c>
      <c r="D427" s="9">
        <f>SUM(D422:D426)</f>
        <v>0</v>
      </c>
    </row>
    <row r="429" spans="1:4" ht="54.75" customHeight="1">
      <c r="A429" s="117" t="s">
        <v>109</v>
      </c>
      <c r="B429" s="117"/>
      <c r="C429" s="117"/>
      <c r="D429" s="107">
        <f>D427+E416</f>
        <v>6906.94</v>
      </c>
    </row>
    <row r="431" spans="1:5" ht="34.5" customHeight="1">
      <c r="A431" s="114" t="s">
        <v>104</v>
      </c>
      <c r="B431" s="114"/>
      <c r="C431" s="114"/>
      <c r="D431" s="114"/>
      <c r="E431" s="114"/>
    </row>
    <row r="432" spans="1:6" ht="135">
      <c r="A432" s="4" t="s">
        <v>237</v>
      </c>
      <c r="B432" s="5" t="s">
        <v>105</v>
      </c>
      <c r="C432" s="27" t="s">
        <v>192</v>
      </c>
      <c r="D432" s="28" t="s">
        <v>193</v>
      </c>
      <c r="E432" s="10" t="s">
        <v>110</v>
      </c>
      <c r="F432" s="5" t="s">
        <v>238</v>
      </c>
    </row>
    <row r="433" spans="1:6" ht="30">
      <c r="A433" s="6">
        <v>1</v>
      </c>
      <c r="B433" s="18">
        <v>2</v>
      </c>
      <c r="C433" s="53">
        <v>3</v>
      </c>
      <c r="D433" s="8">
        <v>4</v>
      </c>
      <c r="E433" s="8" t="s">
        <v>107</v>
      </c>
      <c r="F433" s="49" t="s">
        <v>106</v>
      </c>
    </row>
    <row r="434" spans="1:6" ht="15">
      <c r="A434" s="4">
        <v>1</v>
      </c>
      <c r="B434" s="8">
        <v>1</v>
      </c>
      <c r="C434" s="91">
        <v>72</v>
      </c>
      <c r="D434" s="8">
        <v>219</v>
      </c>
      <c r="E434" s="8">
        <v>1.2</v>
      </c>
      <c r="F434" s="7">
        <f>B434*C434*D434/E434</f>
        <v>13140</v>
      </c>
    </row>
    <row r="436" spans="1:5" ht="15">
      <c r="A436" s="114" t="s">
        <v>194</v>
      </c>
      <c r="B436" s="114"/>
      <c r="C436" s="114"/>
      <c r="D436" s="114"/>
      <c r="E436" s="114"/>
    </row>
    <row r="437" spans="1:5" ht="15">
      <c r="A437" s="45"/>
      <c r="B437" s="45"/>
      <c r="C437" s="46"/>
      <c r="D437" s="45"/>
      <c r="E437" s="45"/>
    </row>
    <row r="438" spans="1:5" ht="60">
      <c r="A438" s="4" t="s">
        <v>237</v>
      </c>
      <c r="B438" s="5" t="s">
        <v>235</v>
      </c>
      <c r="C438" s="29" t="s">
        <v>197</v>
      </c>
      <c r="D438" s="49" t="s">
        <v>198</v>
      </c>
      <c r="E438" s="5" t="s">
        <v>238</v>
      </c>
    </row>
    <row r="439" spans="1:5" ht="15">
      <c r="A439" s="6">
        <v>1</v>
      </c>
      <c r="B439" s="18">
        <v>2</v>
      </c>
      <c r="C439" s="53">
        <v>3</v>
      </c>
      <c r="D439" s="8">
        <v>4</v>
      </c>
      <c r="E439" s="49" t="s">
        <v>108</v>
      </c>
    </row>
    <row r="440" spans="1:5" ht="45">
      <c r="A440" s="4">
        <v>1</v>
      </c>
      <c r="B440" s="10" t="s">
        <v>291</v>
      </c>
      <c r="C440" s="50"/>
      <c r="D440" s="7"/>
      <c r="E440" s="7">
        <f>C440*D440</f>
        <v>0</v>
      </c>
    </row>
    <row r="441" spans="1:5" ht="15" hidden="1">
      <c r="A441" s="4">
        <v>2</v>
      </c>
      <c r="B441" s="8"/>
      <c r="C441" s="50"/>
      <c r="D441" s="7"/>
      <c r="E441" s="7">
        <f>C441*D441</f>
        <v>0</v>
      </c>
    </row>
    <row r="442" spans="1:5" ht="15" hidden="1">
      <c r="A442" s="4">
        <v>3</v>
      </c>
      <c r="B442" s="8"/>
      <c r="C442" s="50"/>
      <c r="D442" s="7"/>
      <c r="E442" s="7">
        <f>C442*D442</f>
        <v>0</v>
      </c>
    </row>
    <row r="443" spans="1:5" ht="15" hidden="1">
      <c r="A443" s="4">
        <v>4</v>
      </c>
      <c r="B443" s="8"/>
      <c r="C443" s="50"/>
      <c r="D443" s="7"/>
      <c r="E443" s="7">
        <f>C443*D443</f>
        <v>0</v>
      </c>
    </row>
    <row r="444" spans="1:5" ht="15" hidden="1">
      <c r="A444" s="4">
        <v>5</v>
      </c>
      <c r="B444" s="8"/>
      <c r="C444" s="50"/>
      <c r="D444" s="7"/>
      <c r="E444" s="7">
        <f>C444*D444</f>
        <v>0</v>
      </c>
    </row>
    <row r="445" spans="1:5" ht="15">
      <c r="A445" s="8" t="s">
        <v>236</v>
      </c>
      <c r="B445" s="8" t="s">
        <v>242</v>
      </c>
      <c r="C445" s="50" t="s">
        <v>242</v>
      </c>
      <c r="D445" s="9" t="s">
        <v>242</v>
      </c>
      <c r="E445" s="9">
        <f>SUM(E440:E444)</f>
        <v>0</v>
      </c>
    </row>
    <row r="446" spans="3:5" ht="15">
      <c r="C446" s="19"/>
      <c r="D446" s="11"/>
      <c r="E446" s="11"/>
    </row>
    <row r="447" ht="15">
      <c r="A447" s="1" t="s">
        <v>195</v>
      </c>
    </row>
    <row r="449" spans="1:4" ht="105">
      <c r="A449" s="4" t="s">
        <v>237</v>
      </c>
      <c r="B449" s="5" t="s">
        <v>235</v>
      </c>
      <c r="C449" s="54" t="s">
        <v>111</v>
      </c>
      <c r="D449" s="5" t="s">
        <v>238</v>
      </c>
    </row>
    <row r="450" spans="1:4" ht="15">
      <c r="A450" s="6">
        <v>1</v>
      </c>
      <c r="B450" s="18">
        <v>2</v>
      </c>
      <c r="C450" s="53">
        <v>3</v>
      </c>
      <c r="D450" s="49" t="s">
        <v>7</v>
      </c>
    </row>
    <row r="451" spans="1:4" ht="15">
      <c r="A451" s="4">
        <v>1</v>
      </c>
      <c r="B451" s="8"/>
      <c r="C451" s="50"/>
      <c r="D451" s="7">
        <f>C451</f>
        <v>0</v>
      </c>
    </row>
    <row r="452" spans="1:4" ht="15" hidden="1">
      <c r="A452" s="4">
        <v>2</v>
      </c>
      <c r="B452" s="8"/>
      <c r="C452" s="50"/>
      <c r="D452" s="7">
        <f>C452</f>
        <v>0</v>
      </c>
    </row>
    <row r="453" spans="1:4" ht="15" hidden="1">
      <c r="A453" s="4">
        <v>3</v>
      </c>
      <c r="B453" s="8"/>
      <c r="C453" s="50"/>
      <c r="D453" s="7">
        <f>C453</f>
        <v>0</v>
      </c>
    </row>
    <row r="454" spans="1:4" ht="15" hidden="1">
      <c r="A454" s="4">
        <v>4</v>
      </c>
      <c r="B454" s="8"/>
      <c r="C454" s="50"/>
      <c r="D454" s="7">
        <f>C454</f>
        <v>0</v>
      </c>
    </row>
    <row r="455" spans="1:4" ht="15" hidden="1">
      <c r="A455" s="4">
        <v>5</v>
      </c>
      <c r="B455" s="8"/>
      <c r="C455" s="50"/>
      <c r="D455" s="7">
        <f>C455</f>
        <v>0</v>
      </c>
    </row>
    <row r="456" spans="1:4" ht="15">
      <c r="A456" s="8" t="s">
        <v>236</v>
      </c>
      <c r="B456" s="8" t="s">
        <v>242</v>
      </c>
      <c r="C456" s="50" t="s">
        <v>242</v>
      </c>
      <c r="D456" s="9">
        <f>SUM(D451:D455)</f>
        <v>0</v>
      </c>
    </row>
    <row r="458" spans="1:5" ht="36" customHeight="1">
      <c r="A458" s="114" t="s">
        <v>196</v>
      </c>
      <c r="B458" s="114"/>
      <c r="C458" s="114"/>
      <c r="D458" s="114"/>
      <c r="E458" s="114"/>
    </row>
    <row r="459" spans="1:5" ht="96.75" customHeight="1">
      <c r="A459" s="114" t="s">
        <v>112</v>
      </c>
      <c r="B459" s="114"/>
      <c r="C459" s="114"/>
      <c r="D459" s="114"/>
      <c r="E459" s="114"/>
    </row>
    <row r="462" spans="1:4" ht="201" customHeight="1">
      <c r="A462" s="117" t="s">
        <v>120</v>
      </c>
      <c r="B462" s="117"/>
      <c r="C462" s="117"/>
      <c r="D462" s="107">
        <f>D456+E445+F434+D429</f>
        <v>20046.94</v>
      </c>
    </row>
    <row r="464" spans="1:6" ht="48" customHeight="1">
      <c r="A464" s="114" t="s">
        <v>222</v>
      </c>
      <c r="B464" s="114"/>
      <c r="C464" s="114"/>
      <c r="D464" s="114"/>
      <c r="E464" s="114"/>
      <c r="F464" s="114"/>
    </row>
    <row r="465" spans="1:6" ht="18" customHeight="1">
      <c r="A465" s="114" t="s">
        <v>223</v>
      </c>
      <c r="B465" s="114"/>
      <c r="C465" s="114"/>
      <c r="D465" s="114"/>
      <c r="E465" s="114"/>
      <c r="F465" s="114"/>
    </row>
    <row r="467" spans="1:5" ht="120">
      <c r="A467" s="4" t="s">
        <v>237</v>
      </c>
      <c r="B467" s="5" t="s">
        <v>235</v>
      </c>
      <c r="C467" s="29" t="s">
        <v>199</v>
      </c>
      <c r="D467" s="49" t="s">
        <v>200</v>
      </c>
      <c r="E467" s="5" t="s">
        <v>238</v>
      </c>
    </row>
    <row r="468" spans="1:5" ht="15">
      <c r="A468" s="6">
        <v>1</v>
      </c>
      <c r="B468" s="18">
        <v>2</v>
      </c>
      <c r="C468" s="53">
        <v>3</v>
      </c>
      <c r="D468" s="18">
        <v>4</v>
      </c>
      <c r="E468" s="49" t="s">
        <v>108</v>
      </c>
    </row>
    <row r="469" spans="1:5" ht="15">
      <c r="A469" s="4">
        <v>1</v>
      </c>
      <c r="B469" s="8"/>
      <c r="C469" s="50"/>
      <c r="D469" s="7"/>
      <c r="E469" s="7">
        <f>C469*D469</f>
        <v>0</v>
      </c>
    </row>
    <row r="470" spans="1:5" ht="15" hidden="1">
      <c r="A470" s="4">
        <v>2</v>
      </c>
      <c r="B470" s="8"/>
      <c r="C470" s="50"/>
      <c r="D470" s="7"/>
      <c r="E470" s="7">
        <f>C470*D470</f>
        <v>0</v>
      </c>
    </row>
    <row r="471" spans="1:5" ht="15" hidden="1">
      <c r="A471" s="4">
        <v>3</v>
      </c>
      <c r="B471" s="8"/>
      <c r="C471" s="50"/>
      <c r="D471" s="7"/>
      <c r="E471" s="7">
        <f>C471*D471</f>
        <v>0</v>
      </c>
    </row>
    <row r="472" spans="1:5" ht="15" hidden="1">
      <c r="A472" s="4">
        <v>4</v>
      </c>
      <c r="B472" s="8"/>
      <c r="C472" s="50"/>
      <c r="D472" s="7"/>
      <c r="E472" s="7">
        <f>C472*D472</f>
        <v>0</v>
      </c>
    </row>
    <row r="473" spans="1:5" ht="15" hidden="1">
      <c r="A473" s="4">
        <v>5</v>
      </c>
      <c r="B473" s="8"/>
      <c r="C473" s="50"/>
      <c r="D473" s="7"/>
      <c r="E473" s="7">
        <f>C473*D473</f>
        <v>0</v>
      </c>
    </row>
    <row r="474" spans="1:5" ht="15">
      <c r="A474" s="8" t="s">
        <v>236</v>
      </c>
      <c r="B474" s="8" t="s">
        <v>242</v>
      </c>
      <c r="C474" s="50" t="s">
        <v>242</v>
      </c>
      <c r="D474" s="9" t="s">
        <v>242</v>
      </c>
      <c r="E474" s="9">
        <f>SUM(E469:E473)</f>
        <v>0</v>
      </c>
    </row>
    <row r="476" spans="1:6" s="58" customFormat="1" ht="15">
      <c r="A476" s="120" t="s">
        <v>224</v>
      </c>
      <c r="B476" s="120"/>
      <c r="C476" s="120"/>
      <c r="D476" s="120"/>
      <c r="E476" s="120"/>
      <c r="F476" s="120"/>
    </row>
    <row r="477" s="58" customFormat="1" ht="15">
      <c r="C477" s="68"/>
    </row>
    <row r="478" spans="1:5" s="58" customFormat="1" ht="105">
      <c r="A478" s="55" t="s">
        <v>237</v>
      </c>
      <c r="B478" s="56" t="s">
        <v>235</v>
      </c>
      <c r="C478" s="69" t="s">
        <v>201</v>
      </c>
      <c r="D478" s="62" t="s">
        <v>202</v>
      </c>
      <c r="E478" s="56" t="s">
        <v>238</v>
      </c>
    </row>
    <row r="479" spans="1:5" s="58" customFormat="1" ht="15">
      <c r="A479" s="59">
        <v>1</v>
      </c>
      <c r="B479" s="60">
        <v>2</v>
      </c>
      <c r="C479" s="61">
        <v>3</v>
      </c>
      <c r="D479" s="60">
        <v>4</v>
      </c>
      <c r="E479" s="62" t="s">
        <v>108</v>
      </c>
    </row>
    <row r="480" spans="1:5" s="58" customFormat="1" ht="16.5" customHeight="1">
      <c r="A480" s="55">
        <v>1</v>
      </c>
      <c r="B480" s="66" t="s">
        <v>322</v>
      </c>
      <c r="C480" s="64">
        <v>1</v>
      </c>
      <c r="D480" s="65">
        <v>2802.8</v>
      </c>
      <c r="E480" s="65">
        <f>C480*D480</f>
        <v>2802.8</v>
      </c>
    </row>
    <row r="481" spans="1:5" s="58" customFormat="1" ht="15">
      <c r="A481" s="55">
        <v>2</v>
      </c>
      <c r="B481" s="66" t="s">
        <v>323</v>
      </c>
      <c r="C481" s="64">
        <v>1</v>
      </c>
      <c r="D481" s="65">
        <v>3549.19</v>
      </c>
      <c r="E481" s="65">
        <f>C481*D481</f>
        <v>3549.19</v>
      </c>
    </row>
    <row r="482" spans="1:5" s="58" customFormat="1" ht="15">
      <c r="A482" s="55">
        <v>3</v>
      </c>
      <c r="B482" s="66" t="s">
        <v>324</v>
      </c>
      <c r="C482" s="64">
        <v>1</v>
      </c>
      <c r="D482" s="65">
        <v>6736.99</v>
      </c>
      <c r="E482" s="65">
        <f>C482*D482</f>
        <v>6736.99</v>
      </c>
    </row>
    <row r="483" spans="1:5" s="58" customFormat="1" ht="15">
      <c r="A483" s="55">
        <v>4</v>
      </c>
      <c r="B483" s="66" t="s">
        <v>325</v>
      </c>
      <c r="C483" s="64">
        <v>1</v>
      </c>
      <c r="D483" s="65">
        <v>17987.2</v>
      </c>
      <c r="E483" s="65">
        <f>C483*D483</f>
        <v>17987.2</v>
      </c>
    </row>
    <row r="484" spans="1:5" s="58" customFormat="1" ht="15" hidden="1">
      <c r="A484" s="55">
        <v>5</v>
      </c>
      <c r="B484" s="66"/>
      <c r="C484" s="64"/>
      <c r="D484" s="65"/>
      <c r="E484" s="65">
        <f>C484*D484</f>
        <v>0</v>
      </c>
    </row>
    <row r="485" spans="1:5" s="58" customFormat="1" ht="15">
      <c r="A485" s="66" t="s">
        <v>236</v>
      </c>
      <c r="B485" s="66" t="s">
        <v>242</v>
      </c>
      <c r="C485" s="64" t="s">
        <v>242</v>
      </c>
      <c r="D485" s="67" t="s">
        <v>242</v>
      </c>
      <c r="E485" s="67">
        <f>SUM(E480:E484)</f>
        <v>31076.18</v>
      </c>
    </row>
    <row r="487" spans="1:6" ht="15">
      <c r="A487" s="114" t="s">
        <v>140</v>
      </c>
      <c r="B487" s="114"/>
      <c r="C487" s="114"/>
      <c r="D487" s="114"/>
      <c r="E487" s="114"/>
      <c r="F487" s="114"/>
    </row>
    <row r="489" spans="1:5" ht="75">
      <c r="A489" s="4" t="s">
        <v>237</v>
      </c>
      <c r="B489" s="5" t="s">
        <v>235</v>
      </c>
      <c r="C489" s="29" t="s">
        <v>203</v>
      </c>
      <c r="D489" s="49" t="s">
        <v>204</v>
      </c>
      <c r="E489" s="5" t="s">
        <v>238</v>
      </c>
    </row>
    <row r="490" spans="1:5" ht="15">
      <c r="A490" s="6">
        <v>1</v>
      </c>
      <c r="B490" s="18">
        <v>2</v>
      </c>
      <c r="C490" s="53">
        <v>3</v>
      </c>
      <c r="D490" s="22">
        <v>4</v>
      </c>
      <c r="E490" s="49" t="s">
        <v>108</v>
      </c>
    </row>
    <row r="491" spans="1:5" ht="15" hidden="1">
      <c r="A491" s="4">
        <v>1</v>
      </c>
      <c r="B491" s="10"/>
      <c r="C491" s="50"/>
      <c r="D491" s="7"/>
      <c r="E491" s="7">
        <f>C491*D491</f>
        <v>0</v>
      </c>
    </row>
    <row r="492" spans="1:5" ht="15" hidden="1">
      <c r="A492" s="4">
        <v>2</v>
      </c>
      <c r="B492" s="10"/>
      <c r="C492" s="50"/>
      <c r="D492" s="7"/>
      <c r="E492" s="7">
        <f>C492*D492</f>
        <v>0</v>
      </c>
    </row>
    <row r="493" spans="1:5" ht="15" hidden="1">
      <c r="A493" s="4">
        <v>3</v>
      </c>
      <c r="B493" s="8"/>
      <c r="C493" s="50"/>
      <c r="D493" s="7"/>
      <c r="E493" s="7">
        <f>C493*D493</f>
        <v>0</v>
      </c>
    </row>
    <row r="494" spans="1:5" ht="15" hidden="1">
      <c r="A494" s="4">
        <v>4</v>
      </c>
      <c r="B494" s="8"/>
      <c r="C494" s="50"/>
      <c r="D494" s="7"/>
      <c r="E494" s="7">
        <f>C494*D494</f>
        <v>0</v>
      </c>
    </row>
    <row r="495" spans="1:5" ht="15" hidden="1">
      <c r="A495" s="4">
        <v>5</v>
      </c>
      <c r="B495" s="8"/>
      <c r="C495" s="50"/>
      <c r="D495" s="7"/>
      <c r="E495" s="7">
        <f>C495*D495</f>
        <v>0</v>
      </c>
    </row>
    <row r="496" spans="1:5" ht="15">
      <c r="A496" s="8" t="s">
        <v>236</v>
      </c>
      <c r="B496" s="8" t="s">
        <v>242</v>
      </c>
      <c r="C496" s="50" t="s">
        <v>242</v>
      </c>
      <c r="D496" s="9" t="s">
        <v>242</v>
      </c>
      <c r="E496" s="9">
        <f>SUM(E491:E495)</f>
        <v>0</v>
      </c>
    </row>
    <row r="498" spans="1:4" ht="78.75" customHeight="1">
      <c r="A498" s="117" t="s">
        <v>225</v>
      </c>
      <c r="B498" s="117"/>
      <c r="C498" s="117"/>
      <c r="D498" s="107">
        <f>E496+E485+E474</f>
        <v>31076.18</v>
      </c>
    </row>
    <row r="500" spans="1:6" ht="30.75" customHeight="1">
      <c r="A500" s="139" t="s">
        <v>226</v>
      </c>
      <c r="B500" s="139"/>
      <c r="C500" s="139"/>
      <c r="D500" s="139"/>
      <c r="E500" s="139"/>
      <c r="F500" s="139"/>
    </row>
    <row r="502" ht="15">
      <c r="A502" s="1" t="s">
        <v>205</v>
      </c>
    </row>
    <row r="504" spans="1:7" ht="75">
      <c r="A504" s="4" t="s">
        <v>237</v>
      </c>
      <c r="B504" s="5" t="s">
        <v>235</v>
      </c>
      <c r="C504" s="29" t="s">
        <v>206</v>
      </c>
      <c r="D504" s="49" t="s">
        <v>207</v>
      </c>
      <c r="E504" s="29" t="s">
        <v>208</v>
      </c>
      <c r="F504" s="49" t="s">
        <v>209</v>
      </c>
      <c r="G504" s="5" t="s">
        <v>238</v>
      </c>
    </row>
    <row r="505" spans="1:7" ht="15">
      <c r="A505" s="6">
        <v>1</v>
      </c>
      <c r="B505" s="18">
        <v>2</v>
      </c>
      <c r="C505" s="53">
        <v>3</v>
      </c>
      <c r="D505" s="8">
        <v>4</v>
      </c>
      <c r="E505" s="14">
        <v>5</v>
      </c>
      <c r="F505" s="8">
        <v>6</v>
      </c>
      <c r="G505" s="49" t="s">
        <v>227</v>
      </c>
    </row>
    <row r="506" spans="1:7" ht="15" hidden="1">
      <c r="A506" s="4">
        <v>1</v>
      </c>
      <c r="B506" s="8"/>
      <c r="C506" s="50"/>
      <c r="D506" s="7"/>
      <c r="E506" s="50"/>
      <c r="F506" s="7"/>
      <c r="G506" s="7">
        <f>C506*D506+E506*F506</f>
        <v>0</v>
      </c>
    </row>
    <row r="507" spans="1:7" ht="15" hidden="1">
      <c r="A507" s="4">
        <v>2</v>
      </c>
      <c r="B507" s="8"/>
      <c r="C507" s="50"/>
      <c r="D507" s="7"/>
      <c r="E507" s="50"/>
      <c r="F507" s="7"/>
      <c r="G507" s="7">
        <f>C507*D507+E507*F507</f>
        <v>0</v>
      </c>
    </row>
    <row r="508" spans="1:7" ht="15" hidden="1">
      <c r="A508" s="4">
        <v>3</v>
      </c>
      <c r="B508" s="8"/>
      <c r="C508" s="50"/>
      <c r="D508" s="7"/>
      <c r="E508" s="50"/>
      <c r="F508" s="7"/>
      <c r="G508" s="7">
        <f>C508*D508+E508*F508</f>
        <v>0</v>
      </c>
    </row>
    <row r="509" spans="1:7" ht="15" hidden="1">
      <c r="A509" s="4">
        <v>4</v>
      </c>
      <c r="B509" s="8"/>
      <c r="C509" s="50"/>
      <c r="D509" s="7"/>
      <c r="E509" s="50"/>
      <c r="F509" s="7"/>
      <c r="G509" s="7">
        <f>C509*D509+E509*F509</f>
        <v>0</v>
      </c>
    </row>
    <row r="510" spans="1:7" ht="15" hidden="1">
      <c r="A510" s="4">
        <v>5</v>
      </c>
      <c r="B510" s="8"/>
      <c r="C510" s="50"/>
      <c r="D510" s="7"/>
      <c r="E510" s="50"/>
      <c r="F510" s="7"/>
      <c r="G510" s="7">
        <f>C510*D510+E510*F510</f>
        <v>0</v>
      </c>
    </row>
    <row r="511" spans="1:7" ht="15">
      <c r="A511" s="8" t="s">
        <v>236</v>
      </c>
      <c r="B511" s="8" t="s">
        <v>242</v>
      </c>
      <c r="C511" s="50" t="s">
        <v>242</v>
      </c>
      <c r="D511" s="9" t="s">
        <v>242</v>
      </c>
      <c r="E511" s="51" t="s">
        <v>242</v>
      </c>
      <c r="F511" s="9" t="s">
        <v>242</v>
      </c>
      <c r="G511" s="9">
        <f>SUM(G506:G510)</f>
        <v>0</v>
      </c>
    </row>
    <row r="513" ht="15">
      <c r="A513" s="1" t="s">
        <v>229</v>
      </c>
    </row>
    <row r="515" spans="1:6" ht="150">
      <c r="A515" s="4" t="s">
        <v>237</v>
      </c>
      <c r="B515" s="5" t="s">
        <v>235</v>
      </c>
      <c r="C515" s="49" t="s">
        <v>210</v>
      </c>
      <c r="D515" s="5" t="s">
        <v>49</v>
      </c>
      <c r="E515" s="49" t="s">
        <v>211</v>
      </c>
      <c r="F515" s="5" t="s">
        <v>238</v>
      </c>
    </row>
    <row r="516" spans="1:6" ht="15">
      <c r="A516" s="6">
        <v>1</v>
      </c>
      <c r="B516" s="18">
        <v>2</v>
      </c>
      <c r="C516" s="6">
        <v>3</v>
      </c>
      <c r="D516" s="18">
        <v>4</v>
      </c>
      <c r="E516" s="18">
        <v>5</v>
      </c>
      <c r="F516" s="8" t="s">
        <v>66</v>
      </c>
    </row>
    <row r="517" spans="1:13" s="23" customFormat="1" ht="37.5" customHeight="1">
      <c r="A517" s="92">
        <v>2</v>
      </c>
      <c r="B517" s="93" t="s">
        <v>121</v>
      </c>
      <c r="C517" s="24">
        <v>23</v>
      </c>
      <c r="D517" s="30">
        <v>65</v>
      </c>
      <c r="E517" s="94">
        <v>271.11</v>
      </c>
      <c r="F517" s="30">
        <f>C517*D517*E517</f>
        <v>405309.45</v>
      </c>
      <c r="G517" s="95"/>
      <c r="H517" s="96"/>
      <c r="I517" s="97"/>
      <c r="J517" s="97"/>
      <c r="K517" s="97"/>
      <c r="L517" s="97"/>
      <c r="M517" s="97"/>
    </row>
    <row r="518" spans="1:8" ht="15" hidden="1">
      <c r="A518" s="4">
        <v>2</v>
      </c>
      <c r="B518" s="10" t="s">
        <v>122</v>
      </c>
      <c r="C518" s="28"/>
      <c r="D518" s="7"/>
      <c r="E518" s="31"/>
      <c r="F518" s="30">
        <f aca="true" t="shared" si="5" ref="F518:F529">C518*D518*E518</f>
        <v>0</v>
      </c>
      <c r="G518" s="11"/>
      <c r="H518" s="11"/>
    </row>
    <row r="519" spans="1:7" ht="15" hidden="1">
      <c r="A519" s="4">
        <v>3</v>
      </c>
      <c r="B519" s="10" t="s">
        <v>123</v>
      </c>
      <c r="C519" s="28"/>
      <c r="D519" s="7"/>
      <c r="E519" s="31"/>
      <c r="F519" s="30">
        <f t="shared" si="5"/>
        <v>0</v>
      </c>
      <c r="G519" s="11"/>
    </row>
    <row r="520" spans="1:6" ht="15" hidden="1">
      <c r="A520" s="4">
        <v>4</v>
      </c>
      <c r="B520" s="10" t="s">
        <v>124</v>
      </c>
      <c r="C520" s="28"/>
      <c r="D520" s="7"/>
      <c r="E520" s="31"/>
      <c r="F520" s="30">
        <f t="shared" si="5"/>
        <v>0</v>
      </c>
    </row>
    <row r="521" spans="1:6" ht="15">
      <c r="A521" s="4">
        <v>2</v>
      </c>
      <c r="B521" s="10" t="s">
        <v>314</v>
      </c>
      <c r="C521" s="28">
        <v>1</v>
      </c>
      <c r="D521" s="30">
        <v>60</v>
      </c>
      <c r="E521" s="94">
        <v>313</v>
      </c>
      <c r="F521" s="30">
        <f t="shared" si="5"/>
        <v>18780</v>
      </c>
    </row>
    <row r="522" spans="1:6" ht="15">
      <c r="A522" s="4">
        <v>3</v>
      </c>
      <c r="B522" s="10" t="s">
        <v>313</v>
      </c>
      <c r="C522" s="28">
        <v>1</v>
      </c>
      <c r="D522" s="7">
        <v>60</v>
      </c>
      <c r="E522" s="31">
        <v>859.7</v>
      </c>
      <c r="F522" s="30">
        <f t="shared" si="5"/>
        <v>51582</v>
      </c>
    </row>
    <row r="523" spans="1:6" ht="15">
      <c r="A523" s="4">
        <v>4</v>
      </c>
      <c r="B523" s="10" t="s">
        <v>125</v>
      </c>
      <c r="C523" s="28">
        <v>1</v>
      </c>
      <c r="D523" s="7">
        <v>60</v>
      </c>
      <c r="E523" s="31">
        <v>196.7</v>
      </c>
      <c r="F523" s="30">
        <f t="shared" si="5"/>
        <v>11802</v>
      </c>
    </row>
    <row r="524" spans="1:6" ht="30">
      <c r="A524" s="4">
        <v>5</v>
      </c>
      <c r="B524" s="10" t="s">
        <v>126</v>
      </c>
      <c r="C524" s="98">
        <v>15</v>
      </c>
      <c r="D524" s="86">
        <v>63</v>
      </c>
      <c r="E524" s="94">
        <v>18.43</v>
      </c>
      <c r="F524" s="30">
        <f t="shared" si="5"/>
        <v>17416.35</v>
      </c>
    </row>
    <row r="525" spans="1:6" ht="15">
      <c r="A525" s="4">
        <v>6</v>
      </c>
      <c r="B525" s="10" t="s">
        <v>127</v>
      </c>
      <c r="C525" s="28">
        <v>4</v>
      </c>
      <c r="D525" s="7">
        <v>63</v>
      </c>
      <c r="E525" s="31">
        <v>163.24</v>
      </c>
      <c r="F525" s="30">
        <f t="shared" si="5"/>
        <v>41136.48</v>
      </c>
    </row>
    <row r="526" spans="1:6" ht="15">
      <c r="A526" s="4">
        <v>7</v>
      </c>
      <c r="B526" s="10" t="s">
        <v>316</v>
      </c>
      <c r="C526" s="28">
        <v>1</v>
      </c>
      <c r="D526" s="7">
        <v>15</v>
      </c>
      <c r="E526" s="31">
        <v>891.4</v>
      </c>
      <c r="F526" s="30">
        <f t="shared" si="5"/>
        <v>13371</v>
      </c>
    </row>
    <row r="527" spans="1:6" ht="30">
      <c r="A527" s="4">
        <v>8</v>
      </c>
      <c r="B527" s="10" t="s">
        <v>299</v>
      </c>
      <c r="C527" s="28">
        <v>16</v>
      </c>
      <c r="D527" s="9">
        <v>63</v>
      </c>
      <c r="E527" s="31">
        <v>13.3</v>
      </c>
      <c r="F527" s="30">
        <f t="shared" si="5"/>
        <v>13406.4</v>
      </c>
    </row>
    <row r="528" spans="1:6" ht="15">
      <c r="A528" s="4">
        <v>9</v>
      </c>
      <c r="B528" s="10" t="s">
        <v>300</v>
      </c>
      <c r="C528" s="28">
        <v>1</v>
      </c>
      <c r="D528" s="7">
        <v>10</v>
      </c>
      <c r="E528" s="31">
        <v>375.17</v>
      </c>
      <c r="F528" s="30">
        <f t="shared" si="5"/>
        <v>3751.7</v>
      </c>
    </row>
    <row r="529" spans="1:6" ht="15">
      <c r="A529" s="4">
        <v>10</v>
      </c>
      <c r="B529" s="10" t="s">
        <v>315</v>
      </c>
      <c r="C529" s="28">
        <v>1</v>
      </c>
      <c r="D529" s="7">
        <v>63</v>
      </c>
      <c r="E529" s="31">
        <v>25.78</v>
      </c>
      <c r="F529" s="30">
        <f t="shared" si="5"/>
        <v>1624.14</v>
      </c>
    </row>
    <row r="530" spans="1:6" ht="15" hidden="1">
      <c r="A530" s="4">
        <v>12</v>
      </c>
      <c r="B530" s="10"/>
      <c r="C530" s="49"/>
      <c r="D530" s="7"/>
      <c r="E530" s="28"/>
      <c r="F530" s="7">
        <f>C530*D530*E530</f>
        <v>0</v>
      </c>
    </row>
    <row r="531" spans="1:6" ht="15">
      <c r="A531" s="8" t="s">
        <v>236</v>
      </c>
      <c r="B531" s="8" t="s">
        <v>242</v>
      </c>
      <c r="C531" s="7" t="s">
        <v>242</v>
      </c>
      <c r="D531" s="9" t="s">
        <v>242</v>
      </c>
      <c r="E531" s="9" t="s">
        <v>298</v>
      </c>
      <c r="F531" s="9">
        <f>SUM(F517:F530)</f>
        <v>578179.52</v>
      </c>
    </row>
    <row r="533" ht="15">
      <c r="A533" s="1" t="s">
        <v>230</v>
      </c>
    </row>
    <row r="535" spans="1:5" ht="150">
      <c r="A535" s="4" t="s">
        <v>237</v>
      </c>
      <c r="B535" s="32" t="s">
        <v>235</v>
      </c>
      <c r="C535" s="29" t="s">
        <v>212</v>
      </c>
      <c r="D535" s="5" t="s">
        <v>213</v>
      </c>
      <c r="E535" s="24" t="s">
        <v>238</v>
      </c>
    </row>
    <row r="536" spans="1:5" ht="15">
      <c r="A536" s="6">
        <v>1</v>
      </c>
      <c r="B536" s="18">
        <v>2</v>
      </c>
      <c r="C536" s="53">
        <v>3</v>
      </c>
      <c r="D536" s="18">
        <v>4</v>
      </c>
      <c r="E536" s="18" t="s">
        <v>55</v>
      </c>
    </row>
    <row r="537" spans="1:5" ht="50.25" customHeight="1">
      <c r="A537" s="4">
        <v>1</v>
      </c>
      <c r="B537" s="10" t="s">
        <v>128</v>
      </c>
      <c r="C537" s="50">
        <v>12</v>
      </c>
      <c r="D537" s="7">
        <v>27.01</v>
      </c>
      <c r="E537" s="7">
        <f>C537*D537</f>
        <v>324.12</v>
      </c>
    </row>
    <row r="538" spans="1:5" ht="50.25" customHeight="1">
      <c r="A538" s="4">
        <v>2</v>
      </c>
      <c r="B538" s="10" t="s">
        <v>129</v>
      </c>
      <c r="C538" s="50">
        <v>6</v>
      </c>
      <c r="D538" s="7">
        <v>39.52</v>
      </c>
      <c r="E538" s="7">
        <f aca="true" t="shared" si="6" ref="E538:E543">C538*D538</f>
        <v>237.12</v>
      </c>
    </row>
    <row r="539" spans="1:5" ht="50.25" customHeight="1">
      <c r="A539" s="4">
        <v>3</v>
      </c>
      <c r="B539" s="10" t="s">
        <v>130</v>
      </c>
      <c r="C539" s="50">
        <v>6</v>
      </c>
      <c r="D539" s="7">
        <v>118.83</v>
      </c>
      <c r="E539" s="7">
        <f t="shared" si="6"/>
        <v>712.98</v>
      </c>
    </row>
    <row r="540" spans="1:5" ht="34.5" customHeight="1">
      <c r="A540" s="4">
        <v>4</v>
      </c>
      <c r="B540" s="10" t="s">
        <v>131</v>
      </c>
      <c r="C540" s="50">
        <v>6</v>
      </c>
      <c r="D540" s="7">
        <v>73.38</v>
      </c>
      <c r="E540" s="7">
        <f t="shared" si="6"/>
        <v>440.28</v>
      </c>
    </row>
    <row r="541" spans="1:5" ht="15">
      <c r="A541" s="4">
        <v>5</v>
      </c>
      <c r="B541" s="10" t="s">
        <v>132</v>
      </c>
      <c r="C541" s="50">
        <v>12</v>
      </c>
      <c r="D541" s="7">
        <v>42.87</v>
      </c>
      <c r="E541" s="7">
        <f t="shared" si="6"/>
        <v>514.44</v>
      </c>
    </row>
    <row r="542" spans="1:5" ht="30">
      <c r="A542" s="4">
        <v>6</v>
      </c>
      <c r="B542" s="10" t="s">
        <v>133</v>
      </c>
      <c r="C542" s="50">
        <v>1</v>
      </c>
      <c r="D542" s="7">
        <v>192.4</v>
      </c>
      <c r="E542" s="7">
        <f t="shared" si="6"/>
        <v>192.4</v>
      </c>
    </row>
    <row r="543" spans="1:5" ht="15">
      <c r="A543" s="4">
        <v>7</v>
      </c>
      <c r="B543" s="10" t="s">
        <v>134</v>
      </c>
      <c r="C543" s="50">
        <v>2</v>
      </c>
      <c r="D543" s="7">
        <v>166.93</v>
      </c>
      <c r="E543" s="7">
        <f t="shared" si="6"/>
        <v>333.86</v>
      </c>
    </row>
    <row r="544" spans="1:5" ht="15" hidden="1">
      <c r="A544" s="4">
        <v>8</v>
      </c>
      <c r="B544" s="10"/>
      <c r="C544" s="50"/>
      <c r="D544" s="7"/>
      <c r="E544" s="7">
        <f>C544*D544</f>
        <v>0</v>
      </c>
    </row>
    <row r="545" spans="1:5" ht="15" customHeight="1" hidden="1">
      <c r="A545" s="4">
        <v>9</v>
      </c>
      <c r="B545" s="10"/>
      <c r="C545" s="50"/>
      <c r="D545" s="7"/>
      <c r="E545" s="7">
        <f>C545*D545</f>
        <v>0</v>
      </c>
    </row>
    <row r="546" spans="1:5" ht="15.75" customHeight="1" hidden="1">
      <c r="A546" s="4">
        <v>10</v>
      </c>
      <c r="B546" s="8"/>
      <c r="C546" s="50"/>
      <c r="D546" s="7"/>
      <c r="E546" s="7">
        <f>C546*D546</f>
        <v>0</v>
      </c>
    </row>
    <row r="547" spans="1:5" ht="15">
      <c r="A547" s="8" t="s">
        <v>236</v>
      </c>
      <c r="B547" s="8" t="s">
        <v>242</v>
      </c>
      <c r="C547" s="50" t="s">
        <v>242</v>
      </c>
      <c r="D547" s="9" t="s">
        <v>242</v>
      </c>
      <c r="E547" s="9">
        <f>SUM(E537:E546)</f>
        <v>2755.2</v>
      </c>
    </row>
    <row r="549" ht="15">
      <c r="A549" s="1" t="s">
        <v>231</v>
      </c>
    </row>
    <row r="551" spans="1:7" ht="141.75" customHeight="1">
      <c r="A551" s="4" t="s">
        <v>237</v>
      </c>
      <c r="B551" s="5" t="s">
        <v>235</v>
      </c>
      <c r="C551" s="49" t="s">
        <v>214</v>
      </c>
      <c r="D551" s="5" t="s">
        <v>216</v>
      </c>
      <c r="E551" s="142" t="s">
        <v>217</v>
      </c>
      <c r="F551" s="143"/>
      <c r="G551" s="5" t="s">
        <v>238</v>
      </c>
    </row>
    <row r="552" spans="1:7" ht="15">
      <c r="A552" s="6">
        <v>1</v>
      </c>
      <c r="B552" s="18">
        <v>2</v>
      </c>
      <c r="C552" s="6">
        <v>3</v>
      </c>
      <c r="D552" s="18">
        <v>4</v>
      </c>
      <c r="E552" s="134">
        <v>5</v>
      </c>
      <c r="F552" s="135"/>
      <c r="G552" s="18">
        <v>6</v>
      </c>
    </row>
    <row r="553" spans="1:7" ht="15">
      <c r="A553" s="4">
        <v>1</v>
      </c>
      <c r="B553" s="8" t="s">
        <v>135</v>
      </c>
      <c r="C553" s="7">
        <v>10.38</v>
      </c>
      <c r="D553" s="7">
        <v>50.7</v>
      </c>
      <c r="E553" s="147">
        <f>220*112</f>
        <v>24640</v>
      </c>
      <c r="F553" s="148"/>
      <c r="G553" s="7">
        <f>C553/100*D553*E553</f>
        <v>129671.94</v>
      </c>
    </row>
    <row r="554" spans="1:7" ht="15" hidden="1">
      <c r="A554" s="4">
        <v>2</v>
      </c>
      <c r="B554" s="8"/>
      <c r="C554" s="7"/>
      <c r="D554" s="7"/>
      <c r="E554" s="7"/>
      <c r="F554" s="8"/>
      <c r="G554" s="7">
        <f aca="true" t="shared" si="7" ref="G554:G562">C554*D554*E554*(F554/100)</f>
        <v>0</v>
      </c>
    </row>
    <row r="555" spans="1:7" ht="15" hidden="1">
      <c r="A555" s="4">
        <v>3</v>
      </c>
      <c r="B555" s="8"/>
      <c r="C555" s="7"/>
      <c r="D555" s="7"/>
      <c r="E555" s="7"/>
      <c r="F555" s="8"/>
      <c r="G555" s="7">
        <f t="shared" si="7"/>
        <v>0</v>
      </c>
    </row>
    <row r="556" spans="1:7" ht="15" hidden="1">
      <c r="A556" s="4">
        <v>4</v>
      </c>
      <c r="B556" s="8"/>
      <c r="C556" s="7"/>
      <c r="D556" s="7"/>
      <c r="E556" s="7"/>
      <c r="F556" s="8"/>
      <c r="G556" s="7">
        <f t="shared" si="7"/>
        <v>0</v>
      </c>
    </row>
    <row r="557" spans="1:7" ht="15" hidden="1">
      <c r="A557" s="4">
        <v>5</v>
      </c>
      <c r="B557" s="8"/>
      <c r="C557" s="7"/>
      <c r="D557" s="7"/>
      <c r="E557" s="7"/>
      <c r="F557" s="8"/>
      <c r="G557" s="7">
        <f t="shared" si="7"/>
        <v>0</v>
      </c>
    </row>
    <row r="558" spans="1:7" ht="15" hidden="1">
      <c r="A558" s="4">
        <v>6</v>
      </c>
      <c r="B558" s="8"/>
      <c r="C558" s="7"/>
      <c r="D558" s="7"/>
      <c r="E558" s="7"/>
      <c r="F558" s="8"/>
      <c r="G558" s="7">
        <f t="shared" si="7"/>
        <v>0</v>
      </c>
    </row>
    <row r="559" spans="1:7" ht="15" hidden="1">
      <c r="A559" s="4">
        <v>7</v>
      </c>
      <c r="B559" s="8"/>
      <c r="C559" s="7"/>
      <c r="D559" s="7"/>
      <c r="E559" s="7"/>
      <c r="F559" s="8"/>
      <c r="G559" s="7">
        <f t="shared" si="7"/>
        <v>0</v>
      </c>
    </row>
    <row r="560" spans="1:7" ht="15" hidden="1">
      <c r="A560" s="4">
        <v>8</v>
      </c>
      <c r="B560" s="8"/>
      <c r="C560" s="7"/>
      <c r="D560" s="7"/>
      <c r="E560" s="7"/>
      <c r="F560" s="8"/>
      <c r="G560" s="7">
        <f t="shared" si="7"/>
        <v>0</v>
      </c>
    </row>
    <row r="561" spans="1:7" ht="15" hidden="1">
      <c r="A561" s="4">
        <v>9</v>
      </c>
      <c r="B561" s="8"/>
      <c r="C561" s="7"/>
      <c r="D561" s="7"/>
      <c r="E561" s="7"/>
      <c r="F561" s="8"/>
      <c r="G561" s="7">
        <f t="shared" si="7"/>
        <v>0</v>
      </c>
    </row>
    <row r="562" spans="1:7" ht="15" hidden="1">
      <c r="A562" s="4">
        <v>10</v>
      </c>
      <c r="B562" s="8"/>
      <c r="C562" s="7"/>
      <c r="D562" s="7"/>
      <c r="E562" s="7"/>
      <c r="F562" s="8"/>
      <c r="G562" s="7">
        <f t="shared" si="7"/>
        <v>0</v>
      </c>
    </row>
    <row r="563" spans="1:7" ht="15">
      <c r="A563" s="8" t="s">
        <v>236</v>
      </c>
      <c r="B563" s="8" t="s">
        <v>242</v>
      </c>
      <c r="C563" s="7" t="s">
        <v>242</v>
      </c>
      <c r="D563" s="9" t="s">
        <v>242</v>
      </c>
      <c r="E563" s="137" t="s">
        <v>242</v>
      </c>
      <c r="F563" s="138"/>
      <c r="G563" s="9">
        <f>SUM(G553:G562)</f>
        <v>129671.94</v>
      </c>
    </row>
    <row r="565" spans="1:6" ht="48.75" customHeight="1">
      <c r="A565" s="114" t="s">
        <v>215</v>
      </c>
      <c r="B565" s="114"/>
      <c r="C565" s="114"/>
      <c r="D565" s="114"/>
      <c r="E565" s="114"/>
      <c r="F565" s="114"/>
    </row>
    <row r="567" ht="15">
      <c r="A567" s="1" t="s">
        <v>232</v>
      </c>
    </row>
    <row r="569" spans="1:5" ht="30">
      <c r="A569" s="4" t="s">
        <v>237</v>
      </c>
      <c r="B569" s="5" t="s">
        <v>235</v>
      </c>
      <c r="C569" s="54" t="s">
        <v>285</v>
      </c>
      <c r="D569" s="54" t="s">
        <v>286</v>
      </c>
      <c r="E569" s="5" t="s">
        <v>238</v>
      </c>
    </row>
    <row r="570" spans="1:5" ht="15">
      <c r="A570" s="6">
        <v>1</v>
      </c>
      <c r="B570" s="18">
        <v>2</v>
      </c>
      <c r="C570" s="6">
        <v>3</v>
      </c>
      <c r="D570" s="53">
        <v>4</v>
      </c>
      <c r="E570" s="49" t="s">
        <v>284</v>
      </c>
    </row>
    <row r="571" spans="1:5" ht="15">
      <c r="A571" s="4">
        <v>1</v>
      </c>
      <c r="B571" s="8" t="s">
        <v>308</v>
      </c>
      <c r="C571" s="50">
        <v>2</v>
      </c>
      <c r="D571" s="50">
        <v>1000</v>
      </c>
      <c r="E571" s="7">
        <f>C571*D571</f>
        <v>2000</v>
      </c>
    </row>
    <row r="572" spans="1:5" ht="15">
      <c r="A572" s="4">
        <v>2</v>
      </c>
      <c r="B572" s="8" t="s">
        <v>309</v>
      </c>
      <c r="C572" s="50">
        <v>2</v>
      </c>
      <c r="D572" s="50">
        <v>2717</v>
      </c>
      <c r="E572" s="7">
        <f>C572*D572</f>
        <v>5434</v>
      </c>
    </row>
    <row r="573" spans="1:5" ht="15">
      <c r="A573" s="4">
        <v>3</v>
      </c>
      <c r="B573" s="8" t="s">
        <v>310</v>
      </c>
      <c r="C573" s="50">
        <v>2</v>
      </c>
      <c r="D573" s="50">
        <v>5720</v>
      </c>
      <c r="E573" s="7">
        <f>C573*D573</f>
        <v>11440</v>
      </c>
    </row>
    <row r="574" spans="1:5" ht="30">
      <c r="A574" s="4">
        <v>4</v>
      </c>
      <c r="B574" s="10" t="s">
        <v>311</v>
      </c>
      <c r="C574" s="50">
        <v>1</v>
      </c>
      <c r="D574" s="50">
        <v>3718</v>
      </c>
      <c r="E574" s="7">
        <f>C574*D574</f>
        <v>3718</v>
      </c>
    </row>
    <row r="575" spans="1:5" ht="30">
      <c r="A575" s="4">
        <v>5</v>
      </c>
      <c r="B575" s="10" t="s">
        <v>312</v>
      </c>
      <c r="C575" s="50">
        <v>1</v>
      </c>
      <c r="D575" s="50">
        <v>3575</v>
      </c>
      <c r="E575" s="7">
        <f>C575*D575</f>
        <v>3575</v>
      </c>
    </row>
    <row r="576" spans="1:5" ht="15">
      <c r="A576" s="8" t="s">
        <v>236</v>
      </c>
      <c r="B576" s="8" t="s">
        <v>242</v>
      </c>
      <c r="C576" s="50" t="s">
        <v>242</v>
      </c>
      <c r="D576" s="50" t="s">
        <v>242</v>
      </c>
      <c r="E576" s="9">
        <f>SUM(E571:E575)</f>
        <v>26167</v>
      </c>
    </row>
    <row r="578" spans="1:5" ht="33.75" customHeight="1">
      <c r="A578" s="114" t="s">
        <v>228</v>
      </c>
      <c r="B578" s="114"/>
      <c r="C578" s="114"/>
      <c r="D578" s="114"/>
      <c r="E578" s="114"/>
    </row>
    <row r="580" spans="1:4" ht="72" customHeight="1">
      <c r="A580" s="117" t="s">
        <v>233</v>
      </c>
      <c r="B580" s="117"/>
      <c r="C580" s="117"/>
      <c r="D580" s="107">
        <f>E576+G563+E547+F531+G511</f>
        <v>736773.66</v>
      </c>
    </row>
    <row r="581" spans="1:6" ht="24.75" customHeight="1">
      <c r="A581" s="113" t="s">
        <v>251</v>
      </c>
      <c r="B581" s="136"/>
      <c r="C581" s="136"/>
      <c r="D581" s="136"/>
      <c r="E581" s="136"/>
      <c r="F581" s="136"/>
    </row>
    <row r="582" spans="1:5" ht="94.5" customHeight="1">
      <c r="A582" s="33" t="s">
        <v>237</v>
      </c>
      <c r="B582" s="32" t="s">
        <v>235</v>
      </c>
      <c r="C582" s="32" t="s">
        <v>252</v>
      </c>
      <c r="D582" s="34"/>
      <c r="E582" s="34"/>
    </row>
    <row r="583" spans="1:5" ht="18" customHeight="1">
      <c r="A583" s="4">
        <v>1</v>
      </c>
      <c r="B583" s="5"/>
      <c r="C583" s="35"/>
      <c r="D583" s="34"/>
      <c r="E583" s="34"/>
    </row>
    <row r="584" spans="1:7" ht="144" customHeight="1">
      <c r="A584" s="113" t="s">
        <v>260</v>
      </c>
      <c r="B584" s="113"/>
      <c r="C584" s="113"/>
      <c r="D584" s="113"/>
      <c r="E584" s="113"/>
      <c r="F584" s="113"/>
      <c r="G584" s="113"/>
    </row>
    <row r="585" spans="1:7" ht="104.25" customHeight="1">
      <c r="A585" s="113" t="s">
        <v>253</v>
      </c>
      <c r="B585" s="113"/>
      <c r="C585" s="113"/>
      <c r="D585" s="113"/>
      <c r="E585" s="113"/>
      <c r="F585" s="113"/>
      <c r="G585" s="113"/>
    </row>
    <row r="586" spans="1:7" ht="105" customHeight="1">
      <c r="A586" s="113" t="s">
        <v>296</v>
      </c>
      <c r="B586" s="113"/>
      <c r="C586" s="113"/>
      <c r="D586" s="113"/>
      <c r="E586" s="113"/>
      <c r="F586" s="113"/>
      <c r="G586" s="113"/>
    </row>
    <row r="587" spans="1:7" ht="105" customHeight="1">
      <c r="A587" s="113" t="s">
        <v>258</v>
      </c>
      <c r="B587" s="113"/>
      <c r="C587" s="113"/>
      <c r="D587" s="113"/>
      <c r="E587" s="113"/>
      <c r="F587" s="113"/>
      <c r="G587" s="113"/>
    </row>
    <row r="588" spans="3:5" ht="15">
      <c r="C588" s="11"/>
      <c r="D588" s="11"/>
      <c r="E588" s="11"/>
    </row>
    <row r="589" spans="1:6" ht="30.75" customHeight="1">
      <c r="A589" s="113" t="s">
        <v>259</v>
      </c>
      <c r="B589" s="136"/>
      <c r="C589" s="136"/>
      <c r="D589" s="136"/>
      <c r="E589" s="136"/>
      <c r="F589" s="136"/>
    </row>
    <row r="590" spans="1:5" ht="275.25" customHeight="1">
      <c r="A590" s="4" t="s">
        <v>237</v>
      </c>
      <c r="B590" s="5" t="s">
        <v>235</v>
      </c>
      <c r="C590" s="5" t="s">
        <v>219</v>
      </c>
      <c r="D590" s="54" t="s">
        <v>218</v>
      </c>
      <c r="E590" s="5" t="s">
        <v>238</v>
      </c>
    </row>
    <row r="591" spans="1:5" ht="18" customHeight="1">
      <c r="A591" s="22">
        <v>1</v>
      </c>
      <c r="B591" s="22">
        <v>2</v>
      </c>
      <c r="C591" s="6">
        <v>3</v>
      </c>
      <c r="D591" s="23">
        <v>4</v>
      </c>
      <c r="E591" s="24" t="s">
        <v>55</v>
      </c>
    </row>
    <row r="592" spans="1:5" ht="39" customHeight="1">
      <c r="A592" s="33">
        <v>1</v>
      </c>
      <c r="B592" s="32" t="s">
        <v>302</v>
      </c>
      <c r="C592" s="99">
        <v>3</v>
      </c>
      <c r="D592" s="100">
        <v>7690</v>
      </c>
      <c r="E592" s="101">
        <f>C592*D592</f>
        <v>23070</v>
      </c>
    </row>
    <row r="593" spans="1:6" ht="255" customHeight="1" hidden="1">
      <c r="A593" s="4">
        <v>2</v>
      </c>
      <c r="B593" s="10" t="s">
        <v>288</v>
      </c>
      <c r="C593" s="36"/>
      <c r="D593" s="7"/>
      <c r="E593" s="7">
        <f>C593*D593</f>
        <v>0</v>
      </c>
      <c r="F593" s="11"/>
    </row>
    <row r="594" spans="1:5" s="2" customFormat="1" ht="18.75" customHeight="1" hidden="1">
      <c r="A594" s="37" t="s">
        <v>289</v>
      </c>
      <c r="B594" s="10"/>
      <c r="C594" s="36"/>
      <c r="D594" s="7"/>
      <c r="E594" s="7">
        <f aca="true" t="shared" si="8" ref="E594:E608">C594*D594</f>
        <v>0</v>
      </c>
    </row>
    <row r="595" spans="1:5" s="2" customFormat="1" ht="18.75" customHeight="1" hidden="1">
      <c r="A595" s="37"/>
      <c r="B595" s="10"/>
      <c r="C595" s="36"/>
      <c r="D595" s="7"/>
      <c r="E595" s="7">
        <f t="shared" si="8"/>
        <v>0</v>
      </c>
    </row>
    <row r="596" spans="1:5" s="2" customFormat="1" ht="18.75" customHeight="1" hidden="1">
      <c r="A596" s="37"/>
      <c r="B596" s="10"/>
      <c r="C596" s="36"/>
      <c r="D596" s="7"/>
      <c r="E596" s="7">
        <f t="shared" si="8"/>
        <v>0</v>
      </c>
    </row>
    <row r="597" spans="1:5" s="2" customFormat="1" ht="42" customHeight="1" hidden="1">
      <c r="A597" s="37"/>
      <c r="B597" s="10"/>
      <c r="C597" s="36"/>
      <c r="D597" s="7"/>
      <c r="E597" s="7">
        <f t="shared" si="8"/>
        <v>0</v>
      </c>
    </row>
    <row r="598" spans="1:5" s="2" customFormat="1" ht="15.75" customHeight="1" hidden="1">
      <c r="A598" s="37"/>
      <c r="B598" s="10"/>
      <c r="C598" s="36"/>
      <c r="D598" s="7"/>
      <c r="E598" s="7">
        <f t="shared" si="8"/>
        <v>0</v>
      </c>
    </row>
    <row r="599" spans="1:5" s="2" customFormat="1" ht="15.75" customHeight="1" hidden="1">
      <c r="A599" s="37"/>
      <c r="B599" s="10"/>
      <c r="C599" s="36"/>
      <c r="D599" s="7"/>
      <c r="E599" s="7">
        <f t="shared" si="8"/>
        <v>0</v>
      </c>
    </row>
    <row r="600" spans="1:5" s="2" customFormat="1" ht="15.75" customHeight="1" hidden="1">
      <c r="A600" s="37"/>
      <c r="B600" s="10"/>
      <c r="C600" s="36"/>
      <c r="D600" s="7"/>
      <c r="E600" s="7">
        <f t="shared" si="8"/>
        <v>0</v>
      </c>
    </row>
    <row r="601" spans="1:5" s="2" customFormat="1" ht="15.75" customHeight="1" hidden="1">
      <c r="A601" s="4">
        <v>17</v>
      </c>
      <c r="B601" s="10"/>
      <c r="C601" s="7"/>
      <c r="D601" s="7"/>
      <c r="E601" s="7">
        <f t="shared" si="8"/>
        <v>0</v>
      </c>
    </row>
    <row r="602" spans="1:5" s="2" customFormat="1" ht="15.75" customHeight="1" hidden="1">
      <c r="A602" s="4">
        <v>18</v>
      </c>
      <c r="B602" s="10"/>
      <c r="C602" s="50"/>
      <c r="D602" s="7"/>
      <c r="E602" s="7">
        <f t="shared" si="8"/>
        <v>0</v>
      </c>
    </row>
    <row r="603" spans="1:5" s="2" customFormat="1" ht="15.75" customHeight="1" hidden="1">
      <c r="A603" s="4">
        <v>19</v>
      </c>
      <c r="B603" s="10"/>
      <c r="C603" s="50"/>
      <c r="D603" s="7"/>
      <c r="E603" s="7">
        <f t="shared" si="8"/>
        <v>0</v>
      </c>
    </row>
    <row r="604" spans="1:5" s="2" customFormat="1" ht="15.75" customHeight="1" hidden="1">
      <c r="A604" s="4">
        <v>20</v>
      </c>
      <c r="B604" s="10"/>
      <c r="C604" s="50"/>
      <c r="D604" s="7"/>
      <c r="E604" s="7">
        <f t="shared" si="8"/>
        <v>0</v>
      </c>
    </row>
    <row r="605" spans="1:5" s="2" customFormat="1" ht="15.75" customHeight="1" hidden="1">
      <c r="A605" s="4">
        <v>21</v>
      </c>
      <c r="B605" s="10"/>
      <c r="C605" s="50"/>
      <c r="D605" s="7"/>
      <c r="E605" s="7">
        <f t="shared" si="8"/>
        <v>0</v>
      </c>
    </row>
    <row r="606" spans="1:5" s="2" customFormat="1" ht="15.75" customHeight="1" hidden="1">
      <c r="A606" s="4">
        <v>22</v>
      </c>
      <c r="B606" s="10"/>
      <c r="C606" s="50"/>
      <c r="D606" s="7"/>
      <c r="E606" s="7">
        <f t="shared" si="8"/>
        <v>0</v>
      </c>
    </row>
    <row r="607" spans="1:5" s="2" customFormat="1" ht="15.75" customHeight="1" hidden="1">
      <c r="A607" s="4">
        <v>23</v>
      </c>
      <c r="B607" s="10"/>
      <c r="C607" s="50"/>
      <c r="D607" s="7"/>
      <c r="E607" s="7">
        <f t="shared" si="8"/>
        <v>0</v>
      </c>
    </row>
    <row r="608" spans="1:5" s="2" customFormat="1" ht="32.25" customHeight="1" hidden="1">
      <c r="A608" s="4">
        <v>24</v>
      </c>
      <c r="B608" s="10"/>
      <c r="C608" s="50"/>
      <c r="D608" s="7"/>
      <c r="E608" s="7">
        <f t="shared" si="8"/>
        <v>0</v>
      </c>
    </row>
    <row r="609" spans="1:5" s="2" customFormat="1" ht="15">
      <c r="A609" s="8" t="s">
        <v>236</v>
      </c>
      <c r="B609" s="8" t="s">
        <v>242</v>
      </c>
      <c r="C609" s="4" t="s">
        <v>242</v>
      </c>
      <c r="D609" s="9" t="s">
        <v>242</v>
      </c>
      <c r="E609" s="7">
        <f>SUM(E592:E608)</f>
        <v>23070</v>
      </c>
    </row>
    <row r="610" spans="1:5" s="2" customFormat="1" ht="15">
      <c r="A610" s="1"/>
      <c r="B610" s="1"/>
      <c r="C610" s="3"/>
      <c r="D610" s="11"/>
      <c r="E610" s="19"/>
    </row>
    <row r="611" spans="1:6" ht="30.75" customHeight="1">
      <c r="A611" s="113" t="s">
        <v>280</v>
      </c>
      <c r="B611" s="136"/>
      <c r="C611" s="136"/>
      <c r="D611" s="136"/>
      <c r="E611" s="136"/>
      <c r="F611" s="136"/>
    </row>
    <row r="612" spans="1:5" ht="57" customHeight="1">
      <c r="A612" s="4" t="s">
        <v>237</v>
      </c>
      <c r="B612" s="5" t="s">
        <v>235</v>
      </c>
      <c r="C612" s="5" t="s">
        <v>283</v>
      </c>
      <c r="D612" s="54" t="s">
        <v>282</v>
      </c>
      <c r="E612" s="5" t="s">
        <v>238</v>
      </c>
    </row>
    <row r="613" spans="1:5" ht="18" customHeight="1">
      <c r="A613" s="22">
        <v>1</v>
      </c>
      <c r="B613" s="22">
        <v>2</v>
      </c>
      <c r="C613" s="6">
        <v>3</v>
      </c>
      <c r="D613" s="23">
        <v>4</v>
      </c>
      <c r="E613" s="24" t="s">
        <v>55</v>
      </c>
    </row>
    <row r="614" spans="1:5" s="2" customFormat="1" ht="21" customHeight="1">
      <c r="A614" s="4">
        <v>1</v>
      </c>
      <c r="B614" s="10" t="s">
        <v>142</v>
      </c>
      <c r="C614" s="7"/>
      <c r="D614" s="7"/>
      <c r="E614" s="7">
        <f>SUM(E615:E615)</f>
        <v>0</v>
      </c>
    </row>
    <row r="615" spans="1:5" s="2" customFormat="1" ht="21" customHeight="1">
      <c r="A615" s="37" t="s">
        <v>281</v>
      </c>
      <c r="B615" s="10"/>
      <c r="C615" s="36"/>
      <c r="D615" s="7"/>
      <c r="E615" s="7">
        <f>C615*D615</f>
        <v>0</v>
      </c>
    </row>
    <row r="616" spans="1:5" s="2" customFormat="1" ht="15.75" customHeight="1" hidden="1">
      <c r="A616" s="37" t="s">
        <v>281</v>
      </c>
      <c r="B616" s="10"/>
      <c r="C616" s="36"/>
      <c r="D616" s="7"/>
      <c r="E616" s="7">
        <f aca="true" t="shared" si="9" ref="E616:E630">C616*D616</f>
        <v>0</v>
      </c>
    </row>
    <row r="617" spans="1:5" s="2" customFormat="1" ht="15.75" customHeight="1" hidden="1">
      <c r="A617" s="37" t="s">
        <v>281</v>
      </c>
      <c r="B617" s="10"/>
      <c r="C617" s="36"/>
      <c r="D617" s="7"/>
      <c r="E617" s="7">
        <f t="shared" si="9"/>
        <v>0</v>
      </c>
    </row>
    <row r="618" spans="1:5" s="2" customFormat="1" ht="66" customHeight="1" hidden="1">
      <c r="A618" s="37" t="s">
        <v>281</v>
      </c>
      <c r="B618" s="10"/>
      <c r="C618" s="36"/>
      <c r="D618" s="7"/>
      <c r="E618" s="7">
        <f t="shared" si="9"/>
        <v>0</v>
      </c>
    </row>
    <row r="619" spans="1:5" s="2" customFormat="1" ht="42" customHeight="1" hidden="1">
      <c r="A619" s="37" t="s">
        <v>281</v>
      </c>
      <c r="B619" s="10"/>
      <c r="C619" s="36"/>
      <c r="D619" s="7"/>
      <c r="E619" s="7">
        <f t="shared" si="9"/>
        <v>0</v>
      </c>
    </row>
    <row r="620" spans="1:5" s="2" customFormat="1" ht="15.75" customHeight="1" hidden="1">
      <c r="A620" s="37" t="s">
        <v>281</v>
      </c>
      <c r="B620" s="10"/>
      <c r="C620" s="36"/>
      <c r="D620" s="7"/>
      <c r="E620" s="7">
        <f t="shared" si="9"/>
        <v>0</v>
      </c>
    </row>
    <row r="621" spans="1:5" s="2" customFormat="1" ht="15.75" customHeight="1" hidden="1">
      <c r="A621" s="37" t="s">
        <v>281</v>
      </c>
      <c r="B621" s="10"/>
      <c r="C621" s="36"/>
      <c r="D621" s="7"/>
      <c r="E621" s="7">
        <f t="shared" si="9"/>
        <v>0</v>
      </c>
    </row>
    <row r="622" spans="1:5" s="2" customFormat="1" ht="15.75" customHeight="1" hidden="1">
      <c r="A622" s="37" t="s">
        <v>281</v>
      </c>
      <c r="B622" s="10"/>
      <c r="C622" s="36"/>
      <c r="D622" s="7"/>
      <c r="E622" s="7">
        <f t="shared" si="9"/>
        <v>0</v>
      </c>
    </row>
    <row r="623" spans="1:5" s="2" customFormat="1" ht="15.75" customHeight="1" hidden="1">
      <c r="A623" s="37" t="s">
        <v>281</v>
      </c>
      <c r="B623" s="10"/>
      <c r="C623" s="7"/>
      <c r="D623" s="7"/>
      <c r="E623" s="7">
        <f t="shared" si="9"/>
        <v>0</v>
      </c>
    </row>
    <row r="624" spans="1:5" s="2" customFormat="1" ht="15.75" customHeight="1" hidden="1">
      <c r="A624" s="37" t="s">
        <v>281</v>
      </c>
      <c r="B624" s="10"/>
      <c r="C624" s="50"/>
      <c r="D624" s="7"/>
      <c r="E624" s="7">
        <f t="shared" si="9"/>
        <v>0</v>
      </c>
    </row>
    <row r="625" spans="1:5" s="2" customFormat="1" ht="15.75" customHeight="1" hidden="1">
      <c r="A625" s="37" t="s">
        <v>281</v>
      </c>
      <c r="B625" s="10"/>
      <c r="C625" s="50"/>
      <c r="D625" s="7"/>
      <c r="E625" s="7">
        <f t="shared" si="9"/>
        <v>0</v>
      </c>
    </row>
    <row r="626" spans="1:5" s="2" customFormat="1" ht="15.75" customHeight="1" hidden="1">
      <c r="A626" s="37" t="s">
        <v>281</v>
      </c>
      <c r="B626" s="10"/>
      <c r="C626" s="50"/>
      <c r="D626" s="7"/>
      <c r="E626" s="7">
        <f t="shared" si="9"/>
        <v>0</v>
      </c>
    </row>
    <row r="627" spans="1:5" s="2" customFormat="1" ht="15.75" customHeight="1" hidden="1">
      <c r="A627" s="37" t="s">
        <v>281</v>
      </c>
      <c r="B627" s="10"/>
      <c r="C627" s="50"/>
      <c r="D627" s="7"/>
      <c r="E627" s="7">
        <f t="shared" si="9"/>
        <v>0</v>
      </c>
    </row>
    <row r="628" spans="1:5" s="2" customFormat="1" ht="15.75" customHeight="1" hidden="1">
      <c r="A628" s="37" t="s">
        <v>281</v>
      </c>
      <c r="B628" s="10"/>
      <c r="C628" s="50"/>
      <c r="D628" s="7"/>
      <c r="E628" s="7">
        <f t="shared" si="9"/>
        <v>0</v>
      </c>
    </row>
    <row r="629" spans="1:5" s="2" customFormat="1" ht="15.75" customHeight="1" hidden="1">
      <c r="A629" s="37" t="s">
        <v>281</v>
      </c>
      <c r="B629" s="10"/>
      <c r="C629" s="50"/>
      <c r="D629" s="7"/>
      <c r="E629" s="7">
        <f t="shared" si="9"/>
        <v>0</v>
      </c>
    </row>
    <row r="630" spans="1:5" s="2" customFormat="1" ht="15.75" customHeight="1" hidden="1">
      <c r="A630" s="37" t="s">
        <v>281</v>
      </c>
      <c r="B630" s="10"/>
      <c r="C630" s="50"/>
      <c r="D630" s="7"/>
      <c r="E630" s="7">
        <f t="shared" si="9"/>
        <v>0</v>
      </c>
    </row>
    <row r="631" spans="1:5" s="2" customFormat="1" ht="15">
      <c r="A631" s="8" t="s">
        <v>236</v>
      </c>
      <c r="B631" s="8" t="s">
        <v>242</v>
      </c>
      <c r="C631" s="4" t="s">
        <v>242</v>
      </c>
      <c r="D631" s="9" t="s">
        <v>242</v>
      </c>
      <c r="E631" s="7">
        <f>SUM(E614:E614)</f>
        <v>0</v>
      </c>
    </row>
    <row r="632" spans="1:5" s="2" customFormat="1" ht="15">
      <c r="A632" s="1"/>
      <c r="B632" s="1"/>
      <c r="C632" s="3"/>
      <c r="D632" s="11"/>
      <c r="E632" s="19"/>
    </row>
    <row r="633" spans="1:6" ht="48" customHeight="1">
      <c r="A633" s="114" t="s">
        <v>278</v>
      </c>
      <c r="B633" s="114"/>
      <c r="C633" s="114"/>
      <c r="D633" s="114"/>
      <c r="E633" s="114"/>
      <c r="F633" s="114"/>
    </row>
    <row r="635" spans="1:5" ht="129.75" customHeight="1">
      <c r="A635" s="4" t="s">
        <v>237</v>
      </c>
      <c r="B635" s="5" t="s">
        <v>235</v>
      </c>
      <c r="C635" s="29" t="s">
        <v>274</v>
      </c>
      <c r="D635" s="49" t="s">
        <v>275</v>
      </c>
      <c r="E635" s="5" t="s">
        <v>238</v>
      </c>
    </row>
    <row r="636" spans="1:5" s="58" customFormat="1" ht="15">
      <c r="A636" s="59">
        <v>1</v>
      </c>
      <c r="B636" s="60">
        <v>2</v>
      </c>
      <c r="C636" s="61">
        <v>3</v>
      </c>
      <c r="D636" s="60">
        <v>4</v>
      </c>
      <c r="E636" s="62" t="s">
        <v>108</v>
      </c>
    </row>
    <row r="637" spans="1:5" s="58" customFormat="1" ht="15">
      <c r="A637" s="55">
        <v>1</v>
      </c>
      <c r="B637" s="66" t="s">
        <v>339</v>
      </c>
      <c r="C637" s="64">
        <v>7</v>
      </c>
      <c r="D637" s="65">
        <v>500.67</v>
      </c>
      <c r="E637" s="65">
        <f>C637*D637</f>
        <v>3504.69</v>
      </c>
    </row>
    <row r="638" spans="1:5" s="58" customFormat="1" ht="15" hidden="1">
      <c r="A638" s="55">
        <v>2</v>
      </c>
      <c r="B638" s="63"/>
      <c r="C638" s="64"/>
      <c r="D638" s="65"/>
      <c r="E638" s="65">
        <f>C638*D638</f>
        <v>0</v>
      </c>
    </row>
    <row r="639" spans="1:5" s="58" customFormat="1" ht="15" hidden="1">
      <c r="A639" s="55">
        <v>4</v>
      </c>
      <c r="B639" s="66"/>
      <c r="C639" s="64"/>
      <c r="D639" s="65"/>
      <c r="E639" s="65">
        <f>C639*D639</f>
        <v>0</v>
      </c>
    </row>
    <row r="640" spans="1:5" s="58" customFormat="1" ht="15" hidden="1">
      <c r="A640" s="55">
        <v>5</v>
      </c>
      <c r="B640" s="66"/>
      <c r="C640" s="64"/>
      <c r="D640" s="65"/>
      <c r="E640" s="65">
        <f>C640*D640</f>
        <v>0</v>
      </c>
    </row>
    <row r="641" spans="1:5" s="58" customFormat="1" ht="15">
      <c r="A641" s="66" t="s">
        <v>236</v>
      </c>
      <c r="B641" s="66" t="s">
        <v>242</v>
      </c>
      <c r="C641" s="64" t="s">
        <v>242</v>
      </c>
      <c r="D641" s="67" t="s">
        <v>242</v>
      </c>
      <c r="E641" s="67">
        <f>SUM(E637:E640)</f>
        <v>3504.69</v>
      </c>
    </row>
    <row r="642" spans="3:5" ht="15">
      <c r="C642" s="19"/>
      <c r="D642" s="11"/>
      <c r="E642" s="11"/>
    </row>
    <row r="643" spans="1:6" ht="30.75" customHeight="1">
      <c r="A643" s="139" t="s">
        <v>279</v>
      </c>
      <c r="B643" s="139"/>
      <c r="C643" s="139"/>
      <c r="D643" s="139"/>
      <c r="E643" s="139"/>
      <c r="F643" s="139"/>
    </row>
    <row r="644" spans="1:6" ht="30.75" customHeight="1">
      <c r="A644" s="52"/>
      <c r="B644" s="52"/>
      <c r="C644" s="52"/>
      <c r="D644" s="52"/>
      <c r="E644" s="52"/>
      <c r="F644" s="52"/>
    </row>
    <row r="645" spans="1:5" ht="129.75" customHeight="1">
      <c r="A645" s="4" t="s">
        <v>237</v>
      </c>
      <c r="B645" s="5" t="s">
        <v>235</v>
      </c>
      <c r="C645" s="29" t="s">
        <v>276</v>
      </c>
      <c r="D645" s="49" t="s">
        <v>277</v>
      </c>
      <c r="E645" s="5" t="s">
        <v>238</v>
      </c>
    </row>
    <row r="646" spans="1:5" ht="15">
      <c r="A646" s="6">
        <v>1</v>
      </c>
      <c r="B646" s="18">
        <v>2</v>
      </c>
      <c r="C646" s="53">
        <v>3</v>
      </c>
      <c r="D646" s="18">
        <v>4</v>
      </c>
      <c r="E646" s="49" t="s">
        <v>108</v>
      </c>
    </row>
    <row r="647" spans="1:5" ht="15">
      <c r="A647" s="4">
        <v>1</v>
      </c>
      <c r="B647" s="10"/>
      <c r="C647" s="50"/>
      <c r="D647" s="7"/>
      <c r="E647" s="7">
        <f>C647*D647</f>
        <v>0</v>
      </c>
    </row>
    <row r="648" spans="1:5" ht="15" hidden="1">
      <c r="A648" s="4">
        <v>2</v>
      </c>
      <c r="B648" s="8"/>
      <c r="C648" s="50"/>
      <c r="D648" s="7"/>
      <c r="E648" s="7">
        <f>C648*D648</f>
        <v>0</v>
      </c>
    </row>
    <row r="649" spans="1:5" ht="15" hidden="1">
      <c r="A649" s="4">
        <v>3</v>
      </c>
      <c r="B649" s="8"/>
      <c r="C649" s="50"/>
      <c r="D649" s="7"/>
      <c r="E649" s="7">
        <f>C649*D649</f>
        <v>0</v>
      </c>
    </row>
    <row r="650" spans="1:5" ht="15" hidden="1">
      <c r="A650" s="4">
        <v>4</v>
      </c>
      <c r="B650" s="8"/>
      <c r="C650" s="50"/>
      <c r="D650" s="7"/>
      <c r="E650" s="7">
        <f>C650*D650</f>
        <v>0</v>
      </c>
    </row>
    <row r="651" spans="1:5" ht="15" hidden="1">
      <c r="A651" s="4">
        <v>5</v>
      </c>
      <c r="B651" s="8"/>
      <c r="C651" s="50"/>
      <c r="D651" s="7"/>
      <c r="E651" s="7">
        <f>C651*D651</f>
        <v>0</v>
      </c>
    </row>
    <row r="652" spans="1:5" ht="15">
      <c r="A652" s="8" t="s">
        <v>236</v>
      </c>
      <c r="B652" s="8" t="s">
        <v>242</v>
      </c>
      <c r="C652" s="50" t="s">
        <v>242</v>
      </c>
      <c r="D652" s="9" t="s">
        <v>242</v>
      </c>
      <c r="E652" s="9">
        <f>SUM(E647:E651)</f>
        <v>0</v>
      </c>
    </row>
    <row r="653" spans="3:5" ht="15">
      <c r="C653" s="19"/>
      <c r="D653" s="11"/>
      <c r="E653" s="11"/>
    </row>
    <row r="654" spans="1:6" s="70" customFormat="1" ht="14.25">
      <c r="A654" s="108" t="s">
        <v>326</v>
      </c>
      <c r="B654" s="109"/>
      <c r="C654" s="109"/>
      <c r="D654" s="109"/>
      <c r="E654" s="109"/>
      <c r="F654" s="109"/>
    </row>
    <row r="655" spans="1:6" s="70" customFormat="1" ht="60">
      <c r="A655" s="55" t="s">
        <v>237</v>
      </c>
      <c r="B655" s="56" t="s">
        <v>235</v>
      </c>
      <c r="C655" s="57" t="s">
        <v>327</v>
      </c>
      <c r="D655" s="58"/>
      <c r="E655" s="58"/>
      <c r="F655" s="58"/>
    </row>
    <row r="656" spans="1:6" s="70" customFormat="1" ht="15">
      <c r="A656" s="71">
        <v>1</v>
      </c>
      <c r="B656" s="71">
        <v>2</v>
      </c>
      <c r="C656" s="72">
        <v>3</v>
      </c>
      <c r="D656" s="58"/>
      <c r="E656" s="58"/>
      <c r="F656" s="58"/>
    </row>
    <row r="657" spans="1:6" s="70" customFormat="1" ht="57.75" customHeight="1">
      <c r="A657" s="73">
        <v>1</v>
      </c>
      <c r="B657" s="75" t="s">
        <v>328</v>
      </c>
      <c r="C657" s="74">
        <v>6762</v>
      </c>
      <c r="D657" s="58"/>
      <c r="E657" s="58"/>
      <c r="F657" s="58"/>
    </row>
    <row r="658" spans="1:6" s="70" customFormat="1" ht="48" customHeight="1" hidden="1">
      <c r="A658" s="73">
        <v>7</v>
      </c>
      <c r="B658" s="75" t="s">
        <v>329</v>
      </c>
      <c r="C658" s="74"/>
      <c r="D658" s="58"/>
      <c r="E658" s="58"/>
      <c r="F658" s="58"/>
    </row>
    <row r="659" spans="1:6" s="70" customFormat="1" ht="49.5" customHeight="1">
      <c r="A659" s="71">
        <v>2</v>
      </c>
      <c r="B659" s="77" t="s">
        <v>330</v>
      </c>
      <c r="C659" s="76">
        <v>79191</v>
      </c>
      <c r="D659" s="58"/>
      <c r="E659" s="58"/>
      <c r="F659" s="58"/>
    </row>
    <row r="660" spans="1:6" s="70" customFormat="1" ht="36.75" customHeight="1">
      <c r="A660" s="71">
        <v>3</v>
      </c>
      <c r="B660" s="75" t="s">
        <v>331</v>
      </c>
      <c r="C660" s="76">
        <f>1233.33*10</f>
        <v>12333.3</v>
      </c>
      <c r="D660" s="58"/>
      <c r="E660" s="58"/>
      <c r="F660" s="58"/>
    </row>
    <row r="661" spans="1:6" s="70" customFormat="1" ht="77.25" customHeight="1">
      <c r="A661" s="71">
        <v>4</v>
      </c>
      <c r="B661" s="75" t="s">
        <v>332</v>
      </c>
      <c r="C661" s="76">
        <f>516.67*63</f>
        <v>32550.21</v>
      </c>
      <c r="D661" s="58"/>
      <c r="E661" s="58"/>
      <c r="F661" s="58"/>
    </row>
    <row r="662" spans="1:6" s="70" customFormat="1" ht="45.75" customHeight="1">
      <c r="A662" s="71">
        <v>5</v>
      </c>
      <c r="B662" s="78" t="s">
        <v>333</v>
      </c>
      <c r="C662" s="76">
        <f>676.67*12</f>
        <v>8120.04</v>
      </c>
      <c r="D662" s="58"/>
      <c r="E662" s="58"/>
      <c r="F662" s="58"/>
    </row>
    <row r="663" spans="1:6" s="70" customFormat="1" ht="45.75" customHeight="1">
      <c r="A663" s="71">
        <v>6</v>
      </c>
      <c r="B663" s="78" t="s">
        <v>334</v>
      </c>
      <c r="C663" s="76">
        <f>3466.67*12</f>
        <v>41600.04</v>
      </c>
      <c r="D663" s="58"/>
      <c r="E663" s="58"/>
      <c r="F663" s="58"/>
    </row>
    <row r="664" spans="1:6" s="70" customFormat="1" ht="45.75" customHeight="1">
      <c r="A664" s="71">
        <v>7</v>
      </c>
      <c r="B664" s="78" t="s">
        <v>335</v>
      </c>
      <c r="C664" s="76">
        <f>3533.33*12</f>
        <v>42399.96</v>
      </c>
      <c r="D664" s="58"/>
      <c r="E664" s="58"/>
      <c r="F664" s="58"/>
    </row>
    <row r="665" spans="1:6" s="70" customFormat="1" ht="31.5" customHeight="1">
      <c r="A665" s="71">
        <v>8</v>
      </c>
      <c r="B665" s="78" t="s">
        <v>336</v>
      </c>
      <c r="C665" s="76">
        <v>3166.67</v>
      </c>
      <c r="D665" s="58"/>
      <c r="E665" s="58"/>
      <c r="F665" s="58"/>
    </row>
    <row r="666" spans="1:6" s="70" customFormat="1" ht="45" customHeight="1">
      <c r="A666" s="71">
        <v>9</v>
      </c>
      <c r="B666" s="78" t="s">
        <v>337</v>
      </c>
      <c r="C666" s="76">
        <v>4266.67</v>
      </c>
      <c r="D666" s="58"/>
      <c r="E666" s="58"/>
      <c r="F666" s="58"/>
    </row>
    <row r="667" spans="1:6" s="70" customFormat="1" ht="45" customHeight="1">
      <c r="A667" s="71">
        <v>10</v>
      </c>
      <c r="B667" s="78" t="s">
        <v>338</v>
      </c>
      <c r="C667" s="76">
        <v>3233.33</v>
      </c>
      <c r="D667" s="58"/>
      <c r="E667" s="58"/>
      <c r="F667" s="58"/>
    </row>
    <row r="668" spans="1:6" s="70" customFormat="1" ht="45" customHeight="1">
      <c r="A668" s="71">
        <v>11</v>
      </c>
      <c r="B668" s="78" t="s">
        <v>340</v>
      </c>
      <c r="C668" s="76">
        <v>530</v>
      </c>
      <c r="D668" s="58"/>
      <c r="E668" s="58"/>
      <c r="F668" s="58"/>
    </row>
    <row r="669" spans="1:6" s="70" customFormat="1" ht="15">
      <c r="A669" s="71" t="s">
        <v>236</v>
      </c>
      <c r="B669" s="79" t="s">
        <v>242</v>
      </c>
      <c r="C669" s="76">
        <f>SUM(C657:C661)</f>
        <v>130836.51</v>
      </c>
      <c r="D669" s="58"/>
      <c r="E669" s="58"/>
      <c r="F669" s="58"/>
    </row>
    <row r="670" spans="1:6" s="70" customFormat="1" ht="14.25">
      <c r="A670" s="110" t="s">
        <v>146</v>
      </c>
      <c r="B670" s="110"/>
      <c r="C670" s="110"/>
      <c r="D670" s="80">
        <f>D350+D402+D429+D462+E609+E641+C669</f>
        <v>1379043.31</v>
      </c>
      <c r="F670" s="81"/>
    </row>
    <row r="671" spans="3:6" s="58" customFormat="1" ht="15">
      <c r="C671" s="68"/>
      <c r="F671" s="81"/>
    </row>
    <row r="672" spans="1:9" s="84" customFormat="1" ht="15">
      <c r="A672" s="111" t="s">
        <v>145</v>
      </c>
      <c r="B672" s="111"/>
      <c r="C672" s="111"/>
      <c r="D672" s="82">
        <f>D670+D294</f>
        <v>2675273.56</v>
      </c>
      <c r="E672" s="83">
        <f>781200*1.04-D672</f>
        <v>-1862825.56</v>
      </c>
      <c r="F672" s="81"/>
      <c r="G672" s="83"/>
      <c r="H672" s="83"/>
      <c r="I672" s="83"/>
    </row>
    <row r="673" spans="1:6" s="58" customFormat="1" ht="77.25" customHeight="1">
      <c r="A673" s="108" t="s">
        <v>254</v>
      </c>
      <c r="B673" s="108"/>
      <c r="C673" s="108"/>
      <c r="D673" s="108"/>
      <c r="E673" s="108"/>
      <c r="F673" s="108"/>
    </row>
    <row r="674" spans="1:6" s="58" customFormat="1" ht="87" customHeight="1">
      <c r="A674" s="108" t="s">
        <v>297</v>
      </c>
      <c r="B674" s="108"/>
      <c r="C674" s="108"/>
      <c r="D674" s="108"/>
      <c r="E674" s="108"/>
      <c r="F674" s="108"/>
    </row>
    <row r="675" spans="3:5" s="58" customFormat="1" ht="15.75" customHeight="1">
      <c r="C675" s="68"/>
      <c r="D675" s="85"/>
      <c r="E675" s="85"/>
    </row>
    <row r="676" spans="1:7" s="58" customFormat="1" ht="63" customHeight="1">
      <c r="A676" s="108" t="s">
        <v>342</v>
      </c>
      <c r="B676" s="108"/>
      <c r="C676" s="108"/>
      <c r="D676" s="108"/>
      <c r="E676" s="108"/>
      <c r="F676" s="108"/>
      <c r="G676" s="108"/>
    </row>
  </sheetData>
  <sheetProtection/>
  <mergeCells count="113">
    <mergeCell ref="D220:E220"/>
    <mergeCell ref="D219:E219"/>
    <mergeCell ref="D218:E218"/>
    <mergeCell ref="E552:F552"/>
    <mergeCell ref="E553:F553"/>
    <mergeCell ref="A498:C498"/>
    <mergeCell ref="A309:F309"/>
    <mergeCell ref="A350:C350"/>
    <mergeCell ref="A397:B397"/>
    <mergeCell ref="A268:E268"/>
    <mergeCell ref="C162:D162"/>
    <mergeCell ref="E162:F162"/>
    <mergeCell ref="D224:E224"/>
    <mergeCell ref="A586:G586"/>
    <mergeCell ref="A589:F589"/>
    <mergeCell ref="A611:F611"/>
    <mergeCell ref="A587:G587"/>
    <mergeCell ref="A251:B251"/>
    <mergeCell ref="D223:E223"/>
    <mergeCell ref="D222:E222"/>
    <mergeCell ref="C150:D150"/>
    <mergeCell ref="F2:H2"/>
    <mergeCell ref="F3:H3"/>
    <mergeCell ref="A565:F565"/>
    <mergeCell ref="A578:E578"/>
    <mergeCell ref="E551:F551"/>
    <mergeCell ref="A264:E264"/>
    <mergeCell ref="A403:F403"/>
    <mergeCell ref="A325:F325"/>
    <mergeCell ref="A313:F313"/>
    <mergeCell ref="A643:F643"/>
    <mergeCell ref="A500:F500"/>
    <mergeCell ref="A487:F487"/>
    <mergeCell ref="A418:F418"/>
    <mergeCell ref="A458:E458"/>
    <mergeCell ref="A282:E282"/>
    <mergeCell ref="A327:B327"/>
    <mergeCell ref="A335:B335"/>
    <mergeCell ref="A333:B333"/>
    <mergeCell ref="A294:C294"/>
    <mergeCell ref="A633:F633"/>
    <mergeCell ref="A464:F464"/>
    <mergeCell ref="A465:F465"/>
    <mergeCell ref="A580:C580"/>
    <mergeCell ref="A581:F581"/>
    <mergeCell ref="A399:B399"/>
    <mergeCell ref="A429:C429"/>
    <mergeCell ref="E563:F563"/>
    <mergeCell ref="A584:G584"/>
    <mergeCell ref="A585:G585"/>
    <mergeCell ref="C160:D160"/>
    <mergeCell ref="A401:C401"/>
    <mergeCell ref="A252:B252"/>
    <mergeCell ref="A462:C462"/>
    <mergeCell ref="A402:C402"/>
    <mergeCell ref="A459:E459"/>
    <mergeCell ref="A431:E431"/>
    <mergeCell ref="A436:E436"/>
    <mergeCell ref="A250:B250"/>
    <mergeCell ref="D221:E221"/>
    <mergeCell ref="A70:F70"/>
    <mergeCell ref="A80:F80"/>
    <mergeCell ref="A82:F82"/>
    <mergeCell ref="C148:D148"/>
    <mergeCell ref="D215:E215"/>
    <mergeCell ref="D216:E216"/>
    <mergeCell ref="A141:F141"/>
    <mergeCell ref="A143:F143"/>
    <mergeCell ref="E160:F160"/>
    <mergeCell ref="C159:D159"/>
    <mergeCell ref="A102:F102"/>
    <mergeCell ref="A112:F112"/>
    <mergeCell ref="A122:F122"/>
    <mergeCell ref="C161:D161"/>
    <mergeCell ref="C151:D151"/>
    <mergeCell ref="D217:E217"/>
    <mergeCell ref="C153:D153"/>
    <mergeCell ref="C152:D152"/>
    <mergeCell ref="E159:F159"/>
    <mergeCell ref="C149:D149"/>
    <mergeCell ref="A334:B334"/>
    <mergeCell ref="A396:F396"/>
    <mergeCell ref="A328:B328"/>
    <mergeCell ref="A329:B329"/>
    <mergeCell ref="A383:B383"/>
    <mergeCell ref="A385:F385"/>
    <mergeCell ref="A379:F379"/>
    <mergeCell ref="A476:F476"/>
    <mergeCell ref="A398:B398"/>
    <mergeCell ref="A181:F181"/>
    <mergeCell ref="A5:F5"/>
    <mergeCell ref="A337:F337"/>
    <mergeCell ref="A381:B381"/>
    <mergeCell ref="A382:B382"/>
    <mergeCell ref="A354:F354"/>
    <mergeCell ref="A377:F377"/>
    <mergeCell ref="A366:F366"/>
    <mergeCell ref="A6:F6"/>
    <mergeCell ref="G1:H1"/>
    <mergeCell ref="A191:F191"/>
    <mergeCell ref="E161:F161"/>
    <mergeCell ref="A199:C199"/>
    <mergeCell ref="A33:F33"/>
    <mergeCell ref="E165:F165"/>
    <mergeCell ref="A7:F7"/>
    <mergeCell ref="C165:D165"/>
    <mergeCell ref="A92:F92"/>
    <mergeCell ref="A654:F654"/>
    <mergeCell ref="A670:C670"/>
    <mergeCell ref="A672:C672"/>
    <mergeCell ref="A673:F673"/>
    <mergeCell ref="A674:F674"/>
    <mergeCell ref="A676:G676"/>
  </mergeCells>
  <printOptions/>
  <pageMargins left="0.1968503937007874" right="0.1968503937007874" top="0.5905511811023623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КоломеецОВ</cp:lastModifiedBy>
  <cp:lastPrinted>2020-11-25T10:55:38Z</cp:lastPrinted>
  <dcterms:created xsi:type="dcterms:W3CDTF">2002-06-03T08:45:15Z</dcterms:created>
  <dcterms:modified xsi:type="dcterms:W3CDTF">2020-11-25T10:55:58Z</dcterms:modified>
  <cp:category/>
  <cp:version/>
  <cp:contentType/>
  <cp:contentStatus/>
</cp:coreProperties>
</file>