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ЛЕТО ОСЕНЬ\"/>
    </mc:Choice>
  </mc:AlternateContent>
  <bookViews>
    <workbookView xWindow="0" yWindow="0" windowWidth="8616" windowHeight="6228" activeTab="2"/>
  </bookViews>
  <sheets>
    <sheet name="ЗАВТРАКИ" sheetId="2" r:id="rId1"/>
    <sheet name="ОБЕДЫ" sheetId="3" r:id="rId2"/>
    <sheet name="ПОЛДНИКИ" sheetId="4" r:id="rId3"/>
  </sheets>
  <calcPr calcId="162913"/>
</workbook>
</file>

<file path=xl/calcChain.xml><?xml version="1.0" encoding="utf-8"?>
<calcChain xmlns="http://schemas.openxmlformats.org/spreadsheetml/2006/main">
  <c r="W26" i="4" l="1"/>
  <c r="I26" i="4"/>
  <c r="I43" i="4"/>
  <c r="D16" i="4"/>
  <c r="I7" i="4"/>
  <c r="I72" i="3" l="1"/>
  <c r="I45" i="3" l="1"/>
  <c r="I37" i="3"/>
  <c r="I28" i="3"/>
  <c r="I27" i="3"/>
  <c r="I18" i="3"/>
  <c r="I17" i="3"/>
  <c r="I8" i="3"/>
  <c r="E38" i="2" l="1"/>
  <c r="I38" i="2"/>
  <c r="I21" i="2"/>
  <c r="F6" i="2"/>
  <c r="I73" i="2" l="1"/>
  <c r="I66" i="2"/>
  <c r="I58" i="2"/>
  <c r="D52" i="2"/>
  <c r="I51" i="2"/>
  <c r="D15" i="2"/>
  <c r="K33" i="4" l="1"/>
  <c r="C57" i="4" l="1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W57" i="4"/>
  <c r="X57" i="4"/>
  <c r="Y57" i="4"/>
  <c r="Z57" i="4"/>
  <c r="AA57" i="4"/>
  <c r="AB57" i="4"/>
  <c r="AC57" i="4"/>
  <c r="AD57" i="4"/>
  <c r="AE57" i="4"/>
  <c r="AF57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B29" i="4"/>
  <c r="I84" i="3"/>
  <c r="D75" i="3"/>
  <c r="E56" i="3"/>
  <c r="V10" i="3"/>
  <c r="D10" i="3"/>
  <c r="D14" i="3" s="1"/>
  <c r="C24" i="3"/>
  <c r="D24" i="3"/>
  <c r="E24" i="3"/>
  <c r="F24" i="3"/>
  <c r="G24" i="3"/>
  <c r="H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B24" i="3"/>
  <c r="C33" i="3"/>
  <c r="E33" i="3"/>
  <c r="F33" i="3"/>
  <c r="G33" i="3"/>
  <c r="H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D29" i="3"/>
  <c r="D33" i="3" s="1"/>
  <c r="C14" i="3"/>
  <c r="E14" i="3"/>
  <c r="F14" i="3"/>
  <c r="G14" i="3"/>
  <c r="H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4" i="3"/>
  <c r="I14" i="3"/>
  <c r="AF11" i="3"/>
  <c r="AF14" i="3" s="1"/>
  <c r="I72" i="2" l="1"/>
  <c r="I91" i="3" l="1"/>
  <c r="D32" i="4" l="1"/>
  <c r="B70" i="3" l="1"/>
  <c r="I63" i="3"/>
  <c r="I33" i="3"/>
  <c r="I24" i="3"/>
  <c r="B99" i="3" l="1"/>
  <c r="B33" i="3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D34" i="2" l="1"/>
  <c r="I34" i="2"/>
  <c r="C34" i="2"/>
  <c r="E34" i="2"/>
  <c r="F34" i="2"/>
  <c r="G34" i="2"/>
  <c r="H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B34" i="2"/>
  <c r="C26" i="2"/>
  <c r="D26" i="2"/>
  <c r="E26" i="2"/>
  <c r="F26" i="2"/>
  <c r="G26" i="2"/>
  <c r="H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I22" i="2"/>
  <c r="B26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C19" i="2"/>
  <c r="E19" i="2"/>
  <c r="F19" i="2"/>
  <c r="G19" i="2"/>
  <c r="H19" i="2"/>
  <c r="J19" i="2"/>
  <c r="K19" i="2"/>
  <c r="L19" i="2"/>
  <c r="N19" i="2"/>
  <c r="O19" i="2"/>
  <c r="D19" i="2"/>
  <c r="M15" i="2"/>
  <c r="M19" i="2" s="1"/>
  <c r="I14" i="2"/>
  <c r="I19" i="2" s="1"/>
  <c r="B19" i="2"/>
  <c r="Q79" i="3" l="1"/>
  <c r="E76" i="2"/>
  <c r="AF72" i="2"/>
  <c r="AF76" i="2" s="1"/>
  <c r="V54" i="4"/>
  <c r="V57" i="4" s="1"/>
  <c r="E88" i="3"/>
  <c r="I63" i="2"/>
  <c r="Q51" i="3"/>
  <c r="I44" i="3"/>
  <c r="I51" i="3" s="1"/>
  <c r="AF41" i="2"/>
  <c r="I26" i="2"/>
  <c r="AF12" i="4"/>
  <c r="F11" i="2"/>
  <c r="B57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B52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B46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B41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B3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B2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B18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B1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B10" i="4"/>
  <c r="C76" i="2"/>
  <c r="D76" i="2"/>
  <c r="F76" i="2"/>
  <c r="G76" i="2"/>
  <c r="H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B76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B69" i="2"/>
  <c r="C63" i="2"/>
  <c r="D63" i="2"/>
  <c r="E63" i="2"/>
  <c r="F63" i="2"/>
  <c r="G63" i="2"/>
  <c r="H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B63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B56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B41" i="2"/>
  <c r="C99" i="3"/>
  <c r="D99" i="3"/>
  <c r="E99" i="3"/>
  <c r="F99" i="3"/>
  <c r="G99" i="3"/>
  <c r="H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C88" i="3"/>
  <c r="D88" i="3"/>
  <c r="F88" i="3"/>
  <c r="G88" i="3"/>
  <c r="H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B88" i="3"/>
  <c r="C79" i="3"/>
  <c r="D79" i="3"/>
  <c r="E79" i="3"/>
  <c r="F79" i="3"/>
  <c r="G79" i="3"/>
  <c r="H79" i="3"/>
  <c r="J79" i="3"/>
  <c r="K79" i="3"/>
  <c r="L79" i="3"/>
  <c r="M79" i="3"/>
  <c r="N79" i="3"/>
  <c r="O79" i="3"/>
  <c r="P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B79" i="3"/>
  <c r="C70" i="3"/>
  <c r="D70" i="3"/>
  <c r="E70" i="3"/>
  <c r="F70" i="3"/>
  <c r="G70" i="3"/>
  <c r="H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C61" i="3"/>
  <c r="D61" i="3"/>
  <c r="E61" i="3"/>
  <c r="F61" i="3"/>
  <c r="G61" i="3"/>
  <c r="H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B61" i="3"/>
  <c r="C51" i="3"/>
  <c r="D51" i="3"/>
  <c r="E51" i="3"/>
  <c r="F51" i="3"/>
  <c r="G51" i="3"/>
  <c r="H51" i="3"/>
  <c r="J51" i="3"/>
  <c r="K51" i="3"/>
  <c r="L51" i="3"/>
  <c r="M51" i="3"/>
  <c r="N51" i="3"/>
  <c r="O51" i="3"/>
  <c r="P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B51" i="3"/>
  <c r="C42" i="3"/>
  <c r="D42" i="3"/>
  <c r="E42" i="3"/>
  <c r="F42" i="3"/>
  <c r="G42" i="3"/>
  <c r="H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B42" i="3"/>
  <c r="C11" i="2"/>
  <c r="D11" i="2"/>
  <c r="E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B11" i="2"/>
  <c r="AE61" i="4" l="1"/>
  <c r="AC61" i="4"/>
  <c r="AA61" i="4"/>
  <c r="W61" i="4"/>
  <c r="S61" i="4"/>
  <c r="Q61" i="4"/>
  <c r="O61" i="4"/>
  <c r="M61" i="4"/>
  <c r="I61" i="4"/>
  <c r="G61" i="4"/>
  <c r="E61" i="4"/>
  <c r="C61" i="4"/>
  <c r="V61" i="4"/>
  <c r="AF61" i="4"/>
  <c r="AB61" i="4"/>
  <c r="Z61" i="4"/>
  <c r="X61" i="4"/>
  <c r="T61" i="4"/>
  <c r="R61" i="4"/>
  <c r="P61" i="4"/>
  <c r="N61" i="4"/>
  <c r="L61" i="4"/>
  <c r="J61" i="4"/>
  <c r="H61" i="4"/>
  <c r="F61" i="4"/>
  <c r="D61" i="4"/>
  <c r="K61" i="4"/>
  <c r="U61" i="4"/>
  <c r="I70" i="3"/>
  <c r="X80" i="2"/>
  <c r="V103" i="3"/>
  <c r="D80" i="2"/>
  <c r="F80" i="2"/>
  <c r="H80" i="2"/>
  <c r="AB80" i="2"/>
  <c r="Z80" i="2"/>
  <c r="V80" i="2"/>
  <c r="T80" i="2"/>
  <c r="R80" i="2"/>
  <c r="P80" i="2"/>
  <c r="N80" i="2"/>
  <c r="L80" i="2"/>
  <c r="J80" i="2"/>
  <c r="AC80" i="2"/>
  <c r="AA80" i="2"/>
  <c r="Y80" i="2"/>
  <c r="W80" i="2"/>
  <c r="U80" i="2"/>
  <c r="S80" i="2"/>
  <c r="Q80" i="2"/>
  <c r="O80" i="2"/>
  <c r="M80" i="2"/>
  <c r="K80" i="2"/>
  <c r="G80" i="2"/>
  <c r="E80" i="2"/>
  <c r="C80" i="2"/>
  <c r="B80" i="2"/>
  <c r="I76" i="2"/>
  <c r="I80" i="2" s="1"/>
  <c r="U103" i="3"/>
  <c r="I61" i="3"/>
  <c r="I79" i="3"/>
  <c r="I88" i="3"/>
  <c r="I42" i="3"/>
  <c r="I99" i="3"/>
  <c r="C103" i="3"/>
  <c r="AA103" i="3"/>
  <c r="Y103" i="3"/>
  <c r="S103" i="3"/>
  <c r="Q103" i="3"/>
  <c r="O103" i="3"/>
  <c r="M103" i="3"/>
  <c r="K103" i="3"/>
  <c r="G103" i="3"/>
  <c r="E103" i="3"/>
  <c r="AB103" i="3"/>
  <c r="Z103" i="3"/>
  <c r="X103" i="3"/>
  <c r="T103" i="3"/>
  <c r="R103" i="3"/>
  <c r="P103" i="3"/>
  <c r="N103" i="3"/>
  <c r="L103" i="3"/>
  <c r="J103" i="3"/>
  <c r="H103" i="3"/>
  <c r="F103" i="3"/>
  <c r="D103" i="3"/>
  <c r="B61" i="4"/>
  <c r="B103" i="3"/>
</calcChain>
</file>

<file path=xl/sharedStrings.xml><?xml version="1.0" encoding="utf-8"?>
<sst xmlns="http://schemas.openxmlformats.org/spreadsheetml/2006/main" count="498" uniqueCount="204">
  <si>
    <t>ЧАЙ С ЛИМОНОМ</t>
  </si>
  <si>
    <t>ФРУКТЫ СВЕЖИЕ ПО СЕЗОНУ /ЯБЛОКО/</t>
  </si>
  <si>
    <t>ХЛЕБ ПШЕНИЧНЫЙ</t>
  </si>
  <si>
    <t>ХЛЕБ РЖАНОЙ</t>
  </si>
  <si>
    <t>ИКРА КАБАЧКОВАЯ КОНСЕРВИРОВАННАЯ</t>
  </si>
  <si>
    <t>КАША РАССЫПЧАТАЯ ПЕРЛОВАЯ</t>
  </si>
  <si>
    <t>СОК ФРУКТОВЫЙ ВИШНЕВЫЙ</t>
  </si>
  <si>
    <t>СУП КАРТОФЕЛЬНЫЙ С БОБОВЫМИ /ГОРОХ/</t>
  </si>
  <si>
    <t>Молоко для детского питания 2,5% 200 г т/п</t>
  </si>
  <si>
    <t>КОМПОТ ИЗ СВЕЖИХ ПЛОДОВ (1-ЫЙ ВАРИАНТ) ЯБЛОЧНЫЙ</t>
  </si>
  <si>
    <t>САЛАТ ИЗ БЕЛОКОЧАННОЙ КАПУСТЫ С ЯБЛОКАМИ</t>
  </si>
  <si>
    <t>КИСЛОМОЛОЧНЫЙ НАПИТОК КЕФИР</t>
  </si>
  <si>
    <t>БУТЕРБРОДЫ С КУРИНОЙ  КОТЛЕТОЙ</t>
  </si>
  <si>
    <t xml:space="preserve">ЧАЙ С МОЛОКОМ </t>
  </si>
  <si>
    <t xml:space="preserve">САЛАТ ВИТАМИННЫЙ </t>
  </si>
  <si>
    <t>РАССОЛЬНИК ЛЕНИНГРАДСКИЙ</t>
  </si>
  <si>
    <t>КАКАО С МОЛОКОМ</t>
  </si>
  <si>
    <t>ПЮРЕ КАРТОФЕЛЬНОЕ</t>
  </si>
  <si>
    <t>ЗАПЕКАНКА ИЗ ТВОРОГА / МОЛОКО СГУЩ 160/20</t>
  </si>
  <si>
    <t>ЧАЙ С САХАРОМ</t>
  </si>
  <si>
    <t xml:space="preserve">ИКРА СВЕКОЛЬНАЯ </t>
  </si>
  <si>
    <t>ЗАПЕКАНКА ИЗ ТВОРОГА/ПОВИДЛО 130/20</t>
  </si>
  <si>
    <t>БОРЩ С ФАСОЛЬЮ И КАРТОФЕЛЕМ</t>
  </si>
  <si>
    <t>КОМПОТ ИЗ СМЕСИ СУХОФРУКТОВ</t>
  </si>
  <si>
    <t>СУП КАРТОФЕЛЬНЫЙ С МАКАРОННЫМИ ИЗДЕЛИЯМИ</t>
  </si>
  <si>
    <t>МЮСЛИ /ХЛОПЬЯ КУКУРУЗНЫЕ ИЛИ ПШЕНИЧНЫЕ/ С МОЛОКОМ</t>
  </si>
  <si>
    <t>КАПУСТА ТУШЕНАЯ</t>
  </si>
  <si>
    <t>СУП КРЕСТЬЯНСКИЙ С КРУПОЙ</t>
  </si>
  <si>
    <t xml:space="preserve">КАРТОФЕЛЬНОЕ ПЮРЕ </t>
  </si>
  <si>
    <t>МАКАРОНЫ, ЗАПЕЧЕННЫЕ С ЯЙЦОМ</t>
  </si>
  <si>
    <t>Итого за прием пищи:</t>
  </si>
  <si>
    <t>ПОНЕДЕЛЬНИК</t>
  </si>
  <si>
    <t>ВТОРНИК</t>
  </si>
  <si>
    <t>Наменование блюд / сырья</t>
  </si>
  <si>
    <t>Выход, г, мл</t>
  </si>
  <si>
    <t>Хлеб ржан</t>
  </si>
  <si>
    <t>Хлеб пшенич</t>
  </si>
  <si>
    <t>Мука пшеничн</t>
  </si>
  <si>
    <t>Крупы, бобовые</t>
  </si>
  <si>
    <t>Макаронные изделия</t>
  </si>
  <si>
    <t>Картофель</t>
  </si>
  <si>
    <t xml:space="preserve">Овощи </t>
  </si>
  <si>
    <t>Фрукты свежие</t>
  </si>
  <si>
    <t>Сухофрукты</t>
  </si>
  <si>
    <t>Соки натуральные</t>
  </si>
  <si>
    <t>Мясо</t>
  </si>
  <si>
    <t>Субпродукты</t>
  </si>
  <si>
    <t>Птица</t>
  </si>
  <si>
    <t>Рыба</t>
  </si>
  <si>
    <t xml:space="preserve">Молоко </t>
  </si>
  <si>
    <t>Кисломолочные продукты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</si>
  <si>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</si>
  <si>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</si>
  <si>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</si>
  <si>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</si>
  <si>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</si>
  <si>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</si>
  <si>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</si>
  <si>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</si>
  <si>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</si>
  <si>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</si>
  <si>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</si>
  <si>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Дрожжи</t>
  </si>
  <si>
    <t>Соль йодированная</t>
  </si>
  <si>
    <t>Специи</t>
  </si>
  <si>
    <t>СРЕДА</t>
  </si>
  <si>
    <t>ЧЕТВЕРГ</t>
  </si>
  <si>
    <t>ПЯТНИЦА</t>
  </si>
  <si>
    <t xml:space="preserve">ПОНЕДЕЛЬНИК </t>
  </si>
  <si>
    <t>НОРМА НА 1 РЕБЕНКА ПО САНПИН</t>
  </si>
  <si>
    <t>ФАКТИЧЕСКИ ВЫПОЛНЕНО</t>
  </si>
  <si>
    <t>160-200</t>
  </si>
  <si>
    <t>300-375</t>
  </si>
  <si>
    <t>30-37,5</t>
  </si>
  <si>
    <t>90-112,5</t>
  </si>
  <si>
    <t>374-467,5</t>
  </si>
  <si>
    <t>560-700</t>
  </si>
  <si>
    <t>370-462,5</t>
  </si>
  <si>
    <t>400-500</t>
  </si>
  <si>
    <t>140-175</t>
  </si>
  <si>
    <t>60-75</t>
  </si>
  <si>
    <t>70-87,5</t>
  </si>
  <si>
    <t>116-145</t>
  </si>
  <si>
    <t>600-750</t>
  </si>
  <si>
    <t>20-25</t>
  </si>
  <si>
    <t>80-100</t>
  </si>
  <si>
    <t>2-2,5</t>
  </si>
  <si>
    <t>6-7,5</t>
  </si>
  <si>
    <t>240-300</t>
  </si>
  <si>
    <t>80-120</t>
  </si>
  <si>
    <t>450-525</t>
  </si>
  <si>
    <t>150-225</t>
  </si>
  <si>
    <t>45-52,5</t>
  </si>
  <si>
    <t>15-22</t>
  </si>
  <si>
    <t>840-980</t>
  </si>
  <si>
    <t>280-420</t>
  </si>
  <si>
    <t>185-277</t>
  </si>
  <si>
    <t>600-700</t>
  </si>
  <si>
    <t>200-300</t>
  </si>
  <si>
    <t>70-105</t>
  </si>
  <si>
    <t>30-45</t>
  </si>
  <si>
    <t>105-122</t>
  </si>
  <si>
    <t>174-203</t>
  </si>
  <si>
    <t>900-1050</t>
  </si>
  <si>
    <t>300-450</t>
  </si>
  <si>
    <t>50-75</t>
  </si>
  <si>
    <t>30-35</t>
  </si>
  <si>
    <t>90-105</t>
  </si>
  <si>
    <t>15-22,5</t>
  </si>
  <si>
    <t>40-60</t>
  </si>
  <si>
    <t>3-3,5</t>
  </si>
  <si>
    <t>1-1,5</t>
  </si>
  <si>
    <t>150-175</t>
  </si>
  <si>
    <t>45-52</t>
  </si>
  <si>
    <t>120-140</t>
  </si>
  <si>
    <t>10-15</t>
  </si>
  <si>
    <t>2-3</t>
  </si>
  <si>
    <t>3-4</t>
  </si>
  <si>
    <t>ЩИ ИЗ СВЕЖЕЙ КАПУСТЫ</t>
  </si>
  <si>
    <t>ОВОЩИ НАТУРАЛЬНЫЕ ПО СЕЗОНУ****/ ОГУРЦЫ /</t>
  </si>
  <si>
    <t>КАША ЯЧНЕВАЯ РАССЫПЧАТАЯ ПО-КУПЕЧЕСКИ</t>
  </si>
  <si>
    <t>КОТЛЕТЫ ДОМАШНИЕ С МАСЛОМ 90/5</t>
  </si>
  <si>
    <t>ГРАТЕН ИЗ ПЕЧЕНИ С КАРТОФЕЛЕМ</t>
  </si>
  <si>
    <t>ОВОЩИ НАТУРАЛЬНЫЕ /МОРКОВНЫЕ ПАЛОЧКИ/</t>
  </si>
  <si>
    <t>КИСЛОМОЛОЧНЫЙ НАПИТОК*****/СНЕЖОК/</t>
  </si>
  <si>
    <t>ФРУКТЫ СВЕЖИЕ ПО СЕЗОНУ* /ЯБЛОКО/</t>
  </si>
  <si>
    <t>ОВОЩИ НАТУРАЛЬНЫЕ ПО СЕЗОНУ**** /ТОМАТЫ/</t>
  </si>
  <si>
    <t>ТЕФТЕЛИ РЫБНЫЕ В СОУСЕ 90/15</t>
  </si>
  <si>
    <t>КИСЛОМОЛОЧНЫЙ НАПИТОК***** /КЕФИР/</t>
  </si>
  <si>
    <t>КОТЛЕТЫ РЫБНЫЕ ЛЮБИТЕЛЬСКИЕ</t>
  </si>
  <si>
    <t>ЖАРКОЕ ПО-ДОМАШНЕМУ</t>
  </si>
  <si>
    <t>КАРТОФЕЛЬ ЗАПЕЧЕННЫЙ С ЯЙЦОМ И ОВОЩАМИ</t>
  </si>
  <si>
    <t>СУП-ЛАПША ДОМАШНЯЯ</t>
  </si>
  <si>
    <t>ФРУКТЫ СВЕЖИЕ ПО СЕЗОНУ* АПЕЛЬСИН/</t>
  </si>
  <si>
    <t>ОВОЩИ НАТУРАЛЬНЫЕ ПО СЕЗОНУ****/ ТОМАТЫ /</t>
  </si>
  <si>
    <t>КОНДИТЕРСКИЕ ИЗДЕЛИЯ*** /ПЕЧЕНЬЕ САХАРНОЕ/</t>
  </si>
  <si>
    <t>ТЕФТЕЛИ МЯСНЫЕ 1 ВАРИАНТ 110/20</t>
  </si>
  <si>
    <t>КИСЛОМОЛОЧНЫЙ НАПИТОК/КЕФИР/</t>
  </si>
  <si>
    <t>ЗАПЕКАНКА ИЗ ПЕЧЕНИ  ПО-ЦАРСКИ</t>
  </si>
  <si>
    <t xml:space="preserve">СОУС ТОМАТНЫЙ С ОВОЩАМИ </t>
  </si>
  <si>
    <t>ФРУКТЫ СВЕЖИЕ/ АПЕЛЬСИНЫ/</t>
  </si>
  <si>
    <t>ЗАПЕКАНКА ИЗ ПЕЧЕНИ С РИСОМ</t>
  </si>
  <si>
    <t>КИСЛОМОЛОЧНЫЙ НАПИТОК*****  СНЕЖОК</t>
  </si>
  <si>
    <t>КОФЕЙНЫЙ НАПИТОК С МОЛОКОМ 180</t>
  </si>
  <si>
    <t>ХЛЕБ РЖАНОЙ 20</t>
  </si>
  <si>
    <t>КАКАО С МОЛОКОМ 180</t>
  </si>
  <si>
    <t>КАША  "ЯНТАРНАЯ "ИЗ ПШЕННОЙ КРУПЫ С ЯБЛОКАМИ 150</t>
  </si>
  <si>
    <t>КОТЛЕТЫ  РЫБНЫЕ /СОУС 90/25</t>
  </si>
  <si>
    <t>СОК ФРУКТОВЫЙ **/ВИНОГРАДНЫ/</t>
  </si>
  <si>
    <t>САЛАТ КУБАНОЧКА</t>
  </si>
  <si>
    <t>БОРЩ ПО-КУБАНСКИ</t>
  </si>
  <si>
    <t>КАРТОФЕЛЬ ПО-ХУТОРСКИ</t>
  </si>
  <si>
    <t>КОТЛЕТА КАЗАЧОК</t>
  </si>
  <si>
    <t>УЗВАР ИЗ СМЕСИ СУХОФРУКТОВ И ПЛОДОВ ШИПОВНИКА</t>
  </si>
  <si>
    <t>ОВОЩИ ПО СЕЗОНУ ТОМАТЫ</t>
  </si>
  <si>
    <t>КЕФИР</t>
  </si>
  <si>
    <t>КАПУСТА ТУШЕНАЯ  С ЯБЛОКАМИ</t>
  </si>
  <si>
    <t>МАКАРОНЫ ЗАПЕЧЕННЫЕ С ЯЙЦОМ И СЫРОМ</t>
  </si>
  <si>
    <t>СУП ИЗ ОВОЩЕЙ С ФРИКАДЕЛЬКАМИ 150/50</t>
  </si>
  <si>
    <t>СУП ИЗ ОВОЩЕЙ</t>
  </si>
  <si>
    <t>КОТЛЕТЫ РУБЛЕННЫЕ ИЗ ПТИЦЫ</t>
  </si>
  <si>
    <t>ПАСТА С КУРИЦЕЙ 120/80</t>
  </si>
  <si>
    <t>ЯБЛОКИ, ЗАПЕЧЕННЫЕ  ПО-КУБАНСКИ</t>
  </si>
  <si>
    <t>СОК  ФРУКТОВЫЙ** ЯБЛОЧНЫЙ</t>
  </si>
  <si>
    <t>БУТЕРБРОД С СЫРОМ И МАСЛОМ 30/10/10</t>
  </si>
  <si>
    <t>ЧАЙ С МОЛОКОМ</t>
  </si>
  <si>
    <t>КИСЕЛЬ ИЗ ЯБЛОК СУШЕНЫХ</t>
  </si>
  <si>
    <t>САЛАТ ИЗ СВЕКЛЫ С  ИЗЮМОМ</t>
  </si>
  <si>
    <t>БИТОЧКИ РЫБНЫЕ С МАСЛОМ 90/5</t>
  </si>
  <si>
    <t>АЗУ</t>
  </si>
  <si>
    <t xml:space="preserve">ТЫКВА ПРИПУЩЕННАЯ С ЯБЛОКАМИ </t>
  </si>
  <si>
    <t>КАРТОФЕЛЬ ОТВАРНОЙ</t>
  </si>
  <si>
    <t xml:space="preserve">СОК ЯБЛОЧНЫЙ </t>
  </si>
  <si>
    <t>КАША ПШЕНИЧНАЯ РАССЫПЧАТАЯ</t>
  </si>
  <si>
    <t>ЗАПЕКАНКА ИЗ ТВОРОГА С ТЫКВОЙ  / ПОВИДЛО 130/20</t>
  </si>
  <si>
    <t>ФРУКТЫ СВЕЖИЕ ПО СЕЗОНУ*  /ЯБЛОКО/</t>
  </si>
  <si>
    <t xml:space="preserve">ХЛЕБ ПШЕНИЧНЫЙ </t>
  </si>
  <si>
    <t>МЯСО ТУШЕНОЕ С ОВОЩАМИ В СОУСЕ</t>
  </si>
  <si>
    <t>135-157,5</t>
  </si>
  <si>
    <t>45-67,5</t>
  </si>
  <si>
    <t>561-654,5</t>
  </si>
  <si>
    <t>187-287,5</t>
  </si>
  <si>
    <t>555-647,5</t>
  </si>
  <si>
    <t>210-245</t>
  </si>
  <si>
    <t>35-52,5</t>
  </si>
  <si>
    <t>54-87</t>
  </si>
  <si>
    <t>100-125</t>
  </si>
  <si>
    <t>САЛАТ ИЗ КАПУСТЫ Б/К С МОРКОВЬЮ****</t>
  </si>
  <si>
    <t>КАША ВЯЗКАЯ ИЗ РИСА И ПШЕНА 150</t>
  </si>
  <si>
    <t>БУТЕРБРОДЫ С ПОВИДЛОМ И МАСЛОМ</t>
  </si>
  <si>
    <t>КОФЕЙНЫЙ НАПИТОК С МОЛОКОМ</t>
  </si>
  <si>
    <t>ИКРА МОРКОВНАЯ</t>
  </si>
  <si>
    <t>РАГУ ИЗ ОВОЩЕЙ</t>
  </si>
  <si>
    <t>СОК ФРУКТОВЫЙ**/ВИНОГРАДНЫЙ/</t>
  </si>
  <si>
    <t xml:space="preserve">КОТЛЕТЫ РЫБНЫЕ/ МАСЛО  90/5 </t>
  </si>
  <si>
    <t xml:space="preserve">КИСЕЛЬ ИЗ ЯБЛОК СУШЕНЫХ </t>
  </si>
  <si>
    <t>БУЛОЧКА ДОМАШНЯЯ П/П</t>
  </si>
  <si>
    <t>СЫР ПОРЦИЯМИ РОССИЙСКИЙ</t>
  </si>
  <si>
    <t>ПЛОВ ИЗ ЦЫПЛЕНКА</t>
  </si>
  <si>
    <t>ПИРОЖОК ПЕЧЕНЫЙ С КАПУСТОЙ</t>
  </si>
  <si>
    <t>ПОЛДНИКИ</t>
  </si>
  <si>
    <t>ВЫПОЛНЕНИЕ НОРМ ПИТАНИЯ СОГЛАСНО ТРЕБОВАНИЯМ САНПИН 2.3./2.4 3590-20 ПО ОСНОВНОМУ ЦИКЛИЧНОМУ МЕНЮ  ДЛЯ ВОЗРАСТНОЙ КАТЕГОРИИ 7-11 ЛЕТ</t>
  </si>
  <si>
    <t>ОБЕДЫ</t>
  </si>
  <si>
    <t>ЗАВТРАКИ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</si>
</sst>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6D9F1"/>
        <bgColor rgb="FFB7DEE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2" fontId="3" fillId="5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2" fillId="4" borderId="3" xfId="0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/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/>
    <xf numFmtId="0" fontId="2" fillId="7" borderId="0" xfId="0" applyFont="1" applyFill="1"/>
    <xf numFmtId="0" fontId="4" fillId="6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/>
    <xf numFmtId="4" fontId="4" fillId="7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/>
    </xf>
    <xf numFmtId="4" fontId="6" fillId="7" borderId="4" xfId="0" applyNumberFormat="1" applyFont="1" applyFill="1" applyBorder="1" applyAlignment="1">
      <alignment horizontal="center"/>
    </xf>
    <xf numFmtId="4" fontId="4" fillId="6" borderId="5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6" borderId="4" xfId="0" applyFont="1" applyFill="1" applyBorder="1" applyAlignment="1">
      <alignment horizontal="center" vertic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6" borderId="0" xfId="0" applyFont="1" applyFill="1" applyAlignment="1"/>
    <xf numFmtId="0" fontId="4" fillId="6" borderId="4" xfId="0" applyFont="1" applyFill="1" applyBorder="1" applyAlignment="1"/>
    <xf numFmtId="0" fontId="4" fillId="0" borderId="4" xfId="0" applyFont="1" applyBorder="1" applyAlignment="1"/>
    <xf numFmtId="0" fontId="2" fillId="0" borderId="0" xfId="0" applyFont="1" applyAlignment="1"/>
    <xf numFmtId="0" fontId="7" fillId="4" borderId="3" xfId="0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9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zoomScaleNormal="100" workbookViewId="0">
      <selection activeCell="Z44" sqref="Z44"/>
    </sheetView>
  </sheetViews>
  <sheetFormatPr defaultRowHeight="13.2" x14ac:dyDescent="0.25"/>
  <cols>
    <col min="1" max="1" width="46" style="79" customWidth="1"/>
    <col min="2" max="2" width="10.28515625" style="3" customWidth="1"/>
    <col min="3" max="32" width="8.7109375" style="3" customWidth="1"/>
    <col min="33" max="16384" width="9.140625" style="1"/>
  </cols>
  <sheetData>
    <row r="1" spans="1:34" x14ac:dyDescent="0.25">
      <c r="A1" s="90" t="s">
        <v>201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34"/>
      <c r="AH1" s="34"/>
    </row>
    <row r="2" spans="1:34" x14ac:dyDescent="0.25">
      <c r="A2" s="90" t="s">
        <v>203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34"/>
      <c r="AH2" s="34"/>
    </row>
    <row r="3" spans="1:34" s="3" customFormat="1" ht="66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42</v>
      </c>
      <c r="K3" s="2" t="s">
        <v>43</v>
      </c>
      <c r="L3" s="2" t="s">
        <v>44</v>
      </c>
      <c r="M3" s="2" t="s">
        <v>45</v>
      </c>
      <c r="N3" s="2" t="s">
        <v>46</v>
      </c>
      <c r="O3" s="2" t="s">
        <v>47</v>
      </c>
      <c r="P3" s="2" t="s">
        <v>48</v>
      </c>
      <c r="Q3" s="2" t="s">
        <v>49</v>
      </c>
      <c r="R3" s="2" t="s">
        <v>50</v>
      </c>
      <c r="S3" s="2" t="s">
        <v>51</v>
      </c>
      <c r="T3" s="2" t="s">
        <v>52</v>
      </c>
      <c r="U3" s="2" t="s">
        <v>53</v>
      </c>
      <c r="V3" s="2" t="s">
        <v>54</v>
      </c>
      <c r="W3" s="2" t="s">
        <v>55</v>
      </c>
      <c r="X3" s="2" t="s">
        <v>56</v>
      </c>
      <c r="Y3" s="2" t="s">
        <v>57</v>
      </c>
      <c r="Z3" s="2" t="s">
        <v>58</v>
      </c>
      <c r="AA3" s="2" t="s">
        <v>59</v>
      </c>
      <c r="AB3" s="2" t="s">
        <v>60</v>
      </c>
      <c r="AC3" s="2" t="s">
        <v>61</v>
      </c>
      <c r="AD3" s="2" t="s">
        <v>62</v>
      </c>
      <c r="AE3" s="2" t="s">
        <v>63</v>
      </c>
      <c r="AF3" s="2" t="s">
        <v>64</v>
      </c>
    </row>
    <row r="4" spans="1:34" s="3" customFormat="1" x14ac:dyDescent="0.2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4" x14ac:dyDescent="0.25">
      <c r="A5" s="76" t="s">
        <v>31</v>
      </c>
      <c r="B5" s="4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4" ht="25.05" customHeight="1" x14ac:dyDescent="0.25">
      <c r="A6" s="7" t="s">
        <v>188</v>
      </c>
      <c r="B6" s="12">
        <v>150</v>
      </c>
      <c r="C6" s="47"/>
      <c r="D6" s="47"/>
      <c r="E6" s="47"/>
      <c r="F6" s="47">
        <f>10+13.6</f>
        <v>23.6</v>
      </c>
      <c r="G6" s="20"/>
      <c r="H6" s="20"/>
      <c r="I6" s="20"/>
      <c r="J6" s="20"/>
      <c r="K6" s="20"/>
      <c r="L6" s="20"/>
      <c r="M6" s="20"/>
      <c r="N6" s="20"/>
      <c r="O6" s="21"/>
      <c r="P6" s="20"/>
      <c r="Q6" s="20">
        <v>71.400000000000006</v>
      </c>
      <c r="R6" s="20"/>
      <c r="S6" s="20"/>
      <c r="T6" s="20"/>
      <c r="U6" s="20"/>
      <c r="V6" s="20">
        <v>7.1</v>
      </c>
      <c r="W6" s="20"/>
      <c r="X6" s="20"/>
      <c r="Y6" s="20">
        <v>4.0999999999999996</v>
      </c>
      <c r="Z6" s="20"/>
      <c r="AA6" s="20"/>
      <c r="AB6" s="20"/>
      <c r="AC6" s="20"/>
      <c r="AD6" s="20"/>
      <c r="AE6" s="20"/>
      <c r="AF6" s="20"/>
    </row>
    <row r="7" spans="1:34" ht="25.05" customHeight="1" x14ac:dyDescent="0.25">
      <c r="A7" s="48" t="s">
        <v>164</v>
      </c>
      <c r="B7" s="49">
        <v>50</v>
      </c>
      <c r="C7" s="20"/>
      <c r="D7" s="20">
        <v>30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0"/>
      <c r="Q7" s="20"/>
      <c r="R7" s="20"/>
      <c r="S7" s="20"/>
      <c r="T7" s="20">
        <v>15</v>
      </c>
      <c r="U7" s="20"/>
      <c r="V7" s="20">
        <v>5</v>
      </c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4" ht="25.05" customHeight="1" x14ac:dyDescent="0.25">
      <c r="A8" s="48" t="s">
        <v>165</v>
      </c>
      <c r="B8" s="12">
        <v>180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45.9</v>
      </c>
      <c r="R8" s="20"/>
      <c r="S8" s="20"/>
      <c r="T8" s="20"/>
      <c r="U8" s="20"/>
      <c r="V8" s="20"/>
      <c r="W8" s="21"/>
      <c r="X8" s="20"/>
      <c r="Y8" s="20">
        <v>6.3</v>
      </c>
      <c r="Z8" s="20"/>
      <c r="AA8" s="20">
        <v>0.9</v>
      </c>
      <c r="AB8" s="20"/>
      <c r="AC8" s="20"/>
      <c r="AD8" s="20"/>
      <c r="AE8" s="20"/>
      <c r="AF8" s="20"/>
    </row>
    <row r="9" spans="1:34" ht="25.05" customHeight="1" x14ac:dyDescent="0.25">
      <c r="A9" s="7" t="s">
        <v>1</v>
      </c>
      <c r="B9" s="12">
        <v>100</v>
      </c>
      <c r="C9" s="20"/>
      <c r="D9" s="20"/>
      <c r="E9" s="20"/>
      <c r="F9" s="20"/>
      <c r="G9" s="20"/>
      <c r="H9" s="20"/>
      <c r="I9" s="20"/>
      <c r="J9" s="20">
        <v>100</v>
      </c>
      <c r="K9" s="20"/>
      <c r="L9" s="20"/>
      <c r="M9" s="20"/>
      <c r="N9" s="20"/>
      <c r="O9" s="2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4" ht="25.05" customHeight="1" x14ac:dyDescent="0.25">
      <c r="A10" s="7" t="s">
        <v>3</v>
      </c>
      <c r="B10" s="12">
        <v>20</v>
      </c>
      <c r="C10" s="20">
        <v>20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4" ht="25.05" customHeight="1" x14ac:dyDescent="0.25">
      <c r="A11" s="9" t="s">
        <v>30</v>
      </c>
      <c r="B11" s="50">
        <f t="shared" ref="B11:AF11" si="0">SUM(B6:B10)</f>
        <v>500</v>
      </c>
      <c r="C11" s="50">
        <f t="shared" si="0"/>
        <v>20</v>
      </c>
      <c r="D11" s="50">
        <f t="shared" si="0"/>
        <v>30</v>
      </c>
      <c r="E11" s="50">
        <f t="shared" si="0"/>
        <v>0</v>
      </c>
      <c r="F11" s="50">
        <f t="shared" si="0"/>
        <v>23.6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100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0">
        <f t="shared" si="0"/>
        <v>117.30000000000001</v>
      </c>
      <c r="R11" s="50">
        <f t="shared" si="0"/>
        <v>0</v>
      </c>
      <c r="S11" s="50">
        <f t="shared" si="0"/>
        <v>0</v>
      </c>
      <c r="T11" s="50">
        <f t="shared" si="0"/>
        <v>15</v>
      </c>
      <c r="U11" s="50">
        <f t="shared" si="0"/>
        <v>0</v>
      </c>
      <c r="V11" s="50">
        <f t="shared" si="0"/>
        <v>12.1</v>
      </c>
      <c r="W11" s="50">
        <f t="shared" si="0"/>
        <v>0</v>
      </c>
      <c r="X11" s="50">
        <f t="shared" si="0"/>
        <v>0</v>
      </c>
      <c r="Y11" s="50">
        <f t="shared" si="0"/>
        <v>10.399999999999999</v>
      </c>
      <c r="Z11" s="50">
        <f t="shared" si="0"/>
        <v>0</v>
      </c>
      <c r="AA11" s="50">
        <f t="shared" si="0"/>
        <v>0.9</v>
      </c>
      <c r="AB11" s="50">
        <f t="shared" si="0"/>
        <v>0</v>
      </c>
      <c r="AC11" s="50">
        <f t="shared" si="0"/>
        <v>0</v>
      </c>
      <c r="AD11" s="50">
        <f t="shared" si="0"/>
        <v>0</v>
      </c>
      <c r="AE11" s="50">
        <f t="shared" si="0"/>
        <v>0</v>
      </c>
      <c r="AF11" s="50">
        <f t="shared" si="0"/>
        <v>0</v>
      </c>
    </row>
    <row r="12" spans="1:34" ht="25.05" customHeight="1" x14ac:dyDescent="0.25">
      <c r="A12" s="76" t="s">
        <v>32</v>
      </c>
      <c r="B12" s="4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4" ht="25.05" customHeight="1" x14ac:dyDescent="0.25">
      <c r="A13" s="7" t="s">
        <v>119</v>
      </c>
      <c r="B13" s="12">
        <v>60</v>
      </c>
      <c r="C13" s="20"/>
      <c r="D13" s="20"/>
      <c r="E13" s="20"/>
      <c r="F13" s="20"/>
      <c r="G13" s="20"/>
      <c r="H13" s="20"/>
      <c r="I13" s="20">
        <v>60</v>
      </c>
      <c r="J13" s="20"/>
      <c r="K13" s="20"/>
      <c r="L13" s="20"/>
      <c r="M13" s="20"/>
      <c r="N13" s="20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4" ht="25.05" customHeight="1" x14ac:dyDescent="0.25">
      <c r="A14" s="7" t="s">
        <v>120</v>
      </c>
      <c r="B14" s="12">
        <v>150</v>
      </c>
      <c r="C14" s="20"/>
      <c r="D14" s="20"/>
      <c r="E14" s="20"/>
      <c r="F14" s="20">
        <v>47.2</v>
      </c>
      <c r="G14" s="20"/>
      <c r="H14" s="20"/>
      <c r="I14" s="20">
        <f>4.2+1.06</f>
        <v>5.26</v>
      </c>
      <c r="J14" s="20"/>
      <c r="K14" s="20"/>
      <c r="L14" s="20"/>
      <c r="M14" s="20"/>
      <c r="N14" s="20"/>
      <c r="O14" s="21"/>
      <c r="P14" s="20"/>
      <c r="Q14" s="22"/>
      <c r="R14" s="22"/>
      <c r="S14" s="22"/>
      <c r="T14" s="22"/>
      <c r="U14" s="22"/>
      <c r="V14" s="20">
        <v>4</v>
      </c>
      <c r="W14" s="20">
        <v>3</v>
      </c>
      <c r="X14" s="20"/>
      <c r="Y14" s="20"/>
      <c r="Z14" s="20"/>
      <c r="AA14" s="20"/>
      <c r="AB14" s="20"/>
      <c r="AC14" s="20"/>
      <c r="AD14" s="20"/>
      <c r="AE14" s="20"/>
      <c r="AF14" s="20"/>
    </row>
    <row r="15" spans="1:34" ht="25.05" customHeight="1" x14ac:dyDescent="0.25">
      <c r="A15" s="7" t="s">
        <v>121</v>
      </c>
      <c r="B15" s="12">
        <v>95</v>
      </c>
      <c r="C15" s="20"/>
      <c r="D15" s="20">
        <f>14.27+4.396</f>
        <v>18.666</v>
      </c>
      <c r="E15" s="20"/>
      <c r="F15" s="20"/>
      <c r="G15" s="20"/>
      <c r="H15" s="20"/>
      <c r="I15" s="20">
        <v>2.63</v>
      </c>
      <c r="J15" s="20"/>
      <c r="K15" s="20"/>
      <c r="L15" s="20"/>
      <c r="M15" s="20">
        <f>51.68+25.84</f>
        <v>77.52</v>
      </c>
      <c r="N15" s="20"/>
      <c r="O15" s="21"/>
      <c r="P15" s="20"/>
      <c r="Q15" s="20"/>
      <c r="R15" s="20"/>
      <c r="S15" s="20"/>
      <c r="T15" s="20"/>
      <c r="U15" s="20"/>
      <c r="V15" s="22">
        <v>5</v>
      </c>
      <c r="W15" s="22">
        <v>3</v>
      </c>
      <c r="X15" s="22">
        <v>2.7E-2</v>
      </c>
      <c r="Y15" s="22"/>
      <c r="Z15" s="22"/>
      <c r="AA15" s="22"/>
      <c r="AB15" s="22"/>
      <c r="AC15" s="22"/>
      <c r="AD15" s="20"/>
      <c r="AE15" s="20"/>
      <c r="AF15" s="20"/>
    </row>
    <row r="16" spans="1:34" ht="25.05" customHeight="1" x14ac:dyDescent="0.25">
      <c r="A16" s="7" t="s">
        <v>163</v>
      </c>
      <c r="B16" s="12">
        <v>200</v>
      </c>
      <c r="C16" s="51"/>
      <c r="D16" s="20"/>
      <c r="E16" s="20"/>
      <c r="F16" s="20"/>
      <c r="G16" s="20"/>
      <c r="H16" s="20"/>
      <c r="I16" s="20"/>
      <c r="J16" s="20"/>
      <c r="K16" s="20"/>
      <c r="L16" s="20">
        <v>200</v>
      </c>
      <c r="M16" s="20"/>
      <c r="N16" s="20"/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25.05" customHeight="1" x14ac:dyDescent="0.25">
      <c r="A17" s="7" t="s">
        <v>2</v>
      </c>
      <c r="B17" s="12">
        <v>20</v>
      </c>
      <c r="C17" s="20"/>
      <c r="D17" s="20">
        <v>20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25.05" customHeight="1" x14ac:dyDescent="0.25">
      <c r="A18" s="7" t="s">
        <v>3</v>
      </c>
      <c r="B18" s="12">
        <v>20</v>
      </c>
      <c r="C18" s="20">
        <v>20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25.05" customHeight="1" x14ac:dyDescent="0.25">
      <c r="A19" s="9" t="s">
        <v>30</v>
      </c>
      <c r="B19" s="50">
        <f>SUM(B13:B18)</f>
        <v>545</v>
      </c>
      <c r="C19" s="50">
        <f t="shared" ref="C19:O19" si="1">SUM(C13:C18)</f>
        <v>20</v>
      </c>
      <c r="D19" s="50">
        <f t="shared" si="1"/>
        <v>38.665999999999997</v>
      </c>
      <c r="E19" s="50">
        <f t="shared" si="1"/>
        <v>0</v>
      </c>
      <c r="F19" s="50">
        <f t="shared" si="1"/>
        <v>47.2</v>
      </c>
      <c r="G19" s="50">
        <f t="shared" si="1"/>
        <v>0</v>
      </c>
      <c r="H19" s="50">
        <f t="shared" si="1"/>
        <v>0</v>
      </c>
      <c r="I19" s="50">
        <f t="shared" si="1"/>
        <v>67.89</v>
      </c>
      <c r="J19" s="50">
        <f t="shared" si="1"/>
        <v>0</v>
      </c>
      <c r="K19" s="50">
        <f t="shared" si="1"/>
        <v>0</v>
      </c>
      <c r="L19" s="50">
        <f t="shared" si="1"/>
        <v>200</v>
      </c>
      <c r="M19" s="50">
        <f t="shared" si="1"/>
        <v>77.52</v>
      </c>
      <c r="N19" s="50">
        <f t="shared" si="1"/>
        <v>0</v>
      </c>
      <c r="O19" s="50">
        <f t="shared" si="1"/>
        <v>0</v>
      </c>
      <c r="P19" s="50">
        <f t="shared" ref="P19" si="2">SUM(P13:P18)</f>
        <v>0</v>
      </c>
      <c r="Q19" s="50">
        <f t="shared" ref="Q19" si="3">SUM(Q13:Q18)</f>
        <v>0</v>
      </c>
      <c r="R19" s="50">
        <f t="shared" ref="R19" si="4">SUM(R13:R18)</f>
        <v>0</v>
      </c>
      <c r="S19" s="50">
        <f t="shared" ref="S19" si="5">SUM(S13:S18)</f>
        <v>0</v>
      </c>
      <c r="T19" s="50">
        <f t="shared" ref="T19" si="6">SUM(T13:T18)</f>
        <v>0</v>
      </c>
      <c r="U19" s="50">
        <f t="shared" ref="U19" si="7">SUM(U13:U18)</f>
        <v>0</v>
      </c>
      <c r="V19" s="50">
        <f t="shared" ref="V19" si="8">SUM(V13:V18)</f>
        <v>9</v>
      </c>
      <c r="W19" s="50">
        <f t="shared" ref="W19" si="9">SUM(W13:W18)</f>
        <v>6</v>
      </c>
      <c r="X19" s="50">
        <f t="shared" ref="X19" si="10">SUM(X13:X18)</f>
        <v>2.7E-2</v>
      </c>
      <c r="Y19" s="50">
        <f t="shared" ref="Y19" si="11">SUM(Y13:Y18)</f>
        <v>0</v>
      </c>
      <c r="Z19" s="50">
        <f t="shared" ref="Z19" si="12">SUM(Z13:Z18)</f>
        <v>0</v>
      </c>
      <c r="AA19" s="50">
        <f t="shared" ref="AA19" si="13">SUM(AA13:AA18)</f>
        <v>0</v>
      </c>
      <c r="AB19" s="50">
        <f t="shared" ref="AB19" si="14">SUM(AB13:AB18)</f>
        <v>0</v>
      </c>
      <c r="AC19" s="50">
        <f t="shared" ref="AC19" si="15">SUM(AC13:AC18)</f>
        <v>0</v>
      </c>
      <c r="AD19" s="50">
        <f t="shared" ref="AD19" si="16">SUM(AD13:AD18)</f>
        <v>0</v>
      </c>
      <c r="AE19" s="50">
        <f t="shared" ref="AE19" si="17">SUM(AE13:AE18)</f>
        <v>0</v>
      </c>
      <c r="AF19" s="50">
        <f t="shared" ref="AF19" si="18">SUM(AF13:AF18)</f>
        <v>0</v>
      </c>
    </row>
    <row r="20" spans="1:32" ht="25.05" customHeight="1" x14ac:dyDescent="0.25">
      <c r="A20" s="76" t="s">
        <v>65</v>
      </c>
      <c r="B20" s="4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25.05" customHeight="1" x14ac:dyDescent="0.25">
      <c r="A21" s="7" t="s">
        <v>10</v>
      </c>
      <c r="B21" s="12">
        <v>60</v>
      </c>
      <c r="C21" s="54"/>
      <c r="D21" s="52"/>
      <c r="E21" s="52"/>
      <c r="F21" s="52"/>
      <c r="G21" s="52"/>
      <c r="H21" s="52"/>
      <c r="I21" s="52">
        <f>27+9+3</f>
        <v>39</v>
      </c>
      <c r="J21" s="52">
        <v>15</v>
      </c>
      <c r="K21" s="52"/>
      <c r="L21" s="52"/>
      <c r="M21" s="52"/>
      <c r="N21" s="52"/>
      <c r="O21" s="53"/>
      <c r="P21" s="52"/>
      <c r="Q21" s="52"/>
      <c r="R21" s="52"/>
      <c r="S21" s="52"/>
      <c r="T21" s="52"/>
      <c r="U21" s="52"/>
      <c r="V21" s="52"/>
      <c r="W21" s="52">
        <v>3</v>
      </c>
      <c r="X21" s="52"/>
      <c r="Y21" s="52">
        <v>3</v>
      </c>
      <c r="Z21" s="52"/>
      <c r="AA21" s="52"/>
      <c r="AB21" s="52"/>
      <c r="AC21" s="52"/>
      <c r="AD21" s="52"/>
      <c r="AE21" s="52"/>
      <c r="AF21" s="52"/>
    </row>
    <row r="22" spans="1:32" ht="25.05" customHeight="1" x14ac:dyDescent="0.25">
      <c r="A22" s="7" t="s">
        <v>122</v>
      </c>
      <c r="B22" s="12">
        <v>200</v>
      </c>
      <c r="C22" s="54"/>
      <c r="D22" s="52"/>
      <c r="E22" s="52">
        <v>9.4</v>
      </c>
      <c r="F22" s="52">
        <v>6.4</v>
      </c>
      <c r="G22" s="52"/>
      <c r="H22" s="52">
        <v>88</v>
      </c>
      <c r="I22" s="52">
        <f>32+26.4</f>
        <v>58.4</v>
      </c>
      <c r="J22" s="52"/>
      <c r="K22" s="52"/>
      <c r="L22" s="52"/>
      <c r="M22" s="52"/>
      <c r="N22" s="52">
        <v>60.2</v>
      </c>
      <c r="O22" s="53"/>
      <c r="P22" s="52"/>
      <c r="Q22" s="52">
        <v>4.5</v>
      </c>
      <c r="R22" s="52"/>
      <c r="S22" s="52"/>
      <c r="T22" s="52">
        <v>10</v>
      </c>
      <c r="U22" s="52">
        <v>14.8</v>
      </c>
      <c r="V22" s="52"/>
      <c r="W22" s="52">
        <v>12</v>
      </c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25.05" customHeight="1" x14ac:dyDescent="0.25">
      <c r="A23" s="48" t="s">
        <v>23</v>
      </c>
      <c r="B23" s="12">
        <v>200</v>
      </c>
      <c r="C23" s="52"/>
      <c r="D23" s="52"/>
      <c r="E23" s="52"/>
      <c r="F23" s="52"/>
      <c r="G23" s="52"/>
      <c r="H23" s="55"/>
      <c r="I23" s="55"/>
      <c r="J23" s="55"/>
      <c r="K23" s="55">
        <v>16</v>
      </c>
      <c r="L23" s="55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  <c r="Y23" s="52">
        <v>8</v>
      </c>
      <c r="Z23" s="52"/>
      <c r="AA23" s="52"/>
      <c r="AB23" s="52"/>
      <c r="AC23" s="52"/>
      <c r="AD23" s="52"/>
      <c r="AE23" s="52"/>
      <c r="AF23" s="52"/>
    </row>
    <row r="24" spans="1:32" ht="25.05" customHeight="1" x14ac:dyDescent="0.25">
      <c r="A24" s="7" t="s">
        <v>2</v>
      </c>
      <c r="B24" s="12">
        <v>20</v>
      </c>
      <c r="C24" s="54"/>
      <c r="D24" s="52">
        <v>20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25.05" customHeight="1" x14ac:dyDescent="0.25">
      <c r="A25" s="7" t="s">
        <v>3</v>
      </c>
      <c r="B25" s="12">
        <v>20</v>
      </c>
      <c r="C25" s="54">
        <v>20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25.05" customHeight="1" x14ac:dyDescent="0.25">
      <c r="A26" s="9" t="s">
        <v>30</v>
      </c>
      <c r="B26" s="50">
        <f>SUM(B21:B25)</f>
        <v>500</v>
      </c>
      <c r="C26" s="56">
        <f t="shared" ref="C26:AF26" si="19">SUM(C21:C25)</f>
        <v>20</v>
      </c>
      <c r="D26" s="56">
        <f t="shared" si="19"/>
        <v>20</v>
      </c>
      <c r="E26" s="56">
        <f t="shared" si="19"/>
        <v>9.4</v>
      </c>
      <c r="F26" s="56">
        <f t="shared" si="19"/>
        <v>6.4</v>
      </c>
      <c r="G26" s="56">
        <f t="shared" si="19"/>
        <v>0</v>
      </c>
      <c r="H26" s="56">
        <f t="shared" si="19"/>
        <v>88</v>
      </c>
      <c r="I26" s="56">
        <f t="shared" si="19"/>
        <v>97.4</v>
      </c>
      <c r="J26" s="56">
        <f t="shared" si="19"/>
        <v>15</v>
      </c>
      <c r="K26" s="56">
        <f t="shared" si="19"/>
        <v>16</v>
      </c>
      <c r="L26" s="56">
        <f t="shared" si="19"/>
        <v>0</v>
      </c>
      <c r="M26" s="56">
        <f t="shared" si="19"/>
        <v>0</v>
      </c>
      <c r="N26" s="56">
        <f t="shared" si="19"/>
        <v>60.2</v>
      </c>
      <c r="O26" s="56">
        <f t="shared" si="19"/>
        <v>0</v>
      </c>
      <c r="P26" s="56">
        <f t="shared" si="19"/>
        <v>0</v>
      </c>
      <c r="Q26" s="56">
        <f t="shared" si="19"/>
        <v>4.5</v>
      </c>
      <c r="R26" s="56">
        <f t="shared" si="19"/>
        <v>0</v>
      </c>
      <c r="S26" s="56">
        <f t="shared" si="19"/>
        <v>0</v>
      </c>
      <c r="T26" s="56">
        <f t="shared" si="19"/>
        <v>10</v>
      </c>
      <c r="U26" s="56">
        <f t="shared" si="19"/>
        <v>14.8</v>
      </c>
      <c r="V26" s="56">
        <f t="shared" si="19"/>
        <v>0</v>
      </c>
      <c r="W26" s="56">
        <f t="shared" si="19"/>
        <v>15</v>
      </c>
      <c r="X26" s="56">
        <f t="shared" si="19"/>
        <v>0</v>
      </c>
      <c r="Y26" s="56">
        <f t="shared" si="19"/>
        <v>11</v>
      </c>
      <c r="Z26" s="56">
        <f t="shared" si="19"/>
        <v>0</v>
      </c>
      <c r="AA26" s="56">
        <f t="shared" si="19"/>
        <v>0</v>
      </c>
      <c r="AB26" s="56">
        <f t="shared" si="19"/>
        <v>0</v>
      </c>
      <c r="AC26" s="56">
        <f t="shared" si="19"/>
        <v>0</v>
      </c>
      <c r="AD26" s="56">
        <f t="shared" si="19"/>
        <v>0</v>
      </c>
      <c r="AE26" s="56">
        <f t="shared" si="19"/>
        <v>0</v>
      </c>
      <c r="AF26" s="56">
        <f t="shared" si="19"/>
        <v>0</v>
      </c>
    </row>
    <row r="27" spans="1:32" ht="25.05" customHeight="1" x14ac:dyDescent="0.25">
      <c r="A27" s="76" t="s">
        <v>66</v>
      </c>
      <c r="B27" s="4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ht="25.05" customHeight="1" x14ac:dyDescent="0.25">
      <c r="A28" s="7" t="s">
        <v>125</v>
      </c>
      <c r="B28" s="12">
        <v>120</v>
      </c>
      <c r="C28" s="52"/>
      <c r="D28" s="52"/>
      <c r="E28" s="52"/>
      <c r="F28" s="52"/>
      <c r="G28" s="52"/>
      <c r="H28" s="52"/>
      <c r="I28" s="52"/>
      <c r="J28" s="52">
        <v>120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7"/>
      <c r="Y28" s="52"/>
      <c r="Z28" s="52"/>
      <c r="AA28" s="52"/>
      <c r="AB28" s="52"/>
      <c r="AC28" s="52"/>
      <c r="AD28" s="52"/>
      <c r="AE28" s="52"/>
      <c r="AF28" s="52"/>
    </row>
    <row r="29" spans="1:32" ht="25.05" customHeight="1" x14ac:dyDescent="0.25">
      <c r="A29" s="7" t="s">
        <v>21</v>
      </c>
      <c r="B29" s="12">
        <v>150</v>
      </c>
      <c r="C29" s="52"/>
      <c r="D29" s="52">
        <v>5.2</v>
      </c>
      <c r="E29" s="52"/>
      <c r="F29" s="52">
        <v>7.4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>
        <v>122.2</v>
      </c>
      <c r="T29" s="52"/>
      <c r="U29" s="52">
        <v>5.2</v>
      </c>
      <c r="V29" s="52">
        <v>5.2</v>
      </c>
      <c r="W29" s="52"/>
      <c r="X29" s="57">
        <v>0.13</v>
      </c>
      <c r="Y29" s="52">
        <v>7.4</v>
      </c>
      <c r="Z29" s="52">
        <v>20</v>
      </c>
      <c r="AA29" s="52"/>
      <c r="AB29" s="52"/>
      <c r="AC29" s="52"/>
      <c r="AD29" s="52"/>
      <c r="AE29" s="52"/>
      <c r="AF29" s="52"/>
    </row>
    <row r="30" spans="1:32" ht="25.05" customHeight="1" x14ac:dyDescent="0.25">
      <c r="A30" s="7" t="s">
        <v>128</v>
      </c>
      <c r="B30" s="12">
        <v>180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>
        <v>180</v>
      </c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ht="25.05" customHeight="1" x14ac:dyDescent="0.25">
      <c r="A31" s="7" t="s">
        <v>2</v>
      </c>
      <c r="B31" s="12">
        <v>30</v>
      </c>
      <c r="C31" s="52"/>
      <c r="D31" s="52">
        <v>30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7"/>
      <c r="Y31" s="52"/>
      <c r="Z31" s="52"/>
      <c r="AA31" s="52"/>
      <c r="AB31" s="52"/>
      <c r="AC31" s="52"/>
      <c r="AD31" s="52"/>
      <c r="AE31" s="52"/>
      <c r="AF31" s="52"/>
    </row>
    <row r="32" spans="1:32" ht="25.05" customHeight="1" x14ac:dyDescent="0.25">
      <c r="A32" s="7" t="s">
        <v>3</v>
      </c>
      <c r="B32" s="12">
        <v>20</v>
      </c>
      <c r="C32" s="52">
        <v>20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7"/>
      <c r="Y32" s="52"/>
      <c r="Z32" s="52"/>
      <c r="AA32" s="52"/>
      <c r="AB32" s="52"/>
      <c r="AC32" s="52"/>
      <c r="AD32" s="52"/>
      <c r="AE32" s="52"/>
      <c r="AF32" s="52"/>
    </row>
    <row r="33" spans="1:34" s="17" customFormat="1" ht="25.05" customHeight="1" x14ac:dyDescent="0.25">
      <c r="A33" s="7"/>
      <c r="B33" s="12"/>
      <c r="C33" s="5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4" ht="25.05" customHeight="1" x14ac:dyDescent="0.25">
      <c r="A34" s="9" t="s">
        <v>30</v>
      </c>
      <c r="B34" s="60">
        <f t="shared" ref="B34:AF34" si="20">SUM(B28:B33)</f>
        <v>500</v>
      </c>
      <c r="C34" s="61">
        <f t="shared" si="20"/>
        <v>20</v>
      </c>
      <c r="D34" s="61">
        <f t="shared" si="20"/>
        <v>35.200000000000003</v>
      </c>
      <c r="E34" s="61">
        <f t="shared" si="20"/>
        <v>0</v>
      </c>
      <c r="F34" s="61">
        <f t="shared" si="20"/>
        <v>7.4</v>
      </c>
      <c r="G34" s="61">
        <f t="shared" si="20"/>
        <v>0</v>
      </c>
      <c r="H34" s="61">
        <f t="shared" si="20"/>
        <v>0</v>
      </c>
      <c r="I34" s="61">
        <f t="shared" si="20"/>
        <v>0</v>
      </c>
      <c r="J34" s="61">
        <f t="shared" si="20"/>
        <v>120</v>
      </c>
      <c r="K34" s="61">
        <f t="shared" si="20"/>
        <v>0</v>
      </c>
      <c r="L34" s="61">
        <f t="shared" si="20"/>
        <v>0</v>
      </c>
      <c r="M34" s="61">
        <f t="shared" si="20"/>
        <v>0</v>
      </c>
      <c r="N34" s="61">
        <f t="shared" si="20"/>
        <v>0</v>
      </c>
      <c r="O34" s="61">
        <f t="shared" si="20"/>
        <v>0</v>
      </c>
      <c r="P34" s="61">
        <f t="shared" si="20"/>
        <v>0</v>
      </c>
      <c r="Q34" s="61">
        <f t="shared" si="20"/>
        <v>0</v>
      </c>
      <c r="R34" s="61">
        <f t="shared" si="20"/>
        <v>180</v>
      </c>
      <c r="S34" s="61">
        <f t="shared" si="20"/>
        <v>122.2</v>
      </c>
      <c r="T34" s="61">
        <f t="shared" si="20"/>
        <v>0</v>
      </c>
      <c r="U34" s="61">
        <f t="shared" si="20"/>
        <v>5.2</v>
      </c>
      <c r="V34" s="61">
        <f t="shared" si="20"/>
        <v>5.2</v>
      </c>
      <c r="W34" s="61">
        <f t="shared" si="20"/>
        <v>0</v>
      </c>
      <c r="X34" s="61">
        <f t="shared" si="20"/>
        <v>0.13</v>
      </c>
      <c r="Y34" s="61">
        <f t="shared" si="20"/>
        <v>7.4</v>
      </c>
      <c r="Z34" s="61">
        <f t="shared" si="20"/>
        <v>20</v>
      </c>
      <c r="AA34" s="61">
        <f t="shared" si="20"/>
        <v>0</v>
      </c>
      <c r="AB34" s="61">
        <f t="shared" si="20"/>
        <v>0</v>
      </c>
      <c r="AC34" s="61">
        <f t="shared" si="20"/>
        <v>0</v>
      </c>
      <c r="AD34" s="61">
        <f t="shared" si="20"/>
        <v>0</v>
      </c>
      <c r="AE34" s="61">
        <f t="shared" si="20"/>
        <v>0</v>
      </c>
      <c r="AF34" s="61">
        <f t="shared" si="20"/>
        <v>0</v>
      </c>
    </row>
    <row r="35" spans="1:34" ht="25.05" customHeight="1" x14ac:dyDescent="0.25">
      <c r="A35" s="76" t="s">
        <v>67</v>
      </c>
      <c r="B35" s="4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4" ht="25.05" customHeight="1" x14ac:dyDescent="0.25">
      <c r="A36" s="7" t="s">
        <v>126</v>
      </c>
      <c r="B36" s="12">
        <v>60</v>
      </c>
      <c r="C36" s="54"/>
      <c r="D36" s="52"/>
      <c r="E36" s="52"/>
      <c r="F36" s="52"/>
      <c r="G36" s="52"/>
      <c r="H36" s="52"/>
      <c r="I36" s="52">
        <v>60</v>
      </c>
      <c r="J36" s="52"/>
      <c r="K36" s="52"/>
      <c r="L36" s="52"/>
      <c r="M36" s="52"/>
      <c r="N36" s="52"/>
      <c r="O36" s="53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</row>
    <row r="37" spans="1:34" ht="25.05" customHeight="1" x14ac:dyDescent="0.25">
      <c r="A37" s="7" t="s">
        <v>17</v>
      </c>
      <c r="B37" s="12">
        <v>150</v>
      </c>
      <c r="C37" s="54"/>
      <c r="D37" s="52"/>
      <c r="E37" s="52"/>
      <c r="F37" s="52"/>
      <c r="G37" s="52"/>
      <c r="H37" s="52">
        <v>128.25</v>
      </c>
      <c r="I37" s="52"/>
      <c r="J37" s="52"/>
      <c r="K37" s="52"/>
      <c r="L37" s="52"/>
      <c r="M37" s="52"/>
      <c r="N37" s="52"/>
      <c r="O37" s="53"/>
      <c r="P37" s="52"/>
      <c r="Q37" s="52">
        <v>23.7</v>
      </c>
      <c r="R37" s="52"/>
      <c r="S37" s="52"/>
      <c r="T37" s="52"/>
      <c r="U37" s="52"/>
      <c r="V37" s="52">
        <v>5.25</v>
      </c>
      <c r="W37" s="52"/>
      <c r="X37" s="52"/>
      <c r="Y37" s="52"/>
      <c r="Z37" s="52"/>
      <c r="AA37" s="52"/>
      <c r="AB37" s="52"/>
      <c r="AC37" s="52"/>
      <c r="AD37" s="52"/>
      <c r="AE37" s="52">
        <v>1.5</v>
      </c>
      <c r="AF37" s="52"/>
    </row>
    <row r="38" spans="1:34" ht="25.05" customHeight="1" x14ac:dyDescent="0.25">
      <c r="A38" s="7" t="s">
        <v>127</v>
      </c>
      <c r="B38" s="12">
        <v>105</v>
      </c>
      <c r="C38" s="54"/>
      <c r="D38" s="52">
        <v>12.6</v>
      </c>
      <c r="E38" s="52">
        <f>7.2+0.4</f>
        <v>7.6000000000000005</v>
      </c>
      <c r="F38" s="52"/>
      <c r="G38" s="52"/>
      <c r="H38" s="52"/>
      <c r="I38" s="52">
        <f>16.2+2.58+3</f>
        <v>21.78</v>
      </c>
      <c r="J38" s="52"/>
      <c r="K38" s="52"/>
      <c r="L38" s="52"/>
      <c r="M38" s="52"/>
      <c r="N38" s="52"/>
      <c r="O38" s="53"/>
      <c r="P38" s="52">
        <v>63</v>
      </c>
      <c r="Q38" s="52">
        <v>18</v>
      </c>
      <c r="R38" s="52"/>
      <c r="S38" s="52"/>
      <c r="T38" s="52"/>
      <c r="U38" s="52"/>
      <c r="V38" s="52">
        <v>6</v>
      </c>
      <c r="W38" s="52">
        <v>3</v>
      </c>
      <c r="X38" s="52"/>
      <c r="Y38" s="52">
        <v>0.4</v>
      </c>
      <c r="Z38" s="52"/>
      <c r="AA38" s="52"/>
      <c r="AB38" s="52"/>
      <c r="AC38" s="52"/>
      <c r="AD38" s="52"/>
      <c r="AE38" s="52"/>
      <c r="AF38" s="52"/>
    </row>
    <row r="39" spans="1:34" ht="25.05" customHeight="1" x14ac:dyDescent="0.25">
      <c r="A39" s="13" t="s">
        <v>9</v>
      </c>
      <c r="B39" s="14">
        <v>180</v>
      </c>
      <c r="C39" s="62"/>
      <c r="D39" s="62"/>
      <c r="E39" s="62"/>
      <c r="F39" s="62"/>
      <c r="G39" s="62"/>
      <c r="H39" s="62"/>
      <c r="I39" s="62"/>
      <c r="J39" s="62">
        <v>36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>
        <v>10.8</v>
      </c>
      <c r="Z39" s="62"/>
      <c r="AA39" s="62"/>
      <c r="AB39" s="62"/>
      <c r="AC39" s="62"/>
      <c r="AD39" s="62"/>
      <c r="AE39" s="62"/>
      <c r="AF39" s="62">
        <v>0.2</v>
      </c>
      <c r="AG39" s="34"/>
      <c r="AH39" s="34"/>
    </row>
    <row r="40" spans="1:34" ht="25.05" customHeight="1" x14ac:dyDescent="0.25">
      <c r="A40" s="7" t="s">
        <v>2</v>
      </c>
      <c r="B40" s="12">
        <v>20</v>
      </c>
      <c r="C40" s="54"/>
      <c r="D40" s="52">
        <v>20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1:34" ht="25.05" customHeight="1" x14ac:dyDescent="0.25">
      <c r="A41" s="9" t="s">
        <v>30</v>
      </c>
      <c r="B41" s="50">
        <f>SUM(B36:B40)</f>
        <v>515</v>
      </c>
      <c r="C41" s="56">
        <f t="shared" ref="C41:AF41" si="21">SUM(C36:C40)</f>
        <v>0</v>
      </c>
      <c r="D41" s="56">
        <f t="shared" si="21"/>
        <v>32.6</v>
      </c>
      <c r="E41" s="56">
        <f t="shared" si="21"/>
        <v>7.6000000000000005</v>
      </c>
      <c r="F41" s="56">
        <f t="shared" si="21"/>
        <v>0</v>
      </c>
      <c r="G41" s="56">
        <f t="shared" si="21"/>
        <v>0</v>
      </c>
      <c r="H41" s="56">
        <f t="shared" si="21"/>
        <v>128.25</v>
      </c>
      <c r="I41" s="56">
        <f t="shared" si="21"/>
        <v>81.78</v>
      </c>
      <c r="J41" s="56">
        <f t="shared" si="21"/>
        <v>36</v>
      </c>
      <c r="K41" s="56">
        <f t="shared" si="21"/>
        <v>0</v>
      </c>
      <c r="L41" s="56">
        <f t="shared" si="21"/>
        <v>0</v>
      </c>
      <c r="M41" s="56">
        <f t="shared" si="21"/>
        <v>0</v>
      </c>
      <c r="N41" s="56">
        <f t="shared" si="21"/>
        <v>0</v>
      </c>
      <c r="O41" s="56">
        <f t="shared" si="21"/>
        <v>0</v>
      </c>
      <c r="P41" s="56">
        <f t="shared" si="21"/>
        <v>63</v>
      </c>
      <c r="Q41" s="56">
        <f t="shared" si="21"/>
        <v>41.7</v>
      </c>
      <c r="R41" s="56">
        <f t="shared" si="21"/>
        <v>0</v>
      </c>
      <c r="S41" s="56">
        <f t="shared" si="21"/>
        <v>0</v>
      </c>
      <c r="T41" s="56">
        <f t="shared" si="21"/>
        <v>0</v>
      </c>
      <c r="U41" s="56">
        <f t="shared" si="21"/>
        <v>0</v>
      </c>
      <c r="V41" s="56">
        <f t="shared" si="21"/>
        <v>11.25</v>
      </c>
      <c r="W41" s="56">
        <f t="shared" si="21"/>
        <v>3</v>
      </c>
      <c r="X41" s="56">
        <f t="shared" si="21"/>
        <v>0</v>
      </c>
      <c r="Y41" s="56">
        <f t="shared" si="21"/>
        <v>11.200000000000001</v>
      </c>
      <c r="Z41" s="56">
        <f t="shared" si="21"/>
        <v>0</v>
      </c>
      <c r="AA41" s="56">
        <f t="shared" si="21"/>
        <v>0</v>
      </c>
      <c r="AB41" s="56">
        <f t="shared" si="21"/>
        <v>0</v>
      </c>
      <c r="AC41" s="56">
        <f t="shared" si="21"/>
        <v>0</v>
      </c>
      <c r="AD41" s="56">
        <f t="shared" si="21"/>
        <v>0</v>
      </c>
      <c r="AE41" s="56">
        <f t="shared" si="21"/>
        <v>1.5</v>
      </c>
      <c r="AF41" s="56">
        <f t="shared" si="21"/>
        <v>0.2</v>
      </c>
    </row>
    <row r="42" spans="1:34" ht="25.05" customHeight="1" x14ac:dyDescent="0.25">
      <c r="A42" s="76" t="s">
        <v>68</v>
      </c>
      <c r="B42" s="6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7"/>
      <c r="Y42" s="52"/>
      <c r="Z42" s="52"/>
      <c r="AA42" s="52"/>
      <c r="AB42" s="52"/>
      <c r="AC42" s="52"/>
      <c r="AD42" s="52"/>
      <c r="AE42" s="52"/>
      <c r="AF42" s="52"/>
    </row>
    <row r="43" spans="1:34" ht="25.05" customHeight="1" x14ac:dyDescent="0.25">
      <c r="A43" s="7" t="s">
        <v>25</v>
      </c>
      <c r="B43" s="12">
        <v>155</v>
      </c>
      <c r="C43" s="52"/>
      <c r="D43" s="52"/>
      <c r="E43" s="52"/>
      <c r="F43" s="64">
        <v>40.18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>
        <v>120.55</v>
      </c>
      <c r="R43" s="52"/>
      <c r="S43" s="52"/>
      <c r="T43" s="52"/>
      <c r="U43" s="52"/>
      <c r="V43" s="52"/>
      <c r="W43" s="53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4" ht="25.05" customHeight="1" x14ac:dyDescent="0.25">
      <c r="A44" s="48" t="s">
        <v>189</v>
      </c>
      <c r="B44" s="12">
        <v>75</v>
      </c>
      <c r="C44" s="52"/>
      <c r="D44" s="52">
        <v>40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>
        <v>15</v>
      </c>
      <c r="W44" s="53"/>
      <c r="X44" s="52"/>
      <c r="Y44" s="52"/>
      <c r="Z44" s="52">
        <v>20</v>
      </c>
      <c r="AA44" s="52"/>
      <c r="AB44" s="52"/>
      <c r="AC44" s="52"/>
      <c r="AD44" s="52"/>
      <c r="AE44" s="52"/>
      <c r="AF44" s="52"/>
    </row>
    <row r="45" spans="1:34" s="17" customFormat="1" ht="25.05" customHeight="1" x14ac:dyDescent="0.25">
      <c r="A45" s="7" t="s">
        <v>190</v>
      </c>
      <c r="B45" s="12">
        <v>200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65"/>
      <c r="O45" s="65"/>
      <c r="P45" s="65"/>
      <c r="Q45" s="65">
        <v>100</v>
      </c>
      <c r="R45" s="65"/>
      <c r="S45" s="65"/>
      <c r="T45" s="65"/>
      <c r="U45" s="65"/>
      <c r="V45" s="65"/>
      <c r="W45" s="65"/>
      <c r="X45" s="65"/>
      <c r="Y45" s="65">
        <v>10</v>
      </c>
      <c r="Z45" s="65"/>
      <c r="AA45" s="65">
        <v>0.9</v>
      </c>
      <c r="AB45" s="65"/>
      <c r="AC45" s="65">
        <v>5</v>
      </c>
      <c r="AD45" s="65"/>
      <c r="AE45" s="65"/>
      <c r="AF45" s="65"/>
      <c r="AG45" s="42"/>
      <c r="AH45" s="42"/>
    </row>
    <row r="46" spans="1:34" ht="25.05" customHeight="1" x14ac:dyDescent="0.25">
      <c r="A46" s="7" t="s">
        <v>3</v>
      </c>
      <c r="B46" s="12">
        <v>30</v>
      </c>
      <c r="C46" s="52">
        <v>30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4" ht="25.05" customHeight="1" x14ac:dyDescent="0.25">
      <c r="A47" s="7" t="s">
        <v>2</v>
      </c>
      <c r="B47" s="12">
        <v>40</v>
      </c>
      <c r="C47" s="52"/>
      <c r="D47" s="52">
        <v>40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3"/>
      <c r="X47" s="52"/>
      <c r="Y47" s="52"/>
      <c r="Z47" s="52"/>
      <c r="AA47" s="52"/>
      <c r="AB47" s="52"/>
      <c r="AC47" s="52"/>
      <c r="AD47" s="52"/>
      <c r="AE47" s="52"/>
      <c r="AF47" s="52"/>
    </row>
    <row r="48" spans="1:34" ht="25.05" customHeight="1" x14ac:dyDescent="0.25">
      <c r="A48" s="9" t="s">
        <v>30</v>
      </c>
      <c r="B48" s="10">
        <f t="shared" ref="B48:AF48" si="22">SUM(B43:B47)</f>
        <v>500</v>
      </c>
      <c r="C48" s="67">
        <f t="shared" si="22"/>
        <v>30</v>
      </c>
      <c r="D48" s="67">
        <f t="shared" si="22"/>
        <v>80</v>
      </c>
      <c r="E48" s="67">
        <f t="shared" si="22"/>
        <v>0</v>
      </c>
      <c r="F48" s="67">
        <f t="shared" si="22"/>
        <v>40.18</v>
      </c>
      <c r="G48" s="67">
        <f t="shared" si="22"/>
        <v>0</v>
      </c>
      <c r="H48" s="67">
        <f t="shared" si="22"/>
        <v>0</v>
      </c>
      <c r="I48" s="67">
        <f t="shared" si="22"/>
        <v>0</v>
      </c>
      <c r="J48" s="67">
        <f t="shared" si="22"/>
        <v>0</v>
      </c>
      <c r="K48" s="67">
        <f t="shared" si="22"/>
        <v>0</v>
      </c>
      <c r="L48" s="67">
        <f t="shared" si="22"/>
        <v>0</v>
      </c>
      <c r="M48" s="67">
        <f t="shared" si="22"/>
        <v>0</v>
      </c>
      <c r="N48" s="67">
        <f t="shared" si="22"/>
        <v>0</v>
      </c>
      <c r="O48" s="67">
        <f t="shared" si="22"/>
        <v>0</v>
      </c>
      <c r="P48" s="67">
        <f t="shared" si="22"/>
        <v>0</v>
      </c>
      <c r="Q48" s="67">
        <f t="shared" si="22"/>
        <v>220.55</v>
      </c>
      <c r="R48" s="67">
        <f t="shared" si="22"/>
        <v>0</v>
      </c>
      <c r="S48" s="67">
        <f t="shared" si="22"/>
        <v>0</v>
      </c>
      <c r="T48" s="67">
        <f t="shared" si="22"/>
        <v>0</v>
      </c>
      <c r="U48" s="67">
        <f t="shared" si="22"/>
        <v>0</v>
      </c>
      <c r="V48" s="67">
        <f t="shared" si="22"/>
        <v>15</v>
      </c>
      <c r="W48" s="67">
        <f t="shared" si="22"/>
        <v>0</v>
      </c>
      <c r="X48" s="67">
        <f t="shared" si="22"/>
        <v>0</v>
      </c>
      <c r="Y48" s="67">
        <f t="shared" si="22"/>
        <v>10</v>
      </c>
      <c r="Z48" s="67">
        <f t="shared" si="22"/>
        <v>20</v>
      </c>
      <c r="AA48" s="67">
        <f t="shared" si="22"/>
        <v>0.9</v>
      </c>
      <c r="AB48" s="67">
        <f t="shared" si="22"/>
        <v>0</v>
      </c>
      <c r="AC48" s="67">
        <f t="shared" si="22"/>
        <v>5</v>
      </c>
      <c r="AD48" s="67">
        <f t="shared" si="22"/>
        <v>0</v>
      </c>
      <c r="AE48" s="67">
        <f t="shared" si="22"/>
        <v>0</v>
      </c>
      <c r="AF48" s="67">
        <f t="shared" si="22"/>
        <v>0</v>
      </c>
    </row>
    <row r="49" spans="1:32" ht="25.05" customHeight="1" x14ac:dyDescent="0.25">
      <c r="A49" s="76" t="s">
        <v>32</v>
      </c>
      <c r="B49" s="6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7"/>
      <c r="Y49" s="52"/>
      <c r="Z49" s="52"/>
      <c r="AA49" s="52"/>
      <c r="AB49" s="52"/>
      <c r="AC49" s="52"/>
      <c r="AD49" s="52"/>
      <c r="AE49" s="52"/>
      <c r="AF49" s="52"/>
    </row>
    <row r="50" spans="1:32" ht="25.05" customHeight="1" x14ac:dyDescent="0.25">
      <c r="A50" s="7" t="s">
        <v>123</v>
      </c>
      <c r="B50" s="12">
        <v>60</v>
      </c>
      <c r="C50" s="54"/>
      <c r="D50" s="52"/>
      <c r="E50" s="52"/>
      <c r="F50" s="52"/>
      <c r="G50" s="52"/>
      <c r="H50" s="52"/>
      <c r="I50" s="52">
        <v>60</v>
      </c>
      <c r="J50" s="52"/>
      <c r="K50" s="52"/>
      <c r="L50" s="52"/>
      <c r="M50" s="52"/>
      <c r="N50" s="52"/>
      <c r="O50" s="53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  <row r="51" spans="1:32" ht="25.05" customHeight="1" x14ac:dyDescent="0.25">
      <c r="A51" s="7" t="s">
        <v>131</v>
      </c>
      <c r="B51" s="12">
        <v>150</v>
      </c>
      <c r="C51" s="54"/>
      <c r="D51" s="52"/>
      <c r="E51" s="52"/>
      <c r="F51" s="52"/>
      <c r="G51" s="52"/>
      <c r="H51" s="52">
        <v>88.68</v>
      </c>
      <c r="I51" s="52">
        <f>8.65+7.5+3.04</f>
        <v>19.189999999999998</v>
      </c>
      <c r="J51" s="52"/>
      <c r="K51" s="52"/>
      <c r="L51" s="52"/>
      <c r="M51" s="52"/>
      <c r="N51" s="52"/>
      <c r="O51" s="53"/>
      <c r="P51" s="52"/>
      <c r="Q51" s="52">
        <v>14.5</v>
      </c>
      <c r="R51" s="52"/>
      <c r="S51" s="52"/>
      <c r="T51" s="52"/>
      <c r="U51" s="52"/>
      <c r="V51" s="52">
        <v>3</v>
      </c>
      <c r="W51" s="52">
        <v>3</v>
      </c>
      <c r="X51" s="52">
        <v>1.68</v>
      </c>
      <c r="Y51" s="52"/>
      <c r="Z51" s="52"/>
      <c r="AA51" s="52"/>
      <c r="AB51" s="52"/>
      <c r="AC51" s="52"/>
      <c r="AD51" s="52"/>
      <c r="AE51" s="52"/>
      <c r="AF51" s="52"/>
    </row>
    <row r="52" spans="1:32" ht="25.05" customHeight="1" x14ac:dyDescent="0.25">
      <c r="A52" s="7" t="s">
        <v>160</v>
      </c>
      <c r="B52" s="12">
        <v>90</v>
      </c>
      <c r="C52" s="54"/>
      <c r="D52" s="52">
        <f>16.2+5.4</f>
        <v>21.6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>
        <v>63.8</v>
      </c>
      <c r="P52" s="52"/>
      <c r="Q52" s="52">
        <v>23.4</v>
      </c>
      <c r="R52" s="52"/>
      <c r="S52" s="52"/>
      <c r="T52" s="52"/>
      <c r="U52" s="52"/>
      <c r="V52" s="52"/>
      <c r="W52" s="52">
        <v>5.4</v>
      </c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ht="25.05" customHeight="1" x14ac:dyDescent="0.25">
      <c r="A53" s="7" t="s">
        <v>124</v>
      </c>
      <c r="B53" s="12">
        <v>180</v>
      </c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2"/>
      <c r="Q53" s="52"/>
      <c r="R53" s="52">
        <v>180</v>
      </c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25.05" customHeight="1" x14ac:dyDescent="0.25">
      <c r="A54" s="7" t="s">
        <v>2</v>
      </c>
      <c r="B54" s="12">
        <v>20</v>
      </c>
      <c r="C54" s="54"/>
      <c r="D54" s="52">
        <v>20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</row>
    <row r="55" spans="1:32" s="17" customFormat="1" ht="25.05" customHeight="1" x14ac:dyDescent="0.25">
      <c r="A55" s="7" t="s">
        <v>3</v>
      </c>
      <c r="B55" s="12">
        <v>20</v>
      </c>
      <c r="C55" s="54">
        <v>20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25.05" customHeight="1" x14ac:dyDescent="0.25">
      <c r="A56" s="9" t="s">
        <v>30</v>
      </c>
      <c r="B56" s="10">
        <f>SUM(B50:B55)</f>
        <v>520</v>
      </c>
      <c r="C56" s="67">
        <f t="shared" ref="C56:AF56" si="23">SUM(C50:C55)</f>
        <v>20</v>
      </c>
      <c r="D56" s="67">
        <f t="shared" si="23"/>
        <v>41.6</v>
      </c>
      <c r="E56" s="67">
        <f t="shared" si="23"/>
        <v>0</v>
      </c>
      <c r="F56" s="67">
        <f t="shared" si="23"/>
        <v>0</v>
      </c>
      <c r="G56" s="67">
        <f t="shared" si="23"/>
        <v>0</v>
      </c>
      <c r="H56" s="67">
        <f t="shared" si="23"/>
        <v>88.68</v>
      </c>
      <c r="I56" s="67">
        <f t="shared" si="23"/>
        <v>79.19</v>
      </c>
      <c r="J56" s="67">
        <f t="shared" si="23"/>
        <v>0</v>
      </c>
      <c r="K56" s="67">
        <f t="shared" si="23"/>
        <v>0</v>
      </c>
      <c r="L56" s="67">
        <f t="shared" si="23"/>
        <v>0</v>
      </c>
      <c r="M56" s="67">
        <f t="shared" si="23"/>
        <v>0</v>
      </c>
      <c r="N56" s="67">
        <f t="shared" si="23"/>
        <v>0</v>
      </c>
      <c r="O56" s="67">
        <f t="shared" si="23"/>
        <v>63.8</v>
      </c>
      <c r="P56" s="67">
        <f t="shared" si="23"/>
        <v>0</v>
      </c>
      <c r="Q56" s="67">
        <f t="shared" si="23"/>
        <v>37.9</v>
      </c>
      <c r="R56" s="67">
        <f t="shared" si="23"/>
        <v>180</v>
      </c>
      <c r="S56" s="67">
        <f t="shared" si="23"/>
        <v>0</v>
      </c>
      <c r="T56" s="67">
        <f t="shared" si="23"/>
        <v>0</v>
      </c>
      <c r="U56" s="67">
        <f t="shared" si="23"/>
        <v>0</v>
      </c>
      <c r="V56" s="67">
        <f t="shared" si="23"/>
        <v>3</v>
      </c>
      <c r="W56" s="67">
        <f t="shared" si="23"/>
        <v>8.4</v>
      </c>
      <c r="X56" s="67">
        <f t="shared" si="23"/>
        <v>1.68</v>
      </c>
      <c r="Y56" s="67">
        <f t="shared" si="23"/>
        <v>0</v>
      </c>
      <c r="Z56" s="67">
        <f t="shared" si="23"/>
        <v>0</v>
      </c>
      <c r="AA56" s="67">
        <f t="shared" si="23"/>
        <v>0</v>
      </c>
      <c r="AB56" s="67">
        <f t="shared" si="23"/>
        <v>0</v>
      </c>
      <c r="AC56" s="67">
        <f t="shared" si="23"/>
        <v>0</v>
      </c>
      <c r="AD56" s="67">
        <f t="shared" si="23"/>
        <v>0</v>
      </c>
      <c r="AE56" s="67">
        <f t="shared" si="23"/>
        <v>0</v>
      </c>
      <c r="AF56" s="67">
        <f t="shared" si="23"/>
        <v>0</v>
      </c>
    </row>
    <row r="57" spans="1:32" ht="25.05" customHeight="1" x14ac:dyDescent="0.25">
      <c r="A57" s="76" t="s">
        <v>65</v>
      </c>
      <c r="B57" s="6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7"/>
      <c r="Y57" s="52"/>
      <c r="Z57" s="52"/>
      <c r="AA57" s="52"/>
      <c r="AB57" s="52"/>
      <c r="AC57" s="52"/>
      <c r="AD57" s="52"/>
      <c r="AE57" s="52"/>
      <c r="AF57" s="52"/>
    </row>
    <row r="58" spans="1:32" ht="25.05" customHeight="1" x14ac:dyDescent="0.25">
      <c r="A58" s="48" t="s">
        <v>191</v>
      </c>
      <c r="B58" s="12">
        <v>60</v>
      </c>
      <c r="C58" s="52"/>
      <c r="D58" s="52"/>
      <c r="E58" s="52"/>
      <c r="F58" s="52"/>
      <c r="G58" s="52"/>
      <c r="H58" s="52"/>
      <c r="I58" s="52">
        <f>45+10.5</f>
        <v>55.5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>
        <v>4.5</v>
      </c>
      <c r="X58" s="57"/>
      <c r="Y58" s="52">
        <v>0.72</v>
      </c>
      <c r="Z58" s="52"/>
      <c r="AA58" s="52"/>
      <c r="AB58" s="52"/>
      <c r="AC58" s="52"/>
      <c r="AD58" s="52"/>
      <c r="AE58" s="52"/>
      <c r="AF58" s="52"/>
    </row>
    <row r="59" spans="1:32" ht="25.05" customHeight="1" x14ac:dyDescent="0.25">
      <c r="A59" s="7" t="s">
        <v>161</v>
      </c>
      <c r="B59" s="12">
        <v>200</v>
      </c>
      <c r="C59" s="52"/>
      <c r="D59" s="52"/>
      <c r="E59" s="52">
        <v>7.5</v>
      </c>
      <c r="F59" s="52"/>
      <c r="G59" s="52">
        <v>39.6</v>
      </c>
      <c r="H59" s="52"/>
      <c r="I59" s="52">
        <v>1.7</v>
      </c>
      <c r="J59" s="52"/>
      <c r="K59" s="52"/>
      <c r="L59" s="52"/>
      <c r="M59" s="52"/>
      <c r="N59" s="52"/>
      <c r="O59" s="52">
        <v>26.8</v>
      </c>
      <c r="P59" s="52"/>
      <c r="Q59" s="52">
        <v>70</v>
      </c>
      <c r="R59" s="52"/>
      <c r="S59" s="52"/>
      <c r="T59" s="52"/>
      <c r="U59" s="52"/>
      <c r="V59" s="52">
        <v>4.3</v>
      </c>
      <c r="W59" s="52"/>
      <c r="X59" s="57"/>
      <c r="Y59" s="52"/>
      <c r="Z59" s="52"/>
      <c r="AA59" s="52"/>
      <c r="AB59" s="52"/>
      <c r="AC59" s="52"/>
      <c r="AD59" s="52"/>
      <c r="AE59" s="52"/>
      <c r="AF59" s="52"/>
    </row>
    <row r="60" spans="1:32" ht="25.05" customHeight="1" x14ac:dyDescent="0.25">
      <c r="A60" s="48" t="s">
        <v>23</v>
      </c>
      <c r="B60" s="12">
        <v>200</v>
      </c>
      <c r="C60" s="52"/>
      <c r="D60" s="52"/>
      <c r="E60" s="52"/>
      <c r="F60" s="52"/>
      <c r="G60" s="52"/>
      <c r="H60" s="55"/>
      <c r="I60" s="55"/>
      <c r="J60" s="55"/>
      <c r="K60" s="55">
        <v>16</v>
      </c>
      <c r="L60" s="55"/>
      <c r="M60" s="52"/>
      <c r="N60" s="52"/>
      <c r="O60" s="53"/>
      <c r="P60" s="52"/>
      <c r="Q60" s="52"/>
      <c r="R60" s="52"/>
      <c r="S60" s="52"/>
      <c r="T60" s="52"/>
      <c r="U60" s="52"/>
      <c r="V60" s="52"/>
      <c r="W60" s="52"/>
      <c r="X60" s="52"/>
      <c r="Y60" s="52">
        <v>8</v>
      </c>
      <c r="Z60" s="52"/>
      <c r="AA60" s="52"/>
      <c r="AB60" s="52"/>
      <c r="AC60" s="52"/>
      <c r="AD60" s="52"/>
      <c r="AE60" s="52"/>
      <c r="AF60" s="52"/>
    </row>
    <row r="61" spans="1:32" ht="25.05" customHeight="1" x14ac:dyDescent="0.25">
      <c r="A61" s="7" t="s">
        <v>2</v>
      </c>
      <c r="B61" s="12">
        <v>20</v>
      </c>
      <c r="C61" s="52"/>
      <c r="D61" s="52">
        <v>20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7"/>
      <c r="Y61" s="52"/>
      <c r="Z61" s="52"/>
      <c r="AA61" s="52">
        <v>1</v>
      </c>
      <c r="AB61" s="52"/>
      <c r="AC61" s="52"/>
      <c r="AD61" s="52"/>
      <c r="AE61" s="52"/>
      <c r="AF61" s="52"/>
    </row>
    <row r="62" spans="1:32" ht="25.05" customHeight="1" x14ac:dyDescent="0.25">
      <c r="A62" s="7" t="s">
        <v>3</v>
      </c>
      <c r="B62" s="12">
        <v>20</v>
      </c>
      <c r="C62" s="52">
        <v>20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3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2" ht="25.05" customHeight="1" x14ac:dyDescent="0.25">
      <c r="A63" s="9" t="s">
        <v>30</v>
      </c>
      <c r="B63" s="10">
        <f t="shared" ref="B63:AF63" si="24">SUM(B58:B62)</f>
        <v>500</v>
      </c>
      <c r="C63" s="67">
        <f t="shared" si="24"/>
        <v>20</v>
      </c>
      <c r="D63" s="67">
        <f t="shared" si="24"/>
        <v>20</v>
      </c>
      <c r="E63" s="67">
        <f t="shared" si="24"/>
        <v>7.5</v>
      </c>
      <c r="F63" s="67">
        <f t="shared" si="24"/>
        <v>0</v>
      </c>
      <c r="G63" s="67">
        <f t="shared" si="24"/>
        <v>39.6</v>
      </c>
      <c r="H63" s="67">
        <f t="shared" si="24"/>
        <v>0</v>
      </c>
      <c r="I63" s="67">
        <f t="shared" si="24"/>
        <v>57.2</v>
      </c>
      <c r="J63" s="67">
        <f t="shared" si="24"/>
        <v>0</v>
      </c>
      <c r="K63" s="67">
        <f t="shared" si="24"/>
        <v>16</v>
      </c>
      <c r="L63" s="67">
        <f t="shared" si="24"/>
        <v>0</v>
      </c>
      <c r="M63" s="67">
        <f t="shared" si="24"/>
        <v>0</v>
      </c>
      <c r="N63" s="67">
        <f t="shared" si="24"/>
        <v>0</v>
      </c>
      <c r="O63" s="67">
        <f t="shared" si="24"/>
        <v>26.8</v>
      </c>
      <c r="P63" s="67">
        <f t="shared" si="24"/>
        <v>0</v>
      </c>
      <c r="Q63" s="67">
        <f t="shared" si="24"/>
        <v>70</v>
      </c>
      <c r="R63" s="67">
        <f t="shared" si="24"/>
        <v>0</v>
      </c>
      <c r="S63" s="67">
        <f t="shared" si="24"/>
        <v>0</v>
      </c>
      <c r="T63" s="67">
        <f t="shared" si="24"/>
        <v>0</v>
      </c>
      <c r="U63" s="67">
        <f t="shared" si="24"/>
        <v>0</v>
      </c>
      <c r="V63" s="67">
        <f t="shared" si="24"/>
        <v>4.3</v>
      </c>
      <c r="W63" s="67">
        <f t="shared" si="24"/>
        <v>4.5</v>
      </c>
      <c r="X63" s="68">
        <f t="shared" si="24"/>
        <v>0</v>
      </c>
      <c r="Y63" s="68">
        <f t="shared" si="24"/>
        <v>8.7200000000000006</v>
      </c>
      <c r="Z63" s="68">
        <f t="shared" si="24"/>
        <v>0</v>
      </c>
      <c r="AA63" s="68">
        <f t="shared" si="24"/>
        <v>1</v>
      </c>
      <c r="AB63" s="68">
        <f t="shared" si="24"/>
        <v>0</v>
      </c>
      <c r="AC63" s="68">
        <f t="shared" si="24"/>
        <v>0</v>
      </c>
      <c r="AD63" s="68">
        <f t="shared" si="24"/>
        <v>0</v>
      </c>
      <c r="AE63" s="68">
        <f t="shared" si="24"/>
        <v>0</v>
      </c>
      <c r="AF63" s="68">
        <f t="shared" si="24"/>
        <v>0</v>
      </c>
    </row>
    <row r="64" spans="1:32" ht="25.05" customHeight="1" x14ac:dyDescent="0.25">
      <c r="A64" s="76" t="s">
        <v>66</v>
      </c>
      <c r="B64" s="6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3"/>
      <c r="X64" s="52"/>
      <c r="Y64" s="52"/>
      <c r="Z64" s="52"/>
      <c r="AA64" s="52"/>
      <c r="AB64" s="52"/>
      <c r="AC64" s="52"/>
      <c r="AD64" s="52"/>
      <c r="AE64" s="52"/>
      <c r="AF64" s="52"/>
    </row>
    <row r="65" spans="1:32" ht="25.05" customHeight="1" x14ac:dyDescent="0.25">
      <c r="A65" s="7" t="s">
        <v>162</v>
      </c>
      <c r="B65" s="12">
        <v>110</v>
      </c>
      <c r="C65" s="52"/>
      <c r="D65" s="52"/>
      <c r="E65" s="52"/>
      <c r="F65" s="52"/>
      <c r="G65" s="52"/>
      <c r="H65" s="52"/>
      <c r="I65" s="52"/>
      <c r="J65" s="52">
        <v>99</v>
      </c>
      <c r="K65" s="52">
        <v>6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7"/>
      <c r="Y65" s="52">
        <v>15</v>
      </c>
      <c r="Z65" s="52"/>
      <c r="AA65" s="52"/>
      <c r="AB65" s="52"/>
      <c r="AC65" s="52"/>
      <c r="AD65" s="52"/>
      <c r="AE65" s="52"/>
      <c r="AF65" s="52"/>
    </row>
    <row r="66" spans="1:32" ht="25.05" customHeight="1" x14ac:dyDescent="0.25">
      <c r="A66" s="7" t="s">
        <v>169</v>
      </c>
      <c r="B66" s="12">
        <v>150</v>
      </c>
      <c r="C66" s="52"/>
      <c r="D66" s="52"/>
      <c r="E66" s="52">
        <v>4.0999999999999996</v>
      </c>
      <c r="F66" s="52"/>
      <c r="G66" s="52"/>
      <c r="H66" s="52">
        <v>86</v>
      </c>
      <c r="I66" s="52">
        <f>9+9</f>
        <v>18</v>
      </c>
      <c r="J66" s="52"/>
      <c r="K66" s="52"/>
      <c r="L66" s="52"/>
      <c r="M66" s="52">
        <v>63</v>
      </c>
      <c r="N66" s="52"/>
      <c r="O66" s="52"/>
      <c r="P66" s="52"/>
      <c r="Q66" s="52"/>
      <c r="R66" s="52"/>
      <c r="S66" s="52"/>
      <c r="T66" s="52"/>
      <c r="U66" s="52"/>
      <c r="V66" s="52"/>
      <c r="W66" s="52">
        <v>6</v>
      </c>
      <c r="X66" s="57"/>
      <c r="Y66" s="52"/>
      <c r="Z66" s="52"/>
      <c r="AA66" s="52"/>
      <c r="AB66" s="52"/>
      <c r="AC66" s="52"/>
      <c r="AD66" s="52"/>
      <c r="AE66" s="52"/>
      <c r="AF66" s="52"/>
    </row>
    <row r="67" spans="1:32" ht="25.05" customHeight="1" x14ac:dyDescent="0.25">
      <c r="A67" s="48" t="s">
        <v>16</v>
      </c>
      <c r="B67" s="49">
        <v>200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>
        <v>100</v>
      </c>
      <c r="R67" s="52"/>
      <c r="S67" s="52"/>
      <c r="T67" s="52"/>
      <c r="U67" s="52"/>
      <c r="V67" s="52"/>
      <c r="W67" s="53"/>
      <c r="X67" s="52"/>
      <c r="Y67" s="52">
        <v>10</v>
      </c>
      <c r="Z67" s="52"/>
      <c r="AA67" s="52"/>
      <c r="AB67" s="52">
        <v>4</v>
      </c>
      <c r="AC67" s="52"/>
      <c r="AD67" s="52"/>
      <c r="AE67" s="52"/>
      <c r="AF67" s="52"/>
    </row>
    <row r="68" spans="1:32" ht="25.05" customHeight="1" x14ac:dyDescent="0.25">
      <c r="A68" s="7" t="s">
        <v>2</v>
      </c>
      <c r="B68" s="12">
        <v>40</v>
      </c>
      <c r="C68" s="52"/>
      <c r="D68" s="52">
        <v>40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52"/>
      <c r="Y68" s="52"/>
      <c r="Z68" s="52"/>
      <c r="AA68" s="52"/>
      <c r="AB68" s="52"/>
      <c r="AC68" s="52"/>
      <c r="AD68" s="52"/>
      <c r="AE68" s="52"/>
      <c r="AF68" s="52"/>
    </row>
    <row r="69" spans="1:32" ht="25.05" customHeight="1" x14ac:dyDescent="0.25">
      <c r="A69" s="9" t="s">
        <v>30</v>
      </c>
      <c r="B69" s="10">
        <f t="shared" ref="B69:AF69" si="25">SUM(B65:B68)</f>
        <v>500</v>
      </c>
      <c r="C69" s="67">
        <f t="shared" si="25"/>
        <v>0</v>
      </c>
      <c r="D69" s="67">
        <f t="shared" si="25"/>
        <v>40</v>
      </c>
      <c r="E69" s="67">
        <f t="shared" si="25"/>
        <v>4.0999999999999996</v>
      </c>
      <c r="F69" s="67">
        <f t="shared" si="25"/>
        <v>0</v>
      </c>
      <c r="G69" s="67">
        <f t="shared" si="25"/>
        <v>0</v>
      </c>
      <c r="H69" s="67">
        <f t="shared" si="25"/>
        <v>86</v>
      </c>
      <c r="I69" s="67">
        <f t="shared" si="25"/>
        <v>18</v>
      </c>
      <c r="J69" s="67">
        <f t="shared" si="25"/>
        <v>99</v>
      </c>
      <c r="K69" s="67">
        <f t="shared" si="25"/>
        <v>6</v>
      </c>
      <c r="L69" s="67">
        <f t="shared" si="25"/>
        <v>0</v>
      </c>
      <c r="M69" s="67">
        <f t="shared" si="25"/>
        <v>63</v>
      </c>
      <c r="N69" s="67">
        <f t="shared" si="25"/>
        <v>0</v>
      </c>
      <c r="O69" s="67">
        <f t="shared" si="25"/>
        <v>0</v>
      </c>
      <c r="P69" s="67">
        <f t="shared" si="25"/>
        <v>0</v>
      </c>
      <c r="Q69" s="67">
        <f t="shared" si="25"/>
        <v>100</v>
      </c>
      <c r="R69" s="67">
        <f t="shared" si="25"/>
        <v>0</v>
      </c>
      <c r="S69" s="67">
        <f t="shared" si="25"/>
        <v>0</v>
      </c>
      <c r="T69" s="67">
        <f t="shared" si="25"/>
        <v>0</v>
      </c>
      <c r="U69" s="67">
        <f t="shared" si="25"/>
        <v>0</v>
      </c>
      <c r="V69" s="67">
        <f t="shared" si="25"/>
        <v>0</v>
      </c>
      <c r="W69" s="67">
        <f t="shared" si="25"/>
        <v>6</v>
      </c>
      <c r="X69" s="68">
        <f t="shared" si="25"/>
        <v>0</v>
      </c>
      <c r="Y69" s="68">
        <f t="shared" si="25"/>
        <v>25</v>
      </c>
      <c r="Z69" s="68">
        <f t="shared" si="25"/>
        <v>0</v>
      </c>
      <c r="AA69" s="68">
        <f t="shared" si="25"/>
        <v>0</v>
      </c>
      <c r="AB69" s="68">
        <f t="shared" si="25"/>
        <v>4</v>
      </c>
      <c r="AC69" s="68">
        <f t="shared" si="25"/>
        <v>0</v>
      </c>
      <c r="AD69" s="68">
        <f t="shared" si="25"/>
        <v>0</v>
      </c>
      <c r="AE69" s="68">
        <f t="shared" si="25"/>
        <v>0</v>
      </c>
      <c r="AF69" s="68">
        <f t="shared" si="25"/>
        <v>0</v>
      </c>
    </row>
    <row r="70" spans="1:32" ht="25.05" customHeight="1" x14ac:dyDescent="0.25">
      <c r="A70" s="76" t="s">
        <v>67</v>
      </c>
      <c r="B70" s="6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3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25.05" customHeight="1" x14ac:dyDescent="0.25">
      <c r="A71" s="7" t="s">
        <v>123</v>
      </c>
      <c r="B71" s="12">
        <v>60</v>
      </c>
      <c r="C71" s="52"/>
      <c r="D71" s="52"/>
      <c r="E71" s="52"/>
      <c r="F71" s="52"/>
      <c r="G71" s="52"/>
      <c r="H71" s="52"/>
      <c r="I71" s="52">
        <v>60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3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25.05" customHeight="1" x14ac:dyDescent="0.25">
      <c r="A72" s="7" t="s">
        <v>26</v>
      </c>
      <c r="B72" s="12">
        <v>150</v>
      </c>
      <c r="C72" s="52"/>
      <c r="D72" s="52"/>
      <c r="E72" s="52">
        <v>1.8</v>
      </c>
      <c r="F72" s="52"/>
      <c r="G72" s="52"/>
      <c r="H72" s="52"/>
      <c r="I72" s="52">
        <f>171.9+3+6</f>
        <v>180.9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>
        <v>5.25</v>
      </c>
      <c r="W72" s="53"/>
      <c r="X72" s="52"/>
      <c r="Y72" s="52">
        <v>4.5</v>
      </c>
      <c r="Z72" s="52"/>
      <c r="AA72" s="52"/>
      <c r="AB72" s="52"/>
      <c r="AC72" s="52"/>
      <c r="AD72" s="52"/>
      <c r="AE72" s="52">
        <v>1.6</v>
      </c>
      <c r="AF72" s="52">
        <f>0.14+0.03</f>
        <v>0.17</v>
      </c>
    </row>
    <row r="73" spans="1:32" ht="25.05" customHeight="1" x14ac:dyDescent="0.25">
      <c r="A73" s="7" t="s">
        <v>129</v>
      </c>
      <c r="B73" s="12">
        <v>90</v>
      </c>
      <c r="C73" s="52"/>
      <c r="D73" s="52">
        <v>7.2</v>
      </c>
      <c r="E73" s="52"/>
      <c r="F73" s="52"/>
      <c r="G73" s="52"/>
      <c r="H73" s="52"/>
      <c r="I73" s="52">
        <f>18+7.2</f>
        <v>25.2</v>
      </c>
      <c r="J73" s="52"/>
      <c r="K73" s="52"/>
      <c r="L73" s="52"/>
      <c r="M73" s="52"/>
      <c r="N73" s="52"/>
      <c r="O73" s="52"/>
      <c r="P73" s="52">
        <v>63</v>
      </c>
      <c r="Q73" s="52">
        <v>9</v>
      </c>
      <c r="R73" s="52"/>
      <c r="S73" s="52"/>
      <c r="T73" s="52"/>
      <c r="U73" s="52"/>
      <c r="V73" s="52">
        <v>3.6</v>
      </c>
      <c r="W73" s="53"/>
      <c r="X73" s="52">
        <v>0.23</v>
      </c>
      <c r="Y73" s="52"/>
      <c r="Z73" s="52"/>
      <c r="AA73" s="52"/>
      <c r="AB73" s="52"/>
      <c r="AC73" s="52"/>
      <c r="AD73" s="52"/>
      <c r="AE73" s="52">
        <v>2.2999999999999998</v>
      </c>
      <c r="AF73" s="52"/>
    </row>
    <row r="74" spans="1:32" ht="25.05" customHeight="1" x14ac:dyDescent="0.25">
      <c r="A74" s="7" t="s">
        <v>163</v>
      </c>
      <c r="B74" s="12">
        <v>200</v>
      </c>
      <c r="C74" s="54"/>
      <c r="D74" s="52"/>
      <c r="E74" s="52"/>
      <c r="F74" s="52"/>
      <c r="G74" s="52"/>
      <c r="H74" s="52"/>
      <c r="I74" s="52"/>
      <c r="J74" s="52"/>
      <c r="K74" s="52"/>
      <c r="L74" s="52">
        <v>200</v>
      </c>
      <c r="M74" s="52"/>
      <c r="N74" s="52"/>
      <c r="O74" s="53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1:32" ht="25.05" customHeight="1" x14ac:dyDescent="0.25">
      <c r="A75" s="7" t="s">
        <v>3</v>
      </c>
      <c r="B75" s="12">
        <v>20</v>
      </c>
      <c r="C75" s="52">
        <v>20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ht="25.05" customHeight="1" x14ac:dyDescent="0.25">
      <c r="A76" s="9" t="s">
        <v>30</v>
      </c>
      <c r="B76" s="10">
        <f t="shared" ref="B76:AF76" si="26">SUM(B71:B75)</f>
        <v>520</v>
      </c>
      <c r="C76" s="67">
        <f t="shared" si="26"/>
        <v>20</v>
      </c>
      <c r="D76" s="67">
        <f t="shared" si="26"/>
        <v>7.2</v>
      </c>
      <c r="E76" s="67">
        <f t="shared" si="26"/>
        <v>1.8</v>
      </c>
      <c r="F76" s="67">
        <f t="shared" si="26"/>
        <v>0</v>
      </c>
      <c r="G76" s="67">
        <f t="shared" si="26"/>
        <v>0</v>
      </c>
      <c r="H76" s="67">
        <f t="shared" si="26"/>
        <v>0</v>
      </c>
      <c r="I76" s="67">
        <f t="shared" si="26"/>
        <v>266.10000000000002</v>
      </c>
      <c r="J76" s="67">
        <f t="shared" si="26"/>
        <v>0</v>
      </c>
      <c r="K76" s="67">
        <f t="shared" si="26"/>
        <v>0</v>
      </c>
      <c r="L76" s="67">
        <f t="shared" si="26"/>
        <v>200</v>
      </c>
      <c r="M76" s="67">
        <f t="shared" si="26"/>
        <v>0</v>
      </c>
      <c r="N76" s="67">
        <f t="shared" si="26"/>
        <v>0</v>
      </c>
      <c r="O76" s="67">
        <f t="shared" si="26"/>
        <v>0</v>
      </c>
      <c r="P76" s="67">
        <f t="shared" si="26"/>
        <v>63</v>
      </c>
      <c r="Q76" s="67">
        <f t="shared" si="26"/>
        <v>9</v>
      </c>
      <c r="R76" s="67">
        <f t="shared" si="26"/>
        <v>0</v>
      </c>
      <c r="S76" s="67">
        <f t="shared" si="26"/>
        <v>0</v>
      </c>
      <c r="T76" s="67">
        <f t="shared" si="26"/>
        <v>0</v>
      </c>
      <c r="U76" s="67">
        <f t="shared" si="26"/>
        <v>0</v>
      </c>
      <c r="V76" s="67">
        <f t="shared" si="26"/>
        <v>8.85</v>
      </c>
      <c r="W76" s="67">
        <f t="shared" si="26"/>
        <v>0</v>
      </c>
      <c r="X76" s="69">
        <f t="shared" si="26"/>
        <v>0.23</v>
      </c>
      <c r="Y76" s="69">
        <f t="shared" si="26"/>
        <v>4.5</v>
      </c>
      <c r="Z76" s="69">
        <f t="shared" si="26"/>
        <v>0</v>
      </c>
      <c r="AA76" s="69">
        <f t="shared" si="26"/>
        <v>0</v>
      </c>
      <c r="AB76" s="69">
        <f t="shared" si="26"/>
        <v>0</v>
      </c>
      <c r="AC76" s="69">
        <f t="shared" si="26"/>
        <v>0</v>
      </c>
      <c r="AD76" s="69">
        <f t="shared" si="26"/>
        <v>0</v>
      </c>
      <c r="AE76" s="69">
        <f t="shared" si="26"/>
        <v>3.9</v>
      </c>
      <c r="AF76" s="69">
        <f t="shared" si="26"/>
        <v>0.17</v>
      </c>
    </row>
    <row r="78" spans="1:32" s="3" customFormat="1" ht="66" x14ac:dyDescent="0.2">
      <c r="A78" s="2" t="s">
        <v>33</v>
      </c>
      <c r="B78" s="2" t="s">
        <v>34</v>
      </c>
      <c r="C78" s="2" t="s">
        <v>35</v>
      </c>
      <c r="D78" s="2" t="s">
        <v>36</v>
      </c>
      <c r="E78" s="2" t="s">
        <v>37</v>
      </c>
      <c r="F78" s="2" t="s">
        <v>38</v>
      </c>
      <c r="G78" s="2" t="s">
        <v>39</v>
      </c>
      <c r="H78" s="2" t="s">
        <v>40</v>
      </c>
      <c r="I78" s="2" t="s">
        <v>41</v>
      </c>
      <c r="J78" s="2" t="s">
        <v>42</v>
      </c>
      <c r="K78" s="2" t="s">
        <v>43</v>
      </c>
      <c r="L78" s="2" t="s">
        <v>44</v>
      </c>
      <c r="M78" s="2" t="s">
        <v>45</v>
      </c>
      <c r="N78" s="2" t="s">
        <v>46</v>
      </c>
      <c r="O78" s="2" t="s">
        <v>47</v>
      </c>
      <c r="P78" s="2" t="s">
        <v>48</v>
      </c>
      <c r="Q78" s="2" t="s">
        <v>49</v>
      </c>
      <c r="R78" s="2" t="s">
        <v>50</v>
      </c>
      <c r="S78" s="2" t="s">
        <v>51</v>
      </c>
      <c r="T78" s="2" t="s">
        <v>52</v>
      </c>
      <c r="U78" s="2" t="s">
        <v>53</v>
      </c>
      <c r="V78" s="2" t="s">
        <v>54</v>
      </c>
      <c r="W78" s="2" t="s">
        <v>55</v>
      </c>
      <c r="X78" s="2" t="s">
        <v>56</v>
      </c>
      <c r="Y78" s="2" t="s">
        <v>57</v>
      </c>
      <c r="Z78" s="2" t="s">
        <v>58</v>
      </c>
      <c r="AA78" s="2" t="s">
        <v>59</v>
      </c>
      <c r="AB78" s="2" t="s">
        <v>60</v>
      </c>
      <c r="AC78" s="2" t="s">
        <v>61</v>
      </c>
      <c r="AD78" s="2" t="s">
        <v>62</v>
      </c>
      <c r="AE78" s="2" t="s">
        <v>63</v>
      </c>
      <c r="AF78" s="2" t="s">
        <v>64</v>
      </c>
    </row>
    <row r="79" spans="1:32" s="72" customFormat="1" ht="26.4" x14ac:dyDescent="0.25">
      <c r="A79" s="24" t="s">
        <v>69</v>
      </c>
      <c r="B79" s="70">
        <v>500</v>
      </c>
      <c r="C79" s="70" t="s">
        <v>71</v>
      </c>
      <c r="D79" s="70" t="s">
        <v>72</v>
      </c>
      <c r="E79" s="71" t="s">
        <v>73</v>
      </c>
      <c r="F79" s="70" t="s">
        <v>74</v>
      </c>
      <c r="G79" s="70" t="s">
        <v>73</v>
      </c>
      <c r="H79" s="70" t="s">
        <v>75</v>
      </c>
      <c r="I79" s="70" t="s">
        <v>76</v>
      </c>
      <c r="J79" s="70" t="s">
        <v>77</v>
      </c>
      <c r="K79" s="70" t="s">
        <v>73</v>
      </c>
      <c r="L79" s="70" t="s">
        <v>78</v>
      </c>
      <c r="M79" s="70" t="s">
        <v>79</v>
      </c>
      <c r="N79" s="70" t="s">
        <v>80</v>
      </c>
      <c r="O79" s="70" t="s">
        <v>81</v>
      </c>
      <c r="P79" s="70" t="s">
        <v>82</v>
      </c>
      <c r="Q79" s="70" t="s">
        <v>83</v>
      </c>
      <c r="R79" s="70" t="s">
        <v>72</v>
      </c>
      <c r="S79" s="70" t="s">
        <v>186</v>
      </c>
      <c r="T79" s="70" t="s">
        <v>84</v>
      </c>
      <c r="U79" s="70" t="s">
        <v>84</v>
      </c>
      <c r="V79" s="70" t="s">
        <v>80</v>
      </c>
      <c r="W79" s="70" t="s">
        <v>73</v>
      </c>
      <c r="X79" s="70" t="s">
        <v>85</v>
      </c>
      <c r="Y79" s="70" t="s">
        <v>80</v>
      </c>
      <c r="Z79" s="70" t="s">
        <v>84</v>
      </c>
      <c r="AA79" s="70" t="s">
        <v>86</v>
      </c>
      <c r="AB79" s="70" t="s">
        <v>86</v>
      </c>
      <c r="AC79" s="70">
        <v>4</v>
      </c>
      <c r="AD79" s="70" t="s">
        <v>86</v>
      </c>
      <c r="AE79" s="70" t="s">
        <v>87</v>
      </c>
      <c r="AF79" s="70">
        <v>4</v>
      </c>
    </row>
    <row r="80" spans="1:32" s="74" customFormat="1" x14ac:dyDescent="0.25">
      <c r="A80" s="77" t="s">
        <v>70</v>
      </c>
      <c r="B80" s="73">
        <f>(B76+B69+B63+B56+B48+B41+B34+B26+B19+B11)/10</f>
        <v>510</v>
      </c>
      <c r="C80" s="73">
        <f t="shared" ref="C80:W80" si="27">C76+C69+C63+C56+C48+C41+C34+C26+C19+C11</f>
        <v>170</v>
      </c>
      <c r="D80" s="73">
        <f t="shared" si="27"/>
        <v>345.26600000000002</v>
      </c>
      <c r="E80" s="73">
        <f t="shared" si="27"/>
        <v>30.4</v>
      </c>
      <c r="F80" s="73">
        <f t="shared" si="27"/>
        <v>124.78</v>
      </c>
      <c r="G80" s="73">
        <f t="shared" si="27"/>
        <v>39.6</v>
      </c>
      <c r="H80" s="73">
        <f t="shared" si="27"/>
        <v>390.93</v>
      </c>
      <c r="I80" s="73">
        <f t="shared" si="27"/>
        <v>667.56</v>
      </c>
      <c r="J80" s="73">
        <f t="shared" si="27"/>
        <v>370</v>
      </c>
      <c r="K80" s="73">
        <f t="shared" si="27"/>
        <v>38</v>
      </c>
      <c r="L80" s="73">
        <f t="shared" si="27"/>
        <v>400</v>
      </c>
      <c r="M80" s="73">
        <f t="shared" si="27"/>
        <v>140.51999999999998</v>
      </c>
      <c r="N80" s="73">
        <f t="shared" si="27"/>
        <v>60.2</v>
      </c>
      <c r="O80" s="73">
        <f t="shared" si="27"/>
        <v>90.6</v>
      </c>
      <c r="P80" s="73">
        <f t="shared" si="27"/>
        <v>126</v>
      </c>
      <c r="Q80" s="73">
        <f t="shared" si="27"/>
        <v>600.95000000000005</v>
      </c>
      <c r="R80" s="73">
        <f t="shared" si="27"/>
        <v>360</v>
      </c>
      <c r="S80" s="73">
        <f t="shared" si="27"/>
        <v>122.2</v>
      </c>
      <c r="T80" s="73">
        <f t="shared" si="27"/>
        <v>25</v>
      </c>
      <c r="U80" s="73">
        <f t="shared" si="27"/>
        <v>20</v>
      </c>
      <c r="V80" s="73">
        <f t="shared" si="27"/>
        <v>68.7</v>
      </c>
      <c r="W80" s="73">
        <f t="shared" si="27"/>
        <v>42.9</v>
      </c>
      <c r="X80" s="73">
        <f>(X76+X69+X63+X56+X48+X41+X34+X26+X19+X11)*45</f>
        <v>93.015000000000015</v>
      </c>
      <c r="Y80" s="73">
        <f>Y76+Y69+Y63+Y56+Y48+Y41+Y34+Y26+Y19+Y11</f>
        <v>88.22</v>
      </c>
      <c r="Z80" s="73">
        <f>Z76+Z69+Z63+Z56+Z48+Z41+Z34+Z26+Z19+Z11</f>
        <v>40</v>
      </c>
      <c r="AA80" s="73">
        <f>AA76+AA69+AA63+AA56+AA48+AA41+AA34+AA26+AA19+AA11</f>
        <v>2.8</v>
      </c>
      <c r="AB80" s="73">
        <f>AB76+AB69+AB63+AB56+AB48+AB41+AB34+AB26+AB19+AB11</f>
        <v>4</v>
      </c>
      <c r="AC80" s="73">
        <f>AC76+AC69+AC63+AC56+AC48+AC41+AC34+AC26+AC19+AC11</f>
        <v>5</v>
      </c>
      <c r="AD80" s="73">
        <v>2</v>
      </c>
      <c r="AE80" s="73">
        <v>6</v>
      </c>
      <c r="AF80" s="73">
        <v>4</v>
      </c>
    </row>
    <row r="81" spans="1:32" s="74" customFormat="1" x14ac:dyDescent="0.25">
      <c r="A81" s="78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</row>
  </sheetData>
  <mergeCells count="2">
    <mergeCell ref="A1:AF1"/>
    <mergeCell ref="A2:A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0"/>
  <sheetViews>
    <sheetView topLeftCell="A22" workbookViewId="0">
      <selection activeCell="P29" sqref="P29"/>
    </sheetView>
  </sheetViews>
  <sheetFormatPr defaultRowHeight="13.2" x14ac:dyDescent="0.25"/>
  <cols>
    <col min="1" max="1" width="40.28515625" style="1" customWidth="1"/>
    <col min="2" max="2" width="10.28515625" style="3" customWidth="1"/>
    <col min="3" max="32" width="6.7109375" style="3" customWidth="1"/>
    <col min="33" max="16384" width="9.140625" style="1"/>
  </cols>
  <sheetData>
    <row r="2" spans="1:34" x14ac:dyDescent="0.25">
      <c r="A2" s="90" t="s">
        <v>201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34"/>
      <c r="AH2" s="34"/>
    </row>
    <row r="3" spans="1:34" x14ac:dyDescent="0.25">
      <c r="A3" s="90" t="s">
        <v>202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34"/>
      <c r="AH3" s="34"/>
    </row>
    <row r="4" spans="1:34" s="3" customFormat="1" ht="92.4" x14ac:dyDescent="0.2">
      <c r="A4" s="2" t="s">
        <v>33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2" t="s">
        <v>40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 t="s">
        <v>49</v>
      </c>
      <c r="R4" s="2" t="s">
        <v>50</v>
      </c>
      <c r="S4" s="2" t="s">
        <v>51</v>
      </c>
      <c r="T4" s="2" t="s">
        <v>52</v>
      </c>
      <c r="U4" s="2" t="s">
        <v>53</v>
      </c>
      <c r="V4" s="2" t="s">
        <v>54</v>
      </c>
      <c r="W4" s="2" t="s">
        <v>55</v>
      </c>
      <c r="X4" s="2" t="s">
        <v>56</v>
      </c>
      <c r="Y4" s="2" t="s">
        <v>57</v>
      </c>
      <c r="Z4" s="2" t="s">
        <v>58</v>
      </c>
      <c r="AA4" s="2" t="s">
        <v>59</v>
      </c>
      <c r="AB4" s="2" t="s">
        <v>60</v>
      </c>
      <c r="AC4" s="2" t="s">
        <v>61</v>
      </c>
      <c r="AD4" s="2" t="s">
        <v>62</v>
      </c>
      <c r="AE4" s="2" t="s">
        <v>63</v>
      </c>
      <c r="AF4" s="2" t="s">
        <v>64</v>
      </c>
    </row>
    <row r="5" spans="1:34" s="3" customForma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ht="25.05" customHeight="1" x14ac:dyDescent="0.25">
      <c r="A6" s="6" t="s">
        <v>31</v>
      </c>
      <c r="B6" s="2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4" ht="25.05" customHeight="1" x14ac:dyDescent="0.25">
      <c r="A7" s="7" t="s">
        <v>4</v>
      </c>
      <c r="B7" s="8">
        <v>60</v>
      </c>
      <c r="C7" s="20"/>
      <c r="D7" s="20"/>
      <c r="E7" s="20"/>
      <c r="F7" s="20"/>
      <c r="G7" s="20"/>
      <c r="H7" s="20"/>
      <c r="I7" s="20">
        <v>60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4" ht="25.05" customHeight="1" x14ac:dyDescent="0.25">
      <c r="A8" s="80" t="s">
        <v>24</v>
      </c>
      <c r="B8" s="81">
        <v>200</v>
      </c>
      <c r="C8" s="20"/>
      <c r="D8" s="20"/>
      <c r="E8" s="20"/>
      <c r="F8" s="20"/>
      <c r="G8" s="20">
        <v>8</v>
      </c>
      <c r="H8" s="20">
        <v>60</v>
      </c>
      <c r="I8" s="20">
        <f>8+8</f>
        <v>16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</v>
      </c>
      <c r="X8" s="20"/>
      <c r="Y8" s="20"/>
      <c r="Z8" s="20"/>
      <c r="AA8" s="20"/>
      <c r="AB8" s="20"/>
      <c r="AC8" s="20"/>
      <c r="AD8" s="20"/>
      <c r="AE8" s="20"/>
      <c r="AF8" s="20"/>
    </row>
    <row r="9" spans="1:34" ht="25.05" customHeight="1" x14ac:dyDescent="0.25">
      <c r="A9" s="7" t="s">
        <v>28</v>
      </c>
      <c r="B9" s="8">
        <v>150</v>
      </c>
      <c r="C9" s="20"/>
      <c r="D9" s="20"/>
      <c r="E9" s="20"/>
      <c r="F9" s="20"/>
      <c r="G9" s="20"/>
      <c r="H9" s="20">
        <v>128.25</v>
      </c>
      <c r="I9" s="20"/>
      <c r="J9" s="20"/>
      <c r="K9" s="20"/>
      <c r="L9" s="20"/>
      <c r="M9" s="20"/>
      <c r="N9" s="20"/>
      <c r="O9" s="20"/>
      <c r="P9" s="20"/>
      <c r="Q9" s="20">
        <v>23.7</v>
      </c>
      <c r="R9" s="20"/>
      <c r="S9" s="20"/>
      <c r="T9" s="20"/>
      <c r="U9" s="20"/>
      <c r="V9" s="20">
        <v>5.25</v>
      </c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4" ht="25.05" customHeight="1" x14ac:dyDescent="0.25">
      <c r="A10" s="7" t="s">
        <v>147</v>
      </c>
      <c r="B10" s="8">
        <v>115</v>
      </c>
      <c r="C10" s="20"/>
      <c r="D10" s="20">
        <f>16.2+9</f>
        <v>25.2</v>
      </c>
      <c r="E10" s="20">
        <v>1.3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v>63</v>
      </c>
      <c r="Q10" s="20">
        <v>12.5</v>
      </c>
      <c r="R10" s="20"/>
      <c r="S10" s="20"/>
      <c r="T10" s="20"/>
      <c r="U10" s="20"/>
      <c r="V10" s="20">
        <f>1.3+3</f>
        <v>4.3</v>
      </c>
      <c r="W10" s="20">
        <v>6</v>
      </c>
      <c r="X10" s="20"/>
      <c r="Y10" s="20">
        <v>0.4</v>
      </c>
      <c r="Z10" s="20"/>
      <c r="AA10" s="20"/>
      <c r="AB10" s="20"/>
      <c r="AC10" s="20"/>
      <c r="AD10" s="20"/>
      <c r="AE10" s="20"/>
      <c r="AF10" s="20"/>
    </row>
    <row r="11" spans="1:34" ht="25.05" customHeight="1" x14ac:dyDescent="0.25">
      <c r="A11" s="7" t="s">
        <v>166</v>
      </c>
      <c r="B11" s="12">
        <v>200</v>
      </c>
      <c r="C11" s="20"/>
      <c r="D11" s="20"/>
      <c r="E11" s="20"/>
      <c r="F11" s="20"/>
      <c r="G11" s="20"/>
      <c r="H11" s="20"/>
      <c r="I11" s="20"/>
      <c r="J11" s="20"/>
      <c r="K11" s="20">
        <v>12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24</v>
      </c>
      <c r="Z11" s="20"/>
      <c r="AA11" s="20"/>
      <c r="AB11" s="20"/>
      <c r="AC11" s="20"/>
      <c r="AD11" s="20"/>
      <c r="AE11" s="20"/>
      <c r="AF11" s="20">
        <f>0.2</f>
        <v>0.2</v>
      </c>
    </row>
    <row r="12" spans="1:34" ht="25.05" customHeight="1" x14ac:dyDescent="0.25">
      <c r="A12" s="7" t="s">
        <v>2</v>
      </c>
      <c r="B12" s="8">
        <v>30</v>
      </c>
      <c r="C12" s="20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4" ht="25.05" customHeight="1" x14ac:dyDescent="0.25">
      <c r="A13" s="7" t="s">
        <v>3</v>
      </c>
      <c r="B13" s="82">
        <v>30</v>
      </c>
      <c r="C13" s="45"/>
      <c r="D13" s="45">
        <v>30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4" ht="25.05" customHeight="1" x14ac:dyDescent="0.25">
      <c r="A14" s="9" t="s">
        <v>30</v>
      </c>
      <c r="B14" s="18">
        <f t="shared" ref="B14:AF14" si="0">SUM(B7:B13)</f>
        <v>785</v>
      </c>
      <c r="C14" s="18">
        <f t="shared" si="0"/>
        <v>30</v>
      </c>
      <c r="D14" s="18">
        <f t="shared" si="0"/>
        <v>55.2</v>
      </c>
      <c r="E14" s="18">
        <f t="shared" si="0"/>
        <v>1.3</v>
      </c>
      <c r="F14" s="18">
        <f t="shared" si="0"/>
        <v>0</v>
      </c>
      <c r="G14" s="18">
        <f t="shared" si="0"/>
        <v>8</v>
      </c>
      <c r="H14" s="18">
        <f t="shared" si="0"/>
        <v>188.25</v>
      </c>
      <c r="I14" s="18">
        <f t="shared" si="0"/>
        <v>76</v>
      </c>
      <c r="J14" s="18">
        <f t="shared" si="0"/>
        <v>0</v>
      </c>
      <c r="K14" s="18">
        <f t="shared" si="0"/>
        <v>12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63</v>
      </c>
      <c r="Q14" s="18">
        <f t="shared" si="0"/>
        <v>36.200000000000003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9.5500000000000007</v>
      </c>
      <c r="W14" s="18">
        <f t="shared" si="0"/>
        <v>8</v>
      </c>
      <c r="X14" s="18">
        <f t="shared" si="0"/>
        <v>0</v>
      </c>
      <c r="Y14" s="18">
        <f t="shared" si="0"/>
        <v>24.4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8">
        <f t="shared" si="0"/>
        <v>0</v>
      </c>
      <c r="AF14" s="18">
        <f t="shared" si="0"/>
        <v>0.2</v>
      </c>
    </row>
    <row r="15" spans="1:34" ht="25.05" customHeight="1" x14ac:dyDescent="0.25">
      <c r="A15" s="6" t="s">
        <v>32</v>
      </c>
      <c r="B15" s="2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4" ht="25.05" customHeight="1" x14ac:dyDescent="0.25">
      <c r="A16" s="7" t="s">
        <v>167</v>
      </c>
      <c r="B16" s="12">
        <v>60</v>
      </c>
      <c r="C16" s="20"/>
      <c r="D16" s="20"/>
      <c r="E16" s="20"/>
      <c r="F16" s="20"/>
      <c r="G16" s="20"/>
      <c r="H16" s="20"/>
      <c r="I16" s="20">
        <v>50</v>
      </c>
      <c r="J16" s="20"/>
      <c r="K16" s="20">
        <v>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3.2</v>
      </c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25.05" customHeight="1" x14ac:dyDescent="0.25">
      <c r="A17" s="80" t="s">
        <v>118</v>
      </c>
      <c r="B17" s="81">
        <v>200</v>
      </c>
      <c r="C17" s="20"/>
      <c r="D17" s="20"/>
      <c r="E17" s="20">
        <v>2</v>
      </c>
      <c r="F17" s="20"/>
      <c r="G17" s="20"/>
      <c r="H17" s="20"/>
      <c r="I17" s="20">
        <f>56+8+2+8</f>
        <v>74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</v>
      </c>
      <c r="X17" s="20"/>
      <c r="Y17" s="20"/>
      <c r="Z17" s="20"/>
      <c r="AA17" s="20"/>
      <c r="AB17" s="20"/>
      <c r="AC17" s="20"/>
      <c r="AD17" s="20"/>
      <c r="AE17" s="20"/>
      <c r="AF17" s="20">
        <v>0.04</v>
      </c>
    </row>
    <row r="18" spans="1:32" ht="25.05" customHeight="1" x14ac:dyDescent="0.25">
      <c r="A18" s="48" t="s">
        <v>198</v>
      </c>
      <c r="B18" s="8">
        <v>150</v>
      </c>
      <c r="C18" s="20"/>
      <c r="D18" s="20"/>
      <c r="E18" s="20"/>
      <c r="F18" s="20">
        <v>34.65</v>
      </c>
      <c r="G18" s="20"/>
      <c r="H18" s="20"/>
      <c r="I18" s="20">
        <f>7+8+5</f>
        <v>20</v>
      </c>
      <c r="J18" s="20"/>
      <c r="K18" s="20"/>
      <c r="L18" s="20"/>
      <c r="M18" s="20"/>
      <c r="N18" s="20"/>
      <c r="O18" s="20">
        <v>65.28</v>
      </c>
      <c r="P18" s="20"/>
      <c r="Q18" s="20"/>
      <c r="R18" s="20"/>
      <c r="S18" s="20"/>
      <c r="T18" s="20"/>
      <c r="U18" s="20"/>
      <c r="V18" s="20">
        <v>3</v>
      </c>
      <c r="W18" s="20">
        <v>4</v>
      </c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25.05" customHeight="1" x14ac:dyDescent="0.25">
      <c r="A19" s="80" t="s">
        <v>11</v>
      </c>
      <c r="B19" s="81">
        <v>180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v>180</v>
      </c>
      <c r="S19" s="20"/>
      <c r="T19" s="20"/>
      <c r="U19" s="20"/>
      <c r="V19" s="20">
        <v>7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25.05" customHeight="1" x14ac:dyDescent="0.25">
      <c r="A20" s="80" t="s">
        <v>133</v>
      </c>
      <c r="B20" s="8">
        <v>150</v>
      </c>
      <c r="C20" s="20"/>
      <c r="D20" s="20"/>
      <c r="E20" s="20"/>
      <c r="F20" s="20"/>
      <c r="G20" s="20"/>
      <c r="H20" s="20"/>
      <c r="I20" s="20"/>
      <c r="J20" s="20">
        <v>150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25.05" customHeight="1" x14ac:dyDescent="0.25">
      <c r="A21" s="80" t="s">
        <v>2</v>
      </c>
      <c r="B21" s="8">
        <v>30</v>
      </c>
      <c r="C21" s="20"/>
      <c r="D21" s="20">
        <v>30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25.05" customHeight="1" x14ac:dyDescent="0.25">
      <c r="A22" s="80" t="s">
        <v>3</v>
      </c>
      <c r="B22" s="8">
        <v>30</v>
      </c>
      <c r="C22" s="20">
        <v>30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ht="25.05" customHeight="1" x14ac:dyDescent="0.25">
      <c r="A23" s="83" t="s">
        <v>8</v>
      </c>
      <c r="B23" s="14">
        <v>200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v>200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25.05" customHeight="1" x14ac:dyDescent="0.25">
      <c r="A24" s="9" t="s">
        <v>30</v>
      </c>
      <c r="B24" s="10">
        <f>SUM(B16:B23)</f>
        <v>1000</v>
      </c>
      <c r="C24" s="10">
        <f t="shared" ref="C24:AF24" si="1">SUM(C16:C23)</f>
        <v>30</v>
      </c>
      <c r="D24" s="10">
        <f t="shared" si="1"/>
        <v>30</v>
      </c>
      <c r="E24" s="10">
        <f t="shared" si="1"/>
        <v>2</v>
      </c>
      <c r="F24" s="10">
        <f t="shared" si="1"/>
        <v>34.65</v>
      </c>
      <c r="G24" s="10">
        <f t="shared" si="1"/>
        <v>0</v>
      </c>
      <c r="H24" s="10">
        <f t="shared" si="1"/>
        <v>0</v>
      </c>
      <c r="I24" s="10">
        <f t="shared" si="1"/>
        <v>144</v>
      </c>
      <c r="J24" s="10">
        <f t="shared" si="1"/>
        <v>150</v>
      </c>
      <c r="K24" s="10">
        <f t="shared" si="1"/>
        <v>8</v>
      </c>
      <c r="L24" s="10">
        <f t="shared" si="1"/>
        <v>0</v>
      </c>
      <c r="M24" s="10">
        <f t="shared" si="1"/>
        <v>0</v>
      </c>
      <c r="N24" s="10">
        <f t="shared" si="1"/>
        <v>0</v>
      </c>
      <c r="O24" s="10">
        <f t="shared" si="1"/>
        <v>65.28</v>
      </c>
      <c r="P24" s="10">
        <f t="shared" si="1"/>
        <v>0</v>
      </c>
      <c r="Q24" s="10">
        <f t="shared" si="1"/>
        <v>200</v>
      </c>
      <c r="R24" s="10">
        <f t="shared" si="1"/>
        <v>180</v>
      </c>
      <c r="S24" s="10">
        <f t="shared" si="1"/>
        <v>0</v>
      </c>
      <c r="T24" s="10">
        <f t="shared" si="1"/>
        <v>0</v>
      </c>
      <c r="U24" s="10">
        <f t="shared" si="1"/>
        <v>0</v>
      </c>
      <c r="V24" s="10">
        <f t="shared" si="1"/>
        <v>10</v>
      </c>
      <c r="W24" s="10">
        <f t="shared" si="1"/>
        <v>11.2</v>
      </c>
      <c r="X24" s="10">
        <f t="shared" si="1"/>
        <v>0</v>
      </c>
      <c r="Y24" s="10">
        <f t="shared" si="1"/>
        <v>0</v>
      </c>
      <c r="Z24" s="10">
        <f t="shared" si="1"/>
        <v>0</v>
      </c>
      <c r="AA24" s="10">
        <f t="shared" si="1"/>
        <v>0</v>
      </c>
      <c r="AB24" s="10">
        <f t="shared" si="1"/>
        <v>0</v>
      </c>
      <c r="AC24" s="10">
        <f t="shared" si="1"/>
        <v>0</v>
      </c>
      <c r="AD24" s="10">
        <f t="shared" si="1"/>
        <v>0</v>
      </c>
      <c r="AE24" s="10">
        <f t="shared" si="1"/>
        <v>0</v>
      </c>
      <c r="AF24" s="10">
        <f t="shared" si="1"/>
        <v>0.04</v>
      </c>
    </row>
    <row r="25" spans="1:32" ht="25.05" customHeight="1" x14ac:dyDescent="0.25">
      <c r="A25" s="6" t="s">
        <v>65</v>
      </c>
      <c r="B25" s="2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25.05" customHeight="1" x14ac:dyDescent="0.25">
      <c r="A26" s="80" t="s">
        <v>134</v>
      </c>
      <c r="B26" s="81">
        <v>60</v>
      </c>
      <c r="C26" s="20"/>
      <c r="D26" s="20"/>
      <c r="E26" s="20"/>
      <c r="F26" s="20"/>
      <c r="G26" s="20"/>
      <c r="H26" s="20"/>
      <c r="I26" s="20">
        <v>60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ht="25.05" customHeight="1" x14ac:dyDescent="0.25">
      <c r="A27" s="80" t="s">
        <v>27</v>
      </c>
      <c r="B27" s="81">
        <v>200</v>
      </c>
      <c r="C27" s="20"/>
      <c r="D27" s="20"/>
      <c r="E27" s="20"/>
      <c r="F27" s="20">
        <v>8</v>
      </c>
      <c r="G27" s="20"/>
      <c r="H27" s="20">
        <v>20</v>
      </c>
      <c r="I27" s="20">
        <f>24+8+8</f>
        <v>40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4</v>
      </c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25.05" customHeight="1" x14ac:dyDescent="0.25">
      <c r="A28" s="80" t="s">
        <v>192</v>
      </c>
      <c r="B28" s="81">
        <v>150</v>
      </c>
      <c r="C28" s="20"/>
      <c r="D28" s="20"/>
      <c r="E28" s="20">
        <v>3.37</v>
      </c>
      <c r="F28" s="20"/>
      <c r="G28" s="20"/>
      <c r="H28" s="20">
        <v>70.319999999999993</v>
      </c>
      <c r="I28" s="20">
        <f>24+12+30</f>
        <v>66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>
        <v>11.25</v>
      </c>
      <c r="V28" s="20">
        <v>3</v>
      </c>
      <c r="W28" s="20">
        <v>3</v>
      </c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25.05" customHeight="1" x14ac:dyDescent="0.25">
      <c r="A29" s="7" t="s">
        <v>168</v>
      </c>
      <c r="B29" s="12">
        <v>95</v>
      </c>
      <c r="C29" s="20"/>
      <c r="D29" s="20">
        <f>16.2+9</f>
        <v>25.2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59.4</v>
      </c>
      <c r="Q29" s="20">
        <v>23.4</v>
      </c>
      <c r="R29" s="20"/>
      <c r="S29" s="20"/>
      <c r="T29" s="20"/>
      <c r="U29" s="20"/>
      <c r="V29" s="20">
        <v>5</v>
      </c>
      <c r="W29" s="20">
        <v>4</v>
      </c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25.05" customHeight="1" x14ac:dyDescent="0.25">
      <c r="A30" s="80" t="s">
        <v>193</v>
      </c>
      <c r="B30" s="81">
        <v>200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200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25.05" customHeight="1" x14ac:dyDescent="0.25">
      <c r="A31" s="7" t="s">
        <v>1</v>
      </c>
      <c r="B31" s="12">
        <v>100</v>
      </c>
      <c r="C31" s="20"/>
      <c r="D31" s="20"/>
      <c r="E31" s="20"/>
      <c r="F31" s="20"/>
      <c r="G31" s="20"/>
      <c r="H31" s="20"/>
      <c r="I31" s="20"/>
      <c r="J31" s="20">
        <v>100</v>
      </c>
      <c r="K31" s="20"/>
      <c r="L31" s="20"/>
      <c r="M31" s="20"/>
      <c r="N31" s="20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25.05" customHeight="1" x14ac:dyDescent="0.25">
      <c r="A32" s="80" t="s">
        <v>2</v>
      </c>
      <c r="B32" s="81">
        <v>40</v>
      </c>
      <c r="C32" s="20"/>
      <c r="D32" s="20">
        <v>40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25.05" customHeight="1" x14ac:dyDescent="0.25">
      <c r="A33" s="9" t="s">
        <v>30</v>
      </c>
      <c r="B33" s="10">
        <f>SUM(B26:B32)</f>
        <v>845</v>
      </c>
      <c r="C33" s="10">
        <f t="shared" ref="C33:AF33" si="2">SUM(C26:C32)</f>
        <v>0</v>
      </c>
      <c r="D33" s="10">
        <f t="shared" si="2"/>
        <v>65.2</v>
      </c>
      <c r="E33" s="10">
        <f t="shared" si="2"/>
        <v>3.37</v>
      </c>
      <c r="F33" s="10">
        <f t="shared" si="2"/>
        <v>8</v>
      </c>
      <c r="G33" s="10">
        <f t="shared" si="2"/>
        <v>0</v>
      </c>
      <c r="H33" s="10">
        <f t="shared" si="2"/>
        <v>90.32</v>
      </c>
      <c r="I33" s="10">
        <f t="shared" si="2"/>
        <v>166</v>
      </c>
      <c r="J33" s="10">
        <f t="shared" si="2"/>
        <v>100</v>
      </c>
      <c r="K33" s="10">
        <f t="shared" si="2"/>
        <v>0</v>
      </c>
      <c r="L33" s="10">
        <f t="shared" si="2"/>
        <v>200</v>
      </c>
      <c r="M33" s="10">
        <f t="shared" si="2"/>
        <v>0</v>
      </c>
      <c r="N33" s="10">
        <f t="shared" si="2"/>
        <v>0</v>
      </c>
      <c r="O33" s="10">
        <f t="shared" si="2"/>
        <v>0</v>
      </c>
      <c r="P33" s="10">
        <f t="shared" si="2"/>
        <v>59.4</v>
      </c>
      <c r="Q33" s="10">
        <f t="shared" si="2"/>
        <v>23.4</v>
      </c>
      <c r="R33" s="10">
        <f t="shared" si="2"/>
        <v>0</v>
      </c>
      <c r="S33" s="10">
        <f t="shared" si="2"/>
        <v>0</v>
      </c>
      <c r="T33" s="10">
        <f t="shared" si="2"/>
        <v>0</v>
      </c>
      <c r="U33" s="10">
        <f t="shared" si="2"/>
        <v>11.25</v>
      </c>
      <c r="V33" s="10">
        <f t="shared" si="2"/>
        <v>8</v>
      </c>
      <c r="W33" s="10">
        <f t="shared" si="2"/>
        <v>11</v>
      </c>
      <c r="X33" s="10">
        <f t="shared" si="2"/>
        <v>0</v>
      </c>
      <c r="Y33" s="10">
        <f t="shared" si="2"/>
        <v>0</v>
      </c>
      <c r="Z33" s="10">
        <f t="shared" si="2"/>
        <v>0</v>
      </c>
      <c r="AA33" s="10">
        <f t="shared" si="2"/>
        <v>0</v>
      </c>
      <c r="AB33" s="10">
        <f t="shared" si="2"/>
        <v>0</v>
      </c>
      <c r="AC33" s="10">
        <f t="shared" si="2"/>
        <v>0</v>
      </c>
      <c r="AD33" s="10">
        <f t="shared" si="2"/>
        <v>0</v>
      </c>
      <c r="AE33" s="10">
        <f t="shared" si="2"/>
        <v>0</v>
      </c>
      <c r="AF33" s="10">
        <f t="shared" si="2"/>
        <v>0</v>
      </c>
    </row>
    <row r="34" spans="1:32" ht="25.05" customHeight="1" x14ac:dyDescent="0.25">
      <c r="A34" s="6" t="s">
        <v>66</v>
      </c>
      <c r="B34" s="2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25.05" customHeight="1" x14ac:dyDescent="0.25">
      <c r="A35" s="80" t="s">
        <v>119</v>
      </c>
      <c r="B35" s="8">
        <v>60</v>
      </c>
      <c r="C35" s="20"/>
      <c r="D35" s="20"/>
      <c r="E35" s="20"/>
      <c r="F35" s="20"/>
      <c r="G35" s="20"/>
      <c r="H35" s="20"/>
      <c r="I35" s="20">
        <v>60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25.05" customHeight="1" x14ac:dyDescent="0.25">
      <c r="A36" s="80" t="s">
        <v>22</v>
      </c>
      <c r="B36" s="8">
        <v>200</v>
      </c>
      <c r="C36" s="20"/>
      <c r="D36" s="20"/>
      <c r="E36" s="20"/>
      <c r="F36" s="20">
        <v>8</v>
      </c>
      <c r="G36" s="20"/>
      <c r="H36" s="20">
        <v>17.29</v>
      </c>
      <c r="I36" s="20">
        <v>28.19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>
        <v>4</v>
      </c>
      <c r="V36" s="20"/>
      <c r="W36" s="20">
        <v>4</v>
      </c>
      <c r="X36" s="20"/>
      <c r="Y36" s="20">
        <v>1.2</v>
      </c>
      <c r="Z36" s="20"/>
      <c r="AA36" s="20"/>
      <c r="AB36" s="20"/>
      <c r="AC36" s="20"/>
      <c r="AD36" s="20"/>
      <c r="AE36" s="20"/>
      <c r="AF36" s="20">
        <v>0.01</v>
      </c>
    </row>
    <row r="37" spans="1:32" s="17" customFormat="1" ht="25.05" customHeight="1" x14ac:dyDescent="0.25">
      <c r="A37" s="48" t="s">
        <v>130</v>
      </c>
      <c r="B37" s="49">
        <v>170</v>
      </c>
      <c r="C37" s="29"/>
      <c r="D37" s="29"/>
      <c r="E37" s="29"/>
      <c r="F37" s="29"/>
      <c r="G37" s="29"/>
      <c r="H37" s="29">
        <v>97.141999999999996</v>
      </c>
      <c r="I37" s="29">
        <f>9.71+5.8</f>
        <v>15.510000000000002</v>
      </c>
      <c r="J37" s="29"/>
      <c r="K37" s="29"/>
      <c r="L37" s="29"/>
      <c r="M37" s="29">
        <v>71.89</v>
      </c>
      <c r="N37" s="29"/>
      <c r="O37" s="29"/>
      <c r="P37" s="29"/>
      <c r="Q37" s="29"/>
      <c r="R37" s="29"/>
      <c r="S37" s="29"/>
      <c r="T37" s="29"/>
      <c r="U37" s="29"/>
      <c r="V37" s="29">
        <v>2.8</v>
      </c>
      <c r="W37" s="29">
        <v>3</v>
      </c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25.05" customHeight="1" x14ac:dyDescent="0.25">
      <c r="A38" s="80" t="s">
        <v>135</v>
      </c>
      <c r="B38" s="81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>
        <v>30</v>
      </c>
      <c r="AA38" s="20"/>
      <c r="AB38" s="20"/>
      <c r="AC38" s="20"/>
      <c r="AD38" s="20"/>
      <c r="AE38" s="20"/>
      <c r="AF38" s="20"/>
    </row>
    <row r="39" spans="1:32" ht="25.05" customHeight="1" x14ac:dyDescent="0.25">
      <c r="A39" s="80" t="s">
        <v>16</v>
      </c>
      <c r="B39" s="81">
        <v>180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>
        <v>90</v>
      </c>
      <c r="R39" s="20"/>
      <c r="S39" s="20"/>
      <c r="T39" s="20"/>
      <c r="U39" s="20"/>
      <c r="V39" s="20"/>
      <c r="W39" s="20"/>
      <c r="X39" s="20"/>
      <c r="Y39" s="20">
        <v>9.3000000000000007</v>
      </c>
      <c r="Z39" s="20"/>
      <c r="AA39" s="20"/>
      <c r="AB39" s="20">
        <v>3.6</v>
      </c>
      <c r="AC39" s="20"/>
      <c r="AD39" s="20"/>
      <c r="AE39" s="20"/>
      <c r="AF39" s="20"/>
    </row>
    <row r="40" spans="1:32" ht="25.05" customHeight="1" x14ac:dyDescent="0.25">
      <c r="A40" s="80" t="s">
        <v>2</v>
      </c>
      <c r="B40" s="81">
        <v>40</v>
      </c>
      <c r="C40" s="20"/>
      <c r="D40" s="20">
        <v>40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25.05" customHeight="1" x14ac:dyDescent="0.25">
      <c r="A41" s="80" t="s">
        <v>3</v>
      </c>
      <c r="B41" s="81">
        <v>20</v>
      </c>
      <c r="C41" s="20">
        <v>20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25.05" customHeight="1" x14ac:dyDescent="0.25">
      <c r="A42" s="9" t="s">
        <v>30</v>
      </c>
      <c r="B42" s="10">
        <f t="shared" ref="B42:AF42" si="3">SUM(B35:B41)</f>
        <v>700</v>
      </c>
      <c r="C42" s="10">
        <f t="shared" si="3"/>
        <v>20</v>
      </c>
      <c r="D42" s="10">
        <f t="shared" si="3"/>
        <v>40</v>
      </c>
      <c r="E42" s="10">
        <f t="shared" si="3"/>
        <v>0</v>
      </c>
      <c r="F42" s="10">
        <f t="shared" si="3"/>
        <v>8</v>
      </c>
      <c r="G42" s="10">
        <f t="shared" si="3"/>
        <v>0</v>
      </c>
      <c r="H42" s="10">
        <f t="shared" si="3"/>
        <v>114.43199999999999</v>
      </c>
      <c r="I42" s="10">
        <f t="shared" si="3"/>
        <v>103.7</v>
      </c>
      <c r="J42" s="10">
        <f t="shared" si="3"/>
        <v>0</v>
      </c>
      <c r="K42" s="10">
        <f t="shared" si="3"/>
        <v>0</v>
      </c>
      <c r="L42" s="10">
        <f t="shared" si="3"/>
        <v>0</v>
      </c>
      <c r="M42" s="10">
        <f t="shared" si="3"/>
        <v>71.89</v>
      </c>
      <c r="N42" s="10">
        <f t="shared" si="3"/>
        <v>0</v>
      </c>
      <c r="O42" s="10">
        <f t="shared" si="3"/>
        <v>0</v>
      </c>
      <c r="P42" s="10">
        <f t="shared" si="3"/>
        <v>0</v>
      </c>
      <c r="Q42" s="10">
        <f t="shared" si="3"/>
        <v>90</v>
      </c>
      <c r="R42" s="10">
        <f t="shared" si="3"/>
        <v>0</v>
      </c>
      <c r="S42" s="10">
        <f t="shared" si="3"/>
        <v>0</v>
      </c>
      <c r="T42" s="10">
        <f t="shared" si="3"/>
        <v>0</v>
      </c>
      <c r="U42" s="10">
        <f t="shared" si="3"/>
        <v>4</v>
      </c>
      <c r="V42" s="10">
        <f t="shared" si="3"/>
        <v>2.8</v>
      </c>
      <c r="W42" s="10">
        <f t="shared" si="3"/>
        <v>7</v>
      </c>
      <c r="X42" s="10">
        <f t="shared" si="3"/>
        <v>0</v>
      </c>
      <c r="Y42" s="10">
        <f t="shared" si="3"/>
        <v>10.5</v>
      </c>
      <c r="Z42" s="10">
        <f t="shared" si="3"/>
        <v>30</v>
      </c>
      <c r="AA42" s="10">
        <f t="shared" si="3"/>
        <v>0</v>
      </c>
      <c r="AB42" s="10">
        <f t="shared" si="3"/>
        <v>3.6</v>
      </c>
      <c r="AC42" s="10">
        <f t="shared" si="3"/>
        <v>0</v>
      </c>
      <c r="AD42" s="10">
        <f t="shared" si="3"/>
        <v>0</v>
      </c>
      <c r="AE42" s="10">
        <f t="shared" si="3"/>
        <v>0</v>
      </c>
      <c r="AF42" s="10">
        <f t="shared" si="3"/>
        <v>0.01</v>
      </c>
    </row>
    <row r="43" spans="1:32" ht="25.05" customHeight="1" x14ac:dyDescent="0.25">
      <c r="A43" s="6" t="s">
        <v>67</v>
      </c>
      <c r="B43" s="2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25.05" customHeight="1" x14ac:dyDescent="0.25">
      <c r="A44" s="80" t="s">
        <v>187</v>
      </c>
      <c r="B44" s="81">
        <v>60</v>
      </c>
      <c r="C44" s="20"/>
      <c r="D44" s="20"/>
      <c r="E44" s="20"/>
      <c r="F44" s="20"/>
      <c r="G44" s="20"/>
      <c r="H44" s="20"/>
      <c r="I44" s="20">
        <f>48.6+6</f>
        <v>54.6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v>3</v>
      </c>
      <c r="X44" s="20"/>
      <c r="Y44" s="20">
        <v>3</v>
      </c>
      <c r="Z44" s="20"/>
      <c r="AA44" s="20"/>
      <c r="AB44" s="20"/>
      <c r="AC44" s="20"/>
      <c r="AD44" s="20"/>
      <c r="AE44" s="20"/>
      <c r="AF44" s="20"/>
    </row>
    <row r="45" spans="1:32" s="17" customFormat="1" ht="25.05" customHeight="1" x14ac:dyDescent="0.25">
      <c r="A45" s="80" t="s">
        <v>158</v>
      </c>
      <c r="B45" s="81">
        <v>200</v>
      </c>
      <c r="C45" s="29"/>
      <c r="D45" s="29"/>
      <c r="E45" s="29"/>
      <c r="F45" s="29"/>
      <c r="G45" s="29"/>
      <c r="H45" s="29">
        <v>24</v>
      </c>
      <c r="I45" s="29">
        <f>2.65+12+5.63+6.05+4.49+4.87</f>
        <v>35.69</v>
      </c>
      <c r="J45" s="29"/>
      <c r="K45" s="29"/>
      <c r="L45" s="29"/>
      <c r="M45" s="29">
        <v>65.63</v>
      </c>
      <c r="N45" s="29"/>
      <c r="O45" s="29"/>
      <c r="P45" s="29"/>
      <c r="Q45" s="29"/>
      <c r="R45" s="29"/>
      <c r="S45" s="29"/>
      <c r="T45" s="29"/>
      <c r="U45" s="29"/>
      <c r="V45" s="29">
        <v>3</v>
      </c>
      <c r="W45" s="29"/>
      <c r="X45" s="29">
        <v>4.5</v>
      </c>
      <c r="Y45" s="29"/>
      <c r="Z45" s="29"/>
      <c r="AA45" s="29"/>
      <c r="AB45" s="29"/>
      <c r="AC45" s="29"/>
      <c r="AD45" s="29"/>
      <c r="AE45" s="29"/>
      <c r="AF45" s="29"/>
    </row>
    <row r="46" spans="1:32" ht="25.05" customHeight="1" x14ac:dyDescent="0.25">
      <c r="A46" s="80" t="s">
        <v>157</v>
      </c>
      <c r="B46" s="81">
        <v>150</v>
      </c>
      <c r="C46" s="20"/>
      <c r="D46" s="20"/>
      <c r="E46" s="20"/>
      <c r="F46" s="20"/>
      <c r="G46" s="20">
        <v>37.4</v>
      </c>
      <c r="H46" s="20"/>
      <c r="I46" s="20"/>
      <c r="J46" s="20"/>
      <c r="K46" s="20"/>
      <c r="L46" s="20"/>
      <c r="M46" s="20"/>
      <c r="N46" s="20"/>
      <c r="O46" s="20"/>
      <c r="P46" s="20"/>
      <c r="Q46" s="20">
        <v>25</v>
      </c>
      <c r="R46" s="20"/>
      <c r="S46" s="20"/>
      <c r="T46" s="20">
        <v>10</v>
      </c>
      <c r="U46" s="20"/>
      <c r="V46" s="20">
        <v>7</v>
      </c>
      <c r="W46" s="20">
        <v>3</v>
      </c>
      <c r="X46" s="20">
        <v>46.2</v>
      </c>
      <c r="Y46" s="20"/>
      <c r="Z46" s="20"/>
      <c r="AA46" s="20"/>
      <c r="AB46" s="20"/>
      <c r="AC46" s="20"/>
      <c r="AD46" s="20"/>
      <c r="AE46" s="20"/>
      <c r="AF46" s="20"/>
    </row>
    <row r="47" spans="1:32" ht="25.05" customHeight="1" x14ac:dyDescent="0.25">
      <c r="A47" s="7" t="s">
        <v>6</v>
      </c>
      <c r="B47" s="8">
        <v>200</v>
      </c>
      <c r="C47" s="20"/>
      <c r="D47" s="20"/>
      <c r="E47" s="20"/>
      <c r="F47" s="20"/>
      <c r="G47" s="20"/>
      <c r="H47" s="20"/>
      <c r="I47" s="20"/>
      <c r="J47" s="20"/>
      <c r="K47" s="20"/>
      <c r="L47" s="20">
        <v>200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25.05" customHeight="1" x14ac:dyDescent="0.25">
      <c r="A48" s="80" t="s">
        <v>2</v>
      </c>
      <c r="B48" s="81">
        <v>30</v>
      </c>
      <c r="C48" s="20"/>
      <c r="D48" s="20">
        <v>30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25.05" customHeight="1" x14ac:dyDescent="0.25">
      <c r="A49" s="80" t="s">
        <v>3</v>
      </c>
      <c r="B49" s="81">
        <v>20</v>
      </c>
      <c r="C49" s="20">
        <v>20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25.05" customHeight="1" x14ac:dyDescent="0.25">
      <c r="A50" s="80" t="s">
        <v>8</v>
      </c>
      <c r="B50" s="81">
        <v>200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>
        <v>200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25.05" customHeight="1" x14ac:dyDescent="0.25">
      <c r="A51" s="9" t="s">
        <v>30</v>
      </c>
      <c r="B51" s="10">
        <f t="shared" ref="B51:AF51" si="4">SUM(B44:B50)</f>
        <v>860</v>
      </c>
      <c r="C51" s="10">
        <f t="shared" si="4"/>
        <v>20</v>
      </c>
      <c r="D51" s="10">
        <f t="shared" si="4"/>
        <v>30</v>
      </c>
      <c r="E51" s="10">
        <f t="shared" si="4"/>
        <v>0</v>
      </c>
      <c r="F51" s="10">
        <f t="shared" si="4"/>
        <v>0</v>
      </c>
      <c r="G51" s="10">
        <f t="shared" si="4"/>
        <v>37.4</v>
      </c>
      <c r="H51" s="10">
        <f t="shared" si="4"/>
        <v>24</v>
      </c>
      <c r="I51" s="10">
        <f t="shared" si="4"/>
        <v>90.289999999999992</v>
      </c>
      <c r="J51" s="10">
        <f t="shared" si="4"/>
        <v>0</v>
      </c>
      <c r="K51" s="10">
        <f t="shared" si="4"/>
        <v>0</v>
      </c>
      <c r="L51" s="10">
        <f t="shared" si="4"/>
        <v>200</v>
      </c>
      <c r="M51" s="10">
        <f t="shared" si="4"/>
        <v>65.63</v>
      </c>
      <c r="N51" s="10">
        <f t="shared" si="4"/>
        <v>0</v>
      </c>
      <c r="O51" s="10">
        <f t="shared" si="4"/>
        <v>0</v>
      </c>
      <c r="P51" s="10">
        <f t="shared" si="4"/>
        <v>0</v>
      </c>
      <c r="Q51" s="10">
        <f t="shared" si="4"/>
        <v>225</v>
      </c>
      <c r="R51" s="10">
        <f t="shared" si="4"/>
        <v>0</v>
      </c>
      <c r="S51" s="10">
        <f t="shared" si="4"/>
        <v>0</v>
      </c>
      <c r="T51" s="10">
        <f t="shared" si="4"/>
        <v>10</v>
      </c>
      <c r="U51" s="10">
        <f t="shared" si="4"/>
        <v>0</v>
      </c>
      <c r="V51" s="10">
        <f t="shared" si="4"/>
        <v>10</v>
      </c>
      <c r="W51" s="10">
        <f t="shared" si="4"/>
        <v>6</v>
      </c>
      <c r="X51" s="10">
        <f t="shared" si="4"/>
        <v>50.7</v>
      </c>
      <c r="Y51" s="10">
        <f t="shared" si="4"/>
        <v>3</v>
      </c>
      <c r="Z51" s="10">
        <f t="shared" si="4"/>
        <v>0</v>
      </c>
      <c r="AA51" s="10">
        <f t="shared" si="4"/>
        <v>0</v>
      </c>
      <c r="AB51" s="10">
        <f t="shared" si="4"/>
        <v>0</v>
      </c>
      <c r="AC51" s="10">
        <f t="shared" si="4"/>
        <v>0</v>
      </c>
      <c r="AD51" s="10">
        <f t="shared" si="4"/>
        <v>0</v>
      </c>
      <c r="AE51" s="10">
        <f t="shared" si="4"/>
        <v>0</v>
      </c>
      <c r="AF51" s="10">
        <f t="shared" si="4"/>
        <v>0</v>
      </c>
    </row>
    <row r="52" spans="1:32" ht="25.05" customHeight="1" x14ac:dyDescent="0.25">
      <c r="A52" s="6" t="s">
        <v>31</v>
      </c>
      <c r="B52" s="2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25.05" customHeight="1" x14ac:dyDescent="0.25">
      <c r="A53" s="80" t="s">
        <v>4</v>
      </c>
      <c r="B53" s="81">
        <v>60</v>
      </c>
      <c r="C53" s="20"/>
      <c r="D53" s="20"/>
      <c r="E53" s="20"/>
      <c r="F53" s="20"/>
      <c r="G53" s="20"/>
      <c r="H53" s="20"/>
      <c r="I53" s="20">
        <v>60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25.05" customHeight="1" x14ac:dyDescent="0.25">
      <c r="A54" s="80" t="s">
        <v>7</v>
      </c>
      <c r="B54" s="81">
        <v>200</v>
      </c>
      <c r="C54" s="20"/>
      <c r="D54" s="20"/>
      <c r="E54" s="20"/>
      <c r="F54" s="20">
        <v>16.12</v>
      </c>
      <c r="G54" s="20"/>
      <c r="H54" s="20">
        <v>37.380000000000003</v>
      </c>
      <c r="I54" s="20">
        <v>10.6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v>4</v>
      </c>
      <c r="X54" s="20"/>
      <c r="Y54" s="20"/>
      <c r="Z54" s="20"/>
      <c r="AA54" s="20"/>
      <c r="AB54" s="20"/>
      <c r="AC54" s="20"/>
      <c r="AD54" s="20"/>
      <c r="AE54" s="20"/>
      <c r="AF54" s="20">
        <v>0.04</v>
      </c>
    </row>
    <row r="55" spans="1:32" ht="25.05" customHeight="1" x14ac:dyDescent="0.25">
      <c r="A55" s="80" t="s">
        <v>156</v>
      </c>
      <c r="B55" s="81">
        <v>150</v>
      </c>
      <c r="C55" s="20"/>
      <c r="D55" s="20"/>
      <c r="E55" s="20">
        <v>1.5</v>
      </c>
      <c r="F55" s="20"/>
      <c r="G55" s="20"/>
      <c r="H55" s="20"/>
      <c r="I55" s="20">
        <v>157.5</v>
      </c>
      <c r="J55" s="20">
        <v>30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>
        <v>12</v>
      </c>
      <c r="W55" s="20"/>
      <c r="X55" s="20"/>
      <c r="Y55" s="20">
        <v>2.25</v>
      </c>
      <c r="Z55" s="20"/>
      <c r="AA55" s="20"/>
      <c r="AB55" s="20"/>
      <c r="AC55" s="20"/>
      <c r="AD55" s="20"/>
      <c r="AE55" s="20"/>
      <c r="AF55" s="20"/>
    </row>
    <row r="56" spans="1:32" ht="25.05" customHeight="1" x14ac:dyDescent="0.25">
      <c r="A56" s="80" t="s">
        <v>136</v>
      </c>
      <c r="B56" s="81">
        <v>130</v>
      </c>
      <c r="C56" s="20"/>
      <c r="D56" s="20">
        <v>14.66</v>
      </c>
      <c r="E56" s="20">
        <f>1.5+7.33</f>
        <v>8.83</v>
      </c>
      <c r="F56" s="20"/>
      <c r="G56" s="20"/>
      <c r="H56" s="20"/>
      <c r="I56" s="20">
        <v>36.6</v>
      </c>
      <c r="J56" s="20"/>
      <c r="K56" s="20"/>
      <c r="L56" s="20"/>
      <c r="M56" s="20">
        <v>80.5</v>
      </c>
      <c r="N56" s="20"/>
      <c r="O56" s="20"/>
      <c r="P56" s="20"/>
      <c r="Q56" s="20"/>
      <c r="R56" s="20"/>
      <c r="S56" s="20"/>
      <c r="T56" s="20"/>
      <c r="U56" s="20">
        <v>5</v>
      </c>
      <c r="V56" s="20">
        <v>3</v>
      </c>
      <c r="W56" s="20">
        <v>2.5</v>
      </c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25.05" customHeight="1" x14ac:dyDescent="0.25">
      <c r="A57" s="80" t="s">
        <v>137</v>
      </c>
      <c r="B57" s="81">
        <v>180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>
        <v>180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25.05" customHeight="1" x14ac:dyDescent="0.25">
      <c r="A58" s="80" t="s">
        <v>133</v>
      </c>
      <c r="B58" s="81">
        <v>150</v>
      </c>
      <c r="C58" s="20"/>
      <c r="D58" s="20"/>
      <c r="E58" s="20"/>
      <c r="F58" s="20"/>
      <c r="G58" s="20"/>
      <c r="H58" s="20"/>
      <c r="I58" s="20"/>
      <c r="J58" s="20">
        <v>150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25.05" customHeight="1" x14ac:dyDescent="0.25">
      <c r="A59" s="80" t="s">
        <v>2</v>
      </c>
      <c r="B59" s="81">
        <v>20</v>
      </c>
      <c r="C59" s="20"/>
      <c r="D59" s="20">
        <v>20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25.05" customHeight="1" x14ac:dyDescent="0.25">
      <c r="A60" s="80" t="s">
        <v>3</v>
      </c>
      <c r="B60" s="81">
        <v>30</v>
      </c>
      <c r="C60" s="20">
        <v>30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25.05" customHeight="1" x14ac:dyDescent="0.25">
      <c r="A61" s="9" t="s">
        <v>30</v>
      </c>
      <c r="B61" s="10">
        <f t="shared" ref="B61:AF61" si="5">SUM(B53:B60)</f>
        <v>920</v>
      </c>
      <c r="C61" s="10">
        <f t="shared" si="5"/>
        <v>30</v>
      </c>
      <c r="D61" s="10">
        <f t="shared" si="5"/>
        <v>34.659999999999997</v>
      </c>
      <c r="E61" s="10">
        <f t="shared" si="5"/>
        <v>10.33</v>
      </c>
      <c r="F61" s="10">
        <f t="shared" si="5"/>
        <v>16.12</v>
      </c>
      <c r="G61" s="10">
        <f t="shared" si="5"/>
        <v>0</v>
      </c>
      <c r="H61" s="10">
        <f t="shared" si="5"/>
        <v>37.380000000000003</v>
      </c>
      <c r="I61" s="10">
        <f t="shared" si="5"/>
        <v>264.7</v>
      </c>
      <c r="J61" s="10">
        <f t="shared" si="5"/>
        <v>180</v>
      </c>
      <c r="K61" s="10">
        <f t="shared" si="5"/>
        <v>0</v>
      </c>
      <c r="L61" s="10">
        <f t="shared" si="5"/>
        <v>0</v>
      </c>
      <c r="M61" s="10">
        <f t="shared" si="5"/>
        <v>80.5</v>
      </c>
      <c r="N61" s="10">
        <f t="shared" si="5"/>
        <v>0</v>
      </c>
      <c r="O61" s="10">
        <f t="shared" si="5"/>
        <v>0</v>
      </c>
      <c r="P61" s="10">
        <f t="shared" si="5"/>
        <v>0</v>
      </c>
      <c r="Q61" s="10">
        <f t="shared" si="5"/>
        <v>0</v>
      </c>
      <c r="R61" s="10">
        <f t="shared" si="5"/>
        <v>180</v>
      </c>
      <c r="S61" s="10">
        <f t="shared" si="5"/>
        <v>0</v>
      </c>
      <c r="T61" s="10">
        <f t="shared" si="5"/>
        <v>0</v>
      </c>
      <c r="U61" s="10">
        <f t="shared" si="5"/>
        <v>5</v>
      </c>
      <c r="V61" s="10">
        <f t="shared" si="5"/>
        <v>15</v>
      </c>
      <c r="W61" s="10">
        <f t="shared" si="5"/>
        <v>6.5</v>
      </c>
      <c r="X61" s="10">
        <f t="shared" si="5"/>
        <v>0</v>
      </c>
      <c r="Y61" s="10">
        <f t="shared" si="5"/>
        <v>2.25</v>
      </c>
      <c r="Z61" s="10">
        <f t="shared" si="5"/>
        <v>0</v>
      </c>
      <c r="AA61" s="10">
        <f t="shared" si="5"/>
        <v>0</v>
      </c>
      <c r="AB61" s="10">
        <f t="shared" si="5"/>
        <v>0</v>
      </c>
      <c r="AC61" s="10">
        <f t="shared" si="5"/>
        <v>0</v>
      </c>
      <c r="AD61" s="10">
        <f t="shared" si="5"/>
        <v>0</v>
      </c>
      <c r="AE61" s="10">
        <f t="shared" si="5"/>
        <v>0</v>
      </c>
      <c r="AF61" s="10">
        <f t="shared" si="5"/>
        <v>0.04</v>
      </c>
    </row>
    <row r="62" spans="1:32" ht="25.05" customHeight="1" x14ac:dyDescent="0.25">
      <c r="A62" s="6" t="s">
        <v>32</v>
      </c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25.05" customHeight="1" x14ac:dyDescent="0.25">
      <c r="A63" s="80" t="s">
        <v>14</v>
      </c>
      <c r="B63" s="81">
        <v>60</v>
      </c>
      <c r="C63" s="20"/>
      <c r="D63" s="20"/>
      <c r="E63" s="20"/>
      <c r="F63" s="20"/>
      <c r="G63" s="20"/>
      <c r="H63" s="20"/>
      <c r="I63" s="20">
        <f>30+9.6</f>
        <v>39.6</v>
      </c>
      <c r="J63" s="20">
        <v>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v>3</v>
      </c>
      <c r="X63" s="20"/>
      <c r="Y63" s="20">
        <v>3</v>
      </c>
      <c r="Z63" s="20"/>
      <c r="AA63" s="20"/>
      <c r="AB63" s="20"/>
      <c r="AC63" s="20"/>
      <c r="AD63" s="20"/>
      <c r="AE63" s="20"/>
      <c r="AF63" s="20">
        <v>0.1</v>
      </c>
    </row>
    <row r="64" spans="1:32" ht="25.05" customHeight="1" x14ac:dyDescent="0.25">
      <c r="A64" s="80" t="s">
        <v>15</v>
      </c>
      <c r="B64" s="81">
        <v>200</v>
      </c>
      <c r="C64" s="20"/>
      <c r="D64" s="20"/>
      <c r="E64" s="20"/>
      <c r="F64" s="20">
        <v>4</v>
      </c>
      <c r="G64" s="20"/>
      <c r="H64" s="20">
        <v>60</v>
      </c>
      <c r="I64" s="20">
        <v>32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v>4</v>
      </c>
      <c r="X64" s="20"/>
      <c r="Y64" s="20"/>
      <c r="Z64" s="20"/>
      <c r="AA64" s="20"/>
      <c r="AB64" s="20"/>
      <c r="AC64" s="20"/>
      <c r="AD64" s="20"/>
      <c r="AE64" s="20"/>
      <c r="AF64" s="20">
        <v>0.04</v>
      </c>
    </row>
    <row r="65" spans="1:32" ht="25.05" customHeight="1" x14ac:dyDescent="0.25">
      <c r="A65" s="80" t="s">
        <v>18</v>
      </c>
      <c r="B65" s="81">
        <v>180</v>
      </c>
      <c r="C65" s="20"/>
      <c r="D65" s="20"/>
      <c r="E65" s="20"/>
      <c r="F65" s="20">
        <v>9.6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>
        <v>180</v>
      </c>
      <c r="R65" s="20"/>
      <c r="S65" s="20">
        <v>150.4</v>
      </c>
      <c r="T65" s="20"/>
      <c r="U65" s="20">
        <v>6.4</v>
      </c>
      <c r="V65" s="20">
        <v>6.4</v>
      </c>
      <c r="W65" s="20"/>
      <c r="X65" s="20">
        <v>6.4</v>
      </c>
      <c r="Y65" s="20">
        <v>12.8</v>
      </c>
      <c r="Z65" s="20"/>
      <c r="AA65" s="20"/>
      <c r="AB65" s="20"/>
      <c r="AC65" s="20"/>
      <c r="AD65" s="20"/>
      <c r="AE65" s="20"/>
      <c r="AF65" s="20"/>
    </row>
    <row r="66" spans="1:32" ht="25.05" customHeight="1" x14ac:dyDescent="0.25">
      <c r="A66" s="80" t="s">
        <v>148</v>
      </c>
      <c r="B66" s="8">
        <v>200</v>
      </c>
      <c r="C66" s="20"/>
      <c r="D66" s="20"/>
      <c r="E66" s="20"/>
      <c r="F66" s="20"/>
      <c r="G66" s="20"/>
      <c r="H66" s="20"/>
      <c r="I66" s="20"/>
      <c r="J66" s="20"/>
      <c r="K66" s="20"/>
      <c r="L66" s="20">
        <v>200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25.05" customHeight="1" x14ac:dyDescent="0.25">
      <c r="A67" s="80" t="s">
        <v>2</v>
      </c>
      <c r="B67" s="8">
        <v>30</v>
      </c>
      <c r="C67" s="20"/>
      <c r="D67" s="20">
        <v>30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25.05" customHeight="1" x14ac:dyDescent="0.25">
      <c r="A68" s="80" t="s">
        <v>3</v>
      </c>
      <c r="B68" s="8">
        <v>20</v>
      </c>
      <c r="C68" s="20">
        <v>20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25.05" customHeight="1" x14ac:dyDescent="0.25">
      <c r="A69" s="80" t="s">
        <v>8</v>
      </c>
      <c r="B69" s="8">
        <v>200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>
        <v>200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25.05" customHeight="1" x14ac:dyDescent="0.25">
      <c r="A70" s="9" t="s">
        <v>30</v>
      </c>
      <c r="B70" s="10">
        <f t="shared" ref="B70:AF70" si="6">SUM(B63:B69)</f>
        <v>890</v>
      </c>
      <c r="C70" s="10">
        <f t="shared" si="6"/>
        <v>20</v>
      </c>
      <c r="D70" s="10">
        <f t="shared" si="6"/>
        <v>30</v>
      </c>
      <c r="E70" s="10">
        <f t="shared" si="6"/>
        <v>0</v>
      </c>
      <c r="F70" s="10">
        <f t="shared" si="6"/>
        <v>13.6</v>
      </c>
      <c r="G70" s="10">
        <f t="shared" si="6"/>
        <v>0</v>
      </c>
      <c r="H70" s="10">
        <f t="shared" si="6"/>
        <v>60</v>
      </c>
      <c r="I70" s="10">
        <f t="shared" si="6"/>
        <v>71.599999999999994</v>
      </c>
      <c r="J70" s="10">
        <f t="shared" si="6"/>
        <v>15</v>
      </c>
      <c r="K70" s="10">
        <f t="shared" si="6"/>
        <v>0</v>
      </c>
      <c r="L70" s="10">
        <f t="shared" si="6"/>
        <v>200</v>
      </c>
      <c r="M70" s="10">
        <f t="shared" si="6"/>
        <v>0</v>
      </c>
      <c r="N70" s="10">
        <f t="shared" si="6"/>
        <v>0</v>
      </c>
      <c r="O70" s="10">
        <f t="shared" si="6"/>
        <v>0</v>
      </c>
      <c r="P70" s="10">
        <f t="shared" si="6"/>
        <v>0</v>
      </c>
      <c r="Q70" s="10">
        <f t="shared" si="6"/>
        <v>380</v>
      </c>
      <c r="R70" s="10">
        <f t="shared" si="6"/>
        <v>0</v>
      </c>
      <c r="S70" s="10">
        <f t="shared" si="6"/>
        <v>150.4</v>
      </c>
      <c r="T70" s="10">
        <f t="shared" si="6"/>
        <v>0</v>
      </c>
      <c r="U70" s="10">
        <f t="shared" si="6"/>
        <v>6.4</v>
      </c>
      <c r="V70" s="10">
        <f t="shared" si="6"/>
        <v>6.4</v>
      </c>
      <c r="W70" s="10">
        <f t="shared" si="6"/>
        <v>7</v>
      </c>
      <c r="X70" s="10">
        <f t="shared" si="6"/>
        <v>6.4</v>
      </c>
      <c r="Y70" s="10">
        <f t="shared" si="6"/>
        <v>15.8</v>
      </c>
      <c r="Z70" s="10">
        <f t="shared" si="6"/>
        <v>0</v>
      </c>
      <c r="AA70" s="10">
        <f t="shared" si="6"/>
        <v>0</v>
      </c>
      <c r="AB70" s="10">
        <f t="shared" si="6"/>
        <v>0</v>
      </c>
      <c r="AC70" s="10">
        <f t="shared" si="6"/>
        <v>0</v>
      </c>
      <c r="AD70" s="10">
        <f t="shared" si="6"/>
        <v>0</v>
      </c>
      <c r="AE70" s="10">
        <f t="shared" si="6"/>
        <v>0</v>
      </c>
      <c r="AF70" s="10">
        <f t="shared" si="6"/>
        <v>0.14000000000000001</v>
      </c>
    </row>
    <row r="71" spans="1:32" ht="25.05" customHeight="1" x14ac:dyDescent="0.25">
      <c r="A71" s="6" t="s">
        <v>65</v>
      </c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25.05" customHeight="1" x14ac:dyDescent="0.25">
      <c r="A72" s="80" t="s">
        <v>20</v>
      </c>
      <c r="B72" s="81">
        <v>60</v>
      </c>
      <c r="C72" s="20"/>
      <c r="D72" s="20"/>
      <c r="E72" s="20"/>
      <c r="F72" s="20"/>
      <c r="G72" s="20"/>
      <c r="H72" s="20"/>
      <c r="I72" s="20">
        <f>43.07+10.48+15</f>
        <v>68.55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4.5</v>
      </c>
      <c r="X72" s="20"/>
      <c r="Y72" s="20">
        <v>0.72</v>
      </c>
      <c r="Z72" s="20"/>
      <c r="AA72" s="20"/>
      <c r="AB72" s="20"/>
      <c r="AC72" s="20"/>
      <c r="AD72" s="20"/>
      <c r="AE72" s="20"/>
      <c r="AF72" s="20"/>
    </row>
    <row r="73" spans="1:32" ht="25.05" customHeight="1" x14ac:dyDescent="0.25">
      <c r="A73" s="80" t="s">
        <v>132</v>
      </c>
      <c r="B73" s="8">
        <v>200</v>
      </c>
      <c r="C73" s="20"/>
      <c r="D73" s="20"/>
      <c r="E73" s="20">
        <v>14.96</v>
      </c>
      <c r="F73" s="20"/>
      <c r="G73" s="20"/>
      <c r="H73" s="20"/>
      <c r="I73" s="20">
        <v>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4.0999999999999996</v>
      </c>
      <c r="X73" s="20">
        <v>4.5</v>
      </c>
      <c r="Y73" s="20"/>
      <c r="Z73" s="20"/>
      <c r="AA73" s="20"/>
      <c r="AB73" s="20"/>
      <c r="AC73" s="20"/>
      <c r="AD73" s="20"/>
      <c r="AE73" s="20"/>
      <c r="AF73" s="20"/>
    </row>
    <row r="74" spans="1:32" ht="25.05" customHeight="1" x14ac:dyDescent="0.25">
      <c r="A74" s="7" t="s">
        <v>5</v>
      </c>
      <c r="B74" s="8">
        <v>150</v>
      </c>
      <c r="C74" s="20"/>
      <c r="D74" s="20"/>
      <c r="E74" s="20"/>
      <c r="F74" s="20">
        <v>46.19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</v>
      </c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25.05" customHeight="1" x14ac:dyDescent="0.25">
      <c r="A75" s="7" t="s">
        <v>147</v>
      </c>
      <c r="B75" s="8">
        <v>115</v>
      </c>
      <c r="C75" s="20"/>
      <c r="D75" s="20">
        <f>16.2+9</f>
        <v>25.2</v>
      </c>
      <c r="E75" s="20">
        <v>1.375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59.4</v>
      </c>
      <c r="Q75" s="20">
        <v>12.5</v>
      </c>
      <c r="R75" s="20"/>
      <c r="S75" s="20"/>
      <c r="T75" s="20"/>
      <c r="U75" s="20"/>
      <c r="V75" s="20">
        <v>4.375</v>
      </c>
      <c r="W75" s="20">
        <v>6</v>
      </c>
      <c r="X75" s="20"/>
      <c r="Y75" s="20">
        <v>0.25</v>
      </c>
      <c r="Z75" s="20"/>
      <c r="AA75" s="20"/>
      <c r="AB75" s="20"/>
      <c r="AC75" s="20"/>
      <c r="AD75" s="20"/>
      <c r="AE75" s="20"/>
      <c r="AF75" s="20"/>
    </row>
    <row r="76" spans="1:32" ht="25.05" customHeight="1" x14ac:dyDescent="0.25">
      <c r="A76" s="80" t="s">
        <v>19</v>
      </c>
      <c r="B76" s="81">
        <v>180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>
        <v>8</v>
      </c>
      <c r="Z76" s="20"/>
      <c r="AA76" s="20">
        <v>0.9</v>
      </c>
      <c r="AB76" s="20"/>
      <c r="AC76" s="20"/>
      <c r="AD76" s="20"/>
      <c r="AE76" s="20"/>
      <c r="AF76" s="20"/>
    </row>
    <row r="77" spans="1:32" ht="25.05" customHeight="1" x14ac:dyDescent="0.25">
      <c r="A77" s="80" t="s">
        <v>2</v>
      </c>
      <c r="B77" s="81">
        <v>50</v>
      </c>
      <c r="C77" s="20"/>
      <c r="D77" s="20">
        <v>50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25.05" customHeight="1" x14ac:dyDescent="0.25">
      <c r="A78" s="80" t="s">
        <v>3</v>
      </c>
      <c r="B78" s="81">
        <v>30</v>
      </c>
      <c r="C78" s="20">
        <v>30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25.05" customHeight="1" x14ac:dyDescent="0.25">
      <c r="A79" s="9" t="s">
        <v>30</v>
      </c>
      <c r="B79" s="10">
        <f t="shared" ref="B79:AF79" si="7">SUM(B72:B78)</f>
        <v>785</v>
      </c>
      <c r="C79" s="10">
        <f t="shared" si="7"/>
        <v>30</v>
      </c>
      <c r="D79" s="10">
        <f t="shared" si="7"/>
        <v>75.2</v>
      </c>
      <c r="E79" s="10">
        <f t="shared" si="7"/>
        <v>16.335000000000001</v>
      </c>
      <c r="F79" s="10">
        <f t="shared" si="7"/>
        <v>46.19</v>
      </c>
      <c r="G79" s="10">
        <f t="shared" si="7"/>
        <v>0</v>
      </c>
      <c r="H79" s="10">
        <f t="shared" si="7"/>
        <v>0</v>
      </c>
      <c r="I79" s="10">
        <f t="shared" si="7"/>
        <v>76.55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59.4</v>
      </c>
      <c r="Q79" s="10">
        <f t="shared" si="7"/>
        <v>12.5</v>
      </c>
      <c r="R79" s="10">
        <f t="shared" si="7"/>
        <v>0</v>
      </c>
      <c r="S79" s="10">
        <f t="shared" si="7"/>
        <v>0</v>
      </c>
      <c r="T79" s="10">
        <f t="shared" si="7"/>
        <v>0</v>
      </c>
      <c r="U79" s="10">
        <f t="shared" si="7"/>
        <v>0</v>
      </c>
      <c r="V79" s="10">
        <f t="shared" si="7"/>
        <v>14.375</v>
      </c>
      <c r="W79" s="10">
        <f t="shared" si="7"/>
        <v>14.6</v>
      </c>
      <c r="X79" s="10">
        <f t="shared" si="7"/>
        <v>4.5</v>
      </c>
      <c r="Y79" s="10">
        <f t="shared" si="7"/>
        <v>8.9700000000000006</v>
      </c>
      <c r="Z79" s="10">
        <f t="shared" si="7"/>
        <v>0</v>
      </c>
      <c r="AA79" s="10">
        <f t="shared" si="7"/>
        <v>0.9</v>
      </c>
      <c r="AB79" s="10">
        <f t="shared" si="7"/>
        <v>0</v>
      </c>
      <c r="AC79" s="10">
        <f t="shared" si="7"/>
        <v>0</v>
      </c>
      <c r="AD79" s="10">
        <f t="shared" si="7"/>
        <v>0</v>
      </c>
      <c r="AE79" s="10">
        <f t="shared" si="7"/>
        <v>0</v>
      </c>
      <c r="AF79" s="10">
        <f t="shared" si="7"/>
        <v>0</v>
      </c>
    </row>
    <row r="80" spans="1:32" ht="25.05" customHeight="1" x14ac:dyDescent="0.25">
      <c r="A80" s="6" t="s">
        <v>66</v>
      </c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25.05" customHeight="1" x14ac:dyDescent="0.25">
      <c r="A81" s="80" t="s">
        <v>149</v>
      </c>
      <c r="B81" s="81">
        <v>60</v>
      </c>
      <c r="C81" s="20"/>
      <c r="D81" s="20"/>
      <c r="E81" s="20"/>
      <c r="F81" s="20"/>
      <c r="G81" s="20"/>
      <c r="H81" s="20"/>
      <c r="I81" s="20">
        <v>57.5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3</v>
      </c>
      <c r="X81" s="20"/>
      <c r="Y81" s="20">
        <v>3</v>
      </c>
      <c r="Z81" s="20"/>
      <c r="AA81" s="20"/>
      <c r="AB81" s="20"/>
      <c r="AC81" s="20"/>
      <c r="AD81" s="20"/>
      <c r="AE81" s="20"/>
      <c r="AF81" s="20"/>
    </row>
    <row r="82" spans="1:32" ht="25.05" customHeight="1" x14ac:dyDescent="0.25">
      <c r="A82" s="80" t="s">
        <v>150</v>
      </c>
      <c r="B82" s="81">
        <v>200</v>
      </c>
      <c r="C82" s="20"/>
      <c r="D82" s="20"/>
      <c r="E82" s="20">
        <v>3</v>
      </c>
      <c r="F82" s="20"/>
      <c r="G82" s="20"/>
      <c r="H82" s="20">
        <v>30</v>
      </c>
      <c r="I82" s="20">
        <v>35.299999999999997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4</v>
      </c>
      <c r="X82" s="20"/>
      <c r="Y82" s="20">
        <v>2</v>
      </c>
      <c r="Z82" s="20"/>
      <c r="AA82" s="20"/>
      <c r="AB82" s="20"/>
      <c r="AC82" s="20"/>
      <c r="AD82" s="20"/>
      <c r="AE82" s="20"/>
      <c r="AF82" s="20"/>
    </row>
    <row r="83" spans="1:32" ht="25.05" customHeight="1" x14ac:dyDescent="0.25">
      <c r="A83" s="80" t="s">
        <v>151</v>
      </c>
      <c r="B83" s="81">
        <v>150</v>
      </c>
      <c r="C83" s="20"/>
      <c r="D83" s="20"/>
      <c r="E83" s="20">
        <v>2.9</v>
      </c>
      <c r="F83" s="20"/>
      <c r="G83" s="20"/>
      <c r="H83" s="20">
        <v>120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20</v>
      </c>
      <c r="U83" s="20">
        <v>4.1500000000000004</v>
      </c>
      <c r="V83" s="20">
        <v>3</v>
      </c>
      <c r="W83" s="20">
        <v>3</v>
      </c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25.05" customHeight="1" x14ac:dyDescent="0.25">
      <c r="A84" s="80" t="s">
        <v>152</v>
      </c>
      <c r="B84" s="81">
        <v>90</v>
      </c>
      <c r="C84" s="20"/>
      <c r="D84" s="20">
        <v>19</v>
      </c>
      <c r="E84" s="20">
        <v>2.1</v>
      </c>
      <c r="F84" s="20"/>
      <c r="G84" s="20"/>
      <c r="H84" s="20"/>
      <c r="I84" s="20">
        <f>8.4+12</f>
        <v>20.399999999999999</v>
      </c>
      <c r="J84" s="20"/>
      <c r="K84" s="20"/>
      <c r="L84" s="20"/>
      <c r="M84" s="20"/>
      <c r="N84" s="20"/>
      <c r="O84" s="20">
        <v>52.8</v>
      </c>
      <c r="P84" s="20"/>
      <c r="Q84" s="20"/>
      <c r="R84" s="20"/>
      <c r="S84" s="20"/>
      <c r="T84" s="20"/>
      <c r="U84" s="20"/>
      <c r="V84" s="20">
        <v>3</v>
      </c>
      <c r="W84" s="20">
        <v>3.2</v>
      </c>
      <c r="X84" s="20">
        <v>15</v>
      </c>
      <c r="Y84" s="20"/>
      <c r="Z84" s="20"/>
      <c r="AA84" s="20"/>
      <c r="AB84" s="20"/>
      <c r="AC84" s="20"/>
      <c r="AD84" s="20"/>
      <c r="AE84" s="20"/>
      <c r="AF84" s="20"/>
    </row>
    <row r="85" spans="1:32" ht="25.05" customHeight="1" x14ac:dyDescent="0.25">
      <c r="A85" s="80" t="s">
        <v>153</v>
      </c>
      <c r="B85" s="81">
        <v>180</v>
      </c>
      <c r="C85" s="20"/>
      <c r="D85" s="20"/>
      <c r="E85" s="20"/>
      <c r="F85" s="20"/>
      <c r="G85" s="20"/>
      <c r="H85" s="20"/>
      <c r="I85" s="20"/>
      <c r="J85" s="20"/>
      <c r="K85" s="20">
        <v>25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>
        <v>16</v>
      </c>
      <c r="Z85" s="20"/>
      <c r="AA85" s="20"/>
      <c r="AB85" s="20"/>
      <c r="AC85" s="20"/>
      <c r="AD85" s="20"/>
      <c r="AE85" s="20"/>
      <c r="AF85" s="20"/>
    </row>
    <row r="86" spans="1:32" ht="25.05" customHeight="1" x14ac:dyDescent="0.25">
      <c r="A86" s="80" t="s">
        <v>2</v>
      </c>
      <c r="B86" s="81">
        <v>40</v>
      </c>
      <c r="C86" s="20"/>
      <c r="D86" s="20">
        <v>40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25.05" customHeight="1" x14ac:dyDescent="0.25">
      <c r="A87" s="80" t="s">
        <v>3</v>
      </c>
      <c r="B87" s="81">
        <v>40</v>
      </c>
      <c r="C87" s="20">
        <v>40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25.05" customHeight="1" x14ac:dyDescent="0.25">
      <c r="A88" s="9" t="s">
        <v>30</v>
      </c>
      <c r="B88" s="10">
        <f t="shared" ref="B88:AF88" si="8">SUM(B81:B87)</f>
        <v>760</v>
      </c>
      <c r="C88" s="10">
        <f t="shared" si="8"/>
        <v>40</v>
      </c>
      <c r="D88" s="10">
        <f t="shared" si="8"/>
        <v>59</v>
      </c>
      <c r="E88" s="10">
        <f t="shared" si="8"/>
        <v>8</v>
      </c>
      <c r="F88" s="10">
        <f t="shared" si="8"/>
        <v>0</v>
      </c>
      <c r="G88" s="10">
        <f t="shared" si="8"/>
        <v>0</v>
      </c>
      <c r="H88" s="10">
        <f t="shared" si="8"/>
        <v>150</v>
      </c>
      <c r="I88" s="10">
        <f t="shared" si="8"/>
        <v>113.19999999999999</v>
      </c>
      <c r="J88" s="10">
        <f t="shared" si="8"/>
        <v>0</v>
      </c>
      <c r="K88" s="10">
        <f t="shared" si="8"/>
        <v>25</v>
      </c>
      <c r="L88" s="10">
        <f t="shared" si="8"/>
        <v>0</v>
      </c>
      <c r="M88" s="10">
        <f t="shared" si="8"/>
        <v>0</v>
      </c>
      <c r="N88" s="10">
        <f t="shared" si="8"/>
        <v>0</v>
      </c>
      <c r="O88" s="10">
        <f t="shared" si="8"/>
        <v>52.8</v>
      </c>
      <c r="P88" s="10">
        <f t="shared" si="8"/>
        <v>0</v>
      </c>
      <c r="Q88" s="10">
        <f t="shared" si="8"/>
        <v>0</v>
      </c>
      <c r="R88" s="10">
        <f t="shared" si="8"/>
        <v>0</v>
      </c>
      <c r="S88" s="10">
        <f t="shared" si="8"/>
        <v>0</v>
      </c>
      <c r="T88" s="10">
        <f t="shared" si="8"/>
        <v>20</v>
      </c>
      <c r="U88" s="10">
        <f t="shared" si="8"/>
        <v>4.1500000000000004</v>
      </c>
      <c r="V88" s="10">
        <f t="shared" si="8"/>
        <v>6</v>
      </c>
      <c r="W88" s="10">
        <f t="shared" si="8"/>
        <v>13.2</v>
      </c>
      <c r="X88" s="10">
        <f t="shared" si="8"/>
        <v>15</v>
      </c>
      <c r="Y88" s="10">
        <f t="shared" si="8"/>
        <v>21</v>
      </c>
      <c r="Z88" s="10">
        <f t="shared" si="8"/>
        <v>0</v>
      </c>
      <c r="AA88" s="10">
        <f t="shared" si="8"/>
        <v>0</v>
      </c>
      <c r="AB88" s="10">
        <f t="shared" si="8"/>
        <v>0</v>
      </c>
      <c r="AC88" s="10">
        <f t="shared" si="8"/>
        <v>0</v>
      </c>
      <c r="AD88" s="10">
        <f t="shared" si="8"/>
        <v>0</v>
      </c>
      <c r="AE88" s="10">
        <f t="shared" si="8"/>
        <v>0</v>
      </c>
      <c r="AF88" s="10">
        <f t="shared" si="8"/>
        <v>0</v>
      </c>
    </row>
    <row r="89" spans="1:32" ht="25.05" customHeight="1" x14ac:dyDescent="0.25">
      <c r="A89" s="6" t="s">
        <v>67</v>
      </c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25.05" customHeight="1" x14ac:dyDescent="0.25">
      <c r="A90" s="80" t="s">
        <v>154</v>
      </c>
      <c r="B90" s="81">
        <v>60</v>
      </c>
      <c r="C90" s="20"/>
      <c r="D90" s="20"/>
      <c r="E90" s="20"/>
      <c r="F90" s="20"/>
      <c r="G90" s="20"/>
      <c r="H90" s="20"/>
      <c r="I90" s="20">
        <v>60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25.05" customHeight="1" x14ac:dyDescent="0.25">
      <c r="A91" s="80" t="s">
        <v>159</v>
      </c>
      <c r="B91" s="81">
        <v>200</v>
      </c>
      <c r="C91" s="20"/>
      <c r="D91" s="20"/>
      <c r="E91" s="20"/>
      <c r="F91" s="20"/>
      <c r="G91" s="20"/>
      <c r="H91" s="20">
        <v>40</v>
      </c>
      <c r="I91" s="20">
        <f>16+8+8+6</f>
        <v>38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>
        <v>2</v>
      </c>
      <c r="W91" s="20">
        <v>2</v>
      </c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25.05" customHeight="1" x14ac:dyDescent="0.25">
      <c r="A92" s="80" t="s">
        <v>173</v>
      </c>
      <c r="B92" s="81">
        <v>150</v>
      </c>
      <c r="C92" s="20"/>
      <c r="D92" s="20"/>
      <c r="E92" s="20"/>
      <c r="F92" s="20">
        <v>57.7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>
        <v>5.8</v>
      </c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ht="25.05" customHeight="1" x14ac:dyDescent="0.25">
      <c r="A93" s="80" t="s">
        <v>138</v>
      </c>
      <c r="B93" s="81">
        <v>90</v>
      </c>
      <c r="C93" s="20"/>
      <c r="D93" s="20"/>
      <c r="E93" s="20">
        <v>3</v>
      </c>
      <c r="F93" s="20">
        <v>7.2</v>
      </c>
      <c r="G93" s="20"/>
      <c r="H93" s="20"/>
      <c r="I93" s="20">
        <v>19</v>
      </c>
      <c r="J93" s="20"/>
      <c r="K93" s="20"/>
      <c r="L93" s="20"/>
      <c r="M93" s="20"/>
      <c r="N93" s="20">
        <v>95</v>
      </c>
      <c r="O93" s="20"/>
      <c r="P93" s="20"/>
      <c r="Q93" s="20">
        <v>18</v>
      </c>
      <c r="R93" s="20"/>
      <c r="S93" s="20"/>
      <c r="T93" s="20"/>
      <c r="U93" s="20">
        <v>9</v>
      </c>
      <c r="V93" s="20">
        <v>3</v>
      </c>
      <c r="W93" s="20">
        <v>2</v>
      </c>
      <c r="X93" s="20">
        <v>46.2</v>
      </c>
      <c r="Y93" s="20"/>
      <c r="Z93" s="20"/>
      <c r="AA93" s="20"/>
      <c r="AB93" s="20"/>
      <c r="AC93" s="20"/>
      <c r="AD93" s="20"/>
      <c r="AE93" s="20"/>
      <c r="AF93" s="20"/>
    </row>
    <row r="94" spans="1:32" ht="25.05" customHeight="1" x14ac:dyDescent="0.25">
      <c r="A94" s="80" t="s">
        <v>139</v>
      </c>
      <c r="B94" s="81">
        <v>25</v>
      </c>
      <c r="C94" s="20"/>
      <c r="D94" s="20"/>
      <c r="E94" s="20">
        <v>0.7</v>
      </c>
      <c r="F94" s="20"/>
      <c r="G94" s="20"/>
      <c r="H94" s="20"/>
      <c r="I94" s="20">
        <v>9.3000000000000007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>
        <v>3.8</v>
      </c>
      <c r="X94" s="20"/>
      <c r="Y94" s="20">
        <v>0.7</v>
      </c>
      <c r="Z94" s="20"/>
      <c r="AA94" s="20"/>
      <c r="AB94" s="20"/>
      <c r="AC94" s="20"/>
      <c r="AD94" s="20"/>
      <c r="AE94" s="20"/>
      <c r="AF94" s="20"/>
    </row>
    <row r="95" spans="1:32" ht="25.05" customHeight="1" x14ac:dyDescent="0.25">
      <c r="A95" s="80" t="s">
        <v>140</v>
      </c>
      <c r="B95" s="81">
        <v>150</v>
      </c>
      <c r="C95" s="20"/>
      <c r="D95" s="20"/>
      <c r="E95" s="20"/>
      <c r="F95" s="20"/>
      <c r="G95" s="20"/>
      <c r="H95" s="20"/>
      <c r="I95" s="20"/>
      <c r="J95" s="20">
        <v>150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25.05" customHeight="1" x14ac:dyDescent="0.25">
      <c r="A96" s="80" t="s">
        <v>155</v>
      </c>
      <c r="B96" s="81">
        <v>180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>
        <v>180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25.05" customHeight="1" x14ac:dyDescent="0.25">
      <c r="A97" s="80" t="s">
        <v>2</v>
      </c>
      <c r="B97" s="81">
        <v>40</v>
      </c>
      <c r="C97" s="20"/>
      <c r="D97" s="20">
        <v>40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25.05" customHeight="1" x14ac:dyDescent="0.25">
      <c r="A98" s="80" t="s">
        <v>3</v>
      </c>
      <c r="B98" s="81">
        <v>20</v>
      </c>
      <c r="C98" s="20">
        <v>20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25.05" customHeight="1" x14ac:dyDescent="0.25">
      <c r="A99" s="9" t="s">
        <v>30</v>
      </c>
      <c r="B99" s="10">
        <f t="shared" ref="B99:AF99" si="9">SUM(B90:B98)</f>
        <v>915</v>
      </c>
      <c r="C99" s="10">
        <f t="shared" si="9"/>
        <v>20</v>
      </c>
      <c r="D99" s="10">
        <f t="shared" si="9"/>
        <v>40</v>
      </c>
      <c r="E99" s="10">
        <f t="shared" si="9"/>
        <v>3.7</v>
      </c>
      <c r="F99" s="10">
        <f t="shared" si="9"/>
        <v>64.900000000000006</v>
      </c>
      <c r="G99" s="10">
        <f t="shared" si="9"/>
        <v>0</v>
      </c>
      <c r="H99" s="10">
        <f t="shared" si="9"/>
        <v>40</v>
      </c>
      <c r="I99" s="10">
        <f t="shared" si="9"/>
        <v>126.3</v>
      </c>
      <c r="J99" s="10">
        <f t="shared" si="9"/>
        <v>150</v>
      </c>
      <c r="K99" s="10">
        <f t="shared" si="9"/>
        <v>0</v>
      </c>
      <c r="L99" s="10">
        <f t="shared" si="9"/>
        <v>0</v>
      </c>
      <c r="M99" s="10">
        <f t="shared" si="9"/>
        <v>0</v>
      </c>
      <c r="N99" s="10">
        <f t="shared" si="9"/>
        <v>95</v>
      </c>
      <c r="O99" s="10">
        <f t="shared" si="9"/>
        <v>0</v>
      </c>
      <c r="P99" s="10">
        <f t="shared" si="9"/>
        <v>0</v>
      </c>
      <c r="Q99" s="10">
        <f t="shared" si="9"/>
        <v>18</v>
      </c>
      <c r="R99" s="10">
        <f t="shared" si="9"/>
        <v>180</v>
      </c>
      <c r="S99" s="10">
        <f t="shared" si="9"/>
        <v>0</v>
      </c>
      <c r="T99" s="10">
        <f t="shared" si="9"/>
        <v>0</v>
      </c>
      <c r="U99" s="10">
        <f t="shared" si="9"/>
        <v>9</v>
      </c>
      <c r="V99" s="10">
        <f t="shared" si="9"/>
        <v>10.8</v>
      </c>
      <c r="W99" s="10">
        <f t="shared" si="9"/>
        <v>7.8</v>
      </c>
      <c r="X99" s="10">
        <f t="shared" si="9"/>
        <v>46.2</v>
      </c>
      <c r="Y99" s="10">
        <f t="shared" si="9"/>
        <v>0.7</v>
      </c>
      <c r="Z99" s="10">
        <f t="shared" si="9"/>
        <v>0</v>
      </c>
      <c r="AA99" s="10">
        <f t="shared" si="9"/>
        <v>0</v>
      </c>
      <c r="AB99" s="10">
        <f t="shared" si="9"/>
        <v>0</v>
      </c>
      <c r="AC99" s="10">
        <f t="shared" si="9"/>
        <v>0</v>
      </c>
      <c r="AD99" s="10">
        <f t="shared" si="9"/>
        <v>0</v>
      </c>
      <c r="AE99" s="10">
        <f t="shared" si="9"/>
        <v>0</v>
      </c>
      <c r="AF99" s="10">
        <f t="shared" si="9"/>
        <v>0</v>
      </c>
    </row>
    <row r="101" spans="1:32" s="3" customFormat="1" ht="92.4" x14ac:dyDescent="0.2">
      <c r="A101" s="2" t="s">
        <v>33</v>
      </c>
      <c r="B101" s="2" t="s">
        <v>34</v>
      </c>
      <c r="C101" s="2" t="s">
        <v>35</v>
      </c>
      <c r="D101" s="2" t="s">
        <v>36</v>
      </c>
      <c r="E101" s="2" t="s">
        <v>37</v>
      </c>
      <c r="F101" s="2" t="s">
        <v>38</v>
      </c>
      <c r="G101" s="2" t="s">
        <v>39</v>
      </c>
      <c r="H101" s="2" t="s">
        <v>40</v>
      </c>
      <c r="I101" s="2" t="s">
        <v>41</v>
      </c>
      <c r="J101" s="2" t="s">
        <v>42</v>
      </c>
      <c r="K101" s="2" t="s">
        <v>43</v>
      </c>
      <c r="L101" s="2" t="s">
        <v>44</v>
      </c>
      <c r="M101" s="2" t="s">
        <v>45</v>
      </c>
      <c r="N101" s="2" t="s">
        <v>46</v>
      </c>
      <c r="O101" s="2" t="s">
        <v>47</v>
      </c>
      <c r="P101" s="2" t="s">
        <v>48</v>
      </c>
      <c r="Q101" s="2" t="s">
        <v>49</v>
      </c>
      <c r="R101" s="2" t="s">
        <v>50</v>
      </c>
      <c r="S101" s="2" t="s">
        <v>51</v>
      </c>
      <c r="T101" s="2" t="s">
        <v>52</v>
      </c>
      <c r="U101" s="2" t="s">
        <v>53</v>
      </c>
      <c r="V101" s="2" t="s">
        <v>54</v>
      </c>
      <c r="W101" s="2" t="s">
        <v>55</v>
      </c>
      <c r="X101" s="2" t="s">
        <v>56</v>
      </c>
      <c r="Y101" s="2" t="s">
        <v>57</v>
      </c>
      <c r="Z101" s="2" t="s">
        <v>58</v>
      </c>
      <c r="AA101" s="2" t="s">
        <v>59</v>
      </c>
      <c r="AB101" s="2" t="s">
        <v>60</v>
      </c>
      <c r="AC101" s="2" t="s">
        <v>61</v>
      </c>
      <c r="AD101" s="2" t="s">
        <v>62</v>
      </c>
      <c r="AE101" s="2" t="s">
        <v>63</v>
      </c>
      <c r="AF101" s="2" t="s">
        <v>64</v>
      </c>
    </row>
    <row r="102" spans="1:32" s="26" customFormat="1" ht="46.8" x14ac:dyDescent="0.3">
      <c r="A102" s="24" t="s">
        <v>69</v>
      </c>
      <c r="B102" s="25">
        <v>700</v>
      </c>
      <c r="C102" s="25" t="s">
        <v>88</v>
      </c>
      <c r="D102" s="25" t="s">
        <v>90</v>
      </c>
      <c r="E102" s="25" t="s">
        <v>92</v>
      </c>
      <c r="F102" s="27" t="s">
        <v>178</v>
      </c>
      <c r="G102" s="25" t="s">
        <v>92</v>
      </c>
      <c r="H102" s="27" t="s">
        <v>180</v>
      </c>
      <c r="I102" s="25" t="s">
        <v>94</v>
      </c>
      <c r="J102" s="27" t="s">
        <v>182</v>
      </c>
      <c r="K102" s="25" t="s">
        <v>92</v>
      </c>
      <c r="L102" s="25" t="s">
        <v>97</v>
      </c>
      <c r="M102" s="27" t="s">
        <v>183</v>
      </c>
      <c r="N102" s="27" t="s">
        <v>107</v>
      </c>
      <c r="O102" s="27" t="s">
        <v>101</v>
      </c>
      <c r="P102" s="25" t="s">
        <v>102</v>
      </c>
      <c r="Q102" s="25" t="s">
        <v>103</v>
      </c>
      <c r="R102" s="25" t="s">
        <v>90</v>
      </c>
      <c r="S102" s="25" t="s">
        <v>112</v>
      </c>
      <c r="T102" s="27" t="s">
        <v>106</v>
      </c>
      <c r="U102" s="27" t="s">
        <v>106</v>
      </c>
      <c r="V102" s="25" t="s">
        <v>107</v>
      </c>
      <c r="W102" s="27" t="s">
        <v>113</v>
      </c>
      <c r="X102" s="27" t="s">
        <v>114</v>
      </c>
      <c r="Y102" s="25" t="s">
        <v>107</v>
      </c>
      <c r="Z102" s="25" t="s">
        <v>106</v>
      </c>
      <c r="AA102" s="25" t="s">
        <v>110</v>
      </c>
      <c r="AB102" s="25" t="s">
        <v>110</v>
      </c>
      <c r="AC102" s="25">
        <v>4</v>
      </c>
      <c r="AD102" s="25">
        <v>3</v>
      </c>
      <c r="AE102" s="25"/>
      <c r="AF102" s="25"/>
    </row>
    <row r="103" spans="1:32" s="16" customFormat="1" ht="15.6" x14ac:dyDescent="0.3">
      <c r="A103" s="30" t="s">
        <v>70</v>
      </c>
      <c r="B103" s="31">
        <f>(B99+B88+B79+B70+B61+B51+B42+B33+B24+B14)/10</f>
        <v>846</v>
      </c>
      <c r="C103" s="31">
        <f t="shared" ref="C103:V103" si="10">(C99+C88+C79+C70+C61+C51+C42+C33+C24+C14)</f>
        <v>240</v>
      </c>
      <c r="D103" s="31">
        <f t="shared" si="10"/>
        <v>459.26</v>
      </c>
      <c r="E103" s="31">
        <f t="shared" si="10"/>
        <v>45.034999999999997</v>
      </c>
      <c r="F103" s="31">
        <f t="shared" si="10"/>
        <v>191.46</v>
      </c>
      <c r="G103" s="31">
        <f t="shared" si="10"/>
        <v>45.4</v>
      </c>
      <c r="H103" s="31">
        <f t="shared" si="10"/>
        <v>704.38200000000006</v>
      </c>
      <c r="I103" s="31">
        <v>1032</v>
      </c>
      <c r="J103" s="31">
        <f t="shared" si="10"/>
        <v>595</v>
      </c>
      <c r="K103" s="31">
        <f t="shared" si="10"/>
        <v>45</v>
      </c>
      <c r="L103" s="31">
        <f t="shared" si="10"/>
        <v>600</v>
      </c>
      <c r="M103" s="31">
        <f t="shared" si="10"/>
        <v>218.01999999999998</v>
      </c>
      <c r="N103" s="31">
        <f t="shared" si="10"/>
        <v>95</v>
      </c>
      <c r="O103" s="31">
        <f t="shared" si="10"/>
        <v>118.08</v>
      </c>
      <c r="P103" s="31">
        <f t="shared" si="10"/>
        <v>181.8</v>
      </c>
      <c r="Q103" s="31">
        <f t="shared" si="10"/>
        <v>985.1</v>
      </c>
      <c r="R103" s="31">
        <f t="shared" si="10"/>
        <v>540</v>
      </c>
      <c r="S103" s="31">
        <f t="shared" si="10"/>
        <v>150.4</v>
      </c>
      <c r="T103" s="31">
        <f t="shared" si="10"/>
        <v>30</v>
      </c>
      <c r="U103" s="31">
        <f t="shared" si="10"/>
        <v>39.799999999999997</v>
      </c>
      <c r="V103" s="31">
        <f t="shared" si="10"/>
        <v>92.924999999999997</v>
      </c>
      <c r="W103" s="31">
        <v>67.2</v>
      </c>
      <c r="X103" s="31">
        <f t="shared" ref="X103:AB103" si="11">(X99+X88+X79+X70+X61+X51+X42+X33+X24+X14)</f>
        <v>122.80000000000001</v>
      </c>
      <c r="Y103" s="31">
        <f t="shared" si="11"/>
        <v>86.62</v>
      </c>
      <c r="Z103" s="31">
        <f t="shared" si="11"/>
        <v>30</v>
      </c>
      <c r="AA103" s="31">
        <f t="shared" si="11"/>
        <v>0.9</v>
      </c>
      <c r="AB103" s="31">
        <f t="shared" si="11"/>
        <v>3.6</v>
      </c>
      <c r="AC103" s="31">
        <v>4</v>
      </c>
      <c r="AD103" s="31">
        <v>2</v>
      </c>
      <c r="AE103" s="31"/>
      <c r="AF103" s="31"/>
    </row>
    <row r="104" spans="1:32" s="16" customFormat="1" ht="15.6" x14ac:dyDescent="0.3">
      <c r="A104" s="15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3.8" thickBot="1" x14ac:dyDescent="0.3">
      <c r="A105" s="19"/>
      <c r="B105" s="43"/>
      <c r="C105" s="44"/>
      <c r="D105" s="44"/>
    </row>
    <row r="106" spans="1:32" ht="13.8" thickBot="1" x14ac:dyDescent="0.3">
      <c r="A106" s="19"/>
      <c r="B106" s="43"/>
      <c r="C106" s="44"/>
      <c r="D106" s="44"/>
    </row>
    <row r="107" spans="1:32" ht="13.8" thickBot="1" x14ac:dyDescent="0.3">
      <c r="A107" s="19"/>
      <c r="B107" s="43"/>
      <c r="C107" s="44"/>
      <c r="D107" s="44"/>
    </row>
    <row r="108" spans="1:32" ht="13.8" thickBot="1" x14ac:dyDescent="0.3">
      <c r="A108" s="19"/>
      <c r="B108" s="43"/>
      <c r="C108" s="44"/>
      <c r="D108" s="44"/>
    </row>
    <row r="109" spans="1:32" ht="13.8" thickBot="1" x14ac:dyDescent="0.3">
      <c r="A109" s="19"/>
      <c r="B109" s="43"/>
      <c r="C109" s="44"/>
      <c r="D109" s="44"/>
    </row>
    <row r="110" spans="1:32" ht="237" customHeight="1" x14ac:dyDescent="0.25">
      <c r="A110" s="92"/>
      <c r="B110" s="94"/>
      <c r="C110" s="92"/>
      <c r="D110" s="92"/>
    </row>
    <row r="111" spans="1:32" ht="13.8" thickBot="1" x14ac:dyDescent="0.3">
      <c r="A111" s="93"/>
      <c r="B111" s="95"/>
      <c r="C111" s="93"/>
      <c r="D111" s="93"/>
    </row>
    <row r="112" spans="1:32" ht="13.8" thickBot="1" x14ac:dyDescent="0.3">
      <c r="A112" s="19"/>
      <c r="B112" s="43"/>
      <c r="C112" s="44"/>
      <c r="D112" s="44"/>
    </row>
    <row r="113" spans="1:4" ht="13.8" thickBot="1" x14ac:dyDescent="0.3">
      <c r="A113" s="19"/>
      <c r="B113" s="43"/>
      <c r="C113" s="44"/>
      <c r="D113" s="44"/>
    </row>
    <row r="114" spans="1:4" ht="88.8" customHeight="1" x14ac:dyDescent="0.25">
      <c r="A114" s="92"/>
      <c r="B114" s="94"/>
      <c r="C114" s="92"/>
      <c r="D114" s="92"/>
    </row>
    <row r="115" spans="1:4" ht="13.8" thickBot="1" x14ac:dyDescent="0.3">
      <c r="A115" s="93"/>
      <c r="B115" s="95"/>
      <c r="C115" s="93"/>
      <c r="D115" s="93"/>
    </row>
    <row r="116" spans="1:4" ht="13.8" thickBot="1" x14ac:dyDescent="0.3">
      <c r="A116" s="19"/>
      <c r="B116" s="43"/>
      <c r="C116" s="44"/>
      <c r="D116" s="44"/>
    </row>
    <row r="117" spans="1:4" ht="13.8" thickBot="1" x14ac:dyDescent="0.3">
      <c r="A117" s="19"/>
      <c r="B117" s="43"/>
      <c r="C117" s="44"/>
      <c r="D117" s="44"/>
    </row>
    <row r="118" spans="1:4" ht="66" customHeight="1" x14ac:dyDescent="0.25">
      <c r="A118" s="92"/>
      <c r="B118" s="94"/>
      <c r="C118" s="92"/>
      <c r="D118" s="92"/>
    </row>
    <row r="119" spans="1:4" ht="13.8" thickBot="1" x14ac:dyDescent="0.3">
      <c r="A119" s="93"/>
      <c r="B119" s="95"/>
      <c r="C119" s="93"/>
      <c r="D119" s="93"/>
    </row>
    <row r="120" spans="1:4" ht="13.8" thickBot="1" x14ac:dyDescent="0.3">
      <c r="A120" s="19"/>
      <c r="B120" s="43"/>
      <c r="C120" s="44"/>
      <c r="D120" s="44"/>
    </row>
    <row r="121" spans="1:4" ht="13.8" thickBot="1" x14ac:dyDescent="0.3">
      <c r="A121" s="19"/>
      <c r="B121" s="43"/>
      <c r="C121" s="44"/>
      <c r="D121" s="44"/>
    </row>
    <row r="122" spans="1:4" ht="13.8" thickBot="1" x14ac:dyDescent="0.3">
      <c r="A122" s="19"/>
      <c r="B122" s="43"/>
      <c r="C122" s="44"/>
      <c r="D122" s="44"/>
    </row>
    <row r="123" spans="1:4" ht="13.8" thickBot="1" x14ac:dyDescent="0.3">
      <c r="A123" s="19"/>
      <c r="B123" s="43"/>
      <c r="C123" s="44"/>
      <c r="D123" s="44"/>
    </row>
    <row r="124" spans="1:4" ht="13.8" thickBot="1" x14ac:dyDescent="0.3">
      <c r="A124" s="19"/>
      <c r="B124" s="43"/>
      <c r="C124" s="44"/>
      <c r="D124" s="44"/>
    </row>
    <row r="125" spans="1:4" ht="13.8" thickBot="1" x14ac:dyDescent="0.3">
      <c r="A125" s="19"/>
      <c r="B125" s="43"/>
      <c r="C125" s="44"/>
      <c r="D125" s="44"/>
    </row>
    <row r="126" spans="1:4" ht="13.8" thickBot="1" x14ac:dyDescent="0.3">
      <c r="A126" s="19"/>
      <c r="B126" s="43"/>
      <c r="C126" s="44"/>
      <c r="D126" s="44"/>
    </row>
    <row r="127" spans="1:4" ht="13.8" thickBot="1" x14ac:dyDescent="0.3">
      <c r="A127" s="19"/>
      <c r="B127" s="43"/>
      <c r="C127" s="44"/>
      <c r="D127" s="44"/>
    </row>
    <row r="128" spans="1:4" ht="13.8" thickBot="1" x14ac:dyDescent="0.3">
      <c r="A128" s="19"/>
      <c r="B128" s="43"/>
      <c r="C128" s="44"/>
      <c r="D128" s="44"/>
    </row>
    <row r="129" spans="1:4" ht="396.6" customHeight="1" x14ac:dyDescent="0.25">
      <c r="A129" s="92"/>
      <c r="B129" s="94"/>
      <c r="C129" s="92"/>
      <c r="D129" s="92"/>
    </row>
    <row r="130" spans="1:4" ht="13.8" thickBot="1" x14ac:dyDescent="0.3">
      <c r="A130" s="93"/>
      <c r="B130" s="95"/>
      <c r="C130" s="93"/>
      <c r="D130" s="93"/>
    </row>
  </sheetData>
  <mergeCells count="18">
    <mergeCell ref="A129:A130"/>
    <mergeCell ref="B129:B130"/>
    <mergeCell ref="C129:C130"/>
    <mergeCell ref="D129:D130"/>
    <mergeCell ref="A110:A111"/>
    <mergeCell ref="B110:B111"/>
    <mergeCell ref="C110:C111"/>
    <mergeCell ref="D110:D111"/>
    <mergeCell ref="A114:A115"/>
    <mergeCell ref="B114:B115"/>
    <mergeCell ref="C114:C115"/>
    <mergeCell ref="D114:D115"/>
    <mergeCell ref="A2:AF2"/>
    <mergeCell ref="A3:AF3"/>
    <mergeCell ref="A118:A119"/>
    <mergeCell ref="B118:B119"/>
    <mergeCell ref="C118:C119"/>
    <mergeCell ref="D118:D1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2"/>
  <sheetViews>
    <sheetView tabSelected="1" workbookViewId="0">
      <selection activeCell="Y21" sqref="Y21"/>
    </sheetView>
  </sheetViews>
  <sheetFormatPr defaultRowHeight="13.2" x14ac:dyDescent="0.25"/>
  <cols>
    <col min="1" max="1" width="40.28515625" style="1" customWidth="1"/>
    <col min="2" max="2" width="9.140625" style="34"/>
    <col min="3" max="32" width="6.7109375" style="34" customWidth="1"/>
    <col min="33" max="34" width="9.140625" style="34"/>
    <col min="35" max="16384" width="9.140625" style="1"/>
  </cols>
  <sheetData>
    <row r="2" spans="1:34" x14ac:dyDescent="0.25">
      <c r="A2" s="90" t="s">
        <v>201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4" x14ac:dyDescent="0.25">
      <c r="A3" s="90" t="s">
        <v>200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4" s="3" customFormat="1" ht="92.4" x14ac:dyDescent="0.2">
      <c r="A4" s="2" t="s">
        <v>33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2" t="s">
        <v>40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 t="s">
        <v>49</v>
      </c>
      <c r="R4" s="2" t="s">
        <v>50</v>
      </c>
      <c r="S4" s="2" t="s">
        <v>51</v>
      </c>
      <c r="T4" s="2" t="s">
        <v>52</v>
      </c>
      <c r="U4" s="2" t="s">
        <v>53</v>
      </c>
      <c r="V4" s="2" t="s">
        <v>54</v>
      </c>
      <c r="W4" s="2" t="s">
        <v>55</v>
      </c>
      <c r="X4" s="2" t="s">
        <v>56</v>
      </c>
      <c r="Y4" s="2" t="s">
        <v>57</v>
      </c>
      <c r="Z4" s="2" t="s">
        <v>58</v>
      </c>
      <c r="AA4" s="2" t="s">
        <v>59</v>
      </c>
      <c r="AB4" s="2" t="s">
        <v>60</v>
      </c>
      <c r="AC4" s="2" t="s">
        <v>61</v>
      </c>
      <c r="AD4" s="2" t="s">
        <v>62</v>
      </c>
      <c r="AE4" s="2" t="s">
        <v>63</v>
      </c>
      <c r="AF4" s="2" t="s">
        <v>64</v>
      </c>
    </row>
    <row r="5" spans="1:34" s="3" customForma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ht="25.05" customHeight="1" x14ac:dyDescent="0.25">
      <c r="A6" s="11" t="s">
        <v>31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4" ht="25.05" customHeight="1" x14ac:dyDescent="0.25">
      <c r="A7" s="80" t="s">
        <v>141</v>
      </c>
      <c r="B7" s="14">
        <v>150</v>
      </c>
      <c r="C7" s="22"/>
      <c r="D7" s="22"/>
      <c r="E7" s="22">
        <v>0.5</v>
      </c>
      <c r="F7" s="22">
        <v>26</v>
      </c>
      <c r="G7" s="22"/>
      <c r="H7" s="22"/>
      <c r="I7" s="22">
        <f>31.6+3.5+4</f>
        <v>39.1</v>
      </c>
      <c r="J7" s="22"/>
      <c r="K7" s="32"/>
      <c r="L7" s="32"/>
      <c r="M7" s="32"/>
      <c r="N7" s="32">
        <v>44.3</v>
      </c>
      <c r="O7" s="32"/>
      <c r="P7" s="32"/>
      <c r="Q7" s="32"/>
      <c r="R7" s="32"/>
      <c r="S7" s="32"/>
      <c r="T7" s="32"/>
      <c r="U7" s="32"/>
      <c r="V7" s="32">
        <v>3.6</v>
      </c>
      <c r="W7" s="32"/>
      <c r="X7" s="32">
        <v>0.23</v>
      </c>
      <c r="Y7" s="32">
        <v>0.5</v>
      </c>
      <c r="Z7" s="32"/>
      <c r="AA7" s="32"/>
      <c r="AB7" s="32"/>
      <c r="AC7" s="32"/>
      <c r="AD7" s="32"/>
      <c r="AE7" s="32"/>
      <c r="AF7" s="32"/>
    </row>
    <row r="8" spans="1:34" s="17" customFormat="1" ht="25.05" customHeight="1" x14ac:dyDescent="0.25">
      <c r="A8" s="80" t="s">
        <v>0</v>
      </c>
      <c r="B8" s="81">
        <v>180</v>
      </c>
      <c r="C8" s="40"/>
      <c r="D8" s="40"/>
      <c r="E8" s="40"/>
      <c r="F8" s="40"/>
      <c r="G8" s="40"/>
      <c r="H8" s="40"/>
      <c r="I8" s="40"/>
      <c r="J8" s="40">
        <v>6.3</v>
      </c>
      <c r="K8" s="40"/>
      <c r="L8" s="40"/>
      <c r="M8" s="41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7.2</v>
      </c>
      <c r="Z8" s="40"/>
      <c r="AA8" s="40"/>
      <c r="AB8" s="40"/>
      <c r="AC8" s="40"/>
      <c r="AD8" s="40"/>
      <c r="AE8" s="40"/>
      <c r="AF8" s="40"/>
      <c r="AG8" s="42"/>
      <c r="AH8" s="42"/>
    </row>
    <row r="9" spans="1:34" ht="25.05" customHeight="1" x14ac:dyDescent="0.25">
      <c r="A9" s="80" t="s">
        <v>144</v>
      </c>
      <c r="B9" s="14">
        <v>20</v>
      </c>
      <c r="C9" s="32">
        <v>20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4" ht="25.05" customHeight="1" x14ac:dyDescent="0.25">
      <c r="A10" s="86" t="s">
        <v>30</v>
      </c>
      <c r="B10" s="87">
        <f>SUM(B7:B9)</f>
        <v>350</v>
      </c>
      <c r="C10" s="87">
        <f t="shared" ref="C10:AF10" si="0">SUM(C7:C9)</f>
        <v>20</v>
      </c>
      <c r="D10" s="87">
        <f t="shared" si="0"/>
        <v>0</v>
      </c>
      <c r="E10" s="87">
        <f t="shared" si="0"/>
        <v>0.5</v>
      </c>
      <c r="F10" s="87">
        <f t="shared" si="0"/>
        <v>26</v>
      </c>
      <c r="G10" s="87">
        <f t="shared" si="0"/>
        <v>0</v>
      </c>
      <c r="H10" s="87">
        <f t="shared" si="0"/>
        <v>0</v>
      </c>
      <c r="I10" s="87">
        <f t="shared" si="0"/>
        <v>39.1</v>
      </c>
      <c r="J10" s="87">
        <f t="shared" si="0"/>
        <v>6.3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44.3</v>
      </c>
      <c r="O10" s="87">
        <f t="shared" si="0"/>
        <v>0</v>
      </c>
      <c r="P10" s="87">
        <f t="shared" si="0"/>
        <v>0</v>
      </c>
      <c r="Q10" s="87">
        <f t="shared" si="0"/>
        <v>0</v>
      </c>
      <c r="R10" s="87">
        <f t="shared" si="0"/>
        <v>0</v>
      </c>
      <c r="S10" s="87">
        <f t="shared" si="0"/>
        <v>0</v>
      </c>
      <c r="T10" s="87">
        <f t="shared" si="0"/>
        <v>0</v>
      </c>
      <c r="U10" s="87">
        <f t="shared" si="0"/>
        <v>0</v>
      </c>
      <c r="V10" s="87">
        <f t="shared" si="0"/>
        <v>3.6</v>
      </c>
      <c r="W10" s="87">
        <f t="shared" si="0"/>
        <v>0</v>
      </c>
      <c r="X10" s="87">
        <f t="shared" si="0"/>
        <v>0.23</v>
      </c>
      <c r="Y10" s="87">
        <f t="shared" si="0"/>
        <v>7.7</v>
      </c>
      <c r="Z10" s="87">
        <f t="shared" si="0"/>
        <v>0</v>
      </c>
      <c r="AA10" s="87">
        <f t="shared" si="0"/>
        <v>0</v>
      </c>
      <c r="AB10" s="87">
        <f t="shared" si="0"/>
        <v>0</v>
      </c>
      <c r="AC10" s="87">
        <f t="shared" si="0"/>
        <v>0</v>
      </c>
      <c r="AD10" s="87">
        <f t="shared" si="0"/>
        <v>0</v>
      </c>
      <c r="AE10" s="87">
        <f t="shared" si="0"/>
        <v>0</v>
      </c>
      <c r="AF10" s="87">
        <f t="shared" si="0"/>
        <v>0</v>
      </c>
    </row>
    <row r="11" spans="1:34" ht="25.05" customHeight="1" x14ac:dyDescent="0.25">
      <c r="A11" s="11" t="s">
        <v>32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4" s="3" customFormat="1" ht="25.05" customHeight="1" x14ac:dyDescent="0.2">
      <c r="A12" s="13" t="s">
        <v>174</v>
      </c>
      <c r="B12" s="14">
        <v>150</v>
      </c>
      <c r="C12" s="20"/>
      <c r="D12" s="20">
        <v>5.2</v>
      </c>
      <c r="E12" s="20"/>
      <c r="F12" s="20">
        <v>7.8</v>
      </c>
      <c r="G12" s="20"/>
      <c r="H12" s="20"/>
      <c r="I12" s="20">
        <v>33.4</v>
      </c>
      <c r="J12" s="20"/>
      <c r="K12" s="20"/>
      <c r="L12" s="20"/>
      <c r="M12" s="20"/>
      <c r="N12" s="20"/>
      <c r="O12" s="20"/>
      <c r="P12" s="20"/>
      <c r="Q12" s="20">
        <v>23.4</v>
      </c>
      <c r="R12" s="20"/>
      <c r="S12" s="20">
        <v>60.2</v>
      </c>
      <c r="T12" s="20"/>
      <c r="U12" s="20">
        <v>5.2</v>
      </c>
      <c r="V12" s="20">
        <v>3</v>
      </c>
      <c r="W12" s="20">
        <v>2.2000000000000002</v>
      </c>
      <c r="X12" s="20">
        <v>5.23</v>
      </c>
      <c r="Y12" s="20">
        <v>13.2</v>
      </c>
      <c r="Z12" s="20">
        <v>20</v>
      </c>
      <c r="AA12" s="20"/>
      <c r="AB12" s="20"/>
      <c r="AC12" s="20"/>
      <c r="AD12" s="20"/>
      <c r="AE12" s="20">
        <v>1</v>
      </c>
      <c r="AF12" s="20">
        <f>0.05+0.05</f>
        <v>0.1</v>
      </c>
    </row>
    <row r="13" spans="1:34" ht="25.05" customHeight="1" x14ac:dyDescent="0.25">
      <c r="A13" s="13" t="s">
        <v>9</v>
      </c>
      <c r="B13" s="14">
        <v>180</v>
      </c>
      <c r="C13" s="32"/>
      <c r="D13" s="32"/>
      <c r="E13" s="32"/>
      <c r="F13" s="32"/>
      <c r="G13" s="32"/>
      <c r="H13" s="32"/>
      <c r="I13" s="32"/>
      <c r="J13" s="32">
        <v>36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>
        <v>10.8</v>
      </c>
      <c r="Z13" s="32"/>
      <c r="AA13" s="32"/>
      <c r="AB13" s="32"/>
      <c r="AC13" s="32"/>
      <c r="AD13" s="32"/>
      <c r="AE13" s="32"/>
      <c r="AF13" s="32">
        <v>0.2</v>
      </c>
    </row>
    <row r="14" spans="1:34" ht="25.05" customHeight="1" x14ac:dyDescent="0.25">
      <c r="A14" s="86" t="s">
        <v>30</v>
      </c>
      <c r="B14" s="87">
        <f>SUM(B12:B13)</f>
        <v>330</v>
      </c>
      <c r="C14" s="87">
        <f t="shared" ref="C14:AF14" si="1">SUM(C12:C13)</f>
        <v>0</v>
      </c>
      <c r="D14" s="87">
        <f t="shared" si="1"/>
        <v>5.2</v>
      </c>
      <c r="E14" s="87">
        <f t="shared" si="1"/>
        <v>0</v>
      </c>
      <c r="F14" s="87">
        <f t="shared" si="1"/>
        <v>7.8</v>
      </c>
      <c r="G14" s="87">
        <f t="shared" si="1"/>
        <v>0</v>
      </c>
      <c r="H14" s="87">
        <f t="shared" si="1"/>
        <v>0</v>
      </c>
      <c r="I14" s="87">
        <f t="shared" si="1"/>
        <v>33.4</v>
      </c>
      <c r="J14" s="87">
        <f t="shared" si="1"/>
        <v>36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87">
        <f t="shared" si="1"/>
        <v>0</v>
      </c>
      <c r="P14" s="87">
        <f t="shared" si="1"/>
        <v>0</v>
      </c>
      <c r="Q14" s="87">
        <f t="shared" si="1"/>
        <v>23.4</v>
      </c>
      <c r="R14" s="87">
        <f t="shared" si="1"/>
        <v>0</v>
      </c>
      <c r="S14" s="87">
        <f t="shared" si="1"/>
        <v>60.2</v>
      </c>
      <c r="T14" s="87">
        <f t="shared" si="1"/>
        <v>0</v>
      </c>
      <c r="U14" s="87">
        <f t="shared" si="1"/>
        <v>5.2</v>
      </c>
      <c r="V14" s="87">
        <f t="shared" si="1"/>
        <v>3</v>
      </c>
      <c r="W14" s="87">
        <f t="shared" si="1"/>
        <v>2.2000000000000002</v>
      </c>
      <c r="X14" s="87">
        <f t="shared" si="1"/>
        <v>5.23</v>
      </c>
      <c r="Y14" s="87">
        <f t="shared" si="1"/>
        <v>24</v>
      </c>
      <c r="Z14" s="87">
        <f t="shared" si="1"/>
        <v>20</v>
      </c>
      <c r="AA14" s="87">
        <f t="shared" si="1"/>
        <v>0</v>
      </c>
      <c r="AB14" s="87">
        <f t="shared" si="1"/>
        <v>0</v>
      </c>
      <c r="AC14" s="87">
        <f t="shared" si="1"/>
        <v>0</v>
      </c>
      <c r="AD14" s="87">
        <f t="shared" si="1"/>
        <v>0</v>
      </c>
      <c r="AE14" s="87">
        <f t="shared" si="1"/>
        <v>1</v>
      </c>
      <c r="AF14" s="87">
        <f t="shared" si="1"/>
        <v>0.30000000000000004</v>
      </c>
    </row>
    <row r="15" spans="1:34" ht="25.05" customHeight="1" x14ac:dyDescent="0.25">
      <c r="A15" s="11" t="s">
        <v>65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4" ht="25.05" customHeight="1" x14ac:dyDescent="0.25">
      <c r="A16" s="13" t="s">
        <v>12</v>
      </c>
      <c r="B16" s="14">
        <v>100</v>
      </c>
      <c r="C16" s="32"/>
      <c r="D16" s="20">
        <f>40+10.8+6</f>
        <v>56.8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44.4</v>
      </c>
      <c r="P16" s="20"/>
      <c r="Q16" s="20"/>
      <c r="R16" s="20"/>
      <c r="S16" s="20"/>
      <c r="T16" s="20"/>
      <c r="U16" s="20"/>
      <c r="V16" s="20"/>
      <c r="W16" s="20">
        <v>3.6</v>
      </c>
      <c r="X16" s="20"/>
      <c r="Y16" s="32"/>
      <c r="Z16" s="32"/>
      <c r="AA16" s="32"/>
      <c r="AB16" s="32"/>
      <c r="AC16" s="32"/>
      <c r="AD16" s="32"/>
      <c r="AE16" s="32"/>
      <c r="AF16" s="32"/>
    </row>
    <row r="17" spans="1:32" ht="25.05" customHeight="1" x14ac:dyDescent="0.25">
      <c r="A17" s="13" t="s">
        <v>13</v>
      </c>
      <c r="B17" s="14">
        <v>200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>
        <v>50</v>
      </c>
      <c r="R17" s="32"/>
      <c r="S17" s="32"/>
      <c r="T17" s="32"/>
      <c r="U17" s="32"/>
      <c r="V17" s="32"/>
      <c r="W17" s="32"/>
      <c r="X17" s="32"/>
      <c r="Y17" s="32">
        <v>10</v>
      </c>
      <c r="Z17" s="32"/>
      <c r="AA17" s="32">
        <v>1</v>
      </c>
      <c r="AB17" s="32"/>
      <c r="AC17" s="32"/>
      <c r="AD17" s="32"/>
      <c r="AE17" s="32"/>
      <c r="AF17" s="32"/>
    </row>
    <row r="18" spans="1:32" ht="25.05" customHeight="1" x14ac:dyDescent="0.25">
      <c r="A18" s="86" t="s">
        <v>30</v>
      </c>
      <c r="B18" s="87">
        <f t="shared" ref="B18:AF18" si="2">SUM(B16:B17)</f>
        <v>300</v>
      </c>
      <c r="C18" s="87">
        <f t="shared" si="2"/>
        <v>0</v>
      </c>
      <c r="D18" s="87">
        <f t="shared" si="2"/>
        <v>56.8</v>
      </c>
      <c r="E18" s="87">
        <f t="shared" si="2"/>
        <v>0</v>
      </c>
      <c r="F18" s="87">
        <f t="shared" si="2"/>
        <v>0</v>
      </c>
      <c r="G18" s="87">
        <f t="shared" si="2"/>
        <v>0</v>
      </c>
      <c r="H18" s="87">
        <f t="shared" si="2"/>
        <v>0</v>
      </c>
      <c r="I18" s="87">
        <f t="shared" si="2"/>
        <v>0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44.4</v>
      </c>
      <c r="P18" s="87">
        <f t="shared" si="2"/>
        <v>0</v>
      </c>
      <c r="Q18" s="87">
        <f t="shared" si="2"/>
        <v>50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3.6</v>
      </c>
      <c r="X18" s="87">
        <f t="shared" si="2"/>
        <v>0</v>
      </c>
      <c r="Y18" s="87">
        <f t="shared" si="2"/>
        <v>10</v>
      </c>
      <c r="Z18" s="87">
        <f t="shared" si="2"/>
        <v>0</v>
      </c>
      <c r="AA18" s="87">
        <f t="shared" si="2"/>
        <v>1</v>
      </c>
      <c r="AB18" s="87">
        <f t="shared" si="2"/>
        <v>0</v>
      </c>
      <c r="AC18" s="87">
        <f t="shared" si="2"/>
        <v>0</v>
      </c>
      <c r="AD18" s="87">
        <f t="shared" si="2"/>
        <v>0</v>
      </c>
      <c r="AE18" s="87">
        <f t="shared" si="2"/>
        <v>0</v>
      </c>
      <c r="AF18" s="87">
        <f t="shared" si="2"/>
        <v>0</v>
      </c>
    </row>
    <row r="19" spans="1:32" ht="25.05" customHeight="1" x14ac:dyDescent="0.25">
      <c r="A19" s="11" t="s">
        <v>66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25.05" customHeight="1" x14ac:dyDescent="0.25">
      <c r="A20" s="84" t="s">
        <v>170</v>
      </c>
      <c r="B20" s="14">
        <v>170</v>
      </c>
      <c r="C20" s="32"/>
      <c r="D20" s="32"/>
      <c r="E20" s="32"/>
      <c r="F20" s="32"/>
      <c r="G20" s="32"/>
      <c r="H20" s="32"/>
      <c r="I20" s="32">
        <v>130.80000000000001</v>
      </c>
      <c r="J20" s="32">
        <v>45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6.6</v>
      </c>
      <c r="W20" s="32"/>
      <c r="X20" s="32"/>
      <c r="Y20" s="32">
        <v>6.6</v>
      </c>
      <c r="Z20" s="32"/>
      <c r="AA20" s="32"/>
      <c r="AB20" s="32"/>
      <c r="AC20" s="32"/>
      <c r="AD20" s="32"/>
      <c r="AE20" s="32"/>
      <c r="AF20" s="32"/>
    </row>
    <row r="21" spans="1:32" ht="25.05" customHeight="1" x14ac:dyDescent="0.25">
      <c r="A21" s="48" t="s">
        <v>23</v>
      </c>
      <c r="B21" s="14">
        <v>180</v>
      </c>
      <c r="C21" s="32"/>
      <c r="D21" s="32"/>
      <c r="E21" s="32"/>
      <c r="F21" s="32"/>
      <c r="G21" s="32"/>
      <c r="H21" s="32"/>
      <c r="I21" s="32"/>
      <c r="J21" s="32"/>
      <c r="K21" s="32">
        <v>14.4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>
        <v>7.2</v>
      </c>
      <c r="Z21" s="32"/>
      <c r="AA21" s="32"/>
      <c r="AB21" s="32"/>
      <c r="AC21" s="32"/>
      <c r="AD21" s="32"/>
      <c r="AE21" s="32"/>
      <c r="AF21" s="32">
        <v>0.18</v>
      </c>
    </row>
    <row r="22" spans="1:32" ht="25.05" customHeight="1" x14ac:dyDescent="0.25">
      <c r="A22" s="84" t="s">
        <v>176</v>
      </c>
      <c r="B22" s="14">
        <v>20</v>
      </c>
      <c r="C22" s="32"/>
      <c r="D22" s="32">
        <v>20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25.05" customHeight="1" x14ac:dyDescent="0.25">
      <c r="A23" s="13"/>
      <c r="B23" s="1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25.05" customHeight="1" x14ac:dyDescent="0.25">
      <c r="A24" s="86" t="s">
        <v>30</v>
      </c>
      <c r="B24" s="87">
        <f t="shared" ref="B24:AF24" si="3">SUM(B20:B23)</f>
        <v>370</v>
      </c>
      <c r="C24" s="87">
        <f t="shared" si="3"/>
        <v>0</v>
      </c>
      <c r="D24" s="87">
        <f t="shared" si="3"/>
        <v>20</v>
      </c>
      <c r="E24" s="87">
        <f t="shared" si="3"/>
        <v>0</v>
      </c>
      <c r="F24" s="87">
        <f t="shared" si="3"/>
        <v>0</v>
      </c>
      <c r="G24" s="87">
        <f t="shared" si="3"/>
        <v>0</v>
      </c>
      <c r="H24" s="87">
        <f t="shared" si="3"/>
        <v>0</v>
      </c>
      <c r="I24" s="87">
        <f t="shared" si="3"/>
        <v>130.80000000000001</v>
      </c>
      <c r="J24" s="87">
        <f t="shared" si="3"/>
        <v>45</v>
      </c>
      <c r="K24" s="87">
        <f t="shared" si="3"/>
        <v>14.4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7">
        <f t="shared" si="3"/>
        <v>6.6</v>
      </c>
      <c r="W24" s="87">
        <f t="shared" si="3"/>
        <v>0</v>
      </c>
      <c r="X24" s="87">
        <f t="shared" si="3"/>
        <v>0</v>
      </c>
      <c r="Y24" s="87">
        <f t="shared" si="3"/>
        <v>13.8</v>
      </c>
      <c r="Z24" s="87">
        <f t="shared" si="3"/>
        <v>0</v>
      </c>
      <c r="AA24" s="87">
        <f t="shared" si="3"/>
        <v>0</v>
      </c>
      <c r="AB24" s="87">
        <f t="shared" si="3"/>
        <v>0</v>
      </c>
      <c r="AC24" s="87">
        <f t="shared" si="3"/>
        <v>0</v>
      </c>
      <c r="AD24" s="87">
        <f t="shared" si="3"/>
        <v>0</v>
      </c>
      <c r="AE24" s="87">
        <f t="shared" si="3"/>
        <v>0</v>
      </c>
      <c r="AF24" s="87">
        <f t="shared" si="3"/>
        <v>0.18</v>
      </c>
    </row>
    <row r="25" spans="1:32" ht="25.05" customHeight="1" x14ac:dyDescent="0.25">
      <c r="A25" s="11" t="s">
        <v>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25.05" customHeight="1" x14ac:dyDescent="0.25">
      <c r="A26" s="80" t="s">
        <v>199</v>
      </c>
      <c r="B26" s="85">
        <v>75</v>
      </c>
      <c r="C26" s="32"/>
      <c r="D26" s="32"/>
      <c r="E26" s="32">
        <v>30.4</v>
      </c>
      <c r="F26" s="32"/>
      <c r="G26" s="32"/>
      <c r="H26" s="32"/>
      <c r="I26" s="32">
        <f>40.2+0.4</f>
        <v>40.6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v>3.4</v>
      </c>
      <c r="V26" s="32"/>
      <c r="W26" s="32">
        <f>0.9+2.4</f>
        <v>3.3</v>
      </c>
      <c r="X26" s="32">
        <v>0.08</v>
      </c>
      <c r="Y26" s="32">
        <v>3.2</v>
      </c>
      <c r="Z26" s="32"/>
      <c r="AA26" s="32"/>
      <c r="AB26" s="32"/>
      <c r="AC26" s="32"/>
      <c r="AD26" s="32">
        <v>0.9</v>
      </c>
      <c r="AE26" s="32"/>
      <c r="AF26" s="32"/>
    </row>
    <row r="27" spans="1:32" ht="25.05" customHeight="1" x14ac:dyDescent="0.25">
      <c r="A27" s="80" t="s">
        <v>142</v>
      </c>
      <c r="B27" s="14">
        <v>180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20">
        <v>180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25.05" customHeight="1" x14ac:dyDescent="0.25">
      <c r="A28" s="80" t="s">
        <v>175</v>
      </c>
      <c r="B28" s="81">
        <v>100</v>
      </c>
      <c r="C28" s="32"/>
      <c r="D28" s="32"/>
      <c r="E28" s="32"/>
      <c r="F28" s="32"/>
      <c r="G28" s="32"/>
      <c r="H28" s="32"/>
      <c r="I28" s="32"/>
      <c r="J28" s="32">
        <v>100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25.05" customHeight="1" x14ac:dyDescent="0.25">
      <c r="A29" s="86" t="s">
        <v>30</v>
      </c>
      <c r="B29" s="87">
        <f t="shared" ref="B29:AF29" si="4">SUM(B26:B28)</f>
        <v>355</v>
      </c>
      <c r="C29" s="87">
        <f t="shared" si="4"/>
        <v>0</v>
      </c>
      <c r="D29" s="87">
        <f t="shared" si="4"/>
        <v>0</v>
      </c>
      <c r="E29" s="87">
        <f t="shared" si="4"/>
        <v>30.4</v>
      </c>
      <c r="F29" s="87">
        <f t="shared" si="4"/>
        <v>0</v>
      </c>
      <c r="G29" s="87">
        <f t="shared" si="4"/>
        <v>0</v>
      </c>
      <c r="H29" s="87">
        <f t="shared" si="4"/>
        <v>0</v>
      </c>
      <c r="I29" s="87">
        <f t="shared" si="4"/>
        <v>40.6</v>
      </c>
      <c r="J29" s="87">
        <f t="shared" si="4"/>
        <v>100</v>
      </c>
      <c r="K29" s="87">
        <f t="shared" si="4"/>
        <v>0</v>
      </c>
      <c r="L29" s="87">
        <f t="shared" si="4"/>
        <v>0</v>
      </c>
      <c r="M29" s="87">
        <f t="shared" si="4"/>
        <v>0</v>
      </c>
      <c r="N29" s="87">
        <f t="shared" si="4"/>
        <v>0</v>
      </c>
      <c r="O29" s="87">
        <f t="shared" si="4"/>
        <v>0</v>
      </c>
      <c r="P29" s="87">
        <f t="shared" si="4"/>
        <v>0</v>
      </c>
      <c r="Q29" s="87">
        <f t="shared" si="4"/>
        <v>0</v>
      </c>
      <c r="R29" s="87">
        <f t="shared" si="4"/>
        <v>180</v>
      </c>
      <c r="S29" s="87">
        <f t="shared" si="4"/>
        <v>0</v>
      </c>
      <c r="T29" s="87">
        <f t="shared" si="4"/>
        <v>0</v>
      </c>
      <c r="U29" s="87">
        <f t="shared" si="4"/>
        <v>3.4</v>
      </c>
      <c r="V29" s="87">
        <f t="shared" si="4"/>
        <v>0</v>
      </c>
      <c r="W29" s="87">
        <f t="shared" si="4"/>
        <v>3.3</v>
      </c>
      <c r="X29" s="87">
        <f t="shared" si="4"/>
        <v>0.08</v>
      </c>
      <c r="Y29" s="87">
        <f t="shared" si="4"/>
        <v>3.2</v>
      </c>
      <c r="Z29" s="87">
        <f t="shared" si="4"/>
        <v>0</v>
      </c>
      <c r="AA29" s="87">
        <f t="shared" si="4"/>
        <v>0</v>
      </c>
      <c r="AB29" s="87">
        <f t="shared" si="4"/>
        <v>0</v>
      </c>
      <c r="AC29" s="87">
        <f t="shared" si="4"/>
        <v>0</v>
      </c>
      <c r="AD29" s="87">
        <f t="shared" si="4"/>
        <v>0.9</v>
      </c>
      <c r="AE29" s="87">
        <f t="shared" si="4"/>
        <v>0</v>
      </c>
      <c r="AF29" s="87">
        <f t="shared" si="4"/>
        <v>0</v>
      </c>
    </row>
    <row r="30" spans="1:32" ht="25.05" customHeight="1" x14ac:dyDescent="0.25">
      <c r="A30" s="11" t="s">
        <v>68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ht="25.05" customHeight="1" x14ac:dyDescent="0.25">
      <c r="A31" s="80" t="s">
        <v>171</v>
      </c>
      <c r="B31" s="81">
        <v>150</v>
      </c>
      <c r="C31" s="32"/>
      <c r="D31" s="32"/>
      <c r="E31" s="32"/>
      <c r="F31" s="32"/>
      <c r="G31" s="32"/>
      <c r="H31" s="32">
        <v>147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>
        <v>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25.05" customHeight="1" x14ac:dyDescent="0.25">
      <c r="A32" s="80" t="s">
        <v>194</v>
      </c>
      <c r="B32" s="81">
        <v>95</v>
      </c>
      <c r="C32" s="32"/>
      <c r="D32" s="32">
        <f>16.2+9</f>
        <v>25.2</v>
      </c>
      <c r="E32" s="32"/>
      <c r="F32" s="32"/>
      <c r="G32" s="32"/>
      <c r="H32" s="32"/>
      <c r="I32" s="32">
        <v>5</v>
      </c>
      <c r="J32" s="32"/>
      <c r="K32" s="32"/>
      <c r="L32" s="32"/>
      <c r="M32" s="32"/>
      <c r="N32" s="32"/>
      <c r="O32" s="32"/>
      <c r="P32" s="32">
        <v>63</v>
      </c>
      <c r="Q32" s="32"/>
      <c r="R32" s="32"/>
      <c r="S32" s="32"/>
      <c r="T32" s="32"/>
      <c r="U32" s="32"/>
      <c r="V32" s="32">
        <v>5</v>
      </c>
      <c r="W32" s="32">
        <v>9</v>
      </c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25.05" customHeight="1" x14ac:dyDescent="0.25">
      <c r="A33" s="80" t="s">
        <v>195</v>
      </c>
      <c r="B33" s="81">
        <v>180</v>
      </c>
      <c r="C33" s="32"/>
      <c r="D33" s="32"/>
      <c r="E33" s="32"/>
      <c r="F33" s="32"/>
      <c r="G33" s="32"/>
      <c r="H33" s="32"/>
      <c r="I33" s="32"/>
      <c r="J33" s="32"/>
      <c r="K33" s="32">
        <f>12*180/200</f>
        <v>10.8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>
        <v>9</v>
      </c>
      <c r="Z33" s="32"/>
      <c r="AA33" s="32"/>
      <c r="AB33" s="32"/>
      <c r="AC33" s="32"/>
      <c r="AD33" s="32"/>
      <c r="AE33" s="32"/>
      <c r="AF33" s="32">
        <v>8</v>
      </c>
    </row>
    <row r="34" spans="1:32" ht="25.05" customHeight="1" x14ac:dyDescent="0.25">
      <c r="A34" s="80" t="s">
        <v>144</v>
      </c>
      <c r="B34" s="14">
        <v>20</v>
      </c>
      <c r="C34" s="32">
        <v>20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ht="25.05" customHeight="1" x14ac:dyDescent="0.25">
      <c r="A35" s="86" t="s">
        <v>30</v>
      </c>
      <c r="B35" s="87">
        <f t="shared" ref="B35:AF35" si="5">SUM(B31:B34)</f>
        <v>445</v>
      </c>
      <c r="C35" s="87">
        <f t="shared" si="5"/>
        <v>20</v>
      </c>
      <c r="D35" s="87">
        <f t="shared" si="5"/>
        <v>25.2</v>
      </c>
      <c r="E35" s="87">
        <f t="shared" si="5"/>
        <v>0</v>
      </c>
      <c r="F35" s="87">
        <f t="shared" si="5"/>
        <v>0</v>
      </c>
      <c r="G35" s="87">
        <f t="shared" si="5"/>
        <v>0</v>
      </c>
      <c r="H35" s="87">
        <f t="shared" si="5"/>
        <v>147</v>
      </c>
      <c r="I35" s="87">
        <f t="shared" si="5"/>
        <v>5</v>
      </c>
      <c r="J35" s="87">
        <f t="shared" si="5"/>
        <v>0</v>
      </c>
      <c r="K35" s="87">
        <f t="shared" si="5"/>
        <v>10.8</v>
      </c>
      <c r="L35" s="87">
        <f t="shared" si="5"/>
        <v>0</v>
      </c>
      <c r="M35" s="87">
        <f t="shared" si="5"/>
        <v>0</v>
      </c>
      <c r="N35" s="87">
        <f t="shared" si="5"/>
        <v>0</v>
      </c>
      <c r="O35" s="87">
        <f t="shared" si="5"/>
        <v>0</v>
      </c>
      <c r="P35" s="87">
        <f t="shared" si="5"/>
        <v>63</v>
      </c>
      <c r="Q35" s="87">
        <f t="shared" si="5"/>
        <v>0</v>
      </c>
      <c r="R35" s="87">
        <f t="shared" si="5"/>
        <v>0</v>
      </c>
      <c r="S35" s="87">
        <f t="shared" si="5"/>
        <v>0</v>
      </c>
      <c r="T35" s="87">
        <f t="shared" si="5"/>
        <v>0</v>
      </c>
      <c r="U35" s="87">
        <f t="shared" si="5"/>
        <v>0</v>
      </c>
      <c r="V35" s="87">
        <f t="shared" si="5"/>
        <v>12</v>
      </c>
      <c r="W35" s="87">
        <f t="shared" si="5"/>
        <v>9</v>
      </c>
      <c r="X35" s="87">
        <f t="shared" si="5"/>
        <v>0</v>
      </c>
      <c r="Y35" s="87">
        <f t="shared" si="5"/>
        <v>9</v>
      </c>
      <c r="Z35" s="87">
        <f t="shared" si="5"/>
        <v>0</v>
      </c>
      <c r="AA35" s="87">
        <f t="shared" si="5"/>
        <v>0</v>
      </c>
      <c r="AB35" s="87">
        <f t="shared" si="5"/>
        <v>0</v>
      </c>
      <c r="AC35" s="87">
        <f t="shared" si="5"/>
        <v>0</v>
      </c>
      <c r="AD35" s="87">
        <f t="shared" si="5"/>
        <v>0</v>
      </c>
      <c r="AE35" s="87">
        <f t="shared" si="5"/>
        <v>0</v>
      </c>
      <c r="AF35" s="87">
        <f t="shared" si="5"/>
        <v>8</v>
      </c>
    </row>
    <row r="36" spans="1:32" ht="25.05" customHeight="1" x14ac:dyDescent="0.25">
      <c r="A36" s="11" t="s">
        <v>32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ht="25.05" customHeight="1" x14ac:dyDescent="0.25">
      <c r="A37" s="80" t="s">
        <v>146</v>
      </c>
      <c r="B37" s="14">
        <v>150</v>
      </c>
      <c r="C37" s="32"/>
      <c r="D37" s="32"/>
      <c r="E37" s="32"/>
      <c r="F37" s="32">
        <v>29.7</v>
      </c>
      <c r="G37" s="32"/>
      <c r="H37" s="32"/>
      <c r="I37" s="32"/>
      <c r="J37" s="32">
        <v>23.2</v>
      </c>
      <c r="K37" s="32"/>
      <c r="L37" s="32"/>
      <c r="M37" s="32"/>
      <c r="N37" s="32"/>
      <c r="O37" s="32"/>
      <c r="P37" s="32"/>
      <c r="Q37" s="32">
        <v>90</v>
      </c>
      <c r="R37" s="32"/>
      <c r="S37" s="32"/>
      <c r="T37" s="32"/>
      <c r="U37" s="32">
        <v>6</v>
      </c>
      <c r="V37" s="32">
        <v>6</v>
      </c>
      <c r="W37" s="32"/>
      <c r="X37" s="32"/>
      <c r="Y37" s="32">
        <v>3.6</v>
      </c>
      <c r="Z37" s="32"/>
      <c r="AA37" s="32"/>
      <c r="AB37" s="32"/>
      <c r="AC37" s="32"/>
      <c r="AD37" s="32"/>
      <c r="AE37" s="32"/>
      <c r="AF37" s="32"/>
    </row>
    <row r="38" spans="1:32" ht="25.05" customHeight="1" x14ac:dyDescent="0.25">
      <c r="A38" s="80" t="s">
        <v>145</v>
      </c>
      <c r="B38" s="14">
        <v>180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>
        <v>90</v>
      </c>
      <c r="R38" s="32"/>
      <c r="S38" s="32"/>
      <c r="T38" s="32"/>
      <c r="U38" s="32"/>
      <c r="V38" s="32"/>
      <c r="W38" s="32"/>
      <c r="X38" s="32"/>
      <c r="Y38" s="32">
        <v>9</v>
      </c>
      <c r="Z38" s="32"/>
      <c r="AA38" s="32"/>
      <c r="AB38" s="32">
        <v>3.6</v>
      </c>
      <c r="AC38" s="32"/>
      <c r="AD38" s="32"/>
      <c r="AE38" s="32"/>
      <c r="AF38" s="32"/>
    </row>
    <row r="39" spans="1:32" ht="25.05" customHeight="1" x14ac:dyDescent="0.25">
      <c r="A39" s="80" t="s">
        <v>144</v>
      </c>
      <c r="B39" s="14">
        <v>20</v>
      </c>
      <c r="C39" s="32">
        <v>20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>
        <v>1</v>
      </c>
      <c r="AB39" s="32"/>
      <c r="AC39" s="32"/>
      <c r="AD39" s="32"/>
      <c r="AE39" s="32"/>
      <c r="AF39" s="32"/>
    </row>
    <row r="40" spans="1:32" ht="25.05" customHeight="1" x14ac:dyDescent="0.25">
      <c r="A40" s="13"/>
      <c r="B40" s="1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25.05" customHeight="1" x14ac:dyDescent="0.25">
      <c r="A41" s="86" t="s">
        <v>30</v>
      </c>
      <c r="B41" s="87">
        <f>SUM(B37:B40)</f>
        <v>350</v>
      </c>
      <c r="C41" s="87">
        <f t="shared" ref="C41:AF41" si="6">SUM(C37:C40)</f>
        <v>20</v>
      </c>
      <c r="D41" s="87">
        <f t="shared" si="6"/>
        <v>0</v>
      </c>
      <c r="E41" s="87">
        <f t="shared" si="6"/>
        <v>0</v>
      </c>
      <c r="F41" s="87">
        <f t="shared" si="6"/>
        <v>29.7</v>
      </c>
      <c r="G41" s="87">
        <f t="shared" si="6"/>
        <v>0</v>
      </c>
      <c r="H41" s="87">
        <f t="shared" si="6"/>
        <v>0</v>
      </c>
      <c r="I41" s="87">
        <f t="shared" si="6"/>
        <v>0</v>
      </c>
      <c r="J41" s="87">
        <f t="shared" si="6"/>
        <v>23.2</v>
      </c>
      <c r="K41" s="87">
        <f t="shared" si="6"/>
        <v>0</v>
      </c>
      <c r="L41" s="87">
        <f t="shared" si="6"/>
        <v>0</v>
      </c>
      <c r="M41" s="87">
        <f t="shared" si="6"/>
        <v>0</v>
      </c>
      <c r="N41" s="87">
        <f t="shared" si="6"/>
        <v>0</v>
      </c>
      <c r="O41" s="87">
        <f t="shared" si="6"/>
        <v>0</v>
      </c>
      <c r="P41" s="87">
        <f t="shared" si="6"/>
        <v>0</v>
      </c>
      <c r="Q41" s="87">
        <f t="shared" si="6"/>
        <v>180</v>
      </c>
      <c r="R41" s="87">
        <f t="shared" si="6"/>
        <v>0</v>
      </c>
      <c r="S41" s="87">
        <f t="shared" si="6"/>
        <v>0</v>
      </c>
      <c r="T41" s="87">
        <f t="shared" si="6"/>
        <v>0</v>
      </c>
      <c r="U41" s="87">
        <f t="shared" si="6"/>
        <v>6</v>
      </c>
      <c r="V41" s="87">
        <f t="shared" si="6"/>
        <v>6</v>
      </c>
      <c r="W41" s="87">
        <f t="shared" si="6"/>
        <v>0</v>
      </c>
      <c r="X41" s="87">
        <f t="shared" si="6"/>
        <v>0</v>
      </c>
      <c r="Y41" s="87">
        <f t="shared" si="6"/>
        <v>12.6</v>
      </c>
      <c r="Z41" s="87">
        <f t="shared" si="6"/>
        <v>0</v>
      </c>
      <c r="AA41" s="87">
        <f t="shared" si="6"/>
        <v>1</v>
      </c>
      <c r="AB41" s="87">
        <f t="shared" si="6"/>
        <v>3.6</v>
      </c>
      <c r="AC41" s="87">
        <f t="shared" si="6"/>
        <v>0</v>
      </c>
      <c r="AD41" s="87">
        <f t="shared" si="6"/>
        <v>0</v>
      </c>
      <c r="AE41" s="87">
        <f t="shared" si="6"/>
        <v>0</v>
      </c>
      <c r="AF41" s="87">
        <f t="shared" si="6"/>
        <v>0</v>
      </c>
    </row>
    <row r="42" spans="1:32" ht="25.05" customHeight="1" x14ac:dyDescent="0.25">
      <c r="A42" s="11" t="s">
        <v>65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25.05" customHeight="1" x14ac:dyDescent="0.25">
      <c r="A43" s="7" t="s">
        <v>177</v>
      </c>
      <c r="B43" s="14">
        <v>150</v>
      </c>
      <c r="C43" s="32"/>
      <c r="D43" s="32"/>
      <c r="E43" s="32"/>
      <c r="F43" s="32"/>
      <c r="G43" s="32"/>
      <c r="H43" s="32">
        <v>55.7</v>
      </c>
      <c r="I43" s="32">
        <f>18.75+4.1+5.5+2.7</f>
        <v>31.05</v>
      </c>
      <c r="J43" s="32"/>
      <c r="K43" s="32"/>
      <c r="L43" s="32"/>
      <c r="M43" s="32">
        <v>70</v>
      </c>
      <c r="N43" s="32"/>
      <c r="O43" s="32"/>
      <c r="P43" s="32"/>
      <c r="Q43" s="32"/>
      <c r="R43" s="32"/>
      <c r="S43" s="32"/>
      <c r="T43" s="32"/>
      <c r="U43" s="32"/>
      <c r="V43" s="32">
        <v>3.4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25.05" customHeight="1" x14ac:dyDescent="0.25">
      <c r="A44" s="80" t="s">
        <v>143</v>
      </c>
      <c r="B44" s="14">
        <v>180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>
        <v>90</v>
      </c>
      <c r="R44" s="32"/>
      <c r="S44" s="32"/>
      <c r="T44" s="32"/>
      <c r="U44" s="32"/>
      <c r="V44" s="32"/>
      <c r="W44" s="32"/>
      <c r="X44" s="32"/>
      <c r="Y44" s="32">
        <v>9</v>
      </c>
      <c r="Z44" s="32"/>
      <c r="AA44" s="32"/>
      <c r="AB44" s="32"/>
      <c r="AC44" s="32">
        <v>4.5</v>
      </c>
      <c r="AD44" s="32"/>
      <c r="AE44" s="32"/>
      <c r="AF44" s="32"/>
    </row>
    <row r="45" spans="1:32" ht="25.05" customHeight="1" x14ac:dyDescent="0.25">
      <c r="A45" s="80" t="s">
        <v>144</v>
      </c>
      <c r="B45" s="14">
        <v>20</v>
      </c>
      <c r="C45" s="32">
        <v>20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>
        <v>1</v>
      </c>
      <c r="AB45" s="32"/>
      <c r="AC45" s="32"/>
      <c r="AD45" s="32"/>
      <c r="AE45" s="32"/>
      <c r="AF45" s="32"/>
    </row>
    <row r="46" spans="1:32" ht="25.05" customHeight="1" x14ac:dyDescent="0.25">
      <c r="A46" s="86" t="s">
        <v>30</v>
      </c>
      <c r="B46" s="87">
        <f>B43+B44+B45</f>
        <v>350</v>
      </c>
      <c r="C46" s="87">
        <f t="shared" ref="C46:AF46" si="7">C43+C44+C45</f>
        <v>20</v>
      </c>
      <c r="D46" s="87">
        <f t="shared" si="7"/>
        <v>0</v>
      </c>
      <c r="E46" s="87">
        <f t="shared" si="7"/>
        <v>0</v>
      </c>
      <c r="F46" s="87">
        <f t="shared" si="7"/>
        <v>0</v>
      </c>
      <c r="G46" s="87">
        <f t="shared" si="7"/>
        <v>0</v>
      </c>
      <c r="H46" s="87">
        <f t="shared" si="7"/>
        <v>55.7</v>
      </c>
      <c r="I46" s="87">
        <f t="shared" si="7"/>
        <v>31.05</v>
      </c>
      <c r="J46" s="87">
        <f t="shared" si="7"/>
        <v>0</v>
      </c>
      <c r="K46" s="87">
        <f t="shared" si="7"/>
        <v>0</v>
      </c>
      <c r="L46" s="87">
        <f t="shared" si="7"/>
        <v>0</v>
      </c>
      <c r="M46" s="87">
        <f t="shared" si="7"/>
        <v>70</v>
      </c>
      <c r="N46" s="87">
        <f t="shared" si="7"/>
        <v>0</v>
      </c>
      <c r="O46" s="87">
        <f t="shared" si="7"/>
        <v>0</v>
      </c>
      <c r="P46" s="87">
        <f t="shared" si="7"/>
        <v>0</v>
      </c>
      <c r="Q46" s="87">
        <f t="shared" si="7"/>
        <v>90</v>
      </c>
      <c r="R46" s="87">
        <f t="shared" si="7"/>
        <v>0</v>
      </c>
      <c r="S46" s="87">
        <f t="shared" si="7"/>
        <v>0</v>
      </c>
      <c r="T46" s="87">
        <f t="shared" si="7"/>
        <v>0</v>
      </c>
      <c r="U46" s="87">
        <f t="shared" si="7"/>
        <v>0</v>
      </c>
      <c r="V46" s="87">
        <f t="shared" si="7"/>
        <v>3.4</v>
      </c>
      <c r="W46" s="87">
        <f t="shared" si="7"/>
        <v>0</v>
      </c>
      <c r="X46" s="87">
        <f t="shared" si="7"/>
        <v>0</v>
      </c>
      <c r="Y46" s="87">
        <f t="shared" si="7"/>
        <v>9</v>
      </c>
      <c r="Z46" s="87">
        <f t="shared" si="7"/>
        <v>0</v>
      </c>
      <c r="AA46" s="87">
        <f t="shared" si="7"/>
        <v>1</v>
      </c>
      <c r="AB46" s="87">
        <f t="shared" si="7"/>
        <v>0</v>
      </c>
      <c r="AC46" s="87">
        <f t="shared" si="7"/>
        <v>4.5</v>
      </c>
      <c r="AD46" s="87">
        <f t="shared" si="7"/>
        <v>0</v>
      </c>
      <c r="AE46" s="87">
        <f t="shared" si="7"/>
        <v>0</v>
      </c>
      <c r="AF46" s="87">
        <f t="shared" si="7"/>
        <v>0</v>
      </c>
    </row>
    <row r="47" spans="1:32" ht="25.05" customHeight="1" x14ac:dyDescent="0.25">
      <c r="A47" s="11" t="s">
        <v>66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25.05" customHeight="1" x14ac:dyDescent="0.25">
      <c r="A48" s="80" t="s">
        <v>196</v>
      </c>
      <c r="B48" s="85">
        <v>100</v>
      </c>
      <c r="C48" s="32"/>
      <c r="D48" s="32">
        <v>100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4" ht="25.05" customHeight="1" x14ac:dyDescent="0.25">
      <c r="A49" s="80" t="s">
        <v>197</v>
      </c>
      <c r="B49" s="85">
        <v>15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>
        <v>15</v>
      </c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4" s="17" customFormat="1" ht="25.05" customHeight="1" x14ac:dyDescent="0.25">
      <c r="A50" s="80" t="s">
        <v>172</v>
      </c>
      <c r="B50" s="81">
        <v>200</v>
      </c>
      <c r="C50" s="40"/>
      <c r="D50" s="40"/>
      <c r="E50" s="40"/>
      <c r="F50" s="40"/>
      <c r="G50" s="40"/>
      <c r="H50" s="40"/>
      <c r="I50" s="40"/>
      <c r="J50" s="40"/>
      <c r="K50" s="40"/>
      <c r="L50" s="40">
        <v>200</v>
      </c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2"/>
      <c r="AH50" s="42"/>
    </row>
    <row r="51" spans="1:34" ht="25.05" customHeight="1" x14ac:dyDescent="0.25">
      <c r="A51" s="80"/>
      <c r="B51" s="8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4" ht="25.05" customHeight="1" x14ac:dyDescent="0.25">
      <c r="A52" s="86" t="s">
        <v>30</v>
      </c>
      <c r="B52" s="87">
        <f t="shared" ref="B52:AF52" si="8">SUM(B48:B51)</f>
        <v>315</v>
      </c>
      <c r="C52" s="87">
        <f t="shared" si="8"/>
        <v>0</v>
      </c>
      <c r="D52" s="87">
        <f t="shared" si="8"/>
        <v>100</v>
      </c>
      <c r="E52" s="87">
        <f t="shared" si="8"/>
        <v>0</v>
      </c>
      <c r="F52" s="87">
        <f t="shared" si="8"/>
        <v>0</v>
      </c>
      <c r="G52" s="87">
        <f t="shared" si="8"/>
        <v>0</v>
      </c>
      <c r="H52" s="87">
        <f t="shared" si="8"/>
        <v>0</v>
      </c>
      <c r="I52" s="87">
        <f t="shared" si="8"/>
        <v>0</v>
      </c>
      <c r="J52" s="87">
        <f t="shared" si="8"/>
        <v>0</v>
      </c>
      <c r="K52" s="87">
        <f t="shared" si="8"/>
        <v>0</v>
      </c>
      <c r="L52" s="87">
        <f t="shared" si="8"/>
        <v>200</v>
      </c>
      <c r="M52" s="87">
        <f t="shared" si="8"/>
        <v>0</v>
      </c>
      <c r="N52" s="87">
        <f t="shared" si="8"/>
        <v>0</v>
      </c>
      <c r="O52" s="87">
        <f t="shared" si="8"/>
        <v>0</v>
      </c>
      <c r="P52" s="87">
        <f t="shared" si="8"/>
        <v>0</v>
      </c>
      <c r="Q52" s="87">
        <f t="shared" si="8"/>
        <v>0</v>
      </c>
      <c r="R52" s="87">
        <f t="shared" si="8"/>
        <v>0</v>
      </c>
      <c r="S52" s="87">
        <f t="shared" si="8"/>
        <v>0</v>
      </c>
      <c r="T52" s="87">
        <f t="shared" si="8"/>
        <v>15</v>
      </c>
      <c r="U52" s="87">
        <f t="shared" si="8"/>
        <v>0</v>
      </c>
      <c r="V52" s="87">
        <f t="shared" si="8"/>
        <v>0</v>
      </c>
      <c r="W52" s="87">
        <f t="shared" si="8"/>
        <v>0</v>
      </c>
      <c r="X52" s="87">
        <f t="shared" si="8"/>
        <v>0</v>
      </c>
      <c r="Y52" s="87">
        <f t="shared" si="8"/>
        <v>0</v>
      </c>
      <c r="Z52" s="87">
        <f t="shared" si="8"/>
        <v>0</v>
      </c>
      <c r="AA52" s="87">
        <f t="shared" si="8"/>
        <v>0</v>
      </c>
      <c r="AB52" s="87">
        <f t="shared" si="8"/>
        <v>0</v>
      </c>
      <c r="AC52" s="87">
        <f t="shared" si="8"/>
        <v>0</v>
      </c>
      <c r="AD52" s="87">
        <f t="shared" si="8"/>
        <v>0</v>
      </c>
      <c r="AE52" s="87">
        <f t="shared" si="8"/>
        <v>0</v>
      </c>
      <c r="AF52" s="87">
        <f t="shared" si="8"/>
        <v>0</v>
      </c>
    </row>
    <row r="53" spans="1:34" ht="25.05" customHeight="1" x14ac:dyDescent="0.25">
      <c r="A53" s="11" t="s">
        <v>67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4" ht="25.05" customHeight="1" x14ac:dyDescent="0.25">
      <c r="A54" s="13" t="s">
        <v>29</v>
      </c>
      <c r="B54" s="14">
        <v>150</v>
      </c>
      <c r="C54" s="32"/>
      <c r="D54" s="32"/>
      <c r="E54" s="32"/>
      <c r="F54" s="32"/>
      <c r="G54" s="32">
        <v>33.9</v>
      </c>
      <c r="H54" s="32"/>
      <c r="I54" s="32"/>
      <c r="J54" s="32"/>
      <c r="K54" s="32"/>
      <c r="L54" s="32"/>
      <c r="M54" s="32"/>
      <c r="N54" s="32"/>
      <c r="O54" s="32"/>
      <c r="P54" s="32"/>
      <c r="Q54" s="32">
        <v>26.8</v>
      </c>
      <c r="R54" s="32"/>
      <c r="S54" s="32"/>
      <c r="T54" s="32"/>
      <c r="U54" s="32"/>
      <c r="V54" s="32">
        <f>2.1+5.4</f>
        <v>7.5</v>
      </c>
      <c r="W54" s="32">
        <v>3.2</v>
      </c>
      <c r="X54" s="32">
        <v>35.4</v>
      </c>
      <c r="Y54" s="32"/>
      <c r="Z54" s="32"/>
      <c r="AA54" s="32"/>
      <c r="AB54" s="32"/>
      <c r="AC54" s="32"/>
      <c r="AD54" s="32"/>
      <c r="AE54" s="32"/>
      <c r="AF54" s="32"/>
    </row>
    <row r="55" spans="1:34" ht="25.05" customHeight="1" x14ac:dyDescent="0.25">
      <c r="A55" s="13" t="s">
        <v>9</v>
      </c>
      <c r="B55" s="14">
        <v>180</v>
      </c>
      <c r="C55" s="32"/>
      <c r="D55" s="32"/>
      <c r="E55" s="32"/>
      <c r="F55" s="32"/>
      <c r="G55" s="32"/>
      <c r="H55" s="32"/>
      <c r="I55" s="32"/>
      <c r="J55" s="32">
        <v>36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>
        <v>10.8</v>
      </c>
      <c r="Z55" s="32"/>
      <c r="AA55" s="32"/>
      <c r="AB55" s="32"/>
      <c r="AC55" s="32"/>
      <c r="AD55" s="32"/>
      <c r="AE55" s="32"/>
      <c r="AF55" s="32">
        <v>0.2</v>
      </c>
    </row>
    <row r="56" spans="1:34" ht="25.05" customHeight="1" x14ac:dyDescent="0.25">
      <c r="A56" s="80"/>
      <c r="B56" s="1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4" ht="25.05" customHeight="1" x14ac:dyDescent="0.25">
      <c r="A57" s="88" t="s">
        <v>30</v>
      </c>
      <c r="B57" s="89">
        <f>B54+B55+B56</f>
        <v>330</v>
      </c>
      <c r="C57" s="89">
        <f t="shared" ref="C57:AF57" si="9">C54+C55+C56</f>
        <v>0</v>
      </c>
      <c r="D57" s="89">
        <f t="shared" si="9"/>
        <v>0</v>
      </c>
      <c r="E57" s="89">
        <f t="shared" si="9"/>
        <v>0</v>
      </c>
      <c r="F57" s="89">
        <f t="shared" si="9"/>
        <v>0</v>
      </c>
      <c r="G57" s="89">
        <f t="shared" si="9"/>
        <v>33.9</v>
      </c>
      <c r="H57" s="89">
        <f t="shared" si="9"/>
        <v>0</v>
      </c>
      <c r="I57" s="89">
        <f t="shared" si="9"/>
        <v>0</v>
      </c>
      <c r="J57" s="89">
        <f t="shared" si="9"/>
        <v>36</v>
      </c>
      <c r="K57" s="89">
        <f t="shared" si="9"/>
        <v>0</v>
      </c>
      <c r="L57" s="89">
        <f t="shared" si="9"/>
        <v>0</v>
      </c>
      <c r="M57" s="89">
        <f t="shared" si="9"/>
        <v>0</v>
      </c>
      <c r="N57" s="89">
        <f t="shared" si="9"/>
        <v>0</v>
      </c>
      <c r="O57" s="89">
        <f t="shared" si="9"/>
        <v>0</v>
      </c>
      <c r="P57" s="89">
        <f t="shared" si="9"/>
        <v>0</v>
      </c>
      <c r="Q57" s="89">
        <f t="shared" si="9"/>
        <v>26.8</v>
      </c>
      <c r="R57" s="89">
        <f t="shared" si="9"/>
        <v>0</v>
      </c>
      <c r="S57" s="89">
        <f t="shared" si="9"/>
        <v>0</v>
      </c>
      <c r="T57" s="89">
        <f t="shared" si="9"/>
        <v>0</v>
      </c>
      <c r="U57" s="89">
        <f t="shared" si="9"/>
        <v>0</v>
      </c>
      <c r="V57" s="89">
        <f t="shared" si="9"/>
        <v>7.5</v>
      </c>
      <c r="W57" s="89">
        <f t="shared" si="9"/>
        <v>3.2</v>
      </c>
      <c r="X57" s="89">
        <f t="shared" si="9"/>
        <v>35.4</v>
      </c>
      <c r="Y57" s="89">
        <f t="shared" si="9"/>
        <v>10.8</v>
      </c>
      <c r="Z57" s="89">
        <f t="shared" si="9"/>
        <v>0</v>
      </c>
      <c r="AA57" s="89">
        <f t="shared" si="9"/>
        <v>0</v>
      </c>
      <c r="AB57" s="89">
        <f t="shared" si="9"/>
        <v>0</v>
      </c>
      <c r="AC57" s="89">
        <f t="shared" si="9"/>
        <v>0</v>
      </c>
      <c r="AD57" s="89">
        <f t="shared" si="9"/>
        <v>0</v>
      </c>
      <c r="AE57" s="89">
        <f t="shared" si="9"/>
        <v>0</v>
      </c>
      <c r="AF57" s="89">
        <f t="shared" si="9"/>
        <v>0.2</v>
      </c>
    </row>
    <row r="59" spans="1:34" s="3" customFormat="1" ht="92.4" x14ac:dyDescent="0.2">
      <c r="A59" s="2" t="s">
        <v>33</v>
      </c>
      <c r="B59" s="2" t="s">
        <v>34</v>
      </c>
      <c r="C59" s="2" t="s">
        <v>35</v>
      </c>
      <c r="D59" s="2" t="s">
        <v>36</v>
      </c>
      <c r="E59" s="2" t="s">
        <v>37</v>
      </c>
      <c r="F59" s="2" t="s">
        <v>38</v>
      </c>
      <c r="G59" s="2" t="s">
        <v>39</v>
      </c>
      <c r="H59" s="2" t="s">
        <v>40</v>
      </c>
      <c r="I59" s="2" t="s">
        <v>41</v>
      </c>
      <c r="J59" s="2" t="s">
        <v>42</v>
      </c>
      <c r="K59" s="2" t="s">
        <v>43</v>
      </c>
      <c r="L59" s="2" t="s">
        <v>44</v>
      </c>
      <c r="M59" s="2" t="s">
        <v>45</v>
      </c>
      <c r="N59" s="2" t="s">
        <v>46</v>
      </c>
      <c r="O59" s="2" t="s">
        <v>47</v>
      </c>
      <c r="P59" s="2" t="s">
        <v>48</v>
      </c>
      <c r="Q59" s="2" t="s">
        <v>49</v>
      </c>
      <c r="R59" s="2" t="s">
        <v>50</v>
      </c>
      <c r="S59" s="2" t="s">
        <v>51</v>
      </c>
      <c r="T59" s="2" t="s">
        <v>52</v>
      </c>
      <c r="U59" s="2" t="s">
        <v>53</v>
      </c>
      <c r="V59" s="2" t="s">
        <v>54</v>
      </c>
      <c r="W59" s="2" t="s">
        <v>55</v>
      </c>
      <c r="X59" s="2" t="s">
        <v>56</v>
      </c>
      <c r="Y59" s="2" t="s">
        <v>57</v>
      </c>
      <c r="Z59" s="2" t="s">
        <v>58</v>
      </c>
      <c r="AA59" s="2" t="s">
        <v>59</v>
      </c>
      <c r="AB59" s="2" t="s">
        <v>60</v>
      </c>
      <c r="AC59" s="2" t="s">
        <v>61</v>
      </c>
      <c r="AD59" s="2" t="s">
        <v>62</v>
      </c>
      <c r="AE59" s="2" t="s">
        <v>63</v>
      </c>
      <c r="AF59" s="2" t="s">
        <v>64</v>
      </c>
    </row>
    <row r="60" spans="1:34" s="26" customFormat="1" ht="46.8" x14ac:dyDescent="0.3">
      <c r="A60" s="24" t="s">
        <v>69</v>
      </c>
      <c r="B60" s="35">
        <v>300</v>
      </c>
      <c r="C60" s="35" t="s">
        <v>89</v>
      </c>
      <c r="D60" s="35" t="s">
        <v>91</v>
      </c>
      <c r="E60" s="35" t="s">
        <v>93</v>
      </c>
      <c r="F60" s="35" t="s">
        <v>179</v>
      </c>
      <c r="G60" s="35" t="s">
        <v>93</v>
      </c>
      <c r="H60" s="35" t="s">
        <v>181</v>
      </c>
      <c r="I60" s="35" t="s">
        <v>95</v>
      </c>
      <c r="J60" s="35" t="s">
        <v>96</v>
      </c>
      <c r="K60" s="35" t="s">
        <v>93</v>
      </c>
      <c r="L60" s="35" t="s">
        <v>98</v>
      </c>
      <c r="M60" s="35" t="s">
        <v>99</v>
      </c>
      <c r="N60" s="35" t="s">
        <v>100</v>
      </c>
      <c r="O60" s="35" t="s">
        <v>184</v>
      </c>
      <c r="P60" s="35" t="s">
        <v>185</v>
      </c>
      <c r="Q60" s="35" t="s">
        <v>104</v>
      </c>
      <c r="R60" s="35" t="s">
        <v>91</v>
      </c>
      <c r="S60" s="35" t="s">
        <v>105</v>
      </c>
      <c r="T60" s="36" t="s">
        <v>115</v>
      </c>
      <c r="U60" s="36" t="s">
        <v>115</v>
      </c>
      <c r="V60" s="36" t="s">
        <v>100</v>
      </c>
      <c r="W60" s="36" t="s">
        <v>108</v>
      </c>
      <c r="X60" s="36" t="s">
        <v>109</v>
      </c>
      <c r="Y60" s="36" t="s">
        <v>100</v>
      </c>
      <c r="Z60" s="36" t="s">
        <v>115</v>
      </c>
      <c r="AA60" s="35" t="s">
        <v>111</v>
      </c>
      <c r="AB60" s="36" t="s">
        <v>116</v>
      </c>
      <c r="AC60" s="36" t="s">
        <v>117</v>
      </c>
      <c r="AD60" s="35">
        <v>1.5</v>
      </c>
      <c r="AE60" s="35"/>
      <c r="AF60" s="35"/>
      <c r="AG60" s="37"/>
      <c r="AH60" s="37"/>
    </row>
    <row r="61" spans="1:34" s="16" customFormat="1" ht="15.6" x14ac:dyDescent="0.3">
      <c r="A61" s="15" t="s">
        <v>70</v>
      </c>
      <c r="B61" s="38">
        <f>(B57+B52+B46+B41+B35+B29+B24+B18+B14+B10)/10</f>
        <v>349.5</v>
      </c>
      <c r="C61" s="38">
        <f t="shared" ref="C61:X61" si="10">C57+C52+C46+C41+C35+C29+C24+C18+C14+C10</f>
        <v>80</v>
      </c>
      <c r="D61" s="38">
        <f t="shared" si="10"/>
        <v>207.2</v>
      </c>
      <c r="E61" s="38">
        <f t="shared" si="10"/>
        <v>30.9</v>
      </c>
      <c r="F61" s="38">
        <f t="shared" si="10"/>
        <v>63.5</v>
      </c>
      <c r="G61" s="38">
        <f t="shared" si="10"/>
        <v>33.9</v>
      </c>
      <c r="H61" s="38">
        <f t="shared" si="10"/>
        <v>202.7</v>
      </c>
      <c r="I61" s="38">
        <f t="shared" si="10"/>
        <v>279.95000000000005</v>
      </c>
      <c r="J61" s="38">
        <f t="shared" si="10"/>
        <v>246.5</v>
      </c>
      <c r="K61" s="38">
        <f t="shared" si="10"/>
        <v>25.200000000000003</v>
      </c>
      <c r="L61" s="38">
        <f t="shared" si="10"/>
        <v>200</v>
      </c>
      <c r="M61" s="38">
        <f t="shared" si="10"/>
        <v>70</v>
      </c>
      <c r="N61" s="38">
        <f t="shared" si="10"/>
        <v>44.3</v>
      </c>
      <c r="O61" s="38">
        <f t="shared" si="10"/>
        <v>44.4</v>
      </c>
      <c r="P61" s="38">
        <f t="shared" si="10"/>
        <v>63</v>
      </c>
      <c r="Q61" s="38">
        <f t="shared" si="10"/>
        <v>370.2</v>
      </c>
      <c r="R61" s="38">
        <f t="shared" si="10"/>
        <v>180</v>
      </c>
      <c r="S61" s="38">
        <f t="shared" si="10"/>
        <v>60.2</v>
      </c>
      <c r="T61" s="38">
        <f t="shared" si="10"/>
        <v>15</v>
      </c>
      <c r="U61" s="38">
        <f t="shared" si="10"/>
        <v>14.600000000000001</v>
      </c>
      <c r="V61" s="38">
        <f t="shared" si="10"/>
        <v>42.1</v>
      </c>
      <c r="W61" s="38">
        <f t="shared" si="10"/>
        <v>21.3</v>
      </c>
      <c r="X61" s="38">
        <f t="shared" si="10"/>
        <v>40.939999999999991</v>
      </c>
      <c r="Y61" s="38">
        <v>52</v>
      </c>
      <c r="Z61" s="38">
        <f>Z57+Z52+Z46+Z41+Z35+Z29+Z24+Z18+Z14+Z10</f>
        <v>20</v>
      </c>
      <c r="AA61" s="38">
        <f>AA57+AA52+AA46+AA41+AA35+AA29+AA24+AA18+AA14+AA10</f>
        <v>3</v>
      </c>
      <c r="AB61" s="38">
        <f>AB57+AB52+AB46+AB41+AB35+AB29+AB24+AB18+AB14+AB10</f>
        <v>3.6</v>
      </c>
      <c r="AC61" s="38">
        <f>AC57+AC52+AC46+AC41+AC35+AC29+AC24+AC18+AC14+AC10</f>
        <v>4.5</v>
      </c>
      <c r="AD61" s="38">
        <v>1.5</v>
      </c>
      <c r="AE61" s="38">
        <f>AE57+AE52+AE46+AE41+AE35+AE29+AE24+AE18+AE14+AE10</f>
        <v>1</v>
      </c>
      <c r="AF61" s="38">
        <f>AF57+AF52+AF46+AF41+AF35+AF29+AF24+AF18+AF14+AF10</f>
        <v>8.68</v>
      </c>
      <c r="AG61" s="39"/>
      <c r="AH61" s="39"/>
    </row>
    <row r="62" spans="1:34" s="16" customFormat="1" ht="15.6" x14ac:dyDescent="0.3">
      <c r="A62" s="1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9"/>
      <c r="AH62" s="39"/>
    </row>
  </sheetData>
  <mergeCells count="2">
    <mergeCell ref="A2:AF2"/>
    <mergeCell ref="A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ОБЕДЫ</vt:lpstr>
      <vt:lpstr>ПОЛДНИКИ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4</cp:lastModifiedBy>
  <cp:lastPrinted>2023-05-18T04:53:42Z</cp:lastPrinted>
  <dcterms:modified xsi:type="dcterms:W3CDTF">2023-08-06T16:24:38Z</dcterms:modified>
</cp:coreProperties>
</file>