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\Desktop\ЛЕТО ОСЕНЬ\"/>
    </mc:Choice>
  </mc:AlternateContent>
  <bookViews>
    <workbookView xWindow="0" yWindow="0" windowWidth="8616" windowHeight="6228" activeTab="2"/>
  </bookViews>
  <sheets>
    <sheet name="ЗАВТРАКИ" sheetId="2" r:id="rId1"/>
    <sheet name="ОБЕДЫ" sheetId="3" r:id="rId2"/>
    <sheet name="ПОЛДНИКИ" sheetId="4" r:id="rId3"/>
  </sheets>
  <calcPr calcId="162913"/>
</workbook>
</file>

<file path=xl/calcChain.xml><?xml version="1.0" encoding="utf-8"?>
<calcChain xmlns="http://schemas.openxmlformats.org/spreadsheetml/2006/main">
  <c r="AD59" i="4" l="1"/>
  <c r="AC59" i="4"/>
  <c r="AC63" i="4" s="1"/>
  <c r="AB59" i="4"/>
  <c r="AD54" i="4"/>
  <c r="AC54" i="4"/>
  <c r="AB54" i="4"/>
  <c r="AB63" i="4" s="1"/>
  <c r="AD48" i="4"/>
  <c r="AC48" i="4"/>
  <c r="AB48" i="4"/>
  <c r="AD43" i="4"/>
  <c r="AC43" i="4"/>
  <c r="AB43" i="4"/>
  <c r="AD37" i="4"/>
  <c r="AC37" i="4"/>
  <c r="AB37" i="4"/>
  <c r="AD30" i="4"/>
  <c r="AC30" i="4"/>
  <c r="AB30" i="4"/>
  <c r="AD25" i="4"/>
  <c r="AC25" i="4"/>
  <c r="AB25" i="4"/>
  <c r="AD20" i="4"/>
  <c r="AC20" i="4"/>
  <c r="AB20" i="4"/>
  <c r="AD15" i="4"/>
  <c r="AC15" i="4"/>
  <c r="AB15" i="4"/>
  <c r="AD10" i="4"/>
  <c r="AC10" i="4"/>
  <c r="AB10" i="4"/>
  <c r="AB14" i="3"/>
  <c r="AC14" i="3"/>
  <c r="AD14" i="3"/>
  <c r="AB24" i="3"/>
  <c r="AC24" i="3"/>
  <c r="AD24" i="3"/>
  <c r="AB33" i="3"/>
  <c r="AC33" i="3"/>
  <c r="AD33" i="3"/>
  <c r="AB42" i="3"/>
  <c r="AC42" i="3"/>
  <c r="AD42" i="3"/>
  <c r="AB51" i="3"/>
  <c r="AC51" i="3"/>
  <c r="AD51" i="3"/>
  <c r="AB60" i="3"/>
  <c r="AC60" i="3"/>
  <c r="AD60" i="3"/>
  <c r="AB70" i="3"/>
  <c r="AC70" i="3"/>
  <c r="AD70" i="3"/>
  <c r="AB79" i="3"/>
  <c r="AC79" i="3"/>
  <c r="AD79" i="3"/>
  <c r="AB88" i="3"/>
  <c r="AC88" i="3"/>
  <c r="AD88" i="3"/>
  <c r="AB97" i="3"/>
  <c r="AC97" i="3"/>
  <c r="AD97" i="3"/>
  <c r="AB107" i="3"/>
  <c r="AC107" i="3"/>
  <c r="AD107" i="3"/>
  <c r="AB115" i="3"/>
  <c r="AC115" i="3"/>
  <c r="AD115" i="3"/>
  <c r="AB119" i="3"/>
  <c r="AD119" i="3"/>
  <c r="AA14" i="3"/>
  <c r="AA24" i="3"/>
  <c r="AA33" i="3"/>
  <c r="AA42" i="3"/>
  <c r="AA51" i="3"/>
  <c r="AA60" i="3"/>
  <c r="AA70" i="3"/>
  <c r="AA79" i="3"/>
  <c r="AA88" i="3"/>
  <c r="AA97" i="3"/>
  <c r="AA107" i="3"/>
  <c r="AA115" i="3"/>
  <c r="AD90" i="2"/>
  <c r="AD94" i="2" s="1"/>
  <c r="AC90" i="2"/>
  <c r="AC94" i="2" s="1"/>
  <c r="AD83" i="2"/>
  <c r="AC83" i="2"/>
  <c r="AD76" i="2"/>
  <c r="AC76" i="2"/>
  <c r="AD70" i="2"/>
  <c r="AC70" i="2"/>
  <c r="AD63" i="2"/>
  <c r="AC63" i="2"/>
  <c r="AD55" i="2"/>
  <c r="AC55" i="2"/>
  <c r="AD48" i="2"/>
  <c r="AC48" i="2"/>
  <c r="AD41" i="2"/>
  <c r="AC41" i="2"/>
  <c r="AD34" i="2"/>
  <c r="AC34" i="2"/>
  <c r="AD26" i="2"/>
  <c r="AC26" i="2"/>
  <c r="AD19" i="2"/>
  <c r="AC19" i="2"/>
  <c r="AD11" i="2"/>
  <c r="AC11" i="2"/>
  <c r="AF22" i="4" l="1"/>
  <c r="V55" i="3" l="1"/>
  <c r="Q55" i="3"/>
  <c r="D55" i="3"/>
  <c r="AF59" i="4" l="1"/>
  <c r="AE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AF54" i="4"/>
  <c r="AE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AF48" i="4"/>
  <c r="AE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J48" i="4"/>
  <c r="H48" i="4"/>
  <c r="G48" i="4"/>
  <c r="F48" i="4"/>
  <c r="E48" i="4"/>
  <c r="D48" i="4"/>
  <c r="C48" i="4"/>
  <c r="B48" i="4"/>
  <c r="K46" i="4"/>
  <c r="K48" i="4" s="1"/>
  <c r="I45" i="4"/>
  <c r="I48" i="4" s="1"/>
  <c r="AF43" i="4"/>
  <c r="AE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F37" i="4"/>
  <c r="AE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C37" i="4"/>
  <c r="B37" i="4"/>
  <c r="D33" i="4"/>
  <c r="D37" i="4" s="1"/>
  <c r="AF30" i="4"/>
  <c r="AE30" i="4"/>
  <c r="AA30" i="4"/>
  <c r="Z30" i="4"/>
  <c r="Y30" i="4"/>
  <c r="X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H30" i="4"/>
  <c r="G30" i="4"/>
  <c r="F30" i="4"/>
  <c r="E30" i="4"/>
  <c r="D30" i="4"/>
  <c r="C30" i="4"/>
  <c r="B30" i="4"/>
  <c r="W27" i="4"/>
  <c r="W30" i="4" s="1"/>
  <c r="I27" i="4"/>
  <c r="I30" i="4" s="1"/>
  <c r="AF25" i="4"/>
  <c r="AE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0" i="4"/>
  <c r="AE20" i="4"/>
  <c r="AA20" i="4"/>
  <c r="Z20" i="4"/>
  <c r="X20" i="4"/>
  <c r="W20" i="4"/>
  <c r="V20" i="4"/>
  <c r="U20" i="4"/>
  <c r="T20" i="4"/>
  <c r="S20" i="4"/>
  <c r="R20" i="4"/>
  <c r="P20" i="4"/>
  <c r="O20" i="4"/>
  <c r="N20" i="4"/>
  <c r="M20" i="4"/>
  <c r="L20" i="4"/>
  <c r="K20" i="4"/>
  <c r="J20" i="4"/>
  <c r="H20" i="4"/>
  <c r="G20" i="4"/>
  <c r="F20" i="4"/>
  <c r="E20" i="4"/>
  <c r="D20" i="4"/>
  <c r="C20" i="4"/>
  <c r="B20" i="4"/>
  <c r="Y18" i="4"/>
  <c r="Y20" i="4" s="1"/>
  <c r="Q18" i="4"/>
  <c r="Q20" i="4" s="1"/>
  <c r="I17" i="4"/>
  <c r="I20" i="4" s="1"/>
  <c r="AE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5" i="4"/>
  <c r="AF10" i="4"/>
  <c r="AE10" i="4"/>
  <c r="AA10" i="4"/>
  <c r="Z10" i="4"/>
  <c r="Y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H10" i="4"/>
  <c r="G10" i="4"/>
  <c r="F10" i="4"/>
  <c r="E10" i="4"/>
  <c r="D10" i="4"/>
  <c r="C10" i="4"/>
  <c r="B10" i="4"/>
  <c r="X7" i="4"/>
  <c r="X10" i="4" s="1"/>
  <c r="I7" i="4"/>
  <c r="I10" i="4" s="1"/>
  <c r="AF115" i="3"/>
  <c r="AE115" i="3"/>
  <c r="Z115" i="3"/>
  <c r="Y115" i="3"/>
  <c r="W115" i="3"/>
  <c r="W119" i="3" s="1"/>
  <c r="U115" i="3"/>
  <c r="T115" i="3"/>
  <c r="S115" i="3"/>
  <c r="R115" i="3"/>
  <c r="Q115" i="3"/>
  <c r="P115" i="3"/>
  <c r="O115" i="3"/>
  <c r="N115" i="3"/>
  <c r="M115" i="3"/>
  <c r="L115" i="3"/>
  <c r="K115" i="3"/>
  <c r="J115" i="3"/>
  <c r="H115" i="3"/>
  <c r="G115" i="3"/>
  <c r="F115" i="3"/>
  <c r="E115" i="3"/>
  <c r="D115" i="3"/>
  <c r="C115" i="3"/>
  <c r="B115" i="3"/>
  <c r="X110" i="3"/>
  <c r="X115" i="3" s="1"/>
  <c r="V110" i="3"/>
  <c r="V115" i="3" s="1"/>
  <c r="I110" i="3"/>
  <c r="I115" i="3" s="1"/>
  <c r="I109" i="3"/>
  <c r="AF107" i="3"/>
  <c r="AE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H107" i="3"/>
  <c r="G107" i="3"/>
  <c r="F107" i="3"/>
  <c r="E107" i="3"/>
  <c r="D107" i="3"/>
  <c r="C107" i="3"/>
  <c r="B107" i="3"/>
  <c r="I101" i="3"/>
  <c r="I100" i="3"/>
  <c r="I107" i="3" s="1"/>
  <c r="AF97" i="3"/>
  <c r="AE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H97" i="3"/>
  <c r="G97" i="3"/>
  <c r="F97" i="3"/>
  <c r="E97" i="3"/>
  <c r="C97" i="3"/>
  <c r="B97" i="3"/>
  <c r="I93" i="3"/>
  <c r="D93" i="3"/>
  <c r="D97" i="3" s="1"/>
  <c r="I91" i="3"/>
  <c r="I97" i="3" s="1"/>
  <c r="I90" i="3"/>
  <c r="AF88" i="3"/>
  <c r="AE88" i="3"/>
  <c r="Z88" i="3"/>
  <c r="Y88" i="3"/>
  <c r="W88" i="3"/>
  <c r="V88" i="3"/>
  <c r="U88" i="3"/>
  <c r="T88" i="3"/>
  <c r="S88" i="3"/>
  <c r="R88" i="3"/>
  <c r="P88" i="3"/>
  <c r="O88" i="3"/>
  <c r="N88" i="3"/>
  <c r="M88" i="3"/>
  <c r="L88" i="3"/>
  <c r="K88" i="3"/>
  <c r="J88" i="3"/>
  <c r="H88" i="3"/>
  <c r="G88" i="3"/>
  <c r="F88" i="3"/>
  <c r="D88" i="3"/>
  <c r="C88" i="3"/>
  <c r="B88" i="3"/>
  <c r="V84" i="3"/>
  <c r="Q84" i="3"/>
  <c r="Q88" i="3" s="1"/>
  <c r="D84" i="3"/>
  <c r="X82" i="3"/>
  <c r="X88" i="3" s="1"/>
  <c r="E82" i="3"/>
  <c r="E88" i="3" s="1"/>
  <c r="I81" i="3"/>
  <c r="I88" i="3" s="1"/>
  <c r="AF79" i="3"/>
  <c r="AE79" i="3"/>
  <c r="Z79" i="3"/>
  <c r="Y79" i="3"/>
  <c r="X79" i="3"/>
  <c r="W79" i="3"/>
  <c r="V79" i="3"/>
  <c r="U79" i="3"/>
  <c r="T79" i="3"/>
  <c r="S79" i="3"/>
  <c r="R79" i="3"/>
  <c r="P79" i="3"/>
  <c r="O79" i="3"/>
  <c r="N79" i="3"/>
  <c r="M79" i="3"/>
  <c r="L79" i="3"/>
  <c r="K79" i="3"/>
  <c r="J79" i="3"/>
  <c r="H79" i="3"/>
  <c r="G79" i="3"/>
  <c r="F79" i="3"/>
  <c r="E79" i="3"/>
  <c r="D79" i="3"/>
  <c r="C79" i="3"/>
  <c r="B79" i="3"/>
  <c r="Q74" i="3"/>
  <c r="Q79" i="3" s="1"/>
  <c r="I73" i="3"/>
  <c r="I72" i="3"/>
  <c r="I79" i="3" s="1"/>
  <c r="AF70" i="3"/>
  <c r="AE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D70" i="3"/>
  <c r="C70" i="3"/>
  <c r="B70" i="3"/>
  <c r="E65" i="3"/>
  <c r="E70" i="3" s="1"/>
  <c r="I63" i="3"/>
  <c r="AF60" i="3"/>
  <c r="AE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H60" i="3"/>
  <c r="G60" i="3"/>
  <c r="F60" i="3"/>
  <c r="E60" i="3"/>
  <c r="D60" i="3"/>
  <c r="C60" i="3"/>
  <c r="B60" i="3"/>
  <c r="I54" i="3"/>
  <c r="I60" i="3" s="1"/>
  <c r="AF51" i="3"/>
  <c r="AE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H51" i="3"/>
  <c r="G51" i="3"/>
  <c r="F51" i="3"/>
  <c r="E51" i="3"/>
  <c r="D51" i="3"/>
  <c r="C51" i="3"/>
  <c r="B51" i="3"/>
  <c r="I45" i="3"/>
  <c r="I44" i="3"/>
  <c r="I51" i="3" s="1"/>
  <c r="AF42" i="3"/>
  <c r="AE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H42" i="3"/>
  <c r="G42" i="3"/>
  <c r="F42" i="3"/>
  <c r="E42" i="3"/>
  <c r="D42" i="3"/>
  <c r="C42" i="3"/>
  <c r="B42" i="3"/>
  <c r="I37" i="3"/>
  <c r="I42" i="3" s="1"/>
  <c r="I36" i="3"/>
  <c r="I28" i="3"/>
  <c r="I27" i="3"/>
  <c r="AF24" i="3"/>
  <c r="AE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H24" i="3"/>
  <c r="G24" i="3"/>
  <c r="F24" i="3"/>
  <c r="E24" i="3"/>
  <c r="D24" i="3"/>
  <c r="C24" i="3"/>
  <c r="B24" i="3"/>
  <c r="I18" i="3"/>
  <c r="I17" i="3"/>
  <c r="I24" i="3" s="1"/>
  <c r="AF14" i="3"/>
  <c r="AE14" i="3"/>
  <c r="Z14" i="3"/>
  <c r="Y14" i="3"/>
  <c r="X14" i="3"/>
  <c r="W14" i="3"/>
  <c r="U14" i="3"/>
  <c r="T14" i="3"/>
  <c r="S14" i="3"/>
  <c r="R14" i="3"/>
  <c r="P14" i="3"/>
  <c r="O14" i="3"/>
  <c r="N14" i="3"/>
  <c r="M14" i="3"/>
  <c r="L14" i="3"/>
  <c r="K14" i="3"/>
  <c r="J14" i="3"/>
  <c r="H14" i="3"/>
  <c r="G14" i="3"/>
  <c r="F14" i="3"/>
  <c r="E14" i="3"/>
  <c r="C14" i="3"/>
  <c r="B14" i="3"/>
  <c r="V10" i="3"/>
  <c r="V14" i="3" s="1"/>
  <c r="Q10" i="3"/>
  <c r="Q14" i="3" s="1"/>
  <c r="D10" i="3"/>
  <c r="D14" i="3" s="1"/>
  <c r="I8" i="3"/>
  <c r="I14" i="3" s="1"/>
  <c r="AF90" i="2"/>
  <c r="AE90" i="2"/>
  <c r="AB90" i="2"/>
  <c r="AA90" i="2"/>
  <c r="Z90" i="2"/>
  <c r="Y90" i="2"/>
  <c r="X90" i="2"/>
  <c r="V90" i="2"/>
  <c r="U90" i="2"/>
  <c r="T90" i="2"/>
  <c r="S90" i="2"/>
  <c r="R90" i="2"/>
  <c r="Q90" i="2"/>
  <c r="P90" i="2"/>
  <c r="O90" i="2"/>
  <c r="N90" i="2"/>
  <c r="M90" i="2"/>
  <c r="L90" i="2"/>
  <c r="K90" i="2"/>
  <c r="K94" i="2" s="1"/>
  <c r="J90" i="2"/>
  <c r="I90" i="2"/>
  <c r="H90" i="2"/>
  <c r="G90" i="2"/>
  <c r="F90" i="2"/>
  <c r="E90" i="2"/>
  <c r="D90" i="2"/>
  <c r="C90" i="2"/>
  <c r="B90" i="2"/>
  <c r="W86" i="2"/>
  <c r="W90" i="2" s="1"/>
  <c r="I86" i="2"/>
  <c r="AF83" i="2"/>
  <c r="AE83" i="2"/>
  <c r="AB83" i="2"/>
  <c r="AA83" i="2"/>
  <c r="Z83" i="2"/>
  <c r="Y83" i="2"/>
  <c r="X83" i="2"/>
  <c r="W83" i="2"/>
  <c r="V83" i="2"/>
  <c r="U83" i="2"/>
  <c r="T83" i="2"/>
  <c r="S83" i="2"/>
  <c r="R83" i="2"/>
  <c r="P83" i="2"/>
  <c r="O83" i="2"/>
  <c r="N83" i="2"/>
  <c r="M83" i="2"/>
  <c r="L83" i="2"/>
  <c r="K83" i="2"/>
  <c r="J83" i="2"/>
  <c r="H83" i="2"/>
  <c r="G83" i="2"/>
  <c r="F83" i="2"/>
  <c r="E83" i="2"/>
  <c r="C83" i="2"/>
  <c r="B83" i="2"/>
  <c r="V80" i="2"/>
  <c r="Q80" i="2"/>
  <c r="Q83" i="2" s="1"/>
  <c r="P80" i="2"/>
  <c r="D80" i="2"/>
  <c r="D83" i="2" s="1"/>
  <c r="AF79" i="2"/>
  <c r="I79" i="2"/>
  <c r="I83" i="2" s="1"/>
  <c r="AF76" i="2"/>
  <c r="AE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F70" i="2"/>
  <c r="AE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H70" i="2"/>
  <c r="G70" i="2"/>
  <c r="F70" i="2"/>
  <c r="E70" i="2"/>
  <c r="D70" i="2"/>
  <c r="C70" i="2"/>
  <c r="B70" i="2"/>
  <c r="I65" i="2"/>
  <c r="I70" i="2" s="1"/>
  <c r="AF63" i="2"/>
  <c r="AE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H63" i="2"/>
  <c r="G63" i="2"/>
  <c r="F63" i="2"/>
  <c r="E63" i="2"/>
  <c r="D63" i="2"/>
  <c r="C63" i="2"/>
  <c r="B63" i="2"/>
  <c r="D59" i="2"/>
  <c r="I58" i="2"/>
  <c r="I63" i="2" s="1"/>
  <c r="AF55" i="2"/>
  <c r="AE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F48" i="2"/>
  <c r="AE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F41" i="2"/>
  <c r="AE41" i="2"/>
  <c r="AB41" i="2"/>
  <c r="AA41" i="2"/>
  <c r="Z41" i="2"/>
  <c r="Y41" i="2"/>
  <c r="X41" i="2"/>
  <c r="U41" i="2"/>
  <c r="T41" i="2"/>
  <c r="S41" i="2"/>
  <c r="R41" i="2"/>
  <c r="P41" i="2"/>
  <c r="O41" i="2"/>
  <c r="N41" i="2"/>
  <c r="M41" i="2"/>
  <c r="L41" i="2"/>
  <c r="K41" i="2"/>
  <c r="J41" i="2"/>
  <c r="I41" i="2"/>
  <c r="H41" i="2"/>
  <c r="G41" i="2"/>
  <c r="F41" i="2"/>
  <c r="E41" i="2"/>
  <c r="C41" i="2"/>
  <c r="B41" i="2"/>
  <c r="W38" i="2"/>
  <c r="W41" i="2" s="1"/>
  <c r="V38" i="2"/>
  <c r="V41" i="2" s="1"/>
  <c r="Q38" i="2"/>
  <c r="Q41" i="2" s="1"/>
  <c r="I38" i="2"/>
  <c r="D38" i="2"/>
  <c r="D41" i="2" s="1"/>
  <c r="AF34" i="2"/>
  <c r="AE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F26" i="2"/>
  <c r="AE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H26" i="2"/>
  <c r="G26" i="2"/>
  <c r="F26" i="2"/>
  <c r="E26" i="2"/>
  <c r="D26" i="2"/>
  <c r="C26" i="2"/>
  <c r="B26" i="2"/>
  <c r="I22" i="2"/>
  <c r="I21" i="2"/>
  <c r="I26" i="2" s="1"/>
  <c r="AF19" i="2"/>
  <c r="AE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L19" i="2"/>
  <c r="K19" i="2"/>
  <c r="J19" i="2"/>
  <c r="H19" i="2"/>
  <c r="G19" i="2"/>
  <c r="F19" i="2"/>
  <c r="E19" i="2"/>
  <c r="C19" i="2"/>
  <c r="B19" i="2"/>
  <c r="M15" i="2"/>
  <c r="M19" i="2" s="1"/>
  <c r="D15" i="2"/>
  <c r="D19" i="2" s="1"/>
  <c r="I14" i="2"/>
  <c r="I19" i="2" s="1"/>
  <c r="AF11" i="2"/>
  <c r="AE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E11" i="2"/>
  <c r="D11" i="2"/>
  <c r="C11" i="2"/>
  <c r="B11" i="2"/>
  <c r="F6" i="2"/>
  <c r="F11" i="2" s="1"/>
  <c r="B63" i="4" l="1"/>
  <c r="D63" i="4"/>
  <c r="F63" i="4"/>
  <c r="H63" i="4"/>
  <c r="J63" i="4"/>
  <c r="L63" i="4"/>
  <c r="N63" i="4"/>
  <c r="P63" i="4"/>
  <c r="R63" i="4"/>
  <c r="T63" i="4"/>
  <c r="V63" i="4"/>
  <c r="X63" i="4"/>
  <c r="Z63" i="4"/>
  <c r="AF63" i="4"/>
  <c r="C63" i="4"/>
  <c r="E63" i="4"/>
  <c r="G63" i="4"/>
  <c r="M63" i="4"/>
  <c r="O63" i="4"/>
  <c r="S63" i="4"/>
  <c r="U63" i="4"/>
  <c r="AE63" i="4"/>
  <c r="AA63" i="4"/>
  <c r="G119" i="3"/>
  <c r="J119" i="3"/>
  <c r="L119" i="3"/>
  <c r="N119" i="3"/>
  <c r="P119" i="3"/>
  <c r="R119" i="3"/>
  <c r="T119" i="3"/>
  <c r="Z119" i="3"/>
  <c r="AF119" i="3"/>
  <c r="F119" i="3"/>
  <c r="H119" i="3"/>
  <c r="V119" i="3"/>
  <c r="K119" i="3"/>
  <c r="M119" i="3"/>
  <c r="O119" i="3"/>
  <c r="S119" i="3"/>
  <c r="U119" i="3"/>
  <c r="Y119" i="3"/>
  <c r="AE119" i="3"/>
  <c r="C119" i="3"/>
  <c r="R94" i="2"/>
  <c r="T94" i="2"/>
  <c r="X94" i="2"/>
  <c r="C94" i="2"/>
  <c r="E94" i="2"/>
  <c r="G94" i="2"/>
  <c r="O94" i="2"/>
  <c r="S94" i="2"/>
  <c r="U94" i="2"/>
  <c r="Z94" i="2"/>
  <c r="AB94" i="2"/>
  <c r="AF94" i="2"/>
  <c r="B94" i="2"/>
  <c r="J94" i="2"/>
  <c r="L94" i="2"/>
  <c r="N94" i="2"/>
  <c r="P94" i="2"/>
  <c r="H94" i="2"/>
  <c r="AA94" i="2"/>
  <c r="AE94" i="2"/>
  <c r="I63" i="4"/>
  <c r="K63" i="4"/>
  <c r="Q63" i="4"/>
  <c r="W63" i="4"/>
  <c r="Q119" i="3"/>
  <c r="X119" i="3"/>
  <c r="E119" i="3"/>
  <c r="D94" i="2"/>
  <c r="V94" i="2"/>
  <c r="W94" i="2"/>
  <c r="M94" i="2"/>
  <c r="Q94" i="2"/>
  <c r="D29" i="3" l="1"/>
  <c r="C33" i="3" l="1"/>
  <c r="E33" i="3"/>
  <c r="F33" i="3"/>
  <c r="G33" i="3"/>
  <c r="H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E33" i="3"/>
  <c r="AF33" i="3"/>
  <c r="D33" i="3"/>
  <c r="D119" i="3" s="1"/>
  <c r="I33" i="3" l="1"/>
  <c r="B33" i="3" l="1"/>
  <c r="B119" i="3" s="1"/>
</calcChain>
</file>

<file path=xl/sharedStrings.xml><?xml version="1.0" encoding="utf-8"?>
<sst xmlns="http://schemas.openxmlformats.org/spreadsheetml/2006/main" count="533" uniqueCount="222">
  <si>
    <t>ЧАЙ С ЛИМОНОМ</t>
  </si>
  <si>
    <t>ФРУКТЫ СВЕЖИЕ ПО СЕЗОНУ /ЯБЛОКО/</t>
  </si>
  <si>
    <t>ХЛЕБ ПШЕНИЧНЫЙ</t>
  </si>
  <si>
    <t>ХЛЕБ РЖАНОЙ</t>
  </si>
  <si>
    <t>ИКРА КАБАЧКОВАЯ КОНСЕРВИРОВАННАЯ</t>
  </si>
  <si>
    <t>КАША РАССЫПЧАТАЯ ПЕРЛОВАЯ</t>
  </si>
  <si>
    <t>СОК ФРУКТОВЫЙ ВИШНЕВЫЙ</t>
  </si>
  <si>
    <t>СУП КАРТОФЕЛЬНЫЙ С БОБОВЫМИ /ГОРОХ/</t>
  </si>
  <si>
    <t>Молоко для детского питания 2,5% 200 г т/п</t>
  </si>
  <si>
    <t>КОМПОТ ИЗ СВЕЖИХ ПЛОДОВ (1-ЫЙ ВАРИАНТ) ЯБЛОЧНЫЙ</t>
  </si>
  <si>
    <t>САЛАТ ИЗ БЕЛОКОЧАННОЙ КАПУСТЫ С ЯБЛОКАМИ</t>
  </si>
  <si>
    <t>КИСЛОМОЛОЧНЫЙ НАПИТОК КЕФИР</t>
  </si>
  <si>
    <t xml:space="preserve">ЧАЙ С МОЛОКОМ </t>
  </si>
  <si>
    <t xml:space="preserve">САЛАТ ВИТАМИННЫЙ </t>
  </si>
  <si>
    <t>РАССОЛЬНИК ЛЕНИНГРАДСКИЙ</t>
  </si>
  <si>
    <t>КАКАО С МОЛОКОМ</t>
  </si>
  <si>
    <t>ПЮРЕ КАРТОФЕЛЬНОЕ</t>
  </si>
  <si>
    <t>ЧАЙ С САХАРОМ</t>
  </si>
  <si>
    <t xml:space="preserve">ИКРА СВЕКОЛЬНАЯ </t>
  </si>
  <si>
    <t>БОРЩ С ФАСОЛЬЮ И КАРТОФЕЛЕМ</t>
  </si>
  <si>
    <t>КОМПОТ ИЗ СМЕСИ СУХОФРУКТОВ</t>
  </si>
  <si>
    <t>СУП КАРТОФЕЛЬНЫЙ С МАКАРОННЫМИ ИЗДЕЛИЯМИ</t>
  </si>
  <si>
    <t>МЮСЛИ /ХЛОПЬЯ КУКУРУЗНЫЕ ИЛИ ПШЕНИЧНЫЕ/ С МОЛОКОМ</t>
  </si>
  <si>
    <t>КАПУСТА ТУШЕНАЯ</t>
  </si>
  <si>
    <t>СУП КРЕСТЬЯНСКИЙ С КРУПОЙ</t>
  </si>
  <si>
    <t xml:space="preserve">КАРТОФЕЛЬНОЕ ПЮРЕ </t>
  </si>
  <si>
    <t>МАКАРОНЫ, ЗАПЕЧЕННЫЕ С ЯЙЦОМ</t>
  </si>
  <si>
    <t>Итого за прием пищи:</t>
  </si>
  <si>
    <t>ПОНЕДЕЛЬНИК</t>
  </si>
  <si>
    <t>ВТОРНИК</t>
  </si>
  <si>
    <t>Наменование блюд / сырья</t>
  </si>
  <si>
    <t>Выход, г, мл</t>
  </si>
  <si>
    <t>Хлеб ржан</t>
  </si>
  <si>
    <t>Хлеб пшенич</t>
  </si>
  <si>
    <t>Мука пшеничн</t>
  </si>
  <si>
    <t>Крупы, бобовые</t>
  </si>
  <si>
    <t>Макаронные изделия</t>
  </si>
  <si>
    <t>Картофель</t>
  </si>
  <si>
    <t xml:space="preserve">Овощи </t>
  </si>
  <si>
    <t>Фрукты свежие</t>
  </si>
  <si>
    <t>Сухофрукты</t>
  </si>
  <si>
    <t>Соки натуральные</t>
  </si>
  <si>
    <t>Мясо</t>
  </si>
  <si>
    <t>Субпродукты</t>
  </si>
  <si>
    <t>Птица</t>
  </si>
  <si>
    <t>Рыба</t>
  </si>
  <si>
    <t xml:space="preserve">Молоко </t>
  </si>
  <si>
    <t>Кисломолочные продукты</t>
  </si>
  <si>
    <t>Творог</t>
  </si>
  <si>
    <t>Сыр</t>
  </si>
  <si>
    <t>Сметана</t>
  </si>
  <si>
    <t>Масло слив</t>
  </si>
  <si>
    <t>Масло растительное</t>
  </si>
  <si>
    <t>Яйцо</t>
  </si>
  <si>
    <t>Сахар</t>
  </si>
  <si>
    <t>Кондитерские изделия</t>
  </si>
  <si>
    <t>Чай</t>
  </si>
  <si>
    <t>Какао-порошок</t>
  </si>
  <si>
    <t>Кофейный напиток</t>
  </si>
  <si>
    <t>Дрожжи</t>
  </si>
  <si>
    <t>Соль йодированная</t>
  </si>
  <si>
    <t>Специи</t>
  </si>
  <si>
    <t>СРЕДА</t>
  </si>
  <si>
    <t>ЧЕТВЕРГ</t>
  </si>
  <si>
    <t>ПЯТНИЦА</t>
  </si>
  <si>
    <t xml:space="preserve">ПОНЕДЕЛЬНИК </t>
  </si>
  <si>
    <t>НОРМА НА 1 РЕБЕНКА ПО САНПИН</t>
  </si>
  <si>
    <t>ФАКТИЧЕСКИ ВЫПОЛНЕНО</t>
  </si>
  <si>
    <t>2-2,5</t>
  </si>
  <si>
    <t>6-7,5</t>
  </si>
  <si>
    <t>200-300</t>
  </si>
  <si>
    <t>50-75</t>
  </si>
  <si>
    <t>15-22,5</t>
  </si>
  <si>
    <t>40-60</t>
  </si>
  <si>
    <t>10-15</t>
  </si>
  <si>
    <t>2-3</t>
  </si>
  <si>
    <t>ЩИ ИЗ СВЕЖЕЙ КАПУСТЫ</t>
  </si>
  <si>
    <t>ОВОЩИ НАТУРАЛЬНЫЕ ПО СЕЗОНУ****/ ОГУРЦЫ /</t>
  </si>
  <si>
    <t>КАША ЯЧНЕВАЯ РАССЫПЧАТАЯ ПО-КУПЕЧЕСКИ</t>
  </si>
  <si>
    <t>ГРАТЕН ИЗ ПЕЧЕНИ С КАРТОФЕЛЕМ</t>
  </si>
  <si>
    <t>ОВОЩИ НАТУРАЛЬНЫЕ /МОРКОВНЫЕ ПАЛОЧКИ/</t>
  </si>
  <si>
    <t>КИСЛОМОЛОЧНЫЙ НАПИТОК*****/СНЕЖОК/</t>
  </si>
  <si>
    <t>ФРУКТЫ СВЕЖИЕ ПО СЕЗОНУ* /ЯБЛОКО/</t>
  </si>
  <si>
    <t>ОВОЩИ НАТУРАЛЬНЫЕ ПО СЕЗОНУ**** /ТОМАТЫ/</t>
  </si>
  <si>
    <t>КИСЛОМОЛОЧНЫЙ НАПИТОК***** /КЕФИР/</t>
  </si>
  <si>
    <t>КОТЛЕТЫ РЫБНЫЕ ЛЮБИТЕЛЬСКИЕ</t>
  </si>
  <si>
    <t>ЖАРКОЕ ПО-ДОМАШНЕМУ</t>
  </si>
  <si>
    <t>КАРТОФЕЛЬ ЗАПЕЧЕННЫЙ С ЯЙЦОМ И ОВОЩАМИ</t>
  </si>
  <si>
    <t>СУП-ЛАПША ДОМАШНЯЯ</t>
  </si>
  <si>
    <t>ФРУКТЫ СВЕЖИЕ ПО СЕЗОНУ* АПЕЛЬСИН/</t>
  </si>
  <si>
    <t>ОВОЩИ НАТУРАЛЬНЫЕ ПО СЕЗОНУ****/ ТОМАТЫ /</t>
  </si>
  <si>
    <t>КОНДИТЕРСКИЕ ИЗДЕЛИЯ*** /ПЕЧЕНЬЕ САХАРНОЕ/</t>
  </si>
  <si>
    <t>ТЕФТЕЛИ МЯСНЫЕ 1 ВАРИАНТ 110/20</t>
  </si>
  <si>
    <t>КИСЛОМОЛОЧНЫЙ НАПИТОК/КЕФИР/</t>
  </si>
  <si>
    <t>ЗАПЕКАНКА ИЗ ПЕЧЕНИ  ПО-ЦАРСКИ</t>
  </si>
  <si>
    <t xml:space="preserve">СОУС ТОМАТНЫЙ С ОВОЩАМИ </t>
  </si>
  <si>
    <t>ФРУКТЫ СВЕЖИЕ/ АПЕЛЬСИНЫ/</t>
  </si>
  <si>
    <t>КИСЛОМОЛОЧНЫЙ НАПИТОК*****  СНЕЖОК</t>
  </si>
  <si>
    <t>КОФЕЙНЫЙ НАПИТОК С МОЛОКОМ 180</t>
  </si>
  <si>
    <t>ХЛЕБ РЖАНОЙ 20</t>
  </si>
  <si>
    <t>СОК ФРУКТОВЫЙ **/ВИНОГРАДНЫ/</t>
  </si>
  <si>
    <t>САЛАТ КУБАНОЧКА</t>
  </si>
  <si>
    <t>БОРЩ ПО-КУБАНСКИ</t>
  </si>
  <si>
    <t>КАРТОФЕЛЬ ПО-ХУТОРСКИ</t>
  </si>
  <si>
    <t>КОТЛЕТА КАЗАЧОК</t>
  </si>
  <si>
    <t>УЗВАР ИЗ СМЕСИ СУХОФРУКТОВ И ПЛОДОВ ШИПОВНИКА</t>
  </si>
  <si>
    <t>ОВОЩИ ПО СЕЗОНУ ТОМАТЫ</t>
  </si>
  <si>
    <t>КЕФИР</t>
  </si>
  <si>
    <t>КАПУСТА ТУШЕНАЯ  С ЯБЛОКАМИ</t>
  </si>
  <si>
    <t>МАКАРОНЫ ЗАПЕЧЕННЫЕ С ЯЙЦОМ И СЫРОМ</t>
  </si>
  <si>
    <t>СУП ИЗ ОВОЩЕЙ</t>
  </si>
  <si>
    <t>КОТЛЕТЫ РУБЛЕННЫЕ ИЗ ПТИЦЫ</t>
  </si>
  <si>
    <t>ЯБЛОКИ, ЗАПЕЧЕННЫЕ  ПО-КУБАНСКИ</t>
  </si>
  <si>
    <t>СОК  ФРУКТОВЫЙ** ЯБЛОЧНЫЙ</t>
  </si>
  <si>
    <t>ЧАЙ С МОЛОКОМ</t>
  </si>
  <si>
    <t>САЛАТ ИЗ СВЕКЛЫ С  ИЗЮМОМ</t>
  </si>
  <si>
    <t>АЗУ</t>
  </si>
  <si>
    <t xml:space="preserve">ТЫКВА ПРИПУЩЕННАЯ С ЯБЛОКАМИ </t>
  </si>
  <si>
    <t>КАРТОФЕЛЬ ОТВАРНОЙ</t>
  </si>
  <si>
    <t xml:space="preserve">СОК ЯБЛОЧНЫЙ </t>
  </si>
  <si>
    <t>ФРУКТЫ СВЕЖИЕ ПО СЕЗОНУ*  /ЯБЛОКО/</t>
  </si>
  <si>
    <t xml:space="preserve">ХЛЕБ ПШЕНИЧНЫЙ </t>
  </si>
  <si>
    <t>МЯСО ТУШЕНОЕ С ОВОЩАМИ В СОУСЕ</t>
  </si>
  <si>
    <t>187-287,5</t>
  </si>
  <si>
    <t>35-52,5</t>
  </si>
  <si>
    <t>САЛАТ ИЗ КАПУСТЫ Б/К С МОРКОВЬЮ****</t>
  </si>
  <si>
    <t>БУТЕРБРОДЫ С ПОВИДЛОМ И МАСЛОМ</t>
  </si>
  <si>
    <t>КОФЕЙНЫЙ НАПИТОК С МОЛОКОМ</t>
  </si>
  <si>
    <t>ИКРА МОРКОВНАЯ</t>
  </si>
  <si>
    <t>РАГУ ИЗ ОВОЩЕЙ</t>
  </si>
  <si>
    <t>СОК ФРУКТОВЫЙ**/ВИНОГРАДНЫЙ/</t>
  </si>
  <si>
    <t xml:space="preserve">КИСЕЛЬ ИЗ ЯБЛОК СУШЕНЫХ </t>
  </si>
  <si>
    <t>БУЛОЧКА ДОМАШНЯЯ П/П</t>
  </si>
  <si>
    <t>СЫР ПОРЦИЯМИ РОССИЙСКИЙ</t>
  </si>
  <si>
    <t>ПЛОВ ИЗ ЦЫПЛЕНКА</t>
  </si>
  <si>
    <t>ПИРОЖОК ПЕЧЕНЫЙ С КАПУСТОЙ</t>
  </si>
  <si>
    <t>ПОЛДНИКИ</t>
  </si>
  <si>
    <t>ОБЕДЫ</t>
  </si>
  <si>
    <t>ЗАВТРАКИ</t>
  </si>
  <si>
    <t xml:space="preserve">КАША ВЯЗКАЯ ИЗ РИСА И ПШЕНА </t>
  </si>
  <si>
    <t>БИТОЧКИ РЫБНЫЕ С МАСЛОМ 100/5</t>
  </si>
  <si>
    <t>СУББОТА</t>
  </si>
  <si>
    <t>СУП ИЗ ОВОЩЕЙ С ФРИКАДЕЛЬКАМИ 180/70</t>
  </si>
  <si>
    <t>КАША  "ЯНТАРНАЯ "ИЗ ПШЕННОЙ КРУПЫ С ЯБЛОКАМИ</t>
  </si>
  <si>
    <t>ВЫПОЛНЕНИЕ НОРМ ПИТАНИЯ СОГЛАСНО ТРЕБОВАНИЯМ САНПИН 2.3./2.4 3590-20 ПО ОСНОВНОМУ ЦИКЛИЧНОМУ МЕНЮ  ДЛЯ ВОЗРАСТНОЙ КАТЕГОРИИ 12-18  ЛЕТ</t>
  </si>
  <si>
    <t>ВЫПОЛНЕНИЕ НОРМ ПИТАНИЯ СОГЛАСНО ТРЕБОВАНИЯМ САНПИН 2.3./2.4 3590-20 ПО ОСНОВНОМУ ЦИКЛИЧНОМУ МЕНЮ  ДЛЯ ВОЗРАСТНОЙ КАТЕГОРИИ 12-18 ЛЕТ</t>
  </si>
  <si>
    <t>КОТЛЕТЫ  РЫБНЫЕ /СОУС  МОЛОЧНЫЙ 100/25</t>
  </si>
  <si>
    <t>ЗАПЕКАНКА ИЗ ТВОРОГА С ТЫКВОЙ  / ПОВИДЛО 200/20</t>
  </si>
  <si>
    <t xml:space="preserve">ПАСТА С КУРИЦЕЙ </t>
  </si>
  <si>
    <t>БУТЕРБРОД С СЫРОМ И МАСЛОМ 30/15/5</t>
  </si>
  <si>
    <t>КОТЛЕТЫ ДОМАШНИЕ С МАСЛОМ 100/5</t>
  </si>
  <si>
    <t>ЗАПЕКАНКА ИЗ ТВОРОГА/ПОВИДЛО 200/20</t>
  </si>
  <si>
    <t>ЗАПЕКАНКА ИЗ ПЕЧЕНИ С РИСОМ/ СОУС ТОМ С ОВОЩАМИ 200/20</t>
  </si>
  <si>
    <t>120-180</t>
  </si>
  <si>
    <t>20-30</t>
  </si>
  <si>
    <t>320-480</t>
  </si>
  <si>
    <t>185-277,5</t>
  </si>
  <si>
    <t>78-117</t>
  </si>
  <si>
    <t>53-79,5</t>
  </si>
  <si>
    <t>77-115,5</t>
  </si>
  <si>
    <t>350-525</t>
  </si>
  <si>
    <t>180-270</t>
  </si>
  <si>
    <t>120-150</t>
  </si>
  <si>
    <t>180-210</t>
  </si>
  <si>
    <t>60-90</t>
  </si>
  <si>
    <t>36-45</t>
  </si>
  <si>
    <t>54-63</t>
  </si>
  <si>
    <t>18-27</t>
  </si>
  <si>
    <t>3,6-4,2</t>
  </si>
  <si>
    <t>1,2-1,8</t>
  </si>
  <si>
    <t>4,8-6</t>
  </si>
  <si>
    <t>6-7</t>
  </si>
  <si>
    <t xml:space="preserve">КОТЛЕТЫ РЫБНЫЕ/ МАСЛО  110/5 </t>
  </si>
  <si>
    <t>432-518</t>
  </si>
  <si>
    <t>720-840</t>
  </si>
  <si>
    <t>72-84</t>
  </si>
  <si>
    <t>673,2-785,4</t>
  </si>
  <si>
    <t>1152-1344</t>
  </si>
  <si>
    <t>666-777</t>
  </si>
  <si>
    <t>280,8-327,6</t>
  </si>
  <si>
    <t>144-168</t>
  </si>
  <si>
    <t>190,8-222,6</t>
  </si>
  <si>
    <t>277,2-323,4</t>
  </si>
  <si>
    <t>648-756</t>
  </si>
  <si>
    <t>216-252</t>
  </si>
  <si>
    <t>36-42</t>
  </si>
  <si>
    <t>126-147</t>
  </si>
  <si>
    <t>64,8-76,8</t>
  </si>
  <si>
    <t>СУП С МАКАРОННЫМИ ИЗДЕЛИЯМИ</t>
  </si>
  <si>
    <t>СУП С КЛЕЦКАМИ</t>
  </si>
  <si>
    <t>ЗАПЕКАНКА ИЗ ТВОРОГА / МОЛОКО СГУЩ 200/20</t>
  </si>
  <si>
    <t>САЛАТ ИЗ КАПУСТЫ Б/К С ЯБЛОКАМИ</t>
  </si>
  <si>
    <t>СТОЖКИ КУРИНЫЕ С ОВОЩАМИ</t>
  </si>
  <si>
    <t>288-360</t>
  </si>
  <si>
    <t>480-600</t>
  </si>
  <si>
    <t>48-60</t>
  </si>
  <si>
    <t>448,8-561</t>
  </si>
  <si>
    <t>768-960</t>
  </si>
  <si>
    <t>444-555</t>
  </si>
  <si>
    <t>187,2-234</t>
  </si>
  <si>
    <t>96-120</t>
  </si>
  <si>
    <t>127,2-159</t>
  </si>
  <si>
    <t>184,8-231</t>
  </si>
  <si>
    <t>840-1050</t>
  </si>
  <si>
    <t>432-540</t>
  </si>
  <si>
    <t>144-180</t>
  </si>
  <si>
    <t>24-30</t>
  </si>
  <si>
    <t>84-105</t>
  </si>
  <si>
    <t>43,2-54</t>
  </si>
  <si>
    <t>2,4-5,16</t>
  </si>
  <si>
    <t xml:space="preserve">ЯБЛОКО ЗАПЕЧЕННОЕ </t>
  </si>
  <si>
    <t xml:space="preserve">КАША ВЯЗКАЯ ГЕРКУЛЕСОВАЯ </t>
  </si>
  <si>
    <t>ТЕФТЕЛИ РЫБНЫЕ В СОУСЕ 130/15</t>
  </si>
  <si>
    <t>ЗАПЕКАНКА ОВОЩНАЯ С КУРИЦЕЙ</t>
  </si>
  <si>
    <t xml:space="preserve">КОНДИТЕРСКОЕ ИЗДЕЛИЕ </t>
  </si>
  <si>
    <t xml:space="preserve">КАКАО С МОЛОКОМ </t>
  </si>
  <si>
    <t>КИСЕЛЬ ИЗ СОКА ПЛОДОВОГО С САХАРОМ</t>
  </si>
  <si>
    <t>СОК ВИНОГРАДНЫЙ</t>
  </si>
  <si>
    <t>МАКАРОНЫ В МОЛОКЕ</t>
  </si>
  <si>
    <t>КОТЛЕТЫ  РЫБНЫЕ /СОУС 100/25</t>
  </si>
  <si>
    <t xml:space="preserve">РИС ОТВАРНОЙ </t>
  </si>
  <si>
    <t>1260-1470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</si>
</sst>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rgb="FF000000"/>
      <name val="Tahoma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C6D9F1"/>
        <bgColor rgb="FFB7DEE8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B7DEE8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2" fontId="3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0" fontId="2" fillId="2" borderId="2" xfId="0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/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0" xfId="0" applyFont="1"/>
    <xf numFmtId="0" fontId="2" fillId="5" borderId="0" xfId="0" applyFont="1" applyFill="1"/>
    <xf numFmtId="0" fontId="4" fillId="4" borderId="9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5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" fillId="4" borderId="3" xfId="0" applyFont="1" applyFill="1" applyBorder="1"/>
    <xf numFmtId="0" fontId="1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3" xfId="0" applyNumberFormat="1" applyFont="1" applyBorder="1"/>
    <xf numFmtId="4" fontId="4" fillId="5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/>
    </xf>
    <xf numFmtId="4" fontId="5" fillId="5" borderId="3" xfId="0" applyNumberFormat="1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4" fontId="4" fillId="4" borderId="9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4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4" fillId="4" borderId="0" xfId="0" applyFont="1" applyFill="1" applyAlignment="1"/>
    <xf numFmtId="0" fontId="4" fillId="4" borderId="3" xfId="0" applyFont="1" applyFill="1" applyBorder="1" applyAlignment="1"/>
    <xf numFmtId="0" fontId="4" fillId="0" borderId="3" xfId="0" applyFont="1" applyBorder="1" applyAlignment="1"/>
    <xf numFmtId="0" fontId="2" fillId="0" borderId="0" xfId="0" applyFont="1" applyAlignment="1"/>
    <xf numFmtId="0" fontId="6" fillId="2" borderId="2" xfId="0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2" fontId="3" fillId="6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5"/>
  <sheetViews>
    <sheetView topLeftCell="F85" zoomScaleNormal="100" workbookViewId="0">
      <selection activeCell="AA99" sqref="AA99"/>
    </sheetView>
  </sheetViews>
  <sheetFormatPr defaultRowHeight="13.2" x14ac:dyDescent="0.25"/>
  <cols>
    <col min="1" max="1" width="46" style="72" customWidth="1"/>
    <col min="2" max="2" width="10.28515625" style="3" customWidth="1"/>
    <col min="3" max="28" width="8.7109375" style="3" customWidth="1"/>
    <col min="29" max="30" width="6.7109375" style="3" customWidth="1"/>
    <col min="31" max="32" width="8.7109375" style="3" customWidth="1"/>
    <col min="33" max="16384" width="9.140625" style="1"/>
  </cols>
  <sheetData>
    <row r="1" spans="1:34" x14ac:dyDescent="0.25">
      <c r="A1" s="95" t="s">
        <v>145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31"/>
      <c r="AH1" s="31"/>
    </row>
    <row r="2" spans="1:34" x14ac:dyDescent="0.25">
      <c r="A2" s="95" t="s">
        <v>138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31"/>
      <c r="AH2" s="31"/>
    </row>
    <row r="3" spans="1:34" s="3" customFormat="1" ht="66" x14ac:dyDescent="0.2">
      <c r="A3" s="2" t="s">
        <v>30</v>
      </c>
      <c r="B3" s="2" t="s">
        <v>31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40</v>
      </c>
      <c r="L3" s="2" t="s">
        <v>41</v>
      </c>
      <c r="M3" s="2" t="s">
        <v>42</v>
      </c>
      <c r="N3" s="2" t="s">
        <v>43</v>
      </c>
      <c r="O3" s="2" t="s">
        <v>44</v>
      </c>
      <c r="P3" s="2" t="s">
        <v>45</v>
      </c>
      <c r="Q3" s="2" t="s">
        <v>46</v>
      </c>
      <c r="R3" s="2" t="s">
        <v>47</v>
      </c>
      <c r="S3" s="2" t="s">
        <v>48</v>
      </c>
      <c r="T3" s="2" t="s">
        <v>49</v>
      </c>
      <c r="U3" s="2" t="s">
        <v>50</v>
      </c>
      <c r="V3" s="2" t="s">
        <v>51</v>
      </c>
      <c r="W3" s="2" t="s">
        <v>52</v>
      </c>
      <c r="X3" s="2" t="s">
        <v>53</v>
      </c>
      <c r="Y3" s="2" t="s">
        <v>54</v>
      </c>
      <c r="Z3" s="2" t="s">
        <v>55</v>
      </c>
      <c r="AA3" s="2" t="s">
        <v>56</v>
      </c>
      <c r="AB3" s="2" t="s">
        <v>57</v>
      </c>
      <c r="AC3" s="2" t="s">
        <v>58</v>
      </c>
      <c r="AD3" s="2" t="s">
        <v>59</v>
      </c>
      <c r="AE3" s="2" t="s">
        <v>60</v>
      </c>
      <c r="AF3" s="2" t="s">
        <v>61</v>
      </c>
    </row>
    <row r="4" spans="1:34" s="3" customFormat="1" x14ac:dyDescent="0.2">
      <c r="A4" s="4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4" x14ac:dyDescent="0.25">
      <c r="A5" s="69" t="s">
        <v>28</v>
      </c>
      <c r="B5" s="41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4" ht="25.05" customHeight="1" x14ac:dyDescent="0.25">
      <c r="A6" s="7" t="s">
        <v>139</v>
      </c>
      <c r="B6" s="12">
        <v>200</v>
      </c>
      <c r="C6" s="12"/>
      <c r="D6" s="12"/>
      <c r="E6" s="12"/>
      <c r="F6" s="12">
        <f>13.3+18.1</f>
        <v>31.400000000000002</v>
      </c>
      <c r="G6" s="19"/>
      <c r="H6" s="19"/>
      <c r="I6" s="19"/>
      <c r="J6" s="19"/>
      <c r="K6" s="19"/>
      <c r="L6" s="19"/>
      <c r="M6" s="19"/>
      <c r="N6" s="19"/>
      <c r="O6" s="20"/>
      <c r="P6" s="19"/>
      <c r="Q6" s="19">
        <v>95.2</v>
      </c>
      <c r="R6" s="19"/>
      <c r="S6" s="19"/>
      <c r="T6" s="19"/>
      <c r="U6" s="19"/>
      <c r="V6" s="19">
        <v>9.5</v>
      </c>
      <c r="W6" s="19"/>
      <c r="X6" s="19"/>
      <c r="Y6" s="19">
        <v>5.7</v>
      </c>
      <c r="Z6" s="19"/>
      <c r="AA6" s="19"/>
      <c r="AB6" s="19"/>
      <c r="AC6" s="19"/>
      <c r="AD6" s="19"/>
      <c r="AE6" s="19"/>
      <c r="AF6" s="19"/>
    </row>
    <row r="7" spans="1:34" ht="25.05" customHeight="1" x14ac:dyDescent="0.25">
      <c r="A7" s="42" t="s">
        <v>149</v>
      </c>
      <c r="B7" s="43">
        <v>50</v>
      </c>
      <c r="C7" s="19"/>
      <c r="D7" s="19">
        <v>30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19"/>
      <c r="Q7" s="19"/>
      <c r="R7" s="19"/>
      <c r="S7" s="19"/>
      <c r="T7" s="19">
        <v>15</v>
      </c>
      <c r="U7" s="19"/>
      <c r="V7" s="19">
        <v>5</v>
      </c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4" ht="25.05" customHeight="1" x14ac:dyDescent="0.25">
      <c r="A8" s="42" t="s">
        <v>114</v>
      </c>
      <c r="B8" s="12">
        <v>180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>
        <v>45.9</v>
      </c>
      <c r="R8" s="19"/>
      <c r="S8" s="19"/>
      <c r="T8" s="19"/>
      <c r="U8" s="19"/>
      <c r="V8" s="19"/>
      <c r="W8" s="20"/>
      <c r="X8" s="19"/>
      <c r="Y8" s="19">
        <v>6.3</v>
      </c>
      <c r="Z8" s="19"/>
      <c r="AA8" s="19">
        <v>0.9</v>
      </c>
      <c r="AB8" s="19"/>
      <c r="AC8" s="19"/>
      <c r="AD8" s="19"/>
      <c r="AE8" s="19"/>
      <c r="AF8" s="19"/>
    </row>
    <row r="9" spans="1:34" ht="25.05" customHeight="1" x14ac:dyDescent="0.25">
      <c r="A9" s="7" t="s">
        <v>1</v>
      </c>
      <c r="B9" s="12">
        <v>100</v>
      </c>
      <c r="C9" s="19"/>
      <c r="D9" s="19"/>
      <c r="E9" s="19"/>
      <c r="F9" s="19"/>
      <c r="G9" s="19"/>
      <c r="H9" s="19"/>
      <c r="I9" s="19"/>
      <c r="J9" s="19">
        <v>100</v>
      </c>
      <c r="K9" s="19"/>
      <c r="L9" s="19"/>
      <c r="M9" s="19"/>
      <c r="N9" s="19"/>
      <c r="O9" s="20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4" ht="25.05" customHeight="1" x14ac:dyDescent="0.25">
      <c r="A10" s="7" t="s">
        <v>3</v>
      </c>
      <c r="B10" s="12">
        <v>40</v>
      </c>
      <c r="C10" s="19">
        <v>40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>
        <v>0.16</v>
      </c>
      <c r="AE10" s="19"/>
      <c r="AF10" s="19"/>
    </row>
    <row r="11" spans="1:34" ht="25.05" customHeight="1" x14ac:dyDescent="0.25">
      <c r="A11" s="9" t="s">
        <v>27</v>
      </c>
      <c r="B11" s="44">
        <f t="shared" ref="B11:AF11" si="0">SUM(B6:B10)</f>
        <v>570</v>
      </c>
      <c r="C11" s="44">
        <f t="shared" si="0"/>
        <v>40</v>
      </c>
      <c r="D11" s="44">
        <f t="shared" si="0"/>
        <v>30</v>
      </c>
      <c r="E11" s="44">
        <f t="shared" si="0"/>
        <v>0</v>
      </c>
      <c r="F11" s="44">
        <f t="shared" si="0"/>
        <v>31.400000000000002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100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141.1</v>
      </c>
      <c r="R11" s="44">
        <f t="shared" si="0"/>
        <v>0</v>
      </c>
      <c r="S11" s="44">
        <f t="shared" si="0"/>
        <v>0</v>
      </c>
      <c r="T11" s="44">
        <f t="shared" si="0"/>
        <v>15</v>
      </c>
      <c r="U11" s="44">
        <f t="shared" si="0"/>
        <v>0</v>
      </c>
      <c r="V11" s="44">
        <f t="shared" si="0"/>
        <v>14.5</v>
      </c>
      <c r="W11" s="44">
        <f t="shared" si="0"/>
        <v>0</v>
      </c>
      <c r="X11" s="44">
        <f t="shared" si="0"/>
        <v>0</v>
      </c>
      <c r="Y11" s="44">
        <f t="shared" si="0"/>
        <v>12</v>
      </c>
      <c r="Z11" s="44">
        <f t="shared" si="0"/>
        <v>0</v>
      </c>
      <c r="AA11" s="44">
        <f t="shared" si="0"/>
        <v>0.9</v>
      </c>
      <c r="AB11" s="44">
        <f t="shared" si="0"/>
        <v>0</v>
      </c>
      <c r="AC11" s="44">
        <f t="shared" si="0"/>
        <v>0</v>
      </c>
      <c r="AD11" s="44">
        <f t="shared" si="0"/>
        <v>0.16</v>
      </c>
      <c r="AE11" s="44">
        <f t="shared" si="0"/>
        <v>0</v>
      </c>
      <c r="AF11" s="44">
        <f t="shared" si="0"/>
        <v>0</v>
      </c>
    </row>
    <row r="12" spans="1:34" ht="25.05" customHeight="1" x14ac:dyDescent="0.25">
      <c r="A12" s="69" t="s">
        <v>29</v>
      </c>
      <c r="B12" s="41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4" ht="25.05" customHeight="1" x14ac:dyDescent="0.25">
      <c r="A13" s="7" t="s">
        <v>77</v>
      </c>
      <c r="B13" s="12">
        <v>100</v>
      </c>
      <c r="C13" s="19"/>
      <c r="D13" s="19"/>
      <c r="E13" s="19"/>
      <c r="F13" s="19"/>
      <c r="G13" s="19"/>
      <c r="H13" s="19"/>
      <c r="I13" s="19">
        <v>100</v>
      </c>
      <c r="J13" s="19"/>
      <c r="K13" s="19"/>
      <c r="L13" s="19"/>
      <c r="M13" s="19"/>
      <c r="N13" s="19"/>
      <c r="O13" s="20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4" ht="25.05" customHeight="1" x14ac:dyDescent="0.25">
      <c r="A14" s="7" t="s">
        <v>78</v>
      </c>
      <c r="B14" s="12">
        <v>180</v>
      </c>
      <c r="C14" s="19"/>
      <c r="D14" s="19"/>
      <c r="E14" s="19"/>
      <c r="F14" s="19">
        <v>56.6</v>
      </c>
      <c r="G14" s="19"/>
      <c r="H14" s="19"/>
      <c r="I14" s="19">
        <f>5+1.372</f>
        <v>6.3719999999999999</v>
      </c>
      <c r="J14" s="19"/>
      <c r="K14" s="19"/>
      <c r="L14" s="19"/>
      <c r="M14" s="19"/>
      <c r="N14" s="19"/>
      <c r="O14" s="20"/>
      <c r="P14" s="19"/>
      <c r="Q14" s="89"/>
      <c r="R14" s="89"/>
      <c r="S14" s="89"/>
      <c r="T14" s="89"/>
      <c r="U14" s="89"/>
      <c r="V14" s="19">
        <v>4.8</v>
      </c>
      <c r="W14" s="19">
        <v>3.6</v>
      </c>
      <c r="X14" s="19"/>
      <c r="Y14" s="19"/>
      <c r="Z14" s="19"/>
      <c r="AA14" s="19"/>
      <c r="AB14" s="19"/>
      <c r="AC14" s="19"/>
      <c r="AD14" s="19"/>
      <c r="AE14" s="19"/>
      <c r="AF14" s="19"/>
    </row>
    <row r="15" spans="1:34" ht="25.05" customHeight="1" x14ac:dyDescent="0.25">
      <c r="A15" s="7" t="s">
        <v>150</v>
      </c>
      <c r="B15" s="12">
        <v>105</v>
      </c>
      <c r="C15" s="19"/>
      <c r="D15" s="19">
        <f>15.86+4.85</f>
        <v>20.71</v>
      </c>
      <c r="E15" s="19"/>
      <c r="F15" s="19"/>
      <c r="G15" s="19"/>
      <c r="H15" s="19"/>
      <c r="I15" s="19">
        <v>2.4500000000000002</v>
      </c>
      <c r="J15" s="19"/>
      <c r="K15" s="19"/>
      <c r="L15" s="19"/>
      <c r="M15" s="19">
        <f>28.7+57.4</f>
        <v>86.1</v>
      </c>
      <c r="N15" s="19"/>
      <c r="O15" s="20"/>
      <c r="P15" s="19"/>
      <c r="Q15" s="19"/>
      <c r="R15" s="19"/>
      <c r="S15" s="19"/>
      <c r="T15" s="19"/>
      <c r="U15" s="19"/>
      <c r="V15" s="89">
        <v>5</v>
      </c>
      <c r="W15" s="89">
        <v>3.33</v>
      </c>
      <c r="X15" s="89">
        <v>0.99</v>
      </c>
      <c r="Y15" s="89"/>
      <c r="Z15" s="89"/>
      <c r="AA15" s="89"/>
      <c r="AB15" s="89"/>
      <c r="AC15" s="89"/>
      <c r="AD15" s="19"/>
      <c r="AE15" s="19"/>
      <c r="AF15" s="19"/>
    </row>
    <row r="16" spans="1:34" ht="25.05" customHeight="1" x14ac:dyDescent="0.25">
      <c r="A16" s="7" t="s">
        <v>113</v>
      </c>
      <c r="B16" s="12">
        <v>200</v>
      </c>
      <c r="C16" s="45"/>
      <c r="D16" s="19"/>
      <c r="E16" s="19"/>
      <c r="F16" s="19"/>
      <c r="G16" s="19"/>
      <c r="H16" s="19"/>
      <c r="I16" s="19"/>
      <c r="J16" s="19"/>
      <c r="K16" s="19"/>
      <c r="L16" s="19">
        <v>200</v>
      </c>
      <c r="M16" s="19"/>
      <c r="N16" s="19"/>
      <c r="O16" s="20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25.05" customHeight="1" x14ac:dyDescent="0.25">
      <c r="A17" s="7" t="s">
        <v>2</v>
      </c>
      <c r="B17" s="12">
        <v>40</v>
      </c>
      <c r="C17" s="19"/>
      <c r="D17" s="19">
        <v>40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ht="25.05" customHeight="1" x14ac:dyDescent="0.25">
      <c r="A18" s="7" t="s">
        <v>3</v>
      </c>
      <c r="B18" s="12">
        <v>40</v>
      </c>
      <c r="C18" s="19">
        <v>40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25.05" customHeight="1" x14ac:dyDescent="0.25">
      <c r="A19" s="9" t="s">
        <v>27</v>
      </c>
      <c r="B19" s="44">
        <f>SUM(B13:B18)</f>
        <v>665</v>
      </c>
      <c r="C19" s="44">
        <f t="shared" ref="C19:AF19" si="1">SUM(C13:C18)</f>
        <v>40</v>
      </c>
      <c r="D19" s="44">
        <f t="shared" si="1"/>
        <v>60.71</v>
      </c>
      <c r="E19" s="44">
        <f t="shared" si="1"/>
        <v>0</v>
      </c>
      <c r="F19" s="44">
        <f t="shared" si="1"/>
        <v>56.6</v>
      </c>
      <c r="G19" s="44">
        <f t="shared" si="1"/>
        <v>0</v>
      </c>
      <c r="H19" s="44">
        <f t="shared" si="1"/>
        <v>0</v>
      </c>
      <c r="I19" s="44">
        <f t="shared" si="1"/>
        <v>108.822</v>
      </c>
      <c r="J19" s="44">
        <f t="shared" si="1"/>
        <v>0</v>
      </c>
      <c r="K19" s="44">
        <f t="shared" si="1"/>
        <v>0</v>
      </c>
      <c r="L19" s="44">
        <f t="shared" si="1"/>
        <v>200</v>
      </c>
      <c r="M19" s="44">
        <f t="shared" si="1"/>
        <v>86.1</v>
      </c>
      <c r="N19" s="44">
        <f t="shared" si="1"/>
        <v>0</v>
      </c>
      <c r="O19" s="44">
        <f t="shared" si="1"/>
        <v>0</v>
      </c>
      <c r="P19" s="44">
        <f t="shared" si="1"/>
        <v>0</v>
      </c>
      <c r="Q19" s="44">
        <f t="shared" si="1"/>
        <v>0</v>
      </c>
      <c r="R19" s="44">
        <f t="shared" si="1"/>
        <v>0</v>
      </c>
      <c r="S19" s="44">
        <f t="shared" si="1"/>
        <v>0</v>
      </c>
      <c r="T19" s="44">
        <f t="shared" si="1"/>
        <v>0</v>
      </c>
      <c r="U19" s="44">
        <f t="shared" si="1"/>
        <v>0</v>
      </c>
      <c r="V19" s="44">
        <f t="shared" si="1"/>
        <v>9.8000000000000007</v>
      </c>
      <c r="W19" s="44">
        <f t="shared" si="1"/>
        <v>6.93</v>
      </c>
      <c r="X19" s="44">
        <f t="shared" si="1"/>
        <v>0.99</v>
      </c>
      <c r="Y19" s="44">
        <f t="shared" si="1"/>
        <v>0</v>
      </c>
      <c r="Z19" s="44">
        <f t="shared" si="1"/>
        <v>0</v>
      </c>
      <c r="AA19" s="44">
        <f t="shared" si="1"/>
        <v>0</v>
      </c>
      <c r="AB19" s="44">
        <f t="shared" si="1"/>
        <v>0</v>
      </c>
      <c r="AC19" s="44">
        <f t="shared" si="1"/>
        <v>0</v>
      </c>
      <c r="AD19" s="44">
        <f t="shared" si="1"/>
        <v>0</v>
      </c>
      <c r="AE19" s="44">
        <f t="shared" si="1"/>
        <v>0</v>
      </c>
      <c r="AF19" s="44">
        <f t="shared" si="1"/>
        <v>0</v>
      </c>
    </row>
    <row r="20" spans="1:32" ht="25.05" customHeight="1" x14ac:dyDescent="0.25">
      <c r="A20" s="69" t="s">
        <v>62</v>
      </c>
      <c r="B20" s="41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</row>
    <row r="21" spans="1:32" ht="25.05" customHeight="1" x14ac:dyDescent="0.25">
      <c r="A21" s="7" t="s">
        <v>10</v>
      </c>
      <c r="B21" s="12">
        <v>100</v>
      </c>
      <c r="C21" s="48"/>
      <c r="D21" s="46"/>
      <c r="E21" s="46"/>
      <c r="F21" s="46"/>
      <c r="G21" s="46"/>
      <c r="H21" s="46"/>
      <c r="I21" s="46">
        <f>45+14+5+1</f>
        <v>65</v>
      </c>
      <c r="J21" s="46">
        <v>25</v>
      </c>
      <c r="K21" s="46"/>
      <c r="L21" s="46"/>
      <c r="M21" s="46"/>
      <c r="N21" s="46"/>
      <c r="O21" s="47"/>
      <c r="P21" s="46"/>
      <c r="Q21" s="46"/>
      <c r="R21" s="46"/>
      <c r="S21" s="46"/>
      <c r="T21" s="46"/>
      <c r="U21" s="46"/>
      <c r="V21" s="46"/>
      <c r="W21" s="46">
        <v>5</v>
      </c>
      <c r="X21" s="46"/>
      <c r="Y21" s="46">
        <v>5</v>
      </c>
      <c r="Z21" s="46"/>
      <c r="AA21" s="46"/>
      <c r="AB21" s="46"/>
      <c r="AC21" s="46"/>
      <c r="AD21" s="46"/>
      <c r="AE21" s="46"/>
      <c r="AF21" s="46"/>
    </row>
    <row r="22" spans="1:32" ht="25.05" customHeight="1" x14ac:dyDescent="0.25">
      <c r="A22" s="7" t="s">
        <v>79</v>
      </c>
      <c r="B22" s="12">
        <v>200</v>
      </c>
      <c r="C22" s="48"/>
      <c r="D22" s="46"/>
      <c r="E22" s="46">
        <v>9.4</v>
      </c>
      <c r="F22" s="46">
        <v>6.4</v>
      </c>
      <c r="G22" s="46"/>
      <c r="H22" s="46">
        <v>88</v>
      </c>
      <c r="I22" s="46">
        <f>32+26.4</f>
        <v>58.4</v>
      </c>
      <c r="J22" s="46"/>
      <c r="K22" s="46"/>
      <c r="L22" s="46"/>
      <c r="M22" s="46"/>
      <c r="N22" s="46">
        <v>96</v>
      </c>
      <c r="O22" s="47"/>
      <c r="P22" s="46"/>
      <c r="Q22" s="46">
        <v>4.5</v>
      </c>
      <c r="R22" s="46"/>
      <c r="S22" s="46"/>
      <c r="T22" s="46">
        <v>10</v>
      </c>
      <c r="U22" s="46">
        <v>17</v>
      </c>
      <c r="V22" s="46"/>
      <c r="W22" s="46">
        <v>12</v>
      </c>
      <c r="X22" s="46"/>
      <c r="Y22" s="46"/>
      <c r="Z22" s="46"/>
      <c r="AA22" s="46"/>
      <c r="AB22" s="46"/>
      <c r="AC22" s="46"/>
      <c r="AD22" s="46"/>
      <c r="AE22" s="46"/>
      <c r="AF22" s="46"/>
    </row>
    <row r="23" spans="1:32" ht="25.05" customHeight="1" x14ac:dyDescent="0.25">
      <c r="A23" s="42" t="s">
        <v>20</v>
      </c>
      <c r="B23" s="12">
        <v>200</v>
      </c>
      <c r="C23" s="46"/>
      <c r="D23" s="46"/>
      <c r="E23" s="46"/>
      <c r="F23" s="46"/>
      <c r="G23" s="46"/>
      <c r="H23" s="90"/>
      <c r="I23" s="90"/>
      <c r="J23" s="90"/>
      <c r="K23" s="90">
        <v>16</v>
      </c>
      <c r="L23" s="90"/>
      <c r="M23" s="46"/>
      <c r="N23" s="46"/>
      <c r="O23" s="47"/>
      <c r="P23" s="46"/>
      <c r="Q23" s="46"/>
      <c r="R23" s="46"/>
      <c r="S23" s="46"/>
      <c r="T23" s="46"/>
      <c r="U23" s="46"/>
      <c r="V23" s="46"/>
      <c r="W23" s="46"/>
      <c r="X23" s="46"/>
      <c r="Y23" s="46">
        <v>8</v>
      </c>
      <c r="Z23" s="46"/>
      <c r="AA23" s="46"/>
      <c r="AB23" s="46"/>
      <c r="AC23" s="46"/>
      <c r="AD23" s="46"/>
      <c r="AE23" s="46"/>
      <c r="AF23" s="46"/>
    </row>
    <row r="24" spans="1:32" ht="25.05" customHeight="1" x14ac:dyDescent="0.25">
      <c r="A24" s="7" t="s">
        <v>2</v>
      </c>
      <c r="B24" s="12">
        <v>40</v>
      </c>
      <c r="C24" s="48"/>
      <c r="D24" s="46">
        <v>40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>
        <v>0.16</v>
      </c>
      <c r="AE24" s="46"/>
      <c r="AF24" s="46"/>
    </row>
    <row r="25" spans="1:32" ht="25.05" customHeight="1" x14ac:dyDescent="0.25">
      <c r="A25" s="7" t="s">
        <v>3</v>
      </c>
      <c r="B25" s="12">
        <v>30</v>
      </c>
      <c r="C25" s="48">
        <v>30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>
        <v>0.12</v>
      </c>
      <c r="AE25" s="46"/>
      <c r="AF25" s="46"/>
    </row>
    <row r="26" spans="1:32" ht="25.05" customHeight="1" x14ac:dyDescent="0.25">
      <c r="A26" s="9" t="s">
        <v>27</v>
      </c>
      <c r="B26" s="44">
        <f>SUM(B21:B25)</f>
        <v>570</v>
      </c>
      <c r="C26" s="49">
        <f t="shared" ref="C26:AF26" si="2">SUM(C21:C25)</f>
        <v>30</v>
      </c>
      <c r="D26" s="49">
        <f t="shared" si="2"/>
        <v>40</v>
      </c>
      <c r="E26" s="49">
        <f t="shared" si="2"/>
        <v>9.4</v>
      </c>
      <c r="F26" s="49">
        <f t="shared" si="2"/>
        <v>6.4</v>
      </c>
      <c r="G26" s="49">
        <f t="shared" si="2"/>
        <v>0</v>
      </c>
      <c r="H26" s="49">
        <f t="shared" si="2"/>
        <v>88</v>
      </c>
      <c r="I26" s="49">
        <f t="shared" si="2"/>
        <v>123.4</v>
      </c>
      <c r="J26" s="49">
        <f t="shared" si="2"/>
        <v>25</v>
      </c>
      <c r="K26" s="49">
        <f t="shared" si="2"/>
        <v>16</v>
      </c>
      <c r="L26" s="49">
        <f t="shared" si="2"/>
        <v>0</v>
      </c>
      <c r="M26" s="49">
        <f t="shared" si="2"/>
        <v>0</v>
      </c>
      <c r="N26" s="49">
        <f t="shared" si="2"/>
        <v>96</v>
      </c>
      <c r="O26" s="49">
        <f t="shared" si="2"/>
        <v>0</v>
      </c>
      <c r="P26" s="49">
        <f t="shared" si="2"/>
        <v>0</v>
      </c>
      <c r="Q26" s="49">
        <f t="shared" si="2"/>
        <v>4.5</v>
      </c>
      <c r="R26" s="49">
        <f t="shared" si="2"/>
        <v>0</v>
      </c>
      <c r="S26" s="49">
        <f t="shared" si="2"/>
        <v>0</v>
      </c>
      <c r="T26" s="49">
        <f t="shared" si="2"/>
        <v>10</v>
      </c>
      <c r="U26" s="49">
        <f t="shared" si="2"/>
        <v>17</v>
      </c>
      <c r="V26" s="49">
        <f t="shared" si="2"/>
        <v>0</v>
      </c>
      <c r="W26" s="49">
        <f t="shared" si="2"/>
        <v>17</v>
      </c>
      <c r="X26" s="49">
        <f t="shared" si="2"/>
        <v>0</v>
      </c>
      <c r="Y26" s="49">
        <f t="shared" si="2"/>
        <v>13</v>
      </c>
      <c r="Z26" s="49">
        <f t="shared" si="2"/>
        <v>0</v>
      </c>
      <c r="AA26" s="49">
        <f t="shared" si="2"/>
        <v>0</v>
      </c>
      <c r="AB26" s="49">
        <f t="shared" si="2"/>
        <v>0</v>
      </c>
      <c r="AC26" s="49">
        <f t="shared" ref="AC26:AD26" si="3">SUM(AC21:AC25)</f>
        <v>0</v>
      </c>
      <c r="AD26" s="49">
        <f t="shared" si="3"/>
        <v>0.28000000000000003</v>
      </c>
      <c r="AE26" s="49">
        <f t="shared" si="2"/>
        <v>0</v>
      </c>
      <c r="AF26" s="49">
        <f t="shared" si="2"/>
        <v>0</v>
      </c>
    </row>
    <row r="27" spans="1:32" ht="25.05" customHeight="1" x14ac:dyDescent="0.25">
      <c r="A27" s="69" t="s">
        <v>63</v>
      </c>
      <c r="B27" s="41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7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ht="25.05" customHeight="1" x14ac:dyDescent="0.25">
      <c r="A28" s="7" t="s">
        <v>82</v>
      </c>
      <c r="B28" s="12">
        <v>120</v>
      </c>
      <c r="C28" s="46"/>
      <c r="D28" s="46"/>
      <c r="E28" s="46"/>
      <c r="F28" s="46"/>
      <c r="G28" s="46"/>
      <c r="H28" s="46"/>
      <c r="I28" s="46"/>
      <c r="J28" s="46">
        <v>120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50"/>
      <c r="Y28" s="46"/>
      <c r="Z28" s="46"/>
      <c r="AA28" s="46"/>
      <c r="AB28" s="46"/>
      <c r="AC28" s="46"/>
      <c r="AD28" s="46"/>
      <c r="AE28" s="46"/>
      <c r="AF28" s="46"/>
    </row>
    <row r="29" spans="1:32" ht="25.05" customHeight="1" x14ac:dyDescent="0.25">
      <c r="A29" s="7" t="s">
        <v>151</v>
      </c>
      <c r="B29" s="12">
        <v>220</v>
      </c>
      <c r="C29" s="46"/>
      <c r="D29" s="46">
        <v>8</v>
      </c>
      <c r="E29" s="46"/>
      <c r="F29" s="46">
        <v>12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>
        <v>188</v>
      </c>
      <c r="T29" s="46"/>
      <c r="U29" s="46">
        <v>8</v>
      </c>
      <c r="V29" s="46">
        <v>8</v>
      </c>
      <c r="W29" s="46"/>
      <c r="X29" s="50">
        <v>9</v>
      </c>
      <c r="Y29" s="46">
        <v>11.39</v>
      </c>
      <c r="Z29" s="46">
        <v>20</v>
      </c>
      <c r="AA29" s="46"/>
      <c r="AB29" s="46"/>
      <c r="AC29" s="46"/>
      <c r="AD29" s="46"/>
      <c r="AE29" s="46"/>
      <c r="AF29" s="46"/>
    </row>
    <row r="30" spans="1:32" ht="25.05" customHeight="1" x14ac:dyDescent="0.25">
      <c r="A30" s="7" t="s">
        <v>84</v>
      </c>
      <c r="B30" s="12">
        <v>200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>
        <v>180</v>
      </c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</row>
    <row r="31" spans="1:32" ht="25.05" customHeight="1" x14ac:dyDescent="0.25">
      <c r="A31" s="7" t="s">
        <v>2</v>
      </c>
      <c r="B31" s="12">
        <v>30</v>
      </c>
      <c r="C31" s="46"/>
      <c r="D31" s="46">
        <v>30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50"/>
      <c r="Y31" s="46"/>
      <c r="Z31" s="46"/>
      <c r="AA31" s="46"/>
      <c r="AB31" s="46"/>
      <c r="AC31" s="46"/>
      <c r="AD31" s="46">
        <v>0.12</v>
      </c>
      <c r="AE31" s="46"/>
      <c r="AF31" s="46"/>
    </row>
    <row r="32" spans="1:32" ht="25.05" customHeight="1" x14ac:dyDescent="0.25">
      <c r="A32" s="7" t="s">
        <v>3</v>
      </c>
      <c r="B32" s="12">
        <v>30</v>
      </c>
      <c r="C32" s="46">
        <v>30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50"/>
      <c r="Y32" s="46"/>
      <c r="Z32" s="46"/>
      <c r="AA32" s="46"/>
      <c r="AB32" s="46"/>
      <c r="AC32" s="46"/>
      <c r="AD32" s="46">
        <v>0.12</v>
      </c>
      <c r="AE32" s="46"/>
      <c r="AF32" s="46"/>
    </row>
    <row r="33" spans="1:34" s="17" customFormat="1" ht="25.05" customHeight="1" x14ac:dyDescent="0.25">
      <c r="A33" s="7"/>
      <c r="B33" s="12"/>
      <c r="C33" s="48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</row>
    <row r="34" spans="1:34" ht="25.05" customHeight="1" x14ac:dyDescent="0.25">
      <c r="A34" s="9" t="s">
        <v>27</v>
      </c>
      <c r="B34" s="53">
        <f t="shared" ref="B34:AF34" si="4">SUM(B28:B33)</f>
        <v>600</v>
      </c>
      <c r="C34" s="54">
        <f t="shared" si="4"/>
        <v>30</v>
      </c>
      <c r="D34" s="54">
        <f t="shared" si="4"/>
        <v>38</v>
      </c>
      <c r="E34" s="54">
        <f t="shared" si="4"/>
        <v>0</v>
      </c>
      <c r="F34" s="54">
        <f t="shared" si="4"/>
        <v>12</v>
      </c>
      <c r="G34" s="54">
        <f t="shared" si="4"/>
        <v>0</v>
      </c>
      <c r="H34" s="54">
        <f t="shared" si="4"/>
        <v>0</v>
      </c>
      <c r="I34" s="54">
        <f t="shared" si="4"/>
        <v>0</v>
      </c>
      <c r="J34" s="54">
        <f t="shared" si="4"/>
        <v>120</v>
      </c>
      <c r="K34" s="54">
        <f t="shared" si="4"/>
        <v>0</v>
      </c>
      <c r="L34" s="54">
        <f t="shared" si="4"/>
        <v>0</v>
      </c>
      <c r="M34" s="54">
        <f t="shared" si="4"/>
        <v>0</v>
      </c>
      <c r="N34" s="54">
        <f t="shared" si="4"/>
        <v>0</v>
      </c>
      <c r="O34" s="54">
        <f t="shared" si="4"/>
        <v>0</v>
      </c>
      <c r="P34" s="54">
        <f t="shared" si="4"/>
        <v>0</v>
      </c>
      <c r="Q34" s="54">
        <f t="shared" si="4"/>
        <v>0</v>
      </c>
      <c r="R34" s="54">
        <f t="shared" si="4"/>
        <v>180</v>
      </c>
      <c r="S34" s="54">
        <f t="shared" si="4"/>
        <v>188</v>
      </c>
      <c r="T34" s="54">
        <f t="shared" si="4"/>
        <v>0</v>
      </c>
      <c r="U34" s="54">
        <f t="shared" si="4"/>
        <v>8</v>
      </c>
      <c r="V34" s="54">
        <f t="shared" si="4"/>
        <v>8</v>
      </c>
      <c r="W34" s="54">
        <f t="shared" si="4"/>
        <v>0</v>
      </c>
      <c r="X34" s="54">
        <f t="shared" si="4"/>
        <v>9</v>
      </c>
      <c r="Y34" s="54">
        <f t="shared" si="4"/>
        <v>11.39</v>
      </c>
      <c r="Z34" s="54">
        <f t="shared" si="4"/>
        <v>20</v>
      </c>
      <c r="AA34" s="54">
        <f t="shared" si="4"/>
        <v>0</v>
      </c>
      <c r="AB34" s="54">
        <f t="shared" si="4"/>
        <v>0</v>
      </c>
      <c r="AC34" s="54">
        <f t="shared" ref="AC34:AD34" si="5">SUM(AC28:AC33)</f>
        <v>0</v>
      </c>
      <c r="AD34" s="54">
        <f t="shared" si="5"/>
        <v>0.24</v>
      </c>
      <c r="AE34" s="54">
        <f t="shared" si="4"/>
        <v>0</v>
      </c>
      <c r="AF34" s="54">
        <f t="shared" si="4"/>
        <v>0</v>
      </c>
    </row>
    <row r="35" spans="1:34" ht="25.05" customHeight="1" x14ac:dyDescent="0.25">
      <c r="A35" s="69" t="s">
        <v>64</v>
      </c>
      <c r="B35" s="41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</row>
    <row r="36" spans="1:34" ht="25.05" customHeight="1" x14ac:dyDescent="0.25">
      <c r="A36" s="7" t="s">
        <v>83</v>
      </c>
      <c r="B36" s="12">
        <v>100</v>
      </c>
      <c r="C36" s="48"/>
      <c r="D36" s="46"/>
      <c r="E36" s="46"/>
      <c r="F36" s="46"/>
      <c r="G36" s="46"/>
      <c r="H36" s="46"/>
      <c r="I36" s="46">
        <v>100</v>
      </c>
      <c r="J36" s="46"/>
      <c r="K36" s="46"/>
      <c r="L36" s="46"/>
      <c r="M36" s="46"/>
      <c r="N36" s="46"/>
      <c r="O36" s="47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</row>
    <row r="37" spans="1:34" ht="25.05" customHeight="1" x14ac:dyDescent="0.25">
      <c r="A37" s="7" t="s">
        <v>16</v>
      </c>
      <c r="B37" s="12">
        <v>180</v>
      </c>
      <c r="C37" s="48"/>
      <c r="D37" s="46"/>
      <c r="E37" s="46"/>
      <c r="F37" s="46"/>
      <c r="G37" s="46"/>
      <c r="H37" s="46">
        <v>153.9</v>
      </c>
      <c r="I37" s="46"/>
      <c r="J37" s="46"/>
      <c r="K37" s="46"/>
      <c r="L37" s="46"/>
      <c r="M37" s="46"/>
      <c r="N37" s="46"/>
      <c r="O37" s="47"/>
      <c r="P37" s="46"/>
      <c r="Q37" s="46">
        <v>27</v>
      </c>
      <c r="R37" s="46"/>
      <c r="S37" s="46"/>
      <c r="T37" s="46"/>
      <c r="U37" s="46"/>
      <c r="V37" s="46">
        <v>6.3</v>
      </c>
      <c r="W37" s="46"/>
      <c r="X37" s="46"/>
      <c r="Y37" s="46"/>
      <c r="Z37" s="46"/>
      <c r="AA37" s="46"/>
      <c r="AB37" s="46"/>
      <c r="AC37" s="46"/>
      <c r="AD37" s="46"/>
      <c r="AE37" s="46">
        <v>1.5</v>
      </c>
      <c r="AF37" s="46"/>
    </row>
    <row r="38" spans="1:34" ht="25.05" customHeight="1" x14ac:dyDescent="0.25">
      <c r="A38" s="7" t="s">
        <v>212</v>
      </c>
      <c r="B38" s="12">
        <v>145</v>
      </c>
      <c r="C38" s="48"/>
      <c r="D38" s="46">
        <f>14*130/100</f>
        <v>18.2</v>
      </c>
      <c r="E38" s="46">
        <v>8.4</v>
      </c>
      <c r="F38" s="46"/>
      <c r="G38" s="46"/>
      <c r="H38" s="46"/>
      <c r="I38" s="46">
        <f>2.58+3+1.5+15.12</f>
        <v>22.2</v>
      </c>
      <c r="J38" s="46"/>
      <c r="K38" s="46"/>
      <c r="L38" s="46"/>
      <c r="M38" s="46"/>
      <c r="N38" s="46"/>
      <c r="O38" s="47"/>
      <c r="P38" s="46">
        <v>94</v>
      </c>
      <c r="Q38" s="46">
        <f>20*130/100</f>
        <v>26</v>
      </c>
      <c r="R38" s="46"/>
      <c r="S38" s="46"/>
      <c r="T38" s="46"/>
      <c r="U38" s="46"/>
      <c r="V38" s="46">
        <f>3.33*130/100</f>
        <v>4.3290000000000006</v>
      </c>
      <c r="W38" s="46">
        <f>6.66+2.28</f>
        <v>8.94</v>
      </c>
      <c r="X38" s="46"/>
      <c r="Y38" s="46">
        <v>0.4</v>
      </c>
      <c r="Z38" s="46"/>
      <c r="AA38" s="46"/>
      <c r="AB38" s="46"/>
      <c r="AC38" s="46"/>
      <c r="AD38" s="46"/>
      <c r="AE38" s="46"/>
      <c r="AF38" s="46"/>
    </row>
    <row r="39" spans="1:34" ht="25.05" customHeight="1" x14ac:dyDescent="0.25">
      <c r="A39" s="13" t="s">
        <v>9</v>
      </c>
      <c r="B39" s="14">
        <v>180</v>
      </c>
      <c r="C39" s="55"/>
      <c r="D39" s="55"/>
      <c r="E39" s="55"/>
      <c r="F39" s="55"/>
      <c r="G39" s="55"/>
      <c r="H39" s="55"/>
      <c r="I39" s="55"/>
      <c r="J39" s="55">
        <v>36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>
        <v>10.8</v>
      </c>
      <c r="Z39" s="55"/>
      <c r="AA39" s="55"/>
      <c r="AB39" s="55"/>
      <c r="AC39" s="55"/>
      <c r="AD39" s="55"/>
      <c r="AE39" s="55"/>
      <c r="AF39" s="55">
        <v>0.2</v>
      </c>
      <c r="AG39" s="31"/>
      <c r="AH39" s="31"/>
    </row>
    <row r="40" spans="1:34" ht="25.05" customHeight="1" x14ac:dyDescent="0.25">
      <c r="A40" s="7" t="s">
        <v>2</v>
      </c>
      <c r="B40" s="12">
        <v>40</v>
      </c>
      <c r="C40" s="48"/>
      <c r="D40" s="46">
        <v>40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7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>
        <v>0.16</v>
      </c>
      <c r="AE40" s="46"/>
      <c r="AF40" s="46"/>
    </row>
    <row r="41" spans="1:34" ht="25.05" customHeight="1" x14ac:dyDescent="0.25">
      <c r="A41" s="9" t="s">
        <v>27</v>
      </c>
      <c r="B41" s="44">
        <f>SUM(B36:B40)</f>
        <v>645</v>
      </c>
      <c r="C41" s="49">
        <f t="shared" ref="C41:AF41" si="6">SUM(C36:C40)</f>
        <v>0</v>
      </c>
      <c r="D41" s="49">
        <f t="shared" si="6"/>
        <v>58.2</v>
      </c>
      <c r="E41" s="49">
        <f t="shared" si="6"/>
        <v>8.4</v>
      </c>
      <c r="F41" s="49">
        <f t="shared" si="6"/>
        <v>0</v>
      </c>
      <c r="G41" s="49">
        <f t="shared" si="6"/>
        <v>0</v>
      </c>
      <c r="H41" s="49">
        <f t="shared" si="6"/>
        <v>153.9</v>
      </c>
      <c r="I41" s="49">
        <f t="shared" si="6"/>
        <v>122.2</v>
      </c>
      <c r="J41" s="49">
        <f t="shared" si="6"/>
        <v>36</v>
      </c>
      <c r="K41" s="49">
        <f t="shared" si="6"/>
        <v>0</v>
      </c>
      <c r="L41" s="49">
        <f t="shared" si="6"/>
        <v>0</v>
      </c>
      <c r="M41" s="49">
        <f t="shared" si="6"/>
        <v>0</v>
      </c>
      <c r="N41" s="49">
        <f t="shared" si="6"/>
        <v>0</v>
      </c>
      <c r="O41" s="49">
        <f t="shared" si="6"/>
        <v>0</v>
      </c>
      <c r="P41" s="49">
        <f t="shared" si="6"/>
        <v>94</v>
      </c>
      <c r="Q41" s="49">
        <f t="shared" si="6"/>
        <v>53</v>
      </c>
      <c r="R41" s="49">
        <f t="shared" si="6"/>
        <v>0</v>
      </c>
      <c r="S41" s="49">
        <f t="shared" si="6"/>
        <v>0</v>
      </c>
      <c r="T41" s="49">
        <f t="shared" si="6"/>
        <v>0</v>
      </c>
      <c r="U41" s="49">
        <f t="shared" si="6"/>
        <v>0</v>
      </c>
      <c r="V41" s="49">
        <f t="shared" si="6"/>
        <v>10.629000000000001</v>
      </c>
      <c r="W41" s="49">
        <f t="shared" si="6"/>
        <v>8.94</v>
      </c>
      <c r="X41" s="49">
        <f t="shared" si="6"/>
        <v>0</v>
      </c>
      <c r="Y41" s="49">
        <f t="shared" si="6"/>
        <v>11.200000000000001</v>
      </c>
      <c r="Z41" s="49">
        <f t="shared" si="6"/>
        <v>0</v>
      </c>
      <c r="AA41" s="49">
        <f t="shared" si="6"/>
        <v>0</v>
      </c>
      <c r="AB41" s="49">
        <f t="shared" si="6"/>
        <v>0</v>
      </c>
      <c r="AC41" s="49">
        <f t="shared" si="6"/>
        <v>0</v>
      </c>
      <c r="AD41" s="49">
        <f t="shared" si="6"/>
        <v>0.16</v>
      </c>
      <c r="AE41" s="49">
        <f t="shared" si="6"/>
        <v>1.5</v>
      </c>
      <c r="AF41" s="49">
        <f t="shared" si="6"/>
        <v>0.2</v>
      </c>
    </row>
    <row r="42" spans="1:34" ht="25.05" customHeight="1" x14ac:dyDescent="0.25">
      <c r="A42" s="69" t="s">
        <v>141</v>
      </c>
      <c r="B42" s="41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7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</row>
    <row r="43" spans="1:34" ht="25.05" customHeight="1" x14ac:dyDescent="0.25">
      <c r="A43" s="7" t="s">
        <v>210</v>
      </c>
      <c r="B43" s="12">
        <v>100</v>
      </c>
      <c r="C43" s="48"/>
      <c r="D43" s="46"/>
      <c r="E43" s="46"/>
      <c r="F43" s="46"/>
      <c r="G43" s="46"/>
      <c r="H43" s="46"/>
      <c r="I43" s="46"/>
      <c r="J43" s="46">
        <v>105.6</v>
      </c>
      <c r="K43" s="46"/>
      <c r="L43" s="46"/>
      <c r="M43" s="46"/>
      <c r="N43" s="46"/>
      <c r="O43" s="47"/>
      <c r="P43" s="46"/>
      <c r="Q43" s="46"/>
      <c r="R43" s="46"/>
      <c r="S43" s="46"/>
      <c r="T43" s="46"/>
      <c r="U43" s="46"/>
      <c r="V43" s="46"/>
      <c r="W43" s="46"/>
      <c r="X43" s="46"/>
      <c r="Y43" s="46">
        <v>30</v>
      </c>
      <c r="Z43" s="46"/>
      <c r="AA43" s="46"/>
      <c r="AB43" s="46"/>
      <c r="AC43" s="46"/>
      <c r="AD43" s="46"/>
      <c r="AE43" s="46"/>
      <c r="AF43" s="46"/>
    </row>
    <row r="44" spans="1:34" ht="25.05" customHeight="1" x14ac:dyDescent="0.25">
      <c r="A44" s="7" t="s">
        <v>211</v>
      </c>
      <c r="B44" s="12">
        <v>200</v>
      </c>
      <c r="C44" s="48"/>
      <c r="D44" s="46"/>
      <c r="E44" s="46"/>
      <c r="F44" s="46">
        <v>42</v>
      </c>
      <c r="G44" s="46"/>
      <c r="H44" s="46"/>
      <c r="I44" s="46"/>
      <c r="J44" s="46"/>
      <c r="K44" s="46"/>
      <c r="L44" s="46"/>
      <c r="M44" s="46"/>
      <c r="N44" s="46"/>
      <c r="O44" s="47"/>
      <c r="P44" s="46"/>
      <c r="Q44" s="46">
        <v>95.5</v>
      </c>
      <c r="R44" s="46"/>
      <c r="S44" s="46"/>
      <c r="T44" s="46"/>
      <c r="U44" s="46"/>
      <c r="V44" s="46">
        <v>6.5</v>
      </c>
      <c r="W44" s="46"/>
      <c r="X44" s="46"/>
      <c r="Y44" s="46">
        <v>19</v>
      </c>
      <c r="Z44" s="46"/>
      <c r="AA44" s="46"/>
      <c r="AB44" s="46"/>
      <c r="AC44" s="46"/>
      <c r="AD44" s="46"/>
      <c r="AE44" s="46"/>
      <c r="AF44" s="46"/>
    </row>
    <row r="45" spans="1:34" ht="25.05" customHeight="1" x14ac:dyDescent="0.25">
      <c r="A45" s="42" t="s">
        <v>149</v>
      </c>
      <c r="B45" s="43">
        <v>50</v>
      </c>
      <c r="C45" s="19"/>
      <c r="D45" s="19">
        <v>30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0"/>
      <c r="P45" s="19"/>
      <c r="Q45" s="19"/>
      <c r="R45" s="19"/>
      <c r="S45" s="19"/>
      <c r="T45" s="19">
        <v>15</v>
      </c>
      <c r="U45" s="19"/>
      <c r="V45" s="19">
        <v>5</v>
      </c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34" ht="25.05" customHeight="1" x14ac:dyDescent="0.25">
      <c r="A46" s="42" t="s">
        <v>216</v>
      </c>
      <c r="B46" s="12">
        <v>200</v>
      </c>
      <c r="C46" s="46"/>
      <c r="D46" s="46"/>
      <c r="E46" s="46"/>
      <c r="F46" s="46"/>
      <c r="G46" s="46"/>
      <c r="H46" s="90"/>
      <c r="I46" s="90"/>
      <c r="J46" s="90"/>
      <c r="K46" s="90"/>
      <c r="L46" s="90">
        <v>80</v>
      </c>
      <c r="M46" s="46"/>
      <c r="N46" s="46"/>
      <c r="O46" s="47"/>
      <c r="P46" s="46"/>
      <c r="Q46" s="46"/>
      <c r="R46" s="46"/>
      <c r="S46" s="46"/>
      <c r="T46" s="46"/>
      <c r="U46" s="46"/>
      <c r="V46" s="46"/>
      <c r="W46" s="46"/>
      <c r="X46" s="46"/>
      <c r="Y46" s="46">
        <v>12</v>
      </c>
      <c r="Z46" s="46"/>
      <c r="AA46" s="46"/>
      <c r="AB46" s="46"/>
      <c r="AC46" s="46"/>
      <c r="AD46" s="46"/>
      <c r="AE46" s="46"/>
      <c r="AF46" s="46"/>
    </row>
    <row r="47" spans="1:34" ht="25.05" customHeight="1" x14ac:dyDescent="0.25">
      <c r="A47" s="7" t="s">
        <v>3</v>
      </c>
      <c r="B47" s="12">
        <v>30</v>
      </c>
      <c r="C47" s="46">
        <v>30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7"/>
      <c r="X47" s="46"/>
      <c r="Y47" s="46"/>
      <c r="Z47" s="46"/>
      <c r="AA47" s="46"/>
      <c r="AB47" s="46"/>
      <c r="AC47" s="46"/>
      <c r="AD47" s="46">
        <v>0.12</v>
      </c>
      <c r="AE47" s="46"/>
      <c r="AF47" s="46"/>
    </row>
    <row r="48" spans="1:34" ht="25.05" customHeight="1" x14ac:dyDescent="0.25">
      <c r="A48" s="9" t="s">
        <v>27</v>
      </c>
      <c r="B48" s="44">
        <f t="shared" ref="B48:AF48" si="7">SUM(B43:B47)</f>
        <v>580</v>
      </c>
      <c r="C48" s="49">
        <f t="shared" si="7"/>
        <v>30</v>
      </c>
      <c r="D48" s="49">
        <f t="shared" si="7"/>
        <v>30</v>
      </c>
      <c r="E48" s="49">
        <f t="shared" si="7"/>
        <v>0</v>
      </c>
      <c r="F48" s="49">
        <f t="shared" si="7"/>
        <v>42</v>
      </c>
      <c r="G48" s="49">
        <f t="shared" si="7"/>
        <v>0</v>
      </c>
      <c r="H48" s="49">
        <f t="shared" si="7"/>
        <v>0</v>
      </c>
      <c r="I48" s="49">
        <f t="shared" si="7"/>
        <v>0</v>
      </c>
      <c r="J48" s="49">
        <f t="shared" si="7"/>
        <v>105.6</v>
      </c>
      <c r="K48" s="49">
        <f t="shared" si="7"/>
        <v>0</v>
      </c>
      <c r="L48" s="49">
        <f t="shared" si="7"/>
        <v>80</v>
      </c>
      <c r="M48" s="49">
        <f t="shared" si="7"/>
        <v>0</v>
      </c>
      <c r="N48" s="49">
        <f t="shared" si="7"/>
        <v>0</v>
      </c>
      <c r="O48" s="49">
        <f t="shared" si="7"/>
        <v>0</v>
      </c>
      <c r="P48" s="49">
        <f t="shared" si="7"/>
        <v>0</v>
      </c>
      <c r="Q48" s="49">
        <f t="shared" si="7"/>
        <v>95.5</v>
      </c>
      <c r="R48" s="49">
        <f t="shared" si="7"/>
        <v>0</v>
      </c>
      <c r="S48" s="49">
        <f t="shared" si="7"/>
        <v>0</v>
      </c>
      <c r="T48" s="49">
        <f t="shared" si="7"/>
        <v>15</v>
      </c>
      <c r="U48" s="49">
        <f t="shared" si="7"/>
        <v>0</v>
      </c>
      <c r="V48" s="49">
        <f t="shared" si="7"/>
        <v>11.5</v>
      </c>
      <c r="W48" s="49">
        <f t="shared" si="7"/>
        <v>0</v>
      </c>
      <c r="X48" s="49">
        <f t="shared" si="7"/>
        <v>0</v>
      </c>
      <c r="Y48" s="49">
        <f t="shared" si="7"/>
        <v>61</v>
      </c>
      <c r="Z48" s="49">
        <f t="shared" si="7"/>
        <v>0</v>
      </c>
      <c r="AA48" s="49">
        <f t="shared" si="7"/>
        <v>0</v>
      </c>
      <c r="AB48" s="49">
        <f t="shared" si="7"/>
        <v>0</v>
      </c>
      <c r="AC48" s="49">
        <f t="shared" ref="AC48:AD48" si="8">SUM(AC43:AC47)</f>
        <v>0</v>
      </c>
      <c r="AD48" s="49">
        <f t="shared" si="8"/>
        <v>0.12</v>
      </c>
      <c r="AE48" s="49">
        <f t="shared" si="7"/>
        <v>0</v>
      </c>
      <c r="AF48" s="49">
        <f t="shared" si="7"/>
        <v>0</v>
      </c>
    </row>
    <row r="49" spans="1:34" ht="25.05" customHeight="1" x14ac:dyDescent="0.25">
      <c r="A49" s="69" t="s">
        <v>65</v>
      </c>
      <c r="B49" s="5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50"/>
      <c r="Y49" s="46"/>
      <c r="Z49" s="46"/>
      <c r="AA49" s="46"/>
      <c r="AB49" s="46"/>
      <c r="AC49" s="46"/>
      <c r="AD49" s="46"/>
      <c r="AE49" s="46"/>
      <c r="AF49" s="46"/>
    </row>
    <row r="50" spans="1:34" ht="25.05" customHeight="1" x14ac:dyDescent="0.25">
      <c r="A50" s="7" t="s">
        <v>22</v>
      </c>
      <c r="B50" s="12">
        <v>200</v>
      </c>
      <c r="C50" s="46"/>
      <c r="D50" s="46"/>
      <c r="E50" s="46"/>
      <c r="F50" s="57">
        <v>51.84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>
        <v>155.5</v>
      </c>
      <c r="R50" s="46"/>
      <c r="S50" s="46"/>
      <c r="T50" s="46"/>
      <c r="U50" s="46"/>
      <c r="V50" s="46"/>
      <c r="W50" s="47"/>
      <c r="X50" s="46"/>
      <c r="Y50" s="46"/>
      <c r="Z50" s="46"/>
      <c r="AA50" s="46"/>
      <c r="AB50" s="46"/>
      <c r="AC50" s="46"/>
      <c r="AD50" s="46"/>
      <c r="AE50" s="46"/>
      <c r="AF50" s="46"/>
    </row>
    <row r="51" spans="1:34" ht="25.05" customHeight="1" x14ac:dyDescent="0.25">
      <c r="A51" s="42" t="s">
        <v>126</v>
      </c>
      <c r="B51" s="12">
        <v>80</v>
      </c>
      <c r="C51" s="46"/>
      <c r="D51" s="46">
        <v>40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>
        <v>15</v>
      </c>
      <c r="W51" s="47"/>
      <c r="X51" s="46"/>
      <c r="Y51" s="46"/>
      <c r="Z51" s="46">
        <v>25</v>
      </c>
      <c r="AA51" s="46"/>
      <c r="AB51" s="46"/>
      <c r="AC51" s="46"/>
      <c r="AD51" s="46"/>
      <c r="AE51" s="46"/>
      <c r="AF51" s="46"/>
    </row>
    <row r="52" spans="1:34" s="17" customFormat="1" ht="25.05" customHeight="1" x14ac:dyDescent="0.25">
      <c r="A52" s="7" t="s">
        <v>127</v>
      </c>
      <c r="B52" s="12">
        <v>200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9"/>
      <c r="N52" s="58"/>
      <c r="O52" s="58"/>
      <c r="P52" s="58"/>
      <c r="Q52" s="58">
        <v>100</v>
      </c>
      <c r="R52" s="58"/>
      <c r="S52" s="58"/>
      <c r="T52" s="58"/>
      <c r="U52" s="58"/>
      <c r="V52" s="58"/>
      <c r="W52" s="58"/>
      <c r="X52" s="58"/>
      <c r="Y52" s="58">
        <v>10</v>
      </c>
      <c r="Z52" s="58"/>
      <c r="AA52" s="58">
        <v>0.9</v>
      </c>
      <c r="AB52" s="58"/>
      <c r="AC52" s="58">
        <v>5</v>
      </c>
      <c r="AD52" s="58"/>
      <c r="AE52" s="58"/>
      <c r="AF52" s="58"/>
      <c r="AG52" s="39"/>
      <c r="AH52" s="39"/>
    </row>
    <row r="53" spans="1:34" ht="25.05" customHeight="1" x14ac:dyDescent="0.25">
      <c r="A53" s="7" t="s">
        <v>3</v>
      </c>
      <c r="B53" s="12">
        <v>30</v>
      </c>
      <c r="C53" s="46">
        <v>30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7"/>
      <c r="X53" s="46"/>
      <c r="Y53" s="46"/>
      <c r="Z53" s="46"/>
      <c r="AA53" s="46"/>
      <c r="AB53" s="46"/>
      <c r="AC53" s="46"/>
      <c r="AD53" s="46">
        <v>0.12</v>
      </c>
      <c r="AE53" s="46"/>
      <c r="AF53" s="46"/>
    </row>
    <row r="54" spans="1:34" ht="25.05" customHeight="1" x14ac:dyDescent="0.25">
      <c r="A54" s="7" t="s">
        <v>2</v>
      </c>
      <c r="B54" s="12">
        <v>40</v>
      </c>
      <c r="C54" s="46"/>
      <c r="D54" s="46">
        <v>40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7"/>
      <c r="X54" s="46"/>
      <c r="Y54" s="46"/>
      <c r="Z54" s="46"/>
      <c r="AA54" s="46"/>
      <c r="AB54" s="46"/>
      <c r="AC54" s="46"/>
      <c r="AD54" s="46">
        <v>0.16</v>
      </c>
      <c r="AE54" s="46"/>
      <c r="AF54" s="46"/>
    </row>
    <row r="55" spans="1:34" ht="25.05" customHeight="1" x14ac:dyDescent="0.25">
      <c r="A55" s="9" t="s">
        <v>27</v>
      </c>
      <c r="B55" s="10">
        <f t="shared" ref="B55:AF55" si="9">SUM(B50:B54)</f>
        <v>550</v>
      </c>
      <c r="C55" s="60">
        <f t="shared" si="9"/>
        <v>30</v>
      </c>
      <c r="D55" s="60">
        <f t="shared" si="9"/>
        <v>80</v>
      </c>
      <c r="E55" s="60">
        <f t="shared" si="9"/>
        <v>0</v>
      </c>
      <c r="F55" s="60">
        <f t="shared" si="9"/>
        <v>51.84</v>
      </c>
      <c r="G55" s="60">
        <f t="shared" si="9"/>
        <v>0</v>
      </c>
      <c r="H55" s="60">
        <f t="shared" si="9"/>
        <v>0</v>
      </c>
      <c r="I55" s="60">
        <f t="shared" si="9"/>
        <v>0</v>
      </c>
      <c r="J55" s="60">
        <f t="shared" si="9"/>
        <v>0</v>
      </c>
      <c r="K55" s="60">
        <f t="shared" si="9"/>
        <v>0</v>
      </c>
      <c r="L55" s="60">
        <f t="shared" si="9"/>
        <v>0</v>
      </c>
      <c r="M55" s="60">
        <f t="shared" si="9"/>
        <v>0</v>
      </c>
      <c r="N55" s="60">
        <f t="shared" si="9"/>
        <v>0</v>
      </c>
      <c r="O55" s="60">
        <f t="shared" si="9"/>
        <v>0</v>
      </c>
      <c r="P55" s="60">
        <f t="shared" si="9"/>
        <v>0</v>
      </c>
      <c r="Q55" s="60">
        <f t="shared" si="9"/>
        <v>255.5</v>
      </c>
      <c r="R55" s="60">
        <f t="shared" si="9"/>
        <v>0</v>
      </c>
      <c r="S55" s="60">
        <f t="shared" si="9"/>
        <v>0</v>
      </c>
      <c r="T55" s="60">
        <f t="shared" si="9"/>
        <v>0</v>
      </c>
      <c r="U55" s="60">
        <f t="shared" si="9"/>
        <v>0</v>
      </c>
      <c r="V55" s="60">
        <f t="shared" si="9"/>
        <v>15</v>
      </c>
      <c r="W55" s="60">
        <f t="shared" si="9"/>
        <v>0</v>
      </c>
      <c r="X55" s="60">
        <f t="shared" si="9"/>
        <v>0</v>
      </c>
      <c r="Y55" s="60">
        <f t="shared" si="9"/>
        <v>10</v>
      </c>
      <c r="Z55" s="60">
        <f t="shared" si="9"/>
        <v>25</v>
      </c>
      <c r="AA55" s="60">
        <f t="shared" si="9"/>
        <v>0.9</v>
      </c>
      <c r="AB55" s="60">
        <f t="shared" si="9"/>
        <v>0</v>
      </c>
      <c r="AC55" s="60">
        <f t="shared" ref="AC55:AD55" si="10">SUM(AC50:AC54)</f>
        <v>5</v>
      </c>
      <c r="AD55" s="60">
        <f t="shared" si="10"/>
        <v>0.28000000000000003</v>
      </c>
      <c r="AE55" s="60">
        <f t="shared" si="9"/>
        <v>0</v>
      </c>
      <c r="AF55" s="60">
        <f t="shared" si="9"/>
        <v>0</v>
      </c>
    </row>
    <row r="56" spans="1:34" ht="25.05" customHeight="1" x14ac:dyDescent="0.25">
      <c r="A56" s="69" t="s">
        <v>29</v>
      </c>
      <c r="B56" s="5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50"/>
      <c r="Y56" s="46"/>
      <c r="Z56" s="46"/>
      <c r="AA56" s="46"/>
      <c r="AB56" s="46"/>
      <c r="AC56" s="46"/>
      <c r="AD56" s="46"/>
      <c r="AE56" s="46"/>
      <c r="AF56" s="46"/>
    </row>
    <row r="57" spans="1:34" ht="25.05" customHeight="1" x14ac:dyDescent="0.25">
      <c r="A57" s="7" t="s">
        <v>80</v>
      </c>
      <c r="B57" s="12">
        <v>100</v>
      </c>
      <c r="C57" s="48"/>
      <c r="D57" s="46"/>
      <c r="E57" s="46"/>
      <c r="F57" s="46"/>
      <c r="G57" s="46"/>
      <c r="H57" s="46"/>
      <c r="I57" s="46">
        <v>100</v>
      </c>
      <c r="J57" s="46"/>
      <c r="K57" s="46"/>
      <c r="L57" s="46"/>
      <c r="M57" s="46"/>
      <c r="N57" s="46"/>
      <c r="O57" s="47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</row>
    <row r="58" spans="1:34" ht="25.05" customHeight="1" x14ac:dyDescent="0.25">
      <c r="A58" s="7" t="s">
        <v>87</v>
      </c>
      <c r="B58" s="12">
        <v>180</v>
      </c>
      <c r="C58" s="48"/>
      <c r="D58" s="46"/>
      <c r="E58" s="46"/>
      <c r="F58" s="46"/>
      <c r="G58" s="46"/>
      <c r="H58" s="46">
        <v>106.65600000000001</v>
      </c>
      <c r="I58" s="46">
        <f>10.38+9+3.84</f>
        <v>23.220000000000002</v>
      </c>
      <c r="J58" s="46"/>
      <c r="K58" s="46"/>
      <c r="L58" s="46"/>
      <c r="M58" s="46"/>
      <c r="N58" s="46"/>
      <c r="O58" s="47"/>
      <c r="P58" s="46"/>
      <c r="Q58" s="46">
        <v>17.399999999999999</v>
      </c>
      <c r="R58" s="46"/>
      <c r="S58" s="46"/>
      <c r="T58" s="46"/>
      <c r="U58" s="46"/>
      <c r="V58" s="46">
        <v>3.6</v>
      </c>
      <c r="W58" s="46">
        <v>3.6</v>
      </c>
      <c r="X58" s="46">
        <v>90.72</v>
      </c>
      <c r="Y58" s="46"/>
      <c r="Z58" s="46"/>
      <c r="AA58" s="46"/>
      <c r="AB58" s="46"/>
      <c r="AC58" s="46"/>
      <c r="AD58" s="46"/>
      <c r="AE58" s="46"/>
      <c r="AF58" s="46"/>
    </row>
    <row r="59" spans="1:34" ht="25.05" customHeight="1" x14ac:dyDescent="0.25">
      <c r="A59" s="7" t="s">
        <v>111</v>
      </c>
      <c r="B59" s="12">
        <v>100</v>
      </c>
      <c r="C59" s="48"/>
      <c r="D59" s="46">
        <f>18+10</f>
        <v>28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7">
        <v>70.89</v>
      </c>
      <c r="P59" s="46"/>
      <c r="Q59" s="46">
        <v>26</v>
      </c>
      <c r="R59" s="46"/>
      <c r="S59" s="46"/>
      <c r="T59" s="46"/>
      <c r="U59" s="46"/>
      <c r="V59" s="46"/>
      <c r="W59" s="46">
        <v>6</v>
      </c>
      <c r="X59" s="46"/>
      <c r="Y59" s="46"/>
      <c r="Z59" s="46"/>
      <c r="AA59" s="46"/>
      <c r="AB59" s="46"/>
      <c r="AC59" s="46"/>
      <c r="AD59" s="46"/>
      <c r="AE59" s="46"/>
      <c r="AF59" s="46"/>
    </row>
    <row r="60" spans="1:34" ht="25.05" customHeight="1" x14ac:dyDescent="0.25">
      <c r="A60" s="7" t="s">
        <v>81</v>
      </c>
      <c r="B60" s="12">
        <v>200</v>
      </c>
      <c r="C60" s="48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7"/>
      <c r="P60" s="46"/>
      <c r="Q60" s="46"/>
      <c r="R60" s="46">
        <v>180</v>
      </c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4" ht="25.05" customHeight="1" x14ac:dyDescent="0.25">
      <c r="A61" s="7" t="s">
        <v>2</v>
      </c>
      <c r="B61" s="12">
        <v>20</v>
      </c>
      <c r="C61" s="48"/>
      <c r="D61" s="46">
        <v>20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7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>
        <v>8.0000000000000002E-3</v>
      </c>
      <c r="AE61" s="46"/>
      <c r="AF61" s="46"/>
    </row>
    <row r="62" spans="1:34" s="17" customFormat="1" ht="25.05" customHeight="1" x14ac:dyDescent="0.25">
      <c r="A62" s="7" t="s">
        <v>3</v>
      </c>
      <c r="B62" s="12">
        <v>20</v>
      </c>
      <c r="C62" s="48">
        <v>20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>
        <v>0.01</v>
      </c>
      <c r="AE62" s="52"/>
      <c r="AF62" s="52"/>
    </row>
    <row r="63" spans="1:34" ht="25.05" customHeight="1" x14ac:dyDescent="0.25">
      <c r="A63" s="9" t="s">
        <v>27</v>
      </c>
      <c r="B63" s="10">
        <f>SUM(B57:B62)</f>
        <v>620</v>
      </c>
      <c r="C63" s="60">
        <f t="shared" ref="C63:AF63" si="11">SUM(C57:C62)</f>
        <v>20</v>
      </c>
      <c r="D63" s="60">
        <f t="shared" si="11"/>
        <v>48</v>
      </c>
      <c r="E63" s="60">
        <f t="shared" si="11"/>
        <v>0</v>
      </c>
      <c r="F63" s="60">
        <f t="shared" si="11"/>
        <v>0</v>
      </c>
      <c r="G63" s="60">
        <f t="shared" si="11"/>
        <v>0</v>
      </c>
      <c r="H63" s="60">
        <f t="shared" si="11"/>
        <v>106.65600000000001</v>
      </c>
      <c r="I63" s="60">
        <f t="shared" si="11"/>
        <v>123.22</v>
      </c>
      <c r="J63" s="60">
        <f t="shared" si="11"/>
        <v>0</v>
      </c>
      <c r="K63" s="60">
        <f t="shared" si="11"/>
        <v>0</v>
      </c>
      <c r="L63" s="60">
        <f t="shared" si="11"/>
        <v>0</v>
      </c>
      <c r="M63" s="60">
        <f t="shared" si="11"/>
        <v>0</v>
      </c>
      <c r="N63" s="60">
        <f t="shared" si="11"/>
        <v>0</v>
      </c>
      <c r="O63" s="60">
        <f t="shared" si="11"/>
        <v>70.89</v>
      </c>
      <c r="P63" s="60">
        <f t="shared" si="11"/>
        <v>0</v>
      </c>
      <c r="Q63" s="60">
        <f t="shared" si="11"/>
        <v>43.4</v>
      </c>
      <c r="R63" s="60">
        <f t="shared" si="11"/>
        <v>180</v>
      </c>
      <c r="S63" s="60">
        <f t="shared" si="11"/>
        <v>0</v>
      </c>
      <c r="T63" s="60">
        <f t="shared" si="11"/>
        <v>0</v>
      </c>
      <c r="U63" s="60">
        <f t="shared" si="11"/>
        <v>0</v>
      </c>
      <c r="V63" s="60">
        <f t="shared" si="11"/>
        <v>3.6</v>
      </c>
      <c r="W63" s="60">
        <f t="shared" si="11"/>
        <v>9.6</v>
      </c>
      <c r="X63" s="60">
        <f t="shared" si="11"/>
        <v>90.72</v>
      </c>
      <c r="Y63" s="60">
        <f t="shared" si="11"/>
        <v>0</v>
      </c>
      <c r="Z63" s="60">
        <f t="shared" si="11"/>
        <v>0</v>
      </c>
      <c r="AA63" s="60">
        <f t="shared" si="11"/>
        <v>0</v>
      </c>
      <c r="AB63" s="60">
        <f t="shared" si="11"/>
        <v>0</v>
      </c>
      <c r="AC63" s="60">
        <f t="shared" si="11"/>
        <v>0</v>
      </c>
      <c r="AD63" s="60">
        <f t="shared" si="11"/>
        <v>1.8000000000000002E-2</v>
      </c>
      <c r="AE63" s="60">
        <f t="shared" si="11"/>
        <v>0</v>
      </c>
      <c r="AF63" s="60">
        <f t="shared" si="11"/>
        <v>0</v>
      </c>
    </row>
    <row r="64" spans="1:34" ht="25.05" customHeight="1" x14ac:dyDescent="0.25">
      <c r="A64" s="69" t="s">
        <v>62</v>
      </c>
      <c r="B64" s="5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50"/>
      <c r="Y64" s="46"/>
      <c r="Z64" s="46"/>
      <c r="AA64" s="46"/>
      <c r="AB64" s="46"/>
      <c r="AC64" s="46"/>
      <c r="AD64" s="46"/>
      <c r="AE64" s="46"/>
      <c r="AF64" s="46"/>
    </row>
    <row r="65" spans="1:32" ht="25.05" customHeight="1" x14ac:dyDescent="0.25">
      <c r="A65" s="42" t="s">
        <v>128</v>
      </c>
      <c r="B65" s="12">
        <v>100</v>
      </c>
      <c r="C65" s="46"/>
      <c r="D65" s="46"/>
      <c r="E65" s="46"/>
      <c r="F65" s="46"/>
      <c r="G65" s="46"/>
      <c r="H65" s="46"/>
      <c r="I65" s="46">
        <f>60+17.5</f>
        <v>77.5</v>
      </c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>
        <v>7.5</v>
      </c>
      <c r="X65" s="50"/>
      <c r="Y65" s="46">
        <v>1.2</v>
      </c>
      <c r="Z65" s="46"/>
      <c r="AA65" s="46"/>
      <c r="AB65" s="46"/>
      <c r="AC65" s="46"/>
      <c r="AD65" s="46"/>
      <c r="AE65" s="46"/>
      <c r="AF65" s="46"/>
    </row>
    <row r="66" spans="1:32" ht="25.05" customHeight="1" x14ac:dyDescent="0.25">
      <c r="A66" s="7" t="s">
        <v>148</v>
      </c>
      <c r="B66" s="12">
        <v>220</v>
      </c>
      <c r="C66" s="46"/>
      <c r="D66" s="46"/>
      <c r="E66" s="46">
        <v>7.5</v>
      </c>
      <c r="F66" s="46"/>
      <c r="G66" s="46">
        <v>39.6</v>
      </c>
      <c r="H66" s="46"/>
      <c r="I66" s="46">
        <v>1.7</v>
      </c>
      <c r="J66" s="46"/>
      <c r="K66" s="46"/>
      <c r="L66" s="46"/>
      <c r="M66" s="46"/>
      <c r="N66" s="46"/>
      <c r="O66" s="46">
        <v>57</v>
      </c>
      <c r="P66" s="46"/>
      <c r="Q66" s="46">
        <v>70</v>
      </c>
      <c r="R66" s="46"/>
      <c r="S66" s="46"/>
      <c r="T66" s="46"/>
      <c r="U66" s="46"/>
      <c r="V66" s="46">
        <v>4.3</v>
      </c>
      <c r="W66" s="46"/>
      <c r="X66" s="50"/>
      <c r="Y66" s="46"/>
      <c r="Z66" s="46"/>
      <c r="AA66" s="46"/>
      <c r="AB66" s="46"/>
      <c r="AC66" s="46"/>
      <c r="AD66" s="46"/>
      <c r="AE66" s="46"/>
      <c r="AF66" s="46"/>
    </row>
    <row r="67" spans="1:32" ht="25.05" customHeight="1" x14ac:dyDescent="0.25">
      <c r="A67" s="42" t="s">
        <v>20</v>
      </c>
      <c r="B67" s="12">
        <v>200</v>
      </c>
      <c r="C67" s="46"/>
      <c r="D67" s="46"/>
      <c r="E67" s="46"/>
      <c r="F67" s="46"/>
      <c r="G67" s="46"/>
      <c r="H67" s="90"/>
      <c r="I67" s="90"/>
      <c r="J67" s="90"/>
      <c r="K67" s="90">
        <v>16</v>
      </c>
      <c r="L67" s="90"/>
      <c r="M67" s="46"/>
      <c r="N67" s="46"/>
      <c r="O67" s="47"/>
      <c r="P67" s="46"/>
      <c r="Q67" s="46"/>
      <c r="R67" s="46"/>
      <c r="S67" s="46"/>
      <c r="T67" s="46"/>
      <c r="U67" s="46"/>
      <c r="V67" s="46"/>
      <c r="W67" s="46"/>
      <c r="X67" s="46"/>
      <c r="Y67" s="46">
        <v>8</v>
      </c>
      <c r="Z67" s="46"/>
      <c r="AA67" s="46"/>
      <c r="AB67" s="46"/>
      <c r="AC67" s="46"/>
      <c r="AD67" s="46"/>
      <c r="AE67" s="46"/>
      <c r="AF67" s="46"/>
    </row>
    <row r="68" spans="1:32" ht="25.05" customHeight="1" x14ac:dyDescent="0.25">
      <c r="A68" s="7" t="s">
        <v>2</v>
      </c>
      <c r="B68" s="12">
        <v>30</v>
      </c>
      <c r="C68" s="46"/>
      <c r="D68" s="46">
        <v>30</v>
      </c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50"/>
      <c r="Y68" s="46"/>
      <c r="Z68" s="46"/>
      <c r="AA68" s="46">
        <v>1</v>
      </c>
      <c r="AB68" s="46"/>
      <c r="AC68" s="46"/>
      <c r="AD68" s="46">
        <v>0.12</v>
      </c>
      <c r="AE68" s="46"/>
      <c r="AF68" s="46"/>
    </row>
    <row r="69" spans="1:32" ht="25.05" customHeight="1" x14ac:dyDescent="0.25">
      <c r="A69" s="7" t="s">
        <v>3</v>
      </c>
      <c r="B69" s="12">
        <v>20</v>
      </c>
      <c r="C69" s="46">
        <v>20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7"/>
      <c r="X69" s="46"/>
      <c r="Y69" s="46"/>
      <c r="Z69" s="46"/>
      <c r="AA69" s="46"/>
      <c r="AB69" s="46"/>
      <c r="AC69" s="46"/>
      <c r="AD69" s="46">
        <v>0.01</v>
      </c>
      <c r="AE69" s="46"/>
      <c r="AF69" s="46"/>
    </row>
    <row r="70" spans="1:32" ht="25.05" customHeight="1" x14ac:dyDescent="0.25">
      <c r="A70" s="9" t="s">
        <v>27</v>
      </c>
      <c r="B70" s="10">
        <f t="shared" ref="B70:AF70" si="12">SUM(B65:B69)</f>
        <v>570</v>
      </c>
      <c r="C70" s="60">
        <f t="shared" si="12"/>
        <v>20</v>
      </c>
      <c r="D70" s="60">
        <f t="shared" si="12"/>
        <v>30</v>
      </c>
      <c r="E70" s="60">
        <f t="shared" si="12"/>
        <v>7.5</v>
      </c>
      <c r="F70" s="60">
        <f t="shared" si="12"/>
        <v>0</v>
      </c>
      <c r="G70" s="60">
        <f t="shared" si="12"/>
        <v>39.6</v>
      </c>
      <c r="H70" s="60">
        <f t="shared" si="12"/>
        <v>0</v>
      </c>
      <c r="I70" s="60">
        <f t="shared" si="12"/>
        <v>79.2</v>
      </c>
      <c r="J70" s="60">
        <f t="shared" si="12"/>
        <v>0</v>
      </c>
      <c r="K70" s="60">
        <f t="shared" si="12"/>
        <v>16</v>
      </c>
      <c r="L70" s="60">
        <f t="shared" si="12"/>
        <v>0</v>
      </c>
      <c r="M70" s="60">
        <f t="shared" si="12"/>
        <v>0</v>
      </c>
      <c r="N70" s="60">
        <f t="shared" si="12"/>
        <v>0</v>
      </c>
      <c r="O70" s="60">
        <f t="shared" si="12"/>
        <v>57</v>
      </c>
      <c r="P70" s="60">
        <f t="shared" si="12"/>
        <v>0</v>
      </c>
      <c r="Q70" s="60">
        <f t="shared" si="12"/>
        <v>70</v>
      </c>
      <c r="R70" s="60">
        <f t="shared" si="12"/>
        <v>0</v>
      </c>
      <c r="S70" s="60">
        <f t="shared" si="12"/>
        <v>0</v>
      </c>
      <c r="T70" s="60">
        <f t="shared" si="12"/>
        <v>0</v>
      </c>
      <c r="U70" s="60">
        <f t="shared" si="12"/>
        <v>0</v>
      </c>
      <c r="V70" s="60">
        <f t="shared" si="12"/>
        <v>4.3</v>
      </c>
      <c r="W70" s="60">
        <f t="shared" si="12"/>
        <v>7.5</v>
      </c>
      <c r="X70" s="61">
        <f t="shared" si="12"/>
        <v>0</v>
      </c>
      <c r="Y70" s="61">
        <f t="shared" si="12"/>
        <v>9.1999999999999993</v>
      </c>
      <c r="Z70" s="61">
        <f t="shared" si="12"/>
        <v>0</v>
      </c>
      <c r="AA70" s="61">
        <f t="shared" si="12"/>
        <v>1</v>
      </c>
      <c r="AB70" s="61">
        <f t="shared" si="12"/>
        <v>0</v>
      </c>
      <c r="AC70" s="61">
        <f t="shared" si="12"/>
        <v>0</v>
      </c>
      <c r="AD70" s="61">
        <f t="shared" si="12"/>
        <v>0.13</v>
      </c>
      <c r="AE70" s="61">
        <f t="shared" si="12"/>
        <v>0</v>
      </c>
      <c r="AF70" s="61">
        <f t="shared" si="12"/>
        <v>0</v>
      </c>
    </row>
    <row r="71" spans="1:32" ht="25.05" customHeight="1" x14ac:dyDescent="0.25">
      <c r="A71" s="69" t="s">
        <v>63</v>
      </c>
      <c r="B71" s="5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7"/>
      <c r="X71" s="46"/>
      <c r="Y71" s="46"/>
      <c r="Z71" s="46"/>
      <c r="AA71" s="46"/>
      <c r="AB71" s="46"/>
      <c r="AC71" s="46"/>
      <c r="AD71" s="46"/>
      <c r="AE71" s="46"/>
      <c r="AF71" s="46"/>
    </row>
    <row r="72" spans="1:32" ht="25.05" customHeight="1" x14ac:dyDescent="0.25">
      <c r="A72" s="7" t="s">
        <v>112</v>
      </c>
      <c r="B72" s="12">
        <v>110</v>
      </c>
      <c r="C72" s="46"/>
      <c r="D72" s="46"/>
      <c r="E72" s="46"/>
      <c r="F72" s="46"/>
      <c r="G72" s="46"/>
      <c r="H72" s="46"/>
      <c r="I72" s="46"/>
      <c r="J72" s="46">
        <v>99</v>
      </c>
      <c r="K72" s="46">
        <v>14</v>
      </c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50"/>
      <c r="Y72" s="46">
        <v>15</v>
      </c>
      <c r="Z72" s="46"/>
      <c r="AA72" s="46"/>
      <c r="AB72" s="46"/>
      <c r="AC72" s="46"/>
      <c r="AD72" s="46"/>
      <c r="AE72" s="46"/>
      <c r="AF72" s="46"/>
    </row>
    <row r="73" spans="1:32" ht="25.05" customHeight="1" x14ac:dyDescent="0.25">
      <c r="A73" s="7" t="s">
        <v>116</v>
      </c>
      <c r="B73" s="12">
        <v>200</v>
      </c>
      <c r="C73" s="46"/>
      <c r="D73" s="46"/>
      <c r="E73" s="46">
        <v>4.5</v>
      </c>
      <c r="F73" s="46"/>
      <c r="G73" s="46"/>
      <c r="H73" s="46">
        <v>114.15</v>
      </c>
      <c r="I73" s="46">
        <v>26.33</v>
      </c>
      <c r="J73" s="46"/>
      <c r="K73" s="46"/>
      <c r="L73" s="46"/>
      <c r="M73" s="46">
        <v>101.2</v>
      </c>
      <c r="N73" s="46"/>
      <c r="O73" s="46"/>
      <c r="P73" s="46"/>
      <c r="Q73" s="46"/>
      <c r="R73" s="46"/>
      <c r="S73" s="46"/>
      <c r="T73" s="46"/>
      <c r="U73" s="46"/>
      <c r="V73" s="46"/>
      <c r="W73" s="46">
        <v>8</v>
      </c>
      <c r="X73" s="50"/>
      <c r="Y73" s="46"/>
      <c r="Z73" s="46"/>
      <c r="AA73" s="46"/>
      <c r="AB73" s="46"/>
      <c r="AC73" s="46"/>
      <c r="AD73" s="46"/>
      <c r="AE73" s="46"/>
      <c r="AF73" s="46"/>
    </row>
    <row r="74" spans="1:32" ht="25.05" customHeight="1" x14ac:dyDescent="0.25">
      <c r="A74" s="42" t="s">
        <v>15</v>
      </c>
      <c r="B74" s="43">
        <v>200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>
        <v>100</v>
      </c>
      <c r="R74" s="46"/>
      <c r="S74" s="46"/>
      <c r="T74" s="46"/>
      <c r="U74" s="46"/>
      <c r="V74" s="46"/>
      <c r="W74" s="47"/>
      <c r="X74" s="46"/>
      <c r="Y74" s="46">
        <v>10</v>
      </c>
      <c r="Z74" s="46"/>
      <c r="AA74" s="46"/>
      <c r="AB74" s="46">
        <v>4</v>
      </c>
      <c r="AC74" s="46"/>
      <c r="AD74" s="46"/>
      <c r="AE74" s="46"/>
      <c r="AF74" s="46"/>
    </row>
    <row r="75" spans="1:32" ht="25.05" customHeight="1" x14ac:dyDescent="0.25">
      <c r="A75" s="7" t="s">
        <v>2</v>
      </c>
      <c r="B75" s="12">
        <v>40</v>
      </c>
      <c r="C75" s="46"/>
      <c r="D75" s="46">
        <v>40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7"/>
      <c r="X75" s="46"/>
      <c r="Y75" s="46"/>
      <c r="Z75" s="46"/>
      <c r="AA75" s="46"/>
      <c r="AB75" s="46"/>
      <c r="AC75" s="46"/>
      <c r="AD75" s="46">
        <v>0.16</v>
      </c>
      <c r="AE75" s="46"/>
      <c r="AF75" s="46"/>
    </row>
    <row r="76" spans="1:32" ht="25.05" customHeight="1" x14ac:dyDescent="0.25">
      <c r="A76" s="9" t="s">
        <v>27</v>
      </c>
      <c r="B76" s="10">
        <f t="shared" ref="B76:AF76" si="13">SUM(B72:B75)</f>
        <v>550</v>
      </c>
      <c r="C76" s="60">
        <f t="shared" si="13"/>
        <v>0</v>
      </c>
      <c r="D76" s="60">
        <f t="shared" si="13"/>
        <v>40</v>
      </c>
      <c r="E76" s="60">
        <f t="shared" si="13"/>
        <v>4.5</v>
      </c>
      <c r="F76" s="60">
        <f t="shared" si="13"/>
        <v>0</v>
      </c>
      <c r="G76" s="60">
        <f t="shared" si="13"/>
        <v>0</v>
      </c>
      <c r="H76" s="60">
        <f t="shared" si="13"/>
        <v>114.15</v>
      </c>
      <c r="I76" s="60">
        <f t="shared" si="13"/>
        <v>26.33</v>
      </c>
      <c r="J76" s="60">
        <f t="shared" si="13"/>
        <v>99</v>
      </c>
      <c r="K76" s="60">
        <f t="shared" si="13"/>
        <v>14</v>
      </c>
      <c r="L76" s="60">
        <f t="shared" si="13"/>
        <v>0</v>
      </c>
      <c r="M76" s="60">
        <f t="shared" si="13"/>
        <v>101.2</v>
      </c>
      <c r="N76" s="60">
        <f t="shared" si="13"/>
        <v>0</v>
      </c>
      <c r="O76" s="60">
        <f t="shared" si="13"/>
        <v>0</v>
      </c>
      <c r="P76" s="60">
        <f t="shared" si="13"/>
        <v>0</v>
      </c>
      <c r="Q76" s="60">
        <f t="shared" si="13"/>
        <v>100</v>
      </c>
      <c r="R76" s="60">
        <f t="shared" si="13"/>
        <v>0</v>
      </c>
      <c r="S76" s="60">
        <f t="shared" si="13"/>
        <v>0</v>
      </c>
      <c r="T76" s="60">
        <f t="shared" si="13"/>
        <v>0</v>
      </c>
      <c r="U76" s="60">
        <f t="shared" si="13"/>
        <v>0</v>
      </c>
      <c r="V76" s="60">
        <f t="shared" si="13"/>
        <v>0</v>
      </c>
      <c r="W76" s="60">
        <f t="shared" si="13"/>
        <v>8</v>
      </c>
      <c r="X76" s="61">
        <f t="shared" si="13"/>
        <v>0</v>
      </c>
      <c r="Y76" s="61">
        <f t="shared" si="13"/>
        <v>25</v>
      </c>
      <c r="Z76" s="61">
        <f t="shared" si="13"/>
        <v>0</v>
      </c>
      <c r="AA76" s="61">
        <f t="shared" si="13"/>
        <v>0</v>
      </c>
      <c r="AB76" s="61">
        <f t="shared" si="13"/>
        <v>4</v>
      </c>
      <c r="AC76" s="61">
        <f t="shared" ref="AC76:AD76" si="14">SUM(AC72:AC75)</f>
        <v>0</v>
      </c>
      <c r="AD76" s="61">
        <f t="shared" si="14"/>
        <v>0.16</v>
      </c>
      <c r="AE76" s="61">
        <f t="shared" si="13"/>
        <v>0</v>
      </c>
      <c r="AF76" s="61">
        <f t="shared" si="13"/>
        <v>0</v>
      </c>
    </row>
    <row r="77" spans="1:32" ht="25.05" customHeight="1" x14ac:dyDescent="0.25">
      <c r="A77" s="69" t="s">
        <v>64</v>
      </c>
      <c r="B77" s="5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7"/>
      <c r="X77" s="46"/>
      <c r="Y77" s="46"/>
      <c r="Z77" s="46"/>
      <c r="AA77" s="46"/>
      <c r="AB77" s="46"/>
      <c r="AC77" s="46"/>
      <c r="AD77" s="46"/>
      <c r="AE77" s="46"/>
      <c r="AF77" s="46"/>
    </row>
    <row r="78" spans="1:32" ht="25.05" customHeight="1" x14ac:dyDescent="0.25">
      <c r="A78" s="7" t="s">
        <v>80</v>
      </c>
      <c r="B78" s="12">
        <v>100</v>
      </c>
      <c r="C78" s="46"/>
      <c r="D78" s="46"/>
      <c r="E78" s="46"/>
      <c r="F78" s="46"/>
      <c r="G78" s="46"/>
      <c r="H78" s="46"/>
      <c r="I78" s="46">
        <v>100</v>
      </c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7"/>
      <c r="X78" s="46"/>
      <c r="Y78" s="46"/>
      <c r="Z78" s="46"/>
      <c r="AA78" s="46"/>
      <c r="AB78" s="46"/>
      <c r="AC78" s="46"/>
      <c r="AD78" s="46"/>
      <c r="AE78" s="46"/>
      <c r="AF78" s="46"/>
    </row>
    <row r="79" spans="1:32" ht="25.05" customHeight="1" x14ac:dyDescent="0.25">
      <c r="A79" s="7" t="s">
        <v>23</v>
      </c>
      <c r="B79" s="12">
        <v>180</v>
      </c>
      <c r="C79" s="46"/>
      <c r="D79" s="46"/>
      <c r="E79" s="46">
        <v>2.16</v>
      </c>
      <c r="F79" s="46"/>
      <c r="G79" s="46"/>
      <c r="H79" s="46"/>
      <c r="I79" s="46">
        <f>206.28+3.6+7.2+10.8</f>
        <v>227.88</v>
      </c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>
        <v>6.3</v>
      </c>
      <c r="W79" s="47"/>
      <c r="X79" s="46"/>
      <c r="Y79" s="46">
        <v>5.4</v>
      </c>
      <c r="Z79" s="46"/>
      <c r="AA79" s="46"/>
      <c r="AB79" s="46"/>
      <c r="AC79" s="46"/>
      <c r="AD79" s="46"/>
      <c r="AE79" s="46">
        <v>1.6</v>
      </c>
      <c r="AF79" s="46">
        <f>0.14+0.03</f>
        <v>0.17</v>
      </c>
    </row>
    <row r="80" spans="1:32" ht="25.05" customHeight="1" x14ac:dyDescent="0.25">
      <c r="A80" s="7" t="s">
        <v>85</v>
      </c>
      <c r="B80" s="12">
        <v>130</v>
      </c>
      <c r="C80" s="46"/>
      <c r="D80" s="46">
        <f>8*130/100</f>
        <v>10.4</v>
      </c>
      <c r="E80" s="46"/>
      <c r="F80" s="46"/>
      <c r="G80" s="46"/>
      <c r="H80" s="46"/>
      <c r="I80" s="46">
        <v>28</v>
      </c>
      <c r="J80" s="46"/>
      <c r="K80" s="46"/>
      <c r="L80" s="46"/>
      <c r="M80" s="46"/>
      <c r="N80" s="46"/>
      <c r="O80" s="46"/>
      <c r="P80" s="46">
        <f>70*130/100</f>
        <v>91</v>
      </c>
      <c r="Q80" s="46">
        <f>10*130/100</f>
        <v>13</v>
      </c>
      <c r="R80" s="46"/>
      <c r="S80" s="46"/>
      <c r="T80" s="46"/>
      <c r="U80" s="46"/>
      <c r="V80" s="46">
        <f>4*130/100</f>
        <v>5.2</v>
      </c>
      <c r="W80" s="47"/>
      <c r="X80" s="46">
        <v>13</v>
      </c>
      <c r="Y80" s="46"/>
      <c r="Z80" s="46"/>
      <c r="AA80" s="46"/>
      <c r="AB80" s="46"/>
      <c r="AC80" s="46"/>
      <c r="AD80" s="46"/>
      <c r="AE80" s="46">
        <v>2.2999999999999998</v>
      </c>
      <c r="AF80" s="46"/>
    </row>
    <row r="81" spans="1:34" ht="25.05" customHeight="1" x14ac:dyDescent="0.25">
      <c r="A81" s="7" t="s">
        <v>113</v>
      </c>
      <c r="B81" s="12">
        <v>200</v>
      </c>
      <c r="C81" s="48"/>
      <c r="D81" s="46"/>
      <c r="E81" s="46"/>
      <c r="F81" s="46"/>
      <c r="G81" s="46"/>
      <c r="H81" s="46"/>
      <c r="I81" s="46"/>
      <c r="J81" s="46"/>
      <c r="K81" s="46"/>
      <c r="L81" s="46">
        <v>200</v>
      </c>
      <c r="M81" s="46"/>
      <c r="N81" s="46"/>
      <c r="O81" s="47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</row>
    <row r="82" spans="1:34" ht="25.05" customHeight="1" x14ac:dyDescent="0.25">
      <c r="A82" s="7" t="s">
        <v>3</v>
      </c>
      <c r="B82" s="12">
        <v>30</v>
      </c>
      <c r="C82" s="46">
        <v>30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6"/>
      <c r="Y82" s="46"/>
      <c r="Z82" s="46"/>
      <c r="AA82" s="46"/>
      <c r="AB82" s="46"/>
      <c r="AC82" s="46"/>
      <c r="AD82" s="46">
        <v>0.12</v>
      </c>
      <c r="AE82" s="46"/>
      <c r="AF82" s="46"/>
    </row>
    <row r="83" spans="1:34" ht="25.05" customHeight="1" x14ac:dyDescent="0.25">
      <c r="A83" s="9" t="s">
        <v>27</v>
      </c>
      <c r="B83" s="10">
        <f t="shared" ref="B83:AF83" si="15">SUM(B78:B82)</f>
        <v>640</v>
      </c>
      <c r="C83" s="60">
        <f t="shared" si="15"/>
        <v>30</v>
      </c>
      <c r="D83" s="60">
        <f t="shared" si="15"/>
        <v>10.4</v>
      </c>
      <c r="E83" s="60">
        <f t="shared" si="15"/>
        <v>2.16</v>
      </c>
      <c r="F83" s="60">
        <f t="shared" si="15"/>
        <v>0</v>
      </c>
      <c r="G83" s="60">
        <f t="shared" si="15"/>
        <v>0</v>
      </c>
      <c r="H83" s="60">
        <f t="shared" si="15"/>
        <v>0</v>
      </c>
      <c r="I83" s="60">
        <f t="shared" si="15"/>
        <v>355.88</v>
      </c>
      <c r="J83" s="60">
        <f t="shared" si="15"/>
        <v>0</v>
      </c>
      <c r="K83" s="60">
        <f t="shared" si="15"/>
        <v>0</v>
      </c>
      <c r="L83" s="60">
        <f t="shared" si="15"/>
        <v>200</v>
      </c>
      <c r="M83" s="60">
        <f t="shared" si="15"/>
        <v>0</v>
      </c>
      <c r="N83" s="60">
        <f t="shared" si="15"/>
        <v>0</v>
      </c>
      <c r="O83" s="60">
        <f t="shared" si="15"/>
        <v>0</v>
      </c>
      <c r="P83" s="60">
        <f t="shared" si="15"/>
        <v>91</v>
      </c>
      <c r="Q83" s="60">
        <f t="shared" si="15"/>
        <v>13</v>
      </c>
      <c r="R83" s="60">
        <f t="shared" si="15"/>
        <v>0</v>
      </c>
      <c r="S83" s="60">
        <f t="shared" si="15"/>
        <v>0</v>
      </c>
      <c r="T83" s="60">
        <f t="shared" si="15"/>
        <v>0</v>
      </c>
      <c r="U83" s="60">
        <f t="shared" si="15"/>
        <v>0</v>
      </c>
      <c r="V83" s="60">
        <f t="shared" si="15"/>
        <v>11.5</v>
      </c>
      <c r="W83" s="60">
        <f t="shared" si="15"/>
        <v>0</v>
      </c>
      <c r="X83" s="62">
        <f t="shared" si="15"/>
        <v>13</v>
      </c>
      <c r="Y83" s="62">
        <f t="shared" si="15"/>
        <v>5.4</v>
      </c>
      <c r="Z83" s="62">
        <f t="shared" si="15"/>
        <v>0</v>
      </c>
      <c r="AA83" s="62">
        <f t="shared" si="15"/>
        <v>0</v>
      </c>
      <c r="AB83" s="62">
        <f t="shared" si="15"/>
        <v>0</v>
      </c>
      <c r="AC83" s="62">
        <f t="shared" si="15"/>
        <v>0</v>
      </c>
      <c r="AD83" s="62">
        <f t="shared" si="15"/>
        <v>0.12</v>
      </c>
      <c r="AE83" s="62">
        <f t="shared" si="15"/>
        <v>3.9</v>
      </c>
      <c r="AF83" s="62">
        <f t="shared" si="15"/>
        <v>0.17</v>
      </c>
    </row>
    <row r="84" spans="1:34" ht="25.05" customHeight="1" x14ac:dyDescent="0.25">
      <c r="A84" s="69" t="s">
        <v>141</v>
      </c>
      <c r="B84" s="41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7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</row>
    <row r="85" spans="1:34" ht="25.05" customHeight="1" x14ac:dyDescent="0.25">
      <c r="A85" s="7" t="s">
        <v>218</v>
      </c>
      <c r="B85" s="12">
        <v>250</v>
      </c>
      <c r="C85" s="48"/>
      <c r="D85" s="46"/>
      <c r="E85" s="46"/>
      <c r="F85" s="46"/>
      <c r="G85" s="46">
        <v>20</v>
      </c>
      <c r="H85" s="46"/>
      <c r="I85" s="46"/>
      <c r="J85" s="46"/>
      <c r="K85" s="46"/>
      <c r="L85" s="46"/>
      <c r="M85" s="46"/>
      <c r="N85" s="46"/>
      <c r="O85" s="47"/>
      <c r="P85" s="46"/>
      <c r="Q85" s="46">
        <v>125</v>
      </c>
      <c r="R85" s="46"/>
      <c r="S85" s="46"/>
      <c r="T85" s="46"/>
      <c r="U85" s="46"/>
      <c r="V85" s="46">
        <v>2</v>
      </c>
      <c r="W85" s="46"/>
      <c r="X85" s="46"/>
      <c r="Y85" s="46">
        <v>1.5</v>
      </c>
      <c r="Z85" s="46"/>
      <c r="AA85" s="46"/>
      <c r="AB85" s="46"/>
      <c r="AC85" s="46"/>
      <c r="AD85" s="46"/>
      <c r="AE85" s="46"/>
      <c r="AF85" s="46"/>
    </row>
    <row r="86" spans="1:34" ht="25.05" customHeight="1" x14ac:dyDescent="0.25">
      <c r="A86" s="73" t="s">
        <v>135</v>
      </c>
      <c r="B86" s="77">
        <v>75</v>
      </c>
      <c r="C86" s="30"/>
      <c r="D86" s="30"/>
      <c r="E86" s="30">
        <v>30.4</v>
      </c>
      <c r="F86" s="30"/>
      <c r="G86" s="30"/>
      <c r="H86" s="30"/>
      <c r="I86" s="30">
        <f>40.2+0.4</f>
        <v>40.6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>
        <v>3.4</v>
      </c>
      <c r="V86" s="30"/>
      <c r="W86" s="30">
        <f>0.9+2.4</f>
        <v>3.3</v>
      </c>
      <c r="X86" s="30">
        <v>0.08</v>
      </c>
      <c r="Y86" s="30">
        <v>3.2</v>
      </c>
      <c r="Z86" s="30"/>
      <c r="AA86" s="30"/>
      <c r="AB86" s="30"/>
      <c r="AC86" s="30"/>
      <c r="AD86" s="30">
        <v>0.9</v>
      </c>
      <c r="AE86" s="30"/>
      <c r="AF86" s="30"/>
      <c r="AG86" s="31"/>
      <c r="AH86" s="31"/>
    </row>
    <row r="87" spans="1:34" ht="25.05" customHeight="1" x14ac:dyDescent="0.25">
      <c r="A87" s="7" t="s">
        <v>81</v>
      </c>
      <c r="B87" s="12">
        <v>180</v>
      </c>
      <c r="C87" s="48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7"/>
      <c r="P87" s="46"/>
      <c r="Q87" s="46"/>
      <c r="R87" s="46">
        <v>180</v>
      </c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</row>
    <row r="88" spans="1:34" ht="25.05" customHeight="1" x14ac:dyDescent="0.25">
      <c r="A88" s="7" t="s">
        <v>2</v>
      </c>
      <c r="B88" s="12">
        <v>20</v>
      </c>
      <c r="C88" s="48"/>
      <c r="D88" s="46">
        <v>20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7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>
        <v>0.01</v>
      </c>
      <c r="AE88" s="46"/>
      <c r="AF88" s="46"/>
    </row>
    <row r="89" spans="1:34" ht="25.05" customHeight="1" x14ac:dyDescent="0.25">
      <c r="A89" s="7" t="s">
        <v>3</v>
      </c>
      <c r="B89" s="12">
        <v>20</v>
      </c>
      <c r="C89" s="46">
        <v>20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7"/>
      <c r="X89" s="46"/>
      <c r="Y89" s="46"/>
      <c r="Z89" s="46"/>
      <c r="AA89" s="46"/>
      <c r="AB89" s="46"/>
      <c r="AC89" s="46"/>
      <c r="AD89" s="46">
        <v>0.01</v>
      </c>
      <c r="AE89" s="46"/>
      <c r="AF89" s="46"/>
    </row>
    <row r="90" spans="1:34" ht="25.05" customHeight="1" x14ac:dyDescent="0.25">
      <c r="A90" s="9" t="s">
        <v>27</v>
      </c>
      <c r="B90" s="44">
        <f>SUM(B85:B89)</f>
        <v>545</v>
      </c>
      <c r="C90" s="49">
        <f t="shared" ref="C90:AF90" si="16">SUM(C85:C89)</f>
        <v>20</v>
      </c>
      <c r="D90" s="49">
        <f t="shared" si="16"/>
        <v>20</v>
      </c>
      <c r="E90" s="49">
        <f t="shared" si="16"/>
        <v>30.4</v>
      </c>
      <c r="F90" s="49">
        <f t="shared" si="16"/>
        <v>0</v>
      </c>
      <c r="G90" s="49">
        <f t="shared" si="16"/>
        <v>20</v>
      </c>
      <c r="H90" s="49">
        <f t="shared" si="16"/>
        <v>0</v>
      </c>
      <c r="I90" s="49">
        <f t="shared" si="16"/>
        <v>40.6</v>
      </c>
      <c r="J90" s="49">
        <f t="shared" si="16"/>
        <v>0</v>
      </c>
      <c r="K90" s="49">
        <f t="shared" si="16"/>
        <v>0</v>
      </c>
      <c r="L90" s="49">
        <f t="shared" si="16"/>
        <v>0</v>
      </c>
      <c r="M90" s="49">
        <f t="shared" si="16"/>
        <v>0</v>
      </c>
      <c r="N90" s="49">
        <f t="shared" si="16"/>
        <v>0</v>
      </c>
      <c r="O90" s="49">
        <f t="shared" si="16"/>
        <v>0</v>
      </c>
      <c r="P90" s="49">
        <f t="shared" si="16"/>
        <v>0</v>
      </c>
      <c r="Q90" s="49">
        <f t="shared" si="16"/>
        <v>125</v>
      </c>
      <c r="R90" s="49">
        <f t="shared" si="16"/>
        <v>180</v>
      </c>
      <c r="S90" s="49">
        <f t="shared" si="16"/>
        <v>0</v>
      </c>
      <c r="T90" s="49">
        <f t="shared" si="16"/>
        <v>0</v>
      </c>
      <c r="U90" s="49">
        <f t="shared" si="16"/>
        <v>3.4</v>
      </c>
      <c r="V90" s="49">
        <f t="shared" si="16"/>
        <v>2</v>
      </c>
      <c r="W90" s="49">
        <f t="shared" si="16"/>
        <v>3.3</v>
      </c>
      <c r="X90" s="49">
        <f t="shared" si="16"/>
        <v>0.08</v>
      </c>
      <c r="Y90" s="49">
        <f t="shared" si="16"/>
        <v>4.7</v>
      </c>
      <c r="Z90" s="49">
        <f t="shared" si="16"/>
        <v>0</v>
      </c>
      <c r="AA90" s="49">
        <f t="shared" si="16"/>
        <v>0</v>
      </c>
      <c r="AB90" s="49">
        <f t="shared" si="16"/>
        <v>0</v>
      </c>
      <c r="AC90" s="49">
        <f t="shared" ref="AC90:AD90" si="17">SUM(AC85:AC89)</f>
        <v>0</v>
      </c>
      <c r="AD90" s="49">
        <f t="shared" si="17"/>
        <v>0.92</v>
      </c>
      <c r="AE90" s="49">
        <f t="shared" si="16"/>
        <v>0</v>
      </c>
      <c r="AF90" s="49">
        <f t="shared" si="16"/>
        <v>0</v>
      </c>
    </row>
    <row r="92" spans="1:34" s="3" customFormat="1" ht="66" x14ac:dyDescent="0.2">
      <c r="A92" s="2" t="s">
        <v>30</v>
      </c>
      <c r="B92" s="2" t="s">
        <v>31</v>
      </c>
      <c r="C92" s="2" t="s">
        <v>32</v>
      </c>
      <c r="D92" s="2" t="s">
        <v>33</v>
      </c>
      <c r="E92" s="2" t="s">
        <v>34</v>
      </c>
      <c r="F92" s="2" t="s">
        <v>35</v>
      </c>
      <c r="G92" s="2" t="s">
        <v>36</v>
      </c>
      <c r="H92" s="2" t="s">
        <v>37</v>
      </c>
      <c r="I92" s="2" t="s">
        <v>38</v>
      </c>
      <c r="J92" s="2" t="s">
        <v>39</v>
      </c>
      <c r="K92" s="2" t="s">
        <v>40</v>
      </c>
      <c r="L92" s="2" t="s">
        <v>41</v>
      </c>
      <c r="M92" s="2" t="s">
        <v>42</v>
      </c>
      <c r="N92" s="2" t="s">
        <v>43</v>
      </c>
      <c r="O92" s="2" t="s">
        <v>44</v>
      </c>
      <c r="P92" s="2" t="s">
        <v>45</v>
      </c>
      <c r="Q92" s="2" t="s">
        <v>46</v>
      </c>
      <c r="R92" s="2" t="s">
        <v>47</v>
      </c>
      <c r="S92" s="2" t="s">
        <v>48</v>
      </c>
      <c r="T92" s="2" t="s">
        <v>49</v>
      </c>
      <c r="U92" s="2" t="s">
        <v>50</v>
      </c>
      <c r="V92" s="2" t="s">
        <v>51</v>
      </c>
      <c r="W92" s="2" t="s">
        <v>52</v>
      </c>
      <c r="X92" s="2" t="s">
        <v>53</v>
      </c>
      <c r="Y92" s="2" t="s">
        <v>54</v>
      </c>
      <c r="Z92" s="2" t="s">
        <v>55</v>
      </c>
      <c r="AA92" s="2" t="s">
        <v>56</v>
      </c>
      <c r="AB92" s="2" t="s">
        <v>57</v>
      </c>
      <c r="AC92" s="2" t="s">
        <v>58</v>
      </c>
      <c r="AD92" s="2" t="s">
        <v>59</v>
      </c>
      <c r="AE92" s="2" t="s">
        <v>60</v>
      </c>
      <c r="AF92" s="2" t="s">
        <v>61</v>
      </c>
    </row>
    <row r="93" spans="1:34" s="65" customFormat="1" ht="26.4" x14ac:dyDescent="0.25">
      <c r="A93" s="22" t="s">
        <v>66</v>
      </c>
      <c r="B93" s="63">
        <v>550</v>
      </c>
      <c r="C93" s="63" t="s">
        <v>193</v>
      </c>
      <c r="D93" s="63" t="s">
        <v>194</v>
      </c>
      <c r="E93" s="64" t="s">
        <v>195</v>
      </c>
      <c r="F93" s="63" t="s">
        <v>162</v>
      </c>
      <c r="G93" s="64" t="s">
        <v>195</v>
      </c>
      <c r="H93" s="63" t="s">
        <v>196</v>
      </c>
      <c r="I93" s="63" t="s">
        <v>197</v>
      </c>
      <c r="J93" s="63" t="s">
        <v>198</v>
      </c>
      <c r="K93" s="64" t="s">
        <v>195</v>
      </c>
      <c r="L93" s="63" t="s">
        <v>194</v>
      </c>
      <c r="M93" s="63" t="s">
        <v>199</v>
      </c>
      <c r="N93" s="63" t="s">
        <v>200</v>
      </c>
      <c r="O93" s="63" t="s">
        <v>201</v>
      </c>
      <c r="P93" s="63" t="s">
        <v>202</v>
      </c>
      <c r="Q93" s="63" t="s">
        <v>203</v>
      </c>
      <c r="R93" s="63" t="s">
        <v>204</v>
      </c>
      <c r="S93" s="63" t="s">
        <v>205</v>
      </c>
      <c r="T93" s="63" t="s">
        <v>165</v>
      </c>
      <c r="U93" s="63" t="s">
        <v>206</v>
      </c>
      <c r="V93" s="63" t="s">
        <v>207</v>
      </c>
      <c r="W93" s="63" t="s">
        <v>208</v>
      </c>
      <c r="X93" s="63" t="s">
        <v>200</v>
      </c>
      <c r="Y93" s="63" t="s">
        <v>207</v>
      </c>
      <c r="Z93" s="63" t="s">
        <v>165</v>
      </c>
      <c r="AA93" s="87" t="s">
        <v>170</v>
      </c>
      <c r="AB93" s="87" t="s">
        <v>209</v>
      </c>
      <c r="AC93" s="87" t="s">
        <v>170</v>
      </c>
      <c r="AD93" s="63" t="s">
        <v>68</v>
      </c>
      <c r="AE93" s="63" t="s">
        <v>69</v>
      </c>
      <c r="AF93" s="63">
        <v>4</v>
      </c>
    </row>
    <row r="94" spans="1:34" s="67" customFormat="1" x14ac:dyDescent="0.25">
      <c r="A94" s="70" t="s">
        <v>67</v>
      </c>
      <c r="B94" s="66">
        <f>(B90+B83+B76+B70+B63+B55+B48+B41+B34+B26+B19+B11)/12</f>
        <v>592.08333333333337</v>
      </c>
      <c r="C94" s="86">
        <f>C90+C83+C76+C70+C63+C55+C48+C41+C34+C26+C19+C11</f>
        <v>290</v>
      </c>
      <c r="D94" s="86">
        <f>D90+D83+D76+D70+D63+D55+D48+D41+D34+D26+D19+D11</f>
        <v>485.30999999999995</v>
      </c>
      <c r="E94" s="86">
        <f>E90+E83+E76+E70+E63+E55+E48+E41+E34+E26+E19+E11</f>
        <v>62.36</v>
      </c>
      <c r="F94" s="86">
        <v>174.24</v>
      </c>
      <c r="G94" s="86">
        <f>G90+G83+G76+G70+G63+G55+G48+G41+G34+G26+G19+G11</f>
        <v>59.6</v>
      </c>
      <c r="H94" s="86">
        <f>H90+H83+H76+H70+H63+H55+H48+H41+H34+H26+H19+H11</f>
        <v>462.70600000000002</v>
      </c>
      <c r="I94" s="86">
        <v>989.6</v>
      </c>
      <c r="J94" s="86">
        <f t="shared" ref="J94:X94" si="18">J90+J83+J76+J70+J63+J55+J48+J41+J34+J26+J19+J11</f>
        <v>485.6</v>
      </c>
      <c r="K94" s="86">
        <f t="shared" si="18"/>
        <v>46</v>
      </c>
      <c r="L94" s="86">
        <f t="shared" si="18"/>
        <v>480</v>
      </c>
      <c r="M94" s="86">
        <f t="shared" si="18"/>
        <v>187.3</v>
      </c>
      <c r="N94" s="86">
        <f t="shared" si="18"/>
        <v>96</v>
      </c>
      <c r="O94" s="86">
        <f t="shared" si="18"/>
        <v>127.89</v>
      </c>
      <c r="P94" s="86">
        <f t="shared" si="18"/>
        <v>185</v>
      </c>
      <c r="Q94" s="86">
        <f t="shared" si="18"/>
        <v>901</v>
      </c>
      <c r="R94" s="86">
        <f t="shared" si="18"/>
        <v>540</v>
      </c>
      <c r="S94" s="86">
        <f t="shared" si="18"/>
        <v>188</v>
      </c>
      <c r="T94" s="86">
        <f t="shared" si="18"/>
        <v>40</v>
      </c>
      <c r="U94" s="86">
        <f t="shared" si="18"/>
        <v>28.4</v>
      </c>
      <c r="V94" s="86">
        <f t="shared" si="18"/>
        <v>90.829000000000008</v>
      </c>
      <c r="W94" s="86">
        <f t="shared" si="18"/>
        <v>61.269999999999996</v>
      </c>
      <c r="X94" s="86">
        <f t="shared" si="18"/>
        <v>113.78999999999999</v>
      </c>
      <c r="Y94" s="86">
        <v>122.89</v>
      </c>
      <c r="Z94" s="86">
        <f t="shared" ref="Z94:AF94" si="19">Z90+Z83+Z76+Z70+Z63+Z55+Z48+Z41+Z34+Z26+Z19+Z11</f>
        <v>45</v>
      </c>
      <c r="AA94" s="86">
        <f t="shared" si="19"/>
        <v>2.8</v>
      </c>
      <c r="AB94" s="86">
        <f t="shared" si="19"/>
        <v>4</v>
      </c>
      <c r="AC94" s="86">
        <f t="shared" si="19"/>
        <v>5</v>
      </c>
      <c r="AD94" s="86">
        <f t="shared" si="19"/>
        <v>2.5880000000000001</v>
      </c>
      <c r="AE94" s="86">
        <f t="shared" si="19"/>
        <v>5.4</v>
      </c>
      <c r="AF94" s="86">
        <f t="shared" si="19"/>
        <v>0.37</v>
      </c>
    </row>
    <row r="95" spans="1:34" s="67" customFormat="1" x14ac:dyDescent="0.25">
      <c r="A95" s="71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</row>
  </sheetData>
  <mergeCells count="2">
    <mergeCell ref="A1:AF1"/>
    <mergeCell ref="A2:A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47"/>
  <sheetViews>
    <sheetView zoomScale="97" zoomScaleNormal="85" workbookViewId="0">
      <selection activeCell="S7" sqref="S7"/>
    </sheetView>
  </sheetViews>
  <sheetFormatPr defaultRowHeight="13.2" x14ac:dyDescent="0.25"/>
  <cols>
    <col min="1" max="1" width="40.28515625" style="1" customWidth="1"/>
    <col min="2" max="2" width="10.28515625" style="3" customWidth="1"/>
    <col min="3" max="8" width="6.7109375" style="3" customWidth="1"/>
    <col min="9" max="9" width="9" style="3" customWidth="1"/>
    <col min="10" max="15" width="6.7109375" style="3" customWidth="1"/>
    <col min="16" max="16" width="8.5703125" style="3" customWidth="1"/>
    <col min="17" max="17" width="8.7109375" style="3" customWidth="1"/>
    <col min="18" max="32" width="6.7109375" style="3" customWidth="1"/>
    <col min="33" max="16384" width="9.140625" style="1"/>
  </cols>
  <sheetData>
    <row r="2" spans="1:34" x14ac:dyDescent="0.25">
      <c r="A2" s="95" t="s">
        <v>145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31"/>
      <c r="AH2" s="31"/>
    </row>
    <row r="3" spans="1:34" x14ac:dyDescent="0.25">
      <c r="A3" s="95" t="s">
        <v>137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31"/>
      <c r="AH3" s="31"/>
    </row>
    <row r="4" spans="1:34" s="3" customFormat="1" ht="92.4" x14ac:dyDescent="0.2">
      <c r="A4" s="2" t="s">
        <v>30</v>
      </c>
      <c r="B4" s="2" t="s">
        <v>31</v>
      </c>
      <c r="C4" s="2" t="s">
        <v>32</v>
      </c>
      <c r="D4" s="2" t="s">
        <v>33</v>
      </c>
      <c r="E4" s="2" t="s">
        <v>34</v>
      </c>
      <c r="F4" s="2" t="s">
        <v>35</v>
      </c>
      <c r="G4" s="2" t="s">
        <v>36</v>
      </c>
      <c r="H4" s="2" t="s">
        <v>37</v>
      </c>
      <c r="I4" s="2" t="s">
        <v>38</v>
      </c>
      <c r="J4" s="2" t="s">
        <v>39</v>
      </c>
      <c r="K4" s="2" t="s">
        <v>40</v>
      </c>
      <c r="L4" s="2" t="s">
        <v>41</v>
      </c>
      <c r="M4" s="2" t="s">
        <v>42</v>
      </c>
      <c r="N4" s="2" t="s">
        <v>43</v>
      </c>
      <c r="O4" s="2" t="s">
        <v>44</v>
      </c>
      <c r="P4" s="2" t="s">
        <v>45</v>
      </c>
      <c r="Q4" s="2" t="s">
        <v>46</v>
      </c>
      <c r="R4" s="2" t="s">
        <v>47</v>
      </c>
      <c r="S4" s="2" t="s">
        <v>48</v>
      </c>
      <c r="T4" s="2" t="s">
        <v>49</v>
      </c>
      <c r="U4" s="2" t="s">
        <v>50</v>
      </c>
      <c r="V4" s="2" t="s">
        <v>51</v>
      </c>
      <c r="W4" s="2" t="s">
        <v>52</v>
      </c>
      <c r="X4" s="2" t="s">
        <v>53</v>
      </c>
      <c r="Y4" s="2" t="s">
        <v>54</v>
      </c>
      <c r="Z4" s="2" t="s">
        <v>55</v>
      </c>
      <c r="AA4" s="2" t="s">
        <v>56</v>
      </c>
      <c r="AB4" s="2" t="s">
        <v>57</v>
      </c>
      <c r="AC4" s="2" t="s">
        <v>58</v>
      </c>
      <c r="AD4" s="2" t="s">
        <v>59</v>
      </c>
      <c r="AE4" s="2" t="s">
        <v>60</v>
      </c>
      <c r="AF4" s="2" t="s">
        <v>61</v>
      </c>
    </row>
    <row r="5" spans="1:34" s="3" customFormat="1" x14ac:dyDescent="0.2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4" ht="25.05" customHeight="1" x14ac:dyDescent="0.25">
      <c r="A6" s="6" t="s">
        <v>28</v>
      </c>
      <c r="B6" s="26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7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ht="25.05" customHeight="1" x14ac:dyDescent="0.25">
      <c r="A7" s="7" t="s">
        <v>4</v>
      </c>
      <c r="B7" s="8">
        <v>100</v>
      </c>
      <c r="C7" s="19"/>
      <c r="D7" s="19"/>
      <c r="E7" s="19"/>
      <c r="F7" s="19"/>
      <c r="G7" s="19"/>
      <c r="H7" s="19"/>
      <c r="I7" s="19">
        <v>100</v>
      </c>
      <c r="J7" s="19"/>
      <c r="K7" s="19"/>
      <c r="L7" s="19"/>
      <c r="M7" s="19"/>
      <c r="N7" s="19"/>
      <c r="O7" s="19"/>
      <c r="P7" s="19"/>
      <c r="Q7" s="27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4" ht="25.05" customHeight="1" x14ac:dyDescent="0.25">
      <c r="A8" s="73" t="s">
        <v>21</v>
      </c>
      <c r="B8" s="74">
        <v>200</v>
      </c>
      <c r="C8" s="19"/>
      <c r="D8" s="19"/>
      <c r="E8" s="19"/>
      <c r="F8" s="19"/>
      <c r="G8" s="19">
        <v>10</v>
      </c>
      <c r="H8" s="19">
        <v>75</v>
      </c>
      <c r="I8" s="19">
        <f>10+10</f>
        <v>20</v>
      </c>
      <c r="J8" s="19"/>
      <c r="K8" s="19"/>
      <c r="L8" s="19"/>
      <c r="M8" s="19"/>
      <c r="N8" s="19"/>
      <c r="O8" s="19"/>
      <c r="P8" s="19"/>
      <c r="Q8" s="27"/>
      <c r="R8" s="19"/>
      <c r="S8" s="19"/>
      <c r="T8" s="19"/>
      <c r="U8" s="19"/>
      <c r="V8" s="19">
        <v>2.5</v>
      </c>
      <c r="W8" s="19">
        <v>2.5</v>
      </c>
      <c r="X8" s="19"/>
      <c r="Y8" s="19"/>
      <c r="Z8" s="19"/>
      <c r="AA8" s="19"/>
      <c r="AB8" s="19"/>
      <c r="AC8" s="19"/>
      <c r="AD8" s="19"/>
      <c r="AE8" s="19"/>
      <c r="AF8" s="19"/>
    </row>
    <row r="9" spans="1:34" ht="25.05" customHeight="1" x14ac:dyDescent="0.25">
      <c r="A9" s="7" t="s">
        <v>25</v>
      </c>
      <c r="B9" s="8">
        <v>150</v>
      </c>
      <c r="C9" s="19"/>
      <c r="D9" s="19"/>
      <c r="E9" s="19"/>
      <c r="F9" s="19"/>
      <c r="G9" s="19"/>
      <c r="H9" s="19">
        <v>205.6</v>
      </c>
      <c r="I9" s="19"/>
      <c r="J9" s="19"/>
      <c r="K9" s="19"/>
      <c r="L9" s="19"/>
      <c r="M9" s="19"/>
      <c r="N9" s="19"/>
      <c r="O9" s="19"/>
      <c r="P9" s="19"/>
      <c r="Q9" s="27">
        <v>35.4</v>
      </c>
      <c r="R9" s="19"/>
      <c r="S9" s="19"/>
      <c r="T9" s="19"/>
      <c r="U9" s="19"/>
      <c r="V9" s="19">
        <v>6.3</v>
      </c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4" ht="25.05" customHeight="1" x14ac:dyDescent="0.25">
      <c r="A10" s="7" t="s">
        <v>219</v>
      </c>
      <c r="B10" s="8">
        <v>125</v>
      </c>
      <c r="C10" s="19"/>
      <c r="D10" s="19">
        <f>18+10</f>
        <v>28</v>
      </c>
      <c r="E10" s="19">
        <v>1.375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>
        <v>66</v>
      </c>
      <c r="Q10" s="27">
        <f>12.5+26</f>
        <v>38.5</v>
      </c>
      <c r="R10" s="19"/>
      <c r="S10" s="19"/>
      <c r="T10" s="19"/>
      <c r="U10" s="19"/>
      <c r="V10" s="19">
        <f>1.375+3.33</f>
        <v>4.7050000000000001</v>
      </c>
      <c r="W10" s="19">
        <v>6.66</v>
      </c>
      <c r="X10" s="19"/>
      <c r="Y10" s="19">
        <v>0.25</v>
      </c>
      <c r="Z10" s="19"/>
      <c r="AA10" s="19"/>
      <c r="AB10" s="19"/>
      <c r="AC10" s="19"/>
      <c r="AD10" s="19"/>
      <c r="AE10" s="19"/>
      <c r="AF10" s="19"/>
    </row>
    <row r="11" spans="1:34" ht="25.05" customHeight="1" x14ac:dyDescent="0.25">
      <c r="A11" s="7" t="s">
        <v>217</v>
      </c>
      <c r="B11" s="12">
        <v>180</v>
      </c>
      <c r="C11" s="19"/>
      <c r="D11" s="19"/>
      <c r="E11" s="19"/>
      <c r="F11" s="19"/>
      <c r="G11" s="19"/>
      <c r="H11" s="19"/>
      <c r="I11" s="19"/>
      <c r="J11" s="19"/>
      <c r="K11" s="19"/>
      <c r="L11" s="19">
        <v>180</v>
      </c>
      <c r="M11" s="19"/>
      <c r="N11" s="19"/>
      <c r="O11" s="19"/>
      <c r="P11" s="19"/>
      <c r="Q11" s="27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4" ht="25.05" customHeight="1" x14ac:dyDescent="0.25">
      <c r="A12" s="7" t="s">
        <v>2</v>
      </c>
      <c r="B12" s="8">
        <v>50</v>
      </c>
      <c r="C12" s="19"/>
      <c r="D12" s="19">
        <v>50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7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>
        <v>0.2</v>
      </c>
      <c r="AE12" s="19"/>
      <c r="AF12" s="19"/>
    </row>
    <row r="13" spans="1:34" ht="25.05" customHeight="1" x14ac:dyDescent="0.25">
      <c r="A13" s="7" t="s">
        <v>3</v>
      </c>
      <c r="B13" s="75">
        <v>50</v>
      </c>
      <c r="C13" s="40">
        <v>50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91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>
        <v>0.2</v>
      </c>
      <c r="AE13" s="40"/>
      <c r="AF13" s="40"/>
    </row>
    <row r="14" spans="1:34" ht="25.05" customHeight="1" x14ac:dyDescent="0.25">
      <c r="A14" s="9" t="s">
        <v>27</v>
      </c>
      <c r="B14" s="18">
        <f t="shared" ref="B14:AF14" si="0">SUM(B7:B13)</f>
        <v>855</v>
      </c>
      <c r="C14" s="18">
        <f t="shared" si="0"/>
        <v>50</v>
      </c>
      <c r="D14" s="18">
        <f t="shared" si="0"/>
        <v>78</v>
      </c>
      <c r="E14" s="18">
        <f t="shared" si="0"/>
        <v>1.375</v>
      </c>
      <c r="F14" s="18">
        <f t="shared" si="0"/>
        <v>0</v>
      </c>
      <c r="G14" s="18">
        <f t="shared" si="0"/>
        <v>10</v>
      </c>
      <c r="H14" s="18">
        <f t="shared" si="0"/>
        <v>280.60000000000002</v>
      </c>
      <c r="I14" s="18">
        <f t="shared" si="0"/>
        <v>120</v>
      </c>
      <c r="J14" s="18">
        <f t="shared" si="0"/>
        <v>0</v>
      </c>
      <c r="K14" s="18">
        <f t="shared" si="0"/>
        <v>0</v>
      </c>
      <c r="L14" s="18">
        <f t="shared" si="0"/>
        <v>180</v>
      </c>
      <c r="M14" s="18">
        <f t="shared" si="0"/>
        <v>0</v>
      </c>
      <c r="N14" s="18">
        <f t="shared" si="0"/>
        <v>0</v>
      </c>
      <c r="O14" s="18">
        <f t="shared" si="0"/>
        <v>0</v>
      </c>
      <c r="P14" s="18">
        <f t="shared" si="0"/>
        <v>66</v>
      </c>
      <c r="Q14" s="18">
        <f t="shared" si="0"/>
        <v>73.900000000000006</v>
      </c>
      <c r="R14" s="18">
        <f t="shared" si="0"/>
        <v>0</v>
      </c>
      <c r="S14" s="18">
        <f t="shared" si="0"/>
        <v>0</v>
      </c>
      <c r="T14" s="18">
        <f t="shared" si="0"/>
        <v>0</v>
      </c>
      <c r="U14" s="18">
        <f t="shared" si="0"/>
        <v>0</v>
      </c>
      <c r="V14" s="18">
        <f t="shared" si="0"/>
        <v>13.505000000000001</v>
      </c>
      <c r="W14" s="18">
        <f t="shared" si="0"/>
        <v>9.16</v>
      </c>
      <c r="X14" s="18">
        <f t="shared" si="0"/>
        <v>0</v>
      </c>
      <c r="Y14" s="18">
        <f t="shared" si="0"/>
        <v>0.25</v>
      </c>
      <c r="Z14" s="18">
        <f t="shared" si="0"/>
        <v>0</v>
      </c>
      <c r="AA14" s="18">
        <f t="shared" si="0"/>
        <v>0</v>
      </c>
      <c r="AB14" s="18">
        <f t="shared" si="0"/>
        <v>0</v>
      </c>
      <c r="AC14" s="18">
        <f t="shared" si="0"/>
        <v>0</v>
      </c>
      <c r="AD14" s="18">
        <f t="shared" si="0"/>
        <v>0.4</v>
      </c>
      <c r="AE14" s="18">
        <f t="shared" si="0"/>
        <v>0</v>
      </c>
      <c r="AF14" s="18">
        <f t="shared" si="0"/>
        <v>0</v>
      </c>
    </row>
    <row r="15" spans="1:34" ht="25.05" customHeight="1" x14ac:dyDescent="0.25">
      <c r="A15" s="6" t="s">
        <v>29</v>
      </c>
      <c r="B15" s="26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7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4" ht="25.05" customHeight="1" x14ac:dyDescent="0.25">
      <c r="A16" s="7" t="s">
        <v>115</v>
      </c>
      <c r="B16" s="12">
        <v>100</v>
      </c>
      <c r="C16" s="19"/>
      <c r="D16" s="19"/>
      <c r="E16" s="19"/>
      <c r="F16" s="19"/>
      <c r="G16" s="19"/>
      <c r="H16" s="19"/>
      <c r="I16" s="19">
        <v>83.33</v>
      </c>
      <c r="J16" s="19"/>
      <c r="K16" s="19">
        <v>13.33</v>
      </c>
      <c r="L16" s="19"/>
      <c r="M16" s="19"/>
      <c r="N16" s="19"/>
      <c r="O16" s="19"/>
      <c r="P16" s="19"/>
      <c r="Q16" s="27"/>
      <c r="R16" s="19"/>
      <c r="S16" s="19"/>
      <c r="T16" s="19"/>
      <c r="U16" s="19"/>
      <c r="V16" s="19"/>
      <c r="W16" s="19">
        <v>6</v>
      </c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25.05" customHeight="1" x14ac:dyDescent="0.25">
      <c r="A17" s="73" t="s">
        <v>76</v>
      </c>
      <c r="B17" s="74">
        <v>250</v>
      </c>
      <c r="C17" s="19"/>
      <c r="D17" s="19"/>
      <c r="E17" s="19">
        <v>2.5</v>
      </c>
      <c r="F17" s="19"/>
      <c r="G17" s="19"/>
      <c r="H17" s="19"/>
      <c r="I17" s="19">
        <f>70+10+2.5+10+1.5</f>
        <v>94</v>
      </c>
      <c r="J17" s="19"/>
      <c r="K17" s="19"/>
      <c r="L17" s="19"/>
      <c r="M17" s="19"/>
      <c r="N17" s="19"/>
      <c r="O17" s="19"/>
      <c r="P17" s="19"/>
      <c r="Q17" s="27"/>
      <c r="R17" s="19"/>
      <c r="S17" s="19"/>
      <c r="T17" s="19"/>
      <c r="U17" s="19"/>
      <c r="V17" s="19">
        <v>2.5</v>
      </c>
      <c r="W17" s="19">
        <v>2.5</v>
      </c>
      <c r="X17" s="19"/>
      <c r="Y17" s="19"/>
      <c r="Z17" s="19"/>
      <c r="AA17" s="19"/>
      <c r="AB17" s="19"/>
      <c r="AC17" s="19"/>
      <c r="AD17" s="19"/>
      <c r="AE17" s="19"/>
      <c r="AF17" s="19">
        <v>0.04</v>
      </c>
    </row>
    <row r="18" spans="1:32" ht="25.05" customHeight="1" x14ac:dyDescent="0.25">
      <c r="A18" s="42" t="s">
        <v>134</v>
      </c>
      <c r="B18" s="8">
        <v>200</v>
      </c>
      <c r="C18" s="19"/>
      <c r="D18" s="19"/>
      <c r="E18" s="19"/>
      <c r="F18" s="19">
        <v>46.2</v>
      </c>
      <c r="G18" s="19"/>
      <c r="H18" s="19"/>
      <c r="I18" s="19">
        <f>6.66+9.33+10.67</f>
        <v>26.66</v>
      </c>
      <c r="J18" s="19"/>
      <c r="K18" s="19"/>
      <c r="L18" s="19"/>
      <c r="M18" s="19"/>
      <c r="N18" s="19"/>
      <c r="O18" s="19">
        <v>87.04</v>
      </c>
      <c r="P18" s="19"/>
      <c r="Q18" s="27"/>
      <c r="R18" s="19"/>
      <c r="S18" s="19"/>
      <c r="T18" s="19"/>
      <c r="U18" s="19"/>
      <c r="V18" s="19">
        <v>4</v>
      </c>
      <c r="W18" s="19">
        <v>5.33</v>
      </c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25.05" customHeight="1" x14ac:dyDescent="0.25">
      <c r="A19" s="73" t="s">
        <v>11</v>
      </c>
      <c r="B19" s="74">
        <v>180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7"/>
      <c r="R19" s="19">
        <v>220</v>
      </c>
      <c r="S19" s="19"/>
      <c r="T19" s="19"/>
      <c r="U19" s="19"/>
      <c r="V19" s="19">
        <v>7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ht="25.05" customHeight="1" x14ac:dyDescent="0.25">
      <c r="A20" s="73" t="s">
        <v>89</v>
      </c>
      <c r="B20" s="8">
        <v>150</v>
      </c>
      <c r="C20" s="19"/>
      <c r="D20" s="19"/>
      <c r="E20" s="19"/>
      <c r="F20" s="19"/>
      <c r="G20" s="19"/>
      <c r="H20" s="19"/>
      <c r="I20" s="19"/>
      <c r="J20" s="19">
        <v>150</v>
      </c>
      <c r="K20" s="19"/>
      <c r="L20" s="19"/>
      <c r="M20" s="19"/>
      <c r="N20" s="19"/>
      <c r="O20" s="19"/>
      <c r="P20" s="19"/>
      <c r="Q20" s="2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ht="25.05" customHeight="1" x14ac:dyDescent="0.25">
      <c r="A21" s="73" t="s">
        <v>2</v>
      </c>
      <c r="B21" s="8">
        <v>50</v>
      </c>
      <c r="C21" s="19"/>
      <c r="D21" s="19">
        <v>50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>
        <v>0.2</v>
      </c>
      <c r="AE21" s="19"/>
      <c r="AF21" s="19"/>
    </row>
    <row r="22" spans="1:32" ht="25.05" customHeight="1" x14ac:dyDescent="0.25">
      <c r="A22" s="73" t="s">
        <v>3</v>
      </c>
      <c r="B22" s="8">
        <v>50</v>
      </c>
      <c r="C22" s="19">
        <v>50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7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>
        <v>0.2</v>
      </c>
      <c r="AE22" s="19"/>
      <c r="AF22" s="19"/>
    </row>
    <row r="23" spans="1:32" ht="25.05" customHeight="1" x14ac:dyDescent="0.25">
      <c r="A23" s="73" t="s">
        <v>8</v>
      </c>
      <c r="B23" s="74">
        <v>200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7">
        <v>200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ht="25.05" customHeight="1" x14ac:dyDescent="0.25">
      <c r="A24" s="9" t="s">
        <v>27</v>
      </c>
      <c r="B24" s="10">
        <f>SUM(B16:B23)</f>
        <v>1180</v>
      </c>
      <c r="C24" s="10">
        <f t="shared" ref="C24:AF24" si="1">SUM(C16:C23)</f>
        <v>50</v>
      </c>
      <c r="D24" s="10">
        <f t="shared" si="1"/>
        <v>50</v>
      </c>
      <c r="E24" s="10">
        <f t="shared" si="1"/>
        <v>2.5</v>
      </c>
      <c r="F24" s="10">
        <f t="shared" si="1"/>
        <v>46.2</v>
      </c>
      <c r="G24" s="10">
        <f t="shared" si="1"/>
        <v>0</v>
      </c>
      <c r="H24" s="10">
        <f t="shared" si="1"/>
        <v>0</v>
      </c>
      <c r="I24" s="10">
        <f t="shared" si="1"/>
        <v>203.98999999999998</v>
      </c>
      <c r="J24" s="10">
        <f t="shared" si="1"/>
        <v>150</v>
      </c>
      <c r="K24" s="10">
        <f t="shared" si="1"/>
        <v>13.33</v>
      </c>
      <c r="L24" s="10">
        <f t="shared" si="1"/>
        <v>0</v>
      </c>
      <c r="M24" s="10">
        <f t="shared" si="1"/>
        <v>0</v>
      </c>
      <c r="N24" s="10">
        <f t="shared" si="1"/>
        <v>0</v>
      </c>
      <c r="O24" s="10">
        <f t="shared" si="1"/>
        <v>87.04</v>
      </c>
      <c r="P24" s="10">
        <f t="shared" si="1"/>
        <v>0</v>
      </c>
      <c r="Q24" s="10">
        <f t="shared" si="1"/>
        <v>200</v>
      </c>
      <c r="R24" s="10">
        <f t="shared" si="1"/>
        <v>220</v>
      </c>
      <c r="S24" s="10">
        <f t="shared" si="1"/>
        <v>0</v>
      </c>
      <c r="T24" s="10">
        <f t="shared" si="1"/>
        <v>0</v>
      </c>
      <c r="U24" s="10">
        <f t="shared" si="1"/>
        <v>0</v>
      </c>
      <c r="V24" s="10">
        <f t="shared" si="1"/>
        <v>13.5</v>
      </c>
      <c r="W24" s="10">
        <f t="shared" si="1"/>
        <v>13.83</v>
      </c>
      <c r="X24" s="10">
        <f t="shared" si="1"/>
        <v>0</v>
      </c>
      <c r="Y24" s="10">
        <f t="shared" si="1"/>
        <v>0</v>
      </c>
      <c r="Z24" s="10">
        <f t="shared" si="1"/>
        <v>0</v>
      </c>
      <c r="AA24" s="10">
        <f t="shared" si="1"/>
        <v>0</v>
      </c>
      <c r="AB24" s="10">
        <f t="shared" si="1"/>
        <v>0</v>
      </c>
      <c r="AC24" s="10">
        <f t="shared" si="1"/>
        <v>0</v>
      </c>
      <c r="AD24" s="10">
        <f t="shared" si="1"/>
        <v>0.4</v>
      </c>
      <c r="AE24" s="10">
        <f t="shared" si="1"/>
        <v>0</v>
      </c>
      <c r="AF24" s="10">
        <f t="shared" si="1"/>
        <v>0.04</v>
      </c>
    </row>
    <row r="25" spans="1:32" ht="25.05" customHeight="1" x14ac:dyDescent="0.25">
      <c r="A25" s="6" t="s">
        <v>62</v>
      </c>
      <c r="B25" s="2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7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ht="25.05" customHeight="1" x14ac:dyDescent="0.25">
      <c r="A26" s="73" t="s">
        <v>90</v>
      </c>
      <c r="B26" s="74">
        <v>100</v>
      </c>
      <c r="C26" s="19"/>
      <c r="D26" s="19"/>
      <c r="E26" s="19"/>
      <c r="F26" s="19"/>
      <c r="G26" s="19"/>
      <c r="H26" s="19"/>
      <c r="I26" s="19">
        <v>100</v>
      </c>
      <c r="J26" s="19"/>
      <c r="K26" s="19"/>
      <c r="L26" s="19"/>
      <c r="M26" s="19"/>
      <c r="N26" s="19"/>
      <c r="O26" s="19"/>
      <c r="P26" s="19"/>
      <c r="Q26" s="27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ht="25.05" customHeight="1" x14ac:dyDescent="0.25">
      <c r="A27" s="73" t="s">
        <v>24</v>
      </c>
      <c r="B27" s="74">
        <v>250</v>
      </c>
      <c r="C27" s="19"/>
      <c r="D27" s="19"/>
      <c r="E27" s="19"/>
      <c r="F27" s="19">
        <v>10</v>
      </c>
      <c r="G27" s="19"/>
      <c r="H27" s="19">
        <v>25</v>
      </c>
      <c r="I27" s="19">
        <f>30+10+10</f>
        <v>50</v>
      </c>
      <c r="J27" s="19"/>
      <c r="K27" s="19"/>
      <c r="L27" s="19"/>
      <c r="M27" s="19"/>
      <c r="N27" s="19"/>
      <c r="O27" s="19"/>
      <c r="P27" s="19"/>
      <c r="Q27" s="27"/>
      <c r="R27" s="19"/>
      <c r="S27" s="19"/>
      <c r="T27" s="19"/>
      <c r="U27" s="19"/>
      <c r="V27" s="19">
        <v>2.5</v>
      </c>
      <c r="W27" s="19">
        <v>2.5</v>
      </c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ht="25.05" customHeight="1" x14ac:dyDescent="0.25">
      <c r="A28" s="73" t="s">
        <v>129</v>
      </c>
      <c r="B28" s="74">
        <v>180</v>
      </c>
      <c r="C28" s="19"/>
      <c r="D28" s="19"/>
      <c r="E28" s="19">
        <v>4.0439999999999996</v>
      </c>
      <c r="F28" s="19"/>
      <c r="G28" s="19"/>
      <c r="H28" s="19">
        <v>83.38</v>
      </c>
      <c r="I28" s="19">
        <f>28.8+14.4+36</f>
        <v>79.2</v>
      </c>
      <c r="J28" s="19"/>
      <c r="K28" s="19"/>
      <c r="L28" s="19"/>
      <c r="M28" s="19"/>
      <c r="N28" s="19"/>
      <c r="O28" s="19"/>
      <c r="P28" s="19"/>
      <c r="Q28" s="27"/>
      <c r="R28" s="19"/>
      <c r="S28" s="19"/>
      <c r="T28" s="19"/>
      <c r="U28" s="19">
        <v>13.5</v>
      </c>
      <c r="V28" s="19">
        <v>3.6</v>
      </c>
      <c r="W28" s="19">
        <v>3.6</v>
      </c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25.05" customHeight="1" x14ac:dyDescent="0.25">
      <c r="A29" s="7" t="s">
        <v>140</v>
      </c>
      <c r="B29" s="12">
        <v>105</v>
      </c>
      <c r="C29" s="19"/>
      <c r="D29" s="19">
        <f>18+10</f>
        <v>28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v>70</v>
      </c>
      <c r="Q29" s="19">
        <v>26</v>
      </c>
      <c r="R29" s="19"/>
      <c r="S29" s="19"/>
      <c r="T29" s="19"/>
      <c r="U29" s="19"/>
      <c r="V29" s="19">
        <v>5</v>
      </c>
      <c r="W29" s="19">
        <v>4.4400000000000004</v>
      </c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ht="25.05" customHeight="1" x14ac:dyDescent="0.25">
      <c r="A30" s="73" t="s">
        <v>130</v>
      </c>
      <c r="B30" s="74">
        <v>200</v>
      </c>
      <c r="C30" s="19"/>
      <c r="D30" s="19"/>
      <c r="E30" s="19"/>
      <c r="F30" s="19"/>
      <c r="G30" s="19"/>
      <c r="H30" s="19"/>
      <c r="I30" s="19"/>
      <c r="J30" s="19"/>
      <c r="K30" s="19"/>
      <c r="L30" s="19">
        <v>200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25.05" customHeight="1" x14ac:dyDescent="0.25">
      <c r="A31" s="7" t="s">
        <v>1</v>
      </c>
      <c r="B31" s="12">
        <v>120</v>
      </c>
      <c r="C31" s="19"/>
      <c r="D31" s="19"/>
      <c r="E31" s="19"/>
      <c r="F31" s="19"/>
      <c r="G31" s="19"/>
      <c r="H31" s="19"/>
      <c r="I31" s="19"/>
      <c r="J31" s="19">
        <v>120</v>
      </c>
      <c r="K31" s="19"/>
      <c r="L31" s="19"/>
      <c r="M31" s="19"/>
      <c r="N31" s="19"/>
      <c r="O31" s="20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ht="25.05" customHeight="1" x14ac:dyDescent="0.25">
      <c r="A32" s="73" t="s">
        <v>2</v>
      </c>
      <c r="B32" s="74">
        <v>50</v>
      </c>
      <c r="C32" s="19"/>
      <c r="D32" s="19">
        <v>50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>
        <v>0.2</v>
      </c>
      <c r="AE32" s="19"/>
      <c r="AF32" s="19"/>
    </row>
    <row r="33" spans="1:32" ht="25.05" customHeight="1" x14ac:dyDescent="0.25">
      <c r="A33" s="9" t="s">
        <v>27</v>
      </c>
      <c r="B33" s="10">
        <f>SUM(B26:B32)</f>
        <v>1005</v>
      </c>
      <c r="C33" s="10">
        <f t="shared" ref="C33:AF33" si="2">SUM(C26:C32)</f>
        <v>0</v>
      </c>
      <c r="D33" s="10">
        <f t="shared" si="2"/>
        <v>78</v>
      </c>
      <c r="E33" s="10">
        <f t="shared" si="2"/>
        <v>4.0439999999999996</v>
      </c>
      <c r="F33" s="10">
        <f t="shared" si="2"/>
        <v>10</v>
      </c>
      <c r="G33" s="10">
        <f t="shared" si="2"/>
        <v>0</v>
      </c>
      <c r="H33" s="10">
        <f t="shared" si="2"/>
        <v>108.38</v>
      </c>
      <c r="I33" s="10">
        <f t="shared" si="2"/>
        <v>229.2</v>
      </c>
      <c r="J33" s="10">
        <f t="shared" si="2"/>
        <v>120</v>
      </c>
      <c r="K33" s="10">
        <f t="shared" si="2"/>
        <v>0</v>
      </c>
      <c r="L33" s="10">
        <f t="shared" si="2"/>
        <v>200</v>
      </c>
      <c r="M33" s="10">
        <f t="shared" si="2"/>
        <v>0</v>
      </c>
      <c r="N33" s="10">
        <f t="shared" si="2"/>
        <v>0</v>
      </c>
      <c r="O33" s="10">
        <f t="shared" si="2"/>
        <v>0</v>
      </c>
      <c r="P33" s="10">
        <f t="shared" si="2"/>
        <v>70</v>
      </c>
      <c r="Q33" s="10">
        <f t="shared" si="2"/>
        <v>26</v>
      </c>
      <c r="R33" s="10">
        <f t="shared" si="2"/>
        <v>0</v>
      </c>
      <c r="S33" s="10">
        <f t="shared" si="2"/>
        <v>0</v>
      </c>
      <c r="T33" s="10">
        <f t="shared" si="2"/>
        <v>0</v>
      </c>
      <c r="U33" s="10">
        <f t="shared" si="2"/>
        <v>13.5</v>
      </c>
      <c r="V33" s="10">
        <f t="shared" si="2"/>
        <v>11.1</v>
      </c>
      <c r="W33" s="10">
        <f t="shared" si="2"/>
        <v>10.54</v>
      </c>
      <c r="X33" s="10">
        <f t="shared" si="2"/>
        <v>0</v>
      </c>
      <c r="Y33" s="10">
        <f t="shared" si="2"/>
        <v>0</v>
      </c>
      <c r="Z33" s="10">
        <f t="shared" si="2"/>
        <v>0</v>
      </c>
      <c r="AA33" s="10">
        <f t="shared" si="2"/>
        <v>0</v>
      </c>
      <c r="AB33" s="10">
        <f t="shared" si="2"/>
        <v>0</v>
      </c>
      <c r="AC33" s="10">
        <f t="shared" si="2"/>
        <v>0</v>
      </c>
      <c r="AD33" s="10">
        <f t="shared" si="2"/>
        <v>0.2</v>
      </c>
      <c r="AE33" s="10">
        <f t="shared" si="2"/>
        <v>0</v>
      </c>
      <c r="AF33" s="10">
        <f t="shared" si="2"/>
        <v>0</v>
      </c>
    </row>
    <row r="34" spans="1:32" ht="25.05" customHeight="1" x14ac:dyDescent="0.25">
      <c r="A34" s="6" t="s">
        <v>63</v>
      </c>
      <c r="B34" s="2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7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ht="25.05" customHeight="1" x14ac:dyDescent="0.25">
      <c r="A35" s="73" t="s">
        <v>77</v>
      </c>
      <c r="B35" s="8">
        <v>100</v>
      </c>
      <c r="C35" s="19"/>
      <c r="D35" s="19"/>
      <c r="E35" s="19"/>
      <c r="F35" s="19"/>
      <c r="G35" s="19"/>
      <c r="H35" s="19"/>
      <c r="I35" s="19">
        <v>100</v>
      </c>
      <c r="J35" s="19"/>
      <c r="K35" s="19"/>
      <c r="L35" s="19"/>
      <c r="M35" s="19"/>
      <c r="N35" s="19"/>
      <c r="O35" s="19"/>
      <c r="P35" s="19"/>
      <c r="Q35" s="27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ht="25.05" customHeight="1" x14ac:dyDescent="0.25">
      <c r="A36" s="73" t="s">
        <v>19</v>
      </c>
      <c r="B36" s="8">
        <v>250</v>
      </c>
      <c r="C36" s="19"/>
      <c r="D36" s="19"/>
      <c r="E36" s="19"/>
      <c r="F36" s="19">
        <v>10</v>
      </c>
      <c r="G36" s="19"/>
      <c r="H36" s="19">
        <v>21.6</v>
      </c>
      <c r="I36" s="19">
        <f>37.5+9.38+2.44+10.08+7.5</f>
        <v>66.900000000000006</v>
      </c>
      <c r="J36" s="19"/>
      <c r="K36" s="19"/>
      <c r="L36" s="19"/>
      <c r="M36" s="19"/>
      <c r="N36" s="19"/>
      <c r="O36" s="19"/>
      <c r="P36" s="19"/>
      <c r="Q36" s="27"/>
      <c r="R36" s="19"/>
      <c r="S36" s="19"/>
      <c r="T36" s="19"/>
      <c r="U36" s="19">
        <v>5</v>
      </c>
      <c r="V36" s="19">
        <v>2.5</v>
      </c>
      <c r="W36" s="19">
        <v>2.5</v>
      </c>
      <c r="X36" s="19"/>
      <c r="Y36" s="19">
        <v>1.5</v>
      </c>
      <c r="Z36" s="19"/>
      <c r="AA36" s="19"/>
      <c r="AB36" s="19"/>
      <c r="AC36" s="19"/>
      <c r="AD36" s="19"/>
      <c r="AE36" s="19"/>
      <c r="AF36" s="19">
        <v>0.01</v>
      </c>
    </row>
    <row r="37" spans="1:32" s="17" customFormat="1" ht="25.05" customHeight="1" x14ac:dyDescent="0.25">
      <c r="A37" s="42" t="s">
        <v>86</v>
      </c>
      <c r="B37" s="43">
        <v>220</v>
      </c>
      <c r="C37" s="27"/>
      <c r="D37" s="27"/>
      <c r="E37" s="27"/>
      <c r="F37" s="27"/>
      <c r="G37" s="27"/>
      <c r="H37" s="27">
        <v>114.28</v>
      </c>
      <c r="I37" s="27">
        <f>11.42+6.8</f>
        <v>18.22</v>
      </c>
      <c r="J37" s="27"/>
      <c r="K37" s="27"/>
      <c r="L37" s="27"/>
      <c r="M37" s="27">
        <v>118.39</v>
      </c>
      <c r="N37" s="27"/>
      <c r="O37" s="27"/>
      <c r="P37" s="27"/>
      <c r="Q37" s="27"/>
      <c r="R37" s="27"/>
      <c r="S37" s="27"/>
      <c r="T37" s="27"/>
      <c r="U37" s="27"/>
      <c r="V37" s="27">
        <v>4.29</v>
      </c>
      <c r="W37" s="27">
        <v>2.5</v>
      </c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ht="25.05" customHeight="1" x14ac:dyDescent="0.25">
      <c r="A38" s="73" t="s">
        <v>91</v>
      </c>
      <c r="B38" s="74">
        <v>55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7"/>
      <c r="R38" s="19"/>
      <c r="S38" s="19"/>
      <c r="T38" s="19"/>
      <c r="U38" s="19"/>
      <c r="V38" s="19"/>
      <c r="W38" s="19"/>
      <c r="X38" s="19"/>
      <c r="Y38" s="19"/>
      <c r="Z38" s="19">
        <v>55</v>
      </c>
      <c r="AA38" s="19"/>
      <c r="AB38" s="19"/>
      <c r="AC38" s="19"/>
      <c r="AD38" s="19"/>
      <c r="AE38" s="19"/>
      <c r="AF38" s="19"/>
    </row>
    <row r="39" spans="1:32" ht="25.05" customHeight="1" x14ac:dyDescent="0.25">
      <c r="A39" s="73" t="s">
        <v>15</v>
      </c>
      <c r="B39" s="74">
        <v>200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7">
        <v>140</v>
      </c>
      <c r="R39" s="19"/>
      <c r="S39" s="19"/>
      <c r="T39" s="19"/>
      <c r="U39" s="19"/>
      <c r="V39" s="19"/>
      <c r="W39" s="19"/>
      <c r="X39" s="19"/>
      <c r="Y39" s="19">
        <v>16</v>
      </c>
      <c r="Z39" s="19"/>
      <c r="AA39" s="19"/>
      <c r="AB39" s="19">
        <v>4</v>
      </c>
      <c r="AC39" s="19"/>
      <c r="AD39" s="19"/>
      <c r="AE39" s="19"/>
      <c r="AF39" s="19"/>
    </row>
    <row r="40" spans="1:32" ht="25.05" customHeight="1" x14ac:dyDescent="0.25">
      <c r="A40" s="73" t="s">
        <v>2</v>
      </c>
      <c r="B40" s="74">
        <v>50</v>
      </c>
      <c r="C40" s="19"/>
      <c r="D40" s="19">
        <v>50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7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>
        <v>0.2</v>
      </c>
      <c r="AE40" s="19"/>
      <c r="AF40" s="19"/>
    </row>
    <row r="41" spans="1:32" ht="25.05" customHeight="1" x14ac:dyDescent="0.25">
      <c r="A41" s="73" t="s">
        <v>3</v>
      </c>
      <c r="B41" s="74">
        <v>50</v>
      </c>
      <c r="C41" s="19">
        <v>50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7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>
        <v>0.2</v>
      </c>
      <c r="AE41" s="19"/>
      <c r="AF41" s="19"/>
    </row>
    <row r="42" spans="1:32" ht="25.05" customHeight="1" x14ac:dyDescent="0.25">
      <c r="A42" s="9" t="s">
        <v>27</v>
      </c>
      <c r="B42" s="10">
        <f t="shared" ref="B42:AF42" si="3">SUM(B35:B41)</f>
        <v>925</v>
      </c>
      <c r="C42" s="10">
        <f t="shared" si="3"/>
        <v>50</v>
      </c>
      <c r="D42" s="10">
        <f t="shared" si="3"/>
        <v>50</v>
      </c>
      <c r="E42" s="10">
        <f t="shared" si="3"/>
        <v>0</v>
      </c>
      <c r="F42" s="10">
        <f t="shared" si="3"/>
        <v>10</v>
      </c>
      <c r="G42" s="10">
        <f t="shared" si="3"/>
        <v>0</v>
      </c>
      <c r="H42" s="10">
        <f t="shared" si="3"/>
        <v>135.88</v>
      </c>
      <c r="I42" s="10">
        <f t="shared" si="3"/>
        <v>185.12</v>
      </c>
      <c r="J42" s="10">
        <f t="shared" si="3"/>
        <v>0</v>
      </c>
      <c r="K42" s="10">
        <f t="shared" si="3"/>
        <v>0</v>
      </c>
      <c r="L42" s="10">
        <f t="shared" si="3"/>
        <v>0</v>
      </c>
      <c r="M42" s="10">
        <f t="shared" si="3"/>
        <v>118.39</v>
      </c>
      <c r="N42" s="10">
        <f t="shared" si="3"/>
        <v>0</v>
      </c>
      <c r="O42" s="10">
        <f t="shared" si="3"/>
        <v>0</v>
      </c>
      <c r="P42" s="10">
        <f t="shared" si="3"/>
        <v>0</v>
      </c>
      <c r="Q42" s="10">
        <f t="shared" si="3"/>
        <v>140</v>
      </c>
      <c r="R42" s="10">
        <f t="shared" si="3"/>
        <v>0</v>
      </c>
      <c r="S42" s="10">
        <f t="shared" si="3"/>
        <v>0</v>
      </c>
      <c r="T42" s="10">
        <f t="shared" si="3"/>
        <v>0</v>
      </c>
      <c r="U42" s="10">
        <f t="shared" si="3"/>
        <v>5</v>
      </c>
      <c r="V42" s="10">
        <f t="shared" si="3"/>
        <v>6.79</v>
      </c>
      <c r="W42" s="10">
        <f t="shared" si="3"/>
        <v>5</v>
      </c>
      <c r="X42" s="10">
        <f t="shared" si="3"/>
        <v>0</v>
      </c>
      <c r="Y42" s="10">
        <f t="shared" si="3"/>
        <v>17.5</v>
      </c>
      <c r="Z42" s="10">
        <f t="shared" si="3"/>
        <v>55</v>
      </c>
      <c r="AA42" s="10">
        <f t="shared" ref="AA42:AD42" si="4">SUM(AA35:AA41)</f>
        <v>0</v>
      </c>
      <c r="AB42" s="10">
        <f t="shared" si="4"/>
        <v>4</v>
      </c>
      <c r="AC42" s="10">
        <f t="shared" si="4"/>
        <v>0</v>
      </c>
      <c r="AD42" s="10">
        <f t="shared" si="4"/>
        <v>0.4</v>
      </c>
      <c r="AE42" s="10">
        <f t="shared" si="3"/>
        <v>0</v>
      </c>
      <c r="AF42" s="10">
        <f t="shared" si="3"/>
        <v>0.01</v>
      </c>
    </row>
    <row r="43" spans="1:32" ht="25.05" customHeight="1" x14ac:dyDescent="0.25">
      <c r="A43" s="6" t="s">
        <v>64</v>
      </c>
      <c r="B43" s="2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7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2" ht="25.05" customHeight="1" x14ac:dyDescent="0.25">
      <c r="A44" s="73" t="s">
        <v>125</v>
      </c>
      <c r="B44" s="74">
        <v>100</v>
      </c>
      <c r="C44" s="19"/>
      <c r="D44" s="19"/>
      <c r="E44" s="19"/>
      <c r="F44" s="19"/>
      <c r="G44" s="19"/>
      <c r="H44" s="19"/>
      <c r="I44" s="19">
        <f>78.8+10</f>
        <v>88.8</v>
      </c>
      <c r="J44" s="19"/>
      <c r="K44" s="19"/>
      <c r="L44" s="19"/>
      <c r="M44" s="19"/>
      <c r="N44" s="19"/>
      <c r="O44" s="19"/>
      <c r="P44" s="19"/>
      <c r="Q44" s="27"/>
      <c r="R44" s="19"/>
      <c r="S44" s="19"/>
      <c r="T44" s="19"/>
      <c r="U44" s="19"/>
      <c r="V44" s="19"/>
      <c r="W44" s="19">
        <v>5</v>
      </c>
      <c r="X44" s="19"/>
      <c r="Y44" s="19">
        <v>5</v>
      </c>
      <c r="Z44" s="19"/>
      <c r="AA44" s="19"/>
      <c r="AB44" s="19"/>
      <c r="AC44" s="19"/>
      <c r="AD44" s="19"/>
      <c r="AE44" s="19"/>
      <c r="AF44" s="19"/>
    </row>
    <row r="45" spans="1:32" s="17" customFormat="1" ht="25.05" customHeight="1" x14ac:dyDescent="0.25">
      <c r="A45" s="73" t="s">
        <v>142</v>
      </c>
      <c r="B45" s="74">
        <v>250</v>
      </c>
      <c r="C45" s="27"/>
      <c r="D45" s="27"/>
      <c r="E45" s="27"/>
      <c r="F45" s="27"/>
      <c r="G45" s="27"/>
      <c r="H45" s="27">
        <v>28.8</v>
      </c>
      <c r="I45" s="27">
        <f>3.42+14.4+6.75+7.23+5.28</f>
        <v>37.08</v>
      </c>
      <c r="J45" s="27"/>
      <c r="K45" s="27"/>
      <c r="L45" s="27"/>
      <c r="M45" s="27">
        <v>91.882000000000005</v>
      </c>
      <c r="N45" s="27"/>
      <c r="O45" s="27"/>
      <c r="P45" s="27"/>
      <c r="Q45" s="27"/>
      <c r="R45" s="27"/>
      <c r="S45" s="27"/>
      <c r="T45" s="27"/>
      <c r="U45" s="27"/>
      <c r="V45" s="27">
        <v>3.6</v>
      </c>
      <c r="W45" s="27"/>
      <c r="X45" s="27">
        <v>6.3</v>
      </c>
      <c r="Y45" s="27"/>
      <c r="Z45" s="27"/>
      <c r="AA45" s="27"/>
      <c r="AB45" s="27"/>
      <c r="AC45" s="27"/>
      <c r="AD45" s="27"/>
      <c r="AE45" s="27"/>
      <c r="AF45" s="27"/>
    </row>
    <row r="46" spans="1:32" ht="25.05" customHeight="1" x14ac:dyDescent="0.25">
      <c r="A46" s="73" t="s">
        <v>109</v>
      </c>
      <c r="B46" s="74">
        <v>200</v>
      </c>
      <c r="C46" s="19"/>
      <c r="D46" s="19"/>
      <c r="E46" s="19"/>
      <c r="F46" s="19"/>
      <c r="G46" s="19">
        <v>42</v>
      </c>
      <c r="H46" s="19"/>
      <c r="I46" s="19"/>
      <c r="J46" s="19"/>
      <c r="K46" s="19"/>
      <c r="L46" s="19"/>
      <c r="M46" s="19"/>
      <c r="N46" s="19"/>
      <c r="O46" s="19"/>
      <c r="P46" s="19"/>
      <c r="Q46" s="27">
        <v>43.5</v>
      </c>
      <c r="R46" s="19"/>
      <c r="S46" s="19"/>
      <c r="T46" s="19">
        <v>15.5</v>
      </c>
      <c r="U46" s="19"/>
      <c r="V46" s="19">
        <v>11.35</v>
      </c>
      <c r="W46" s="19">
        <v>2</v>
      </c>
      <c r="X46" s="19">
        <v>62</v>
      </c>
      <c r="Y46" s="19"/>
      <c r="Z46" s="19"/>
      <c r="AA46" s="19"/>
      <c r="AB46" s="19"/>
      <c r="AC46" s="19"/>
      <c r="AD46" s="19"/>
      <c r="AE46" s="19"/>
      <c r="AF46" s="19"/>
    </row>
    <row r="47" spans="1:32" ht="25.05" customHeight="1" x14ac:dyDescent="0.25">
      <c r="A47" s="7" t="s">
        <v>6</v>
      </c>
      <c r="B47" s="8">
        <v>200</v>
      </c>
      <c r="C47" s="19"/>
      <c r="D47" s="19"/>
      <c r="E47" s="19"/>
      <c r="F47" s="19"/>
      <c r="G47" s="19"/>
      <c r="H47" s="19"/>
      <c r="I47" s="19"/>
      <c r="J47" s="19"/>
      <c r="K47" s="19"/>
      <c r="L47" s="19">
        <v>200</v>
      </c>
      <c r="M47" s="19"/>
      <c r="N47" s="19"/>
      <c r="O47" s="19"/>
      <c r="P47" s="19"/>
      <c r="Q47" s="27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ht="25.05" customHeight="1" x14ac:dyDescent="0.25">
      <c r="A48" s="73" t="s">
        <v>2</v>
      </c>
      <c r="B48" s="74">
        <v>50</v>
      </c>
      <c r="C48" s="19"/>
      <c r="D48" s="19">
        <v>50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7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ht="25.05" customHeight="1" x14ac:dyDescent="0.25">
      <c r="A49" s="73" t="s">
        <v>3</v>
      </c>
      <c r="B49" s="74">
        <v>50</v>
      </c>
      <c r="C49" s="19">
        <v>50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7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ht="25.05" customHeight="1" x14ac:dyDescent="0.25">
      <c r="A50" s="73" t="s">
        <v>8</v>
      </c>
      <c r="B50" s="74">
        <v>200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7">
        <v>200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ht="25.05" customHeight="1" x14ac:dyDescent="0.25">
      <c r="A51" s="9" t="s">
        <v>27</v>
      </c>
      <c r="B51" s="10">
        <f t="shared" ref="B51:AF51" si="5">SUM(B44:B50)</f>
        <v>1050</v>
      </c>
      <c r="C51" s="10">
        <f t="shared" si="5"/>
        <v>50</v>
      </c>
      <c r="D51" s="10">
        <f t="shared" si="5"/>
        <v>50</v>
      </c>
      <c r="E51" s="10">
        <f t="shared" si="5"/>
        <v>0</v>
      </c>
      <c r="F51" s="10">
        <f t="shared" si="5"/>
        <v>0</v>
      </c>
      <c r="G51" s="10">
        <f t="shared" si="5"/>
        <v>42</v>
      </c>
      <c r="H51" s="10">
        <f t="shared" si="5"/>
        <v>28.8</v>
      </c>
      <c r="I51" s="10">
        <f t="shared" si="5"/>
        <v>125.88</v>
      </c>
      <c r="J51" s="10">
        <f t="shared" si="5"/>
        <v>0</v>
      </c>
      <c r="K51" s="10">
        <f t="shared" si="5"/>
        <v>0</v>
      </c>
      <c r="L51" s="10">
        <f t="shared" si="5"/>
        <v>200</v>
      </c>
      <c r="M51" s="10">
        <f t="shared" si="5"/>
        <v>91.882000000000005</v>
      </c>
      <c r="N51" s="10">
        <f t="shared" si="5"/>
        <v>0</v>
      </c>
      <c r="O51" s="10">
        <f t="shared" si="5"/>
        <v>0</v>
      </c>
      <c r="P51" s="10">
        <f t="shared" si="5"/>
        <v>0</v>
      </c>
      <c r="Q51" s="10">
        <f t="shared" si="5"/>
        <v>243.5</v>
      </c>
      <c r="R51" s="10">
        <f t="shared" si="5"/>
        <v>0</v>
      </c>
      <c r="S51" s="10">
        <f t="shared" si="5"/>
        <v>0</v>
      </c>
      <c r="T51" s="10">
        <f t="shared" si="5"/>
        <v>15.5</v>
      </c>
      <c r="U51" s="10">
        <f t="shared" si="5"/>
        <v>0</v>
      </c>
      <c r="V51" s="10">
        <f t="shared" si="5"/>
        <v>14.95</v>
      </c>
      <c r="W51" s="10">
        <f t="shared" si="5"/>
        <v>7</v>
      </c>
      <c r="X51" s="10">
        <f t="shared" si="5"/>
        <v>68.3</v>
      </c>
      <c r="Y51" s="10">
        <f t="shared" si="5"/>
        <v>5</v>
      </c>
      <c r="Z51" s="10">
        <f t="shared" si="5"/>
        <v>0</v>
      </c>
      <c r="AA51" s="10">
        <f t="shared" si="5"/>
        <v>0</v>
      </c>
      <c r="AB51" s="10">
        <f t="shared" si="5"/>
        <v>0</v>
      </c>
      <c r="AC51" s="10">
        <f t="shared" si="5"/>
        <v>0</v>
      </c>
      <c r="AD51" s="10">
        <f t="shared" si="5"/>
        <v>0</v>
      </c>
      <c r="AE51" s="10">
        <f t="shared" si="5"/>
        <v>0</v>
      </c>
      <c r="AF51" s="10">
        <f t="shared" si="5"/>
        <v>0</v>
      </c>
    </row>
    <row r="52" spans="1:32" ht="25.05" customHeight="1" x14ac:dyDescent="0.25">
      <c r="A52" s="6" t="s">
        <v>141</v>
      </c>
      <c r="B52" s="26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7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ht="25.05" customHeight="1" x14ac:dyDescent="0.25">
      <c r="A53" s="73" t="s">
        <v>90</v>
      </c>
      <c r="B53" s="74">
        <v>100</v>
      </c>
      <c r="C53" s="19"/>
      <c r="D53" s="19"/>
      <c r="E53" s="19"/>
      <c r="F53" s="19"/>
      <c r="G53" s="19"/>
      <c r="H53" s="19"/>
      <c r="I53" s="19">
        <v>100</v>
      </c>
      <c r="J53" s="19"/>
      <c r="K53" s="19"/>
      <c r="L53" s="19"/>
      <c r="M53" s="19"/>
      <c r="N53" s="19"/>
      <c r="O53" s="19"/>
      <c r="P53" s="19"/>
      <c r="Q53" s="27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1:32" s="17" customFormat="1" ht="25.05" customHeight="1" x14ac:dyDescent="0.25">
      <c r="A54" s="73" t="s">
        <v>188</v>
      </c>
      <c r="B54" s="74">
        <v>250</v>
      </c>
      <c r="C54" s="27"/>
      <c r="D54" s="27"/>
      <c r="E54" s="27"/>
      <c r="F54" s="27"/>
      <c r="G54" s="27">
        <v>20</v>
      </c>
      <c r="H54" s="27"/>
      <c r="I54" s="27">
        <f>9.38+10</f>
        <v>19.380000000000003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>
        <v>2.5</v>
      </c>
      <c r="W54" s="27">
        <v>2.5</v>
      </c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ht="25.05" customHeight="1" x14ac:dyDescent="0.25">
      <c r="A55" s="7" t="s">
        <v>219</v>
      </c>
      <c r="B55" s="8">
        <v>125</v>
      </c>
      <c r="C55" s="19"/>
      <c r="D55" s="19">
        <f>18+10</f>
        <v>28</v>
      </c>
      <c r="E55" s="19">
        <v>1.375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v>71.2</v>
      </c>
      <c r="Q55" s="27">
        <f>12.5+26</f>
        <v>38.5</v>
      </c>
      <c r="R55" s="19"/>
      <c r="S55" s="19"/>
      <c r="T55" s="19"/>
      <c r="U55" s="19"/>
      <c r="V55" s="19">
        <f>1.375+3.33</f>
        <v>4.7050000000000001</v>
      </c>
      <c r="W55" s="19">
        <v>6.66</v>
      </c>
      <c r="X55" s="19"/>
      <c r="Y55" s="19">
        <v>0.25</v>
      </c>
      <c r="Z55" s="19"/>
      <c r="AA55" s="19"/>
      <c r="AB55" s="19"/>
      <c r="AC55" s="19"/>
      <c r="AD55" s="19"/>
      <c r="AE55" s="19"/>
      <c r="AF55" s="19"/>
    </row>
    <row r="56" spans="1:32" ht="25.05" customHeight="1" x14ac:dyDescent="0.25">
      <c r="A56" s="7" t="s">
        <v>220</v>
      </c>
      <c r="B56" s="8">
        <v>180</v>
      </c>
      <c r="C56" s="19"/>
      <c r="D56" s="19"/>
      <c r="E56" s="19"/>
      <c r="F56" s="19">
        <v>65.5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7"/>
      <c r="R56" s="19"/>
      <c r="S56" s="19"/>
      <c r="T56" s="19"/>
      <c r="U56" s="19"/>
      <c r="V56" s="19">
        <v>8.1</v>
      </c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1:32" ht="25.05" customHeight="1" x14ac:dyDescent="0.25">
      <c r="A57" s="7" t="s">
        <v>12</v>
      </c>
      <c r="B57" s="8">
        <v>180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7">
        <v>90</v>
      </c>
      <c r="R57" s="19"/>
      <c r="S57" s="19"/>
      <c r="T57" s="19"/>
      <c r="U57" s="19"/>
      <c r="V57" s="19"/>
      <c r="W57" s="19"/>
      <c r="X57" s="19"/>
      <c r="Y57" s="19">
        <v>7.2</v>
      </c>
      <c r="Z57" s="19"/>
      <c r="AA57" s="19">
        <v>1.5</v>
      </c>
      <c r="AB57" s="19"/>
      <c r="AC57" s="19"/>
      <c r="AD57" s="19"/>
      <c r="AE57" s="19"/>
      <c r="AF57" s="19"/>
    </row>
    <row r="58" spans="1:32" ht="25.05" customHeight="1" x14ac:dyDescent="0.25">
      <c r="A58" s="73" t="s">
        <v>2</v>
      </c>
      <c r="B58" s="74">
        <v>50</v>
      </c>
      <c r="C58" s="19"/>
      <c r="D58" s="19">
        <v>50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7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>
        <v>0.2</v>
      </c>
      <c r="AE58" s="19"/>
      <c r="AF58" s="19"/>
    </row>
    <row r="59" spans="1:32" ht="25.05" customHeight="1" x14ac:dyDescent="0.25">
      <c r="A59" s="73" t="s">
        <v>3</v>
      </c>
      <c r="B59" s="74">
        <v>50</v>
      </c>
      <c r="C59" s="19">
        <v>50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7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>
        <v>0.16</v>
      </c>
      <c r="AE59" s="19"/>
      <c r="AF59" s="19"/>
    </row>
    <row r="60" spans="1:32" ht="25.05" customHeight="1" x14ac:dyDescent="0.25">
      <c r="A60" s="9" t="s">
        <v>27</v>
      </c>
      <c r="B60" s="10">
        <f>SUM(B53:B58)</f>
        <v>885</v>
      </c>
      <c r="C60" s="10">
        <f t="shared" ref="C60:AF60" si="6">SUM(C53:C58)</f>
        <v>0</v>
      </c>
      <c r="D60" s="10">
        <f t="shared" si="6"/>
        <v>78</v>
      </c>
      <c r="E60" s="10">
        <f t="shared" si="6"/>
        <v>1.375</v>
      </c>
      <c r="F60" s="10">
        <f t="shared" si="6"/>
        <v>65.5</v>
      </c>
      <c r="G60" s="10">
        <f t="shared" si="6"/>
        <v>20</v>
      </c>
      <c r="H60" s="10">
        <f t="shared" si="6"/>
        <v>0</v>
      </c>
      <c r="I60" s="10">
        <f t="shared" si="6"/>
        <v>119.38</v>
      </c>
      <c r="J60" s="10">
        <f t="shared" si="6"/>
        <v>0</v>
      </c>
      <c r="K60" s="10">
        <f t="shared" si="6"/>
        <v>0</v>
      </c>
      <c r="L60" s="10">
        <f t="shared" si="6"/>
        <v>0</v>
      </c>
      <c r="M60" s="10">
        <f t="shared" si="6"/>
        <v>0</v>
      </c>
      <c r="N60" s="10">
        <f t="shared" si="6"/>
        <v>0</v>
      </c>
      <c r="O60" s="10">
        <f t="shared" si="6"/>
        <v>0</v>
      </c>
      <c r="P60" s="10">
        <f t="shared" si="6"/>
        <v>71.2</v>
      </c>
      <c r="Q60" s="10">
        <f t="shared" si="6"/>
        <v>128.5</v>
      </c>
      <c r="R60" s="10">
        <f t="shared" si="6"/>
        <v>0</v>
      </c>
      <c r="S60" s="10">
        <f t="shared" si="6"/>
        <v>0</v>
      </c>
      <c r="T60" s="10">
        <f t="shared" si="6"/>
        <v>0</v>
      </c>
      <c r="U60" s="10">
        <f t="shared" si="6"/>
        <v>0</v>
      </c>
      <c r="V60" s="10">
        <f t="shared" si="6"/>
        <v>15.305</v>
      </c>
      <c r="W60" s="10">
        <f t="shared" si="6"/>
        <v>9.16</v>
      </c>
      <c r="X60" s="10">
        <f t="shared" si="6"/>
        <v>0</v>
      </c>
      <c r="Y60" s="10">
        <f t="shared" si="6"/>
        <v>7.45</v>
      </c>
      <c r="Z60" s="10">
        <f t="shared" si="6"/>
        <v>0</v>
      </c>
      <c r="AA60" s="10">
        <f t="shared" ref="AA60:AD60" si="7">SUM(AA53:AA58)</f>
        <v>1.5</v>
      </c>
      <c r="AB60" s="10">
        <f t="shared" si="7"/>
        <v>0</v>
      </c>
      <c r="AC60" s="10">
        <f t="shared" si="7"/>
        <v>0</v>
      </c>
      <c r="AD60" s="10">
        <f t="shared" si="7"/>
        <v>0.2</v>
      </c>
      <c r="AE60" s="10">
        <f t="shared" si="6"/>
        <v>0</v>
      </c>
      <c r="AF60" s="10">
        <f t="shared" si="6"/>
        <v>0</v>
      </c>
    </row>
    <row r="61" spans="1:32" ht="25.05" customHeight="1" x14ac:dyDescent="0.25">
      <c r="A61" s="6" t="s">
        <v>28</v>
      </c>
      <c r="B61" s="26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7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ht="25.05" customHeight="1" x14ac:dyDescent="0.25">
      <c r="A62" s="73" t="s">
        <v>4</v>
      </c>
      <c r="B62" s="74">
        <v>100</v>
      </c>
      <c r="C62" s="19"/>
      <c r="D62" s="19"/>
      <c r="E62" s="19"/>
      <c r="F62" s="19"/>
      <c r="G62" s="19"/>
      <c r="H62" s="19"/>
      <c r="I62" s="19">
        <v>100</v>
      </c>
      <c r="J62" s="19"/>
      <c r="K62" s="19"/>
      <c r="L62" s="19"/>
      <c r="M62" s="19"/>
      <c r="N62" s="19"/>
      <c r="O62" s="19"/>
      <c r="P62" s="19"/>
      <c r="Q62" s="27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ht="25.05" customHeight="1" x14ac:dyDescent="0.25">
      <c r="A63" s="73" t="s">
        <v>7</v>
      </c>
      <c r="B63" s="74">
        <v>250</v>
      </c>
      <c r="C63" s="19"/>
      <c r="D63" s="19"/>
      <c r="E63" s="19"/>
      <c r="F63" s="19">
        <v>20.149999999999999</v>
      </c>
      <c r="G63" s="19"/>
      <c r="H63" s="19">
        <v>46.72</v>
      </c>
      <c r="I63" s="19">
        <f>3.6+10.1+10</f>
        <v>23.7</v>
      </c>
      <c r="J63" s="19"/>
      <c r="K63" s="19"/>
      <c r="L63" s="19"/>
      <c r="M63" s="19"/>
      <c r="N63" s="19"/>
      <c r="O63" s="19"/>
      <c r="P63" s="19"/>
      <c r="Q63" s="27"/>
      <c r="R63" s="19"/>
      <c r="S63" s="19"/>
      <c r="T63" s="19"/>
      <c r="U63" s="19"/>
      <c r="V63" s="19">
        <v>2.5</v>
      </c>
      <c r="W63" s="19">
        <v>2.5</v>
      </c>
      <c r="X63" s="19"/>
      <c r="Y63" s="19"/>
      <c r="Z63" s="19"/>
      <c r="AA63" s="19"/>
      <c r="AB63" s="19"/>
      <c r="AC63" s="19"/>
      <c r="AD63" s="19"/>
      <c r="AE63" s="19"/>
      <c r="AF63" s="19">
        <v>0.04</v>
      </c>
    </row>
    <row r="64" spans="1:32" ht="25.05" customHeight="1" x14ac:dyDescent="0.25">
      <c r="A64" s="73" t="s">
        <v>108</v>
      </c>
      <c r="B64" s="74">
        <v>180</v>
      </c>
      <c r="C64" s="19"/>
      <c r="D64" s="19"/>
      <c r="E64" s="19">
        <v>1.8</v>
      </c>
      <c r="F64" s="19"/>
      <c r="G64" s="19"/>
      <c r="H64" s="19"/>
      <c r="I64" s="19">
        <v>189</v>
      </c>
      <c r="J64" s="19">
        <v>36</v>
      </c>
      <c r="K64" s="19"/>
      <c r="L64" s="19"/>
      <c r="M64" s="19"/>
      <c r="N64" s="19"/>
      <c r="O64" s="19"/>
      <c r="P64" s="19"/>
      <c r="Q64" s="27"/>
      <c r="R64" s="19"/>
      <c r="S64" s="19"/>
      <c r="T64" s="19"/>
      <c r="U64" s="19"/>
      <c r="V64" s="19">
        <v>14.4</v>
      </c>
      <c r="W64" s="19"/>
      <c r="X64" s="19"/>
      <c r="Y64" s="19">
        <v>2.7</v>
      </c>
      <c r="Z64" s="19"/>
      <c r="AA64" s="19"/>
      <c r="AB64" s="19"/>
      <c r="AC64" s="19"/>
      <c r="AD64" s="19"/>
      <c r="AE64" s="19"/>
      <c r="AF64" s="19"/>
    </row>
    <row r="65" spans="1:32" ht="25.05" customHeight="1" x14ac:dyDescent="0.25">
      <c r="A65" s="73" t="s">
        <v>92</v>
      </c>
      <c r="B65" s="74">
        <v>130</v>
      </c>
      <c r="C65" s="19"/>
      <c r="D65" s="19">
        <v>14.66</v>
      </c>
      <c r="E65" s="19">
        <f>1.5+7.33</f>
        <v>8.83</v>
      </c>
      <c r="F65" s="19"/>
      <c r="G65" s="19"/>
      <c r="H65" s="19"/>
      <c r="I65" s="19">
        <v>36.6</v>
      </c>
      <c r="J65" s="19"/>
      <c r="K65" s="19"/>
      <c r="L65" s="19"/>
      <c r="M65" s="19">
        <v>80.5</v>
      </c>
      <c r="N65" s="19"/>
      <c r="O65" s="19"/>
      <c r="P65" s="19"/>
      <c r="Q65" s="27">
        <v>22</v>
      </c>
      <c r="R65" s="19"/>
      <c r="S65" s="19"/>
      <c r="T65" s="19"/>
      <c r="U65" s="19">
        <v>5</v>
      </c>
      <c r="V65" s="19">
        <v>3</v>
      </c>
      <c r="W65" s="19">
        <v>2.5</v>
      </c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ht="25.05" customHeight="1" x14ac:dyDescent="0.25">
      <c r="A66" s="73" t="s">
        <v>93</v>
      </c>
      <c r="B66" s="74">
        <v>180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7"/>
      <c r="R66" s="19">
        <v>220</v>
      </c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ht="25.05" customHeight="1" x14ac:dyDescent="0.25">
      <c r="A67" s="73" t="s">
        <v>89</v>
      </c>
      <c r="B67" s="74">
        <v>150</v>
      </c>
      <c r="C67" s="19"/>
      <c r="D67" s="19"/>
      <c r="E67" s="19"/>
      <c r="F67" s="19"/>
      <c r="G67" s="19"/>
      <c r="H67" s="19"/>
      <c r="I67" s="19"/>
      <c r="J67" s="19">
        <v>150</v>
      </c>
      <c r="K67" s="19"/>
      <c r="L67" s="19"/>
      <c r="M67" s="19"/>
      <c r="N67" s="19"/>
      <c r="O67" s="19"/>
      <c r="P67" s="19"/>
      <c r="Q67" s="27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ht="25.05" customHeight="1" x14ac:dyDescent="0.25">
      <c r="A68" s="73" t="s">
        <v>2</v>
      </c>
      <c r="B68" s="74">
        <v>50</v>
      </c>
      <c r="C68" s="19"/>
      <c r="D68" s="19">
        <v>50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7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>
        <v>0.2</v>
      </c>
      <c r="AE68" s="19"/>
      <c r="AF68" s="19"/>
    </row>
    <row r="69" spans="1:32" ht="25.05" customHeight="1" x14ac:dyDescent="0.25">
      <c r="A69" s="73" t="s">
        <v>3</v>
      </c>
      <c r="B69" s="74">
        <v>40</v>
      </c>
      <c r="C69" s="19">
        <v>40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7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>
        <v>0.16</v>
      </c>
      <c r="AE69" s="19"/>
      <c r="AF69" s="19"/>
    </row>
    <row r="70" spans="1:32" ht="25.05" customHeight="1" x14ac:dyDescent="0.25">
      <c r="A70" s="9" t="s">
        <v>27</v>
      </c>
      <c r="B70" s="10">
        <f t="shared" ref="B70:AF70" si="8">SUM(B62:B69)</f>
        <v>1080</v>
      </c>
      <c r="C70" s="10">
        <f t="shared" si="8"/>
        <v>40</v>
      </c>
      <c r="D70" s="10">
        <f t="shared" si="8"/>
        <v>64.66</v>
      </c>
      <c r="E70" s="10">
        <f t="shared" si="8"/>
        <v>10.63</v>
      </c>
      <c r="F70" s="10">
        <f t="shared" si="8"/>
        <v>20.149999999999999</v>
      </c>
      <c r="G70" s="10">
        <f t="shared" si="8"/>
        <v>0</v>
      </c>
      <c r="H70" s="10">
        <f t="shared" si="8"/>
        <v>46.72</v>
      </c>
      <c r="I70" s="10">
        <f t="shared" si="8"/>
        <v>349.3</v>
      </c>
      <c r="J70" s="10">
        <f t="shared" si="8"/>
        <v>186</v>
      </c>
      <c r="K70" s="10">
        <f t="shared" si="8"/>
        <v>0</v>
      </c>
      <c r="L70" s="10">
        <f t="shared" si="8"/>
        <v>0</v>
      </c>
      <c r="M70" s="10">
        <f t="shared" si="8"/>
        <v>80.5</v>
      </c>
      <c r="N70" s="10">
        <f t="shared" si="8"/>
        <v>0</v>
      </c>
      <c r="O70" s="10">
        <f t="shared" si="8"/>
        <v>0</v>
      </c>
      <c r="P70" s="10">
        <f t="shared" si="8"/>
        <v>0</v>
      </c>
      <c r="Q70" s="10">
        <f t="shared" si="8"/>
        <v>22</v>
      </c>
      <c r="R70" s="10">
        <f t="shared" si="8"/>
        <v>220</v>
      </c>
      <c r="S70" s="10">
        <f t="shared" si="8"/>
        <v>0</v>
      </c>
      <c r="T70" s="10">
        <f t="shared" si="8"/>
        <v>0</v>
      </c>
      <c r="U70" s="10">
        <f t="shared" si="8"/>
        <v>5</v>
      </c>
      <c r="V70" s="10">
        <f t="shared" si="8"/>
        <v>19.899999999999999</v>
      </c>
      <c r="W70" s="10">
        <f t="shared" si="8"/>
        <v>5</v>
      </c>
      <c r="X70" s="10">
        <f t="shared" si="8"/>
        <v>0</v>
      </c>
      <c r="Y70" s="10">
        <f t="shared" si="8"/>
        <v>2.7</v>
      </c>
      <c r="Z70" s="10">
        <f t="shared" si="8"/>
        <v>0</v>
      </c>
      <c r="AA70" s="10">
        <f t="shared" si="8"/>
        <v>0</v>
      </c>
      <c r="AB70" s="10">
        <f t="shared" si="8"/>
        <v>0</v>
      </c>
      <c r="AC70" s="10">
        <f t="shared" si="8"/>
        <v>0</v>
      </c>
      <c r="AD70" s="10">
        <f t="shared" si="8"/>
        <v>0.36</v>
      </c>
      <c r="AE70" s="10">
        <f t="shared" si="8"/>
        <v>0</v>
      </c>
      <c r="AF70" s="10">
        <f t="shared" si="8"/>
        <v>0.04</v>
      </c>
    </row>
    <row r="71" spans="1:32" ht="25.05" customHeight="1" x14ac:dyDescent="0.25">
      <c r="A71" s="6" t="s">
        <v>29</v>
      </c>
      <c r="B71" s="26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7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ht="25.05" customHeight="1" x14ac:dyDescent="0.25">
      <c r="A72" s="73" t="s">
        <v>13</v>
      </c>
      <c r="B72" s="74">
        <v>100</v>
      </c>
      <c r="C72" s="19"/>
      <c r="D72" s="19"/>
      <c r="E72" s="19"/>
      <c r="F72" s="19"/>
      <c r="G72" s="19"/>
      <c r="H72" s="19"/>
      <c r="I72" s="19">
        <f>50+16</f>
        <v>66</v>
      </c>
      <c r="J72" s="19">
        <v>25</v>
      </c>
      <c r="K72" s="19"/>
      <c r="L72" s="19"/>
      <c r="M72" s="19"/>
      <c r="N72" s="19"/>
      <c r="O72" s="19"/>
      <c r="P72" s="19"/>
      <c r="Q72" s="27"/>
      <c r="R72" s="19"/>
      <c r="S72" s="19"/>
      <c r="T72" s="19"/>
      <c r="U72" s="19"/>
      <c r="V72" s="19"/>
      <c r="W72" s="19">
        <v>5</v>
      </c>
      <c r="X72" s="19"/>
      <c r="Y72" s="19">
        <v>5</v>
      </c>
      <c r="Z72" s="19"/>
      <c r="AA72" s="19"/>
      <c r="AB72" s="19"/>
      <c r="AC72" s="19"/>
      <c r="AD72" s="19"/>
      <c r="AE72" s="19"/>
      <c r="AF72" s="19">
        <v>0.1</v>
      </c>
    </row>
    <row r="73" spans="1:32" ht="25.05" customHeight="1" x14ac:dyDescent="0.25">
      <c r="A73" s="73" t="s">
        <v>14</v>
      </c>
      <c r="B73" s="74">
        <v>250</v>
      </c>
      <c r="C73" s="19"/>
      <c r="D73" s="19"/>
      <c r="E73" s="19"/>
      <c r="F73" s="19">
        <v>5</v>
      </c>
      <c r="G73" s="19"/>
      <c r="H73" s="19">
        <v>75</v>
      </c>
      <c r="I73" s="19">
        <f>20+5+15</f>
        <v>40</v>
      </c>
      <c r="J73" s="19"/>
      <c r="K73" s="19"/>
      <c r="L73" s="19"/>
      <c r="M73" s="19"/>
      <c r="N73" s="19"/>
      <c r="O73" s="19"/>
      <c r="P73" s="19"/>
      <c r="Q73" s="27"/>
      <c r="R73" s="19"/>
      <c r="S73" s="19"/>
      <c r="T73" s="19"/>
      <c r="U73" s="19"/>
      <c r="V73" s="19">
        <v>2.5</v>
      </c>
      <c r="W73" s="19">
        <v>2.5</v>
      </c>
      <c r="X73" s="19"/>
      <c r="Y73" s="19"/>
      <c r="Z73" s="19"/>
      <c r="AA73" s="19"/>
      <c r="AB73" s="19"/>
      <c r="AC73" s="19"/>
      <c r="AD73" s="19"/>
      <c r="AE73" s="19"/>
      <c r="AF73" s="19">
        <v>0.05</v>
      </c>
    </row>
    <row r="74" spans="1:32" ht="25.05" customHeight="1" x14ac:dyDescent="0.25">
      <c r="A74" s="73" t="s">
        <v>190</v>
      </c>
      <c r="B74" s="74">
        <v>220</v>
      </c>
      <c r="C74" s="19"/>
      <c r="D74" s="19">
        <v>9.1999999999999993</v>
      </c>
      <c r="E74" s="19"/>
      <c r="F74" s="19">
        <v>13.8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7">
        <f>23*4</f>
        <v>92</v>
      </c>
      <c r="R74" s="19"/>
      <c r="S74" s="19">
        <v>216.2</v>
      </c>
      <c r="T74" s="19"/>
      <c r="U74" s="19">
        <v>9.1999999999999993</v>
      </c>
      <c r="V74" s="19">
        <v>9.1999999999999993</v>
      </c>
      <c r="W74" s="19"/>
      <c r="X74" s="19">
        <v>9.6</v>
      </c>
      <c r="Y74" s="19">
        <v>18.399999999999999</v>
      </c>
      <c r="Z74" s="19"/>
      <c r="AA74" s="19"/>
      <c r="AB74" s="19"/>
      <c r="AC74" s="19"/>
      <c r="AD74" s="19"/>
      <c r="AE74" s="19"/>
      <c r="AF74" s="19"/>
    </row>
    <row r="75" spans="1:32" ht="25.05" customHeight="1" x14ac:dyDescent="0.25">
      <c r="A75" s="73" t="s">
        <v>100</v>
      </c>
      <c r="B75" s="8">
        <v>200</v>
      </c>
      <c r="C75" s="19"/>
      <c r="D75" s="19"/>
      <c r="E75" s="19"/>
      <c r="F75" s="19"/>
      <c r="G75" s="19"/>
      <c r="H75" s="19"/>
      <c r="I75" s="19"/>
      <c r="J75" s="19"/>
      <c r="K75" s="19"/>
      <c r="L75" s="19">
        <v>200</v>
      </c>
      <c r="M75" s="19"/>
      <c r="N75" s="19"/>
      <c r="O75" s="19"/>
      <c r="P75" s="19"/>
      <c r="Q75" s="27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ht="25.05" customHeight="1" x14ac:dyDescent="0.25">
      <c r="A76" s="73" t="s">
        <v>2</v>
      </c>
      <c r="B76" s="8">
        <v>50</v>
      </c>
      <c r="C76" s="19"/>
      <c r="D76" s="19">
        <v>50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7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>
        <v>0.2</v>
      </c>
      <c r="AE76" s="19"/>
      <c r="AF76" s="19"/>
    </row>
    <row r="77" spans="1:32" ht="25.05" customHeight="1" x14ac:dyDescent="0.25">
      <c r="A77" s="73" t="s">
        <v>3</v>
      </c>
      <c r="B77" s="8">
        <v>40</v>
      </c>
      <c r="C77" s="19">
        <v>40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27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>
        <v>0.16</v>
      </c>
      <c r="AE77" s="19"/>
      <c r="AF77" s="19"/>
    </row>
    <row r="78" spans="1:32" ht="25.05" customHeight="1" x14ac:dyDescent="0.25">
      <c r="A78" s="73" t="s">
        <v>8</v>
      </c>
      <c r="B78" s="8">
        <v>200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7">
        <v>200</v>
      </c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ht="25.05" customHeight="1" x14ac:dyDescent="0.25">
      <c r="A79" s="9" t="s">
        <v>27</v>
      </c>
      <c r="B79" s="10">
        <f t="shared" ref="B79:AF79" si="9">SUM(B72:B78)</f>
        <v>1060</v>
      </c>
      <c r="C79" s="10">
        <f t="shared" si="9"/>
        <v>40</v>
      </c>
      <c r="D79" s="10">
        <f t="shared" si="9"/>
        <v>59.2</v>
      </c>
      <c r="E79" s="10">
        <f t="shared" si="9"/>
        <v>0</v>
      </c>
      <c r="F79" s="10">
        <f t="shared" si="9"/>
        <v>18.8</v>
      </c>
      <c r="G79" s="10">
        <f t="shared" si="9"/>
        <v>0</v>
      </c>
      <c r="H79" s="10">
        <f t="shared" si="9"/>
        <v>75</v>
      </c>
      <c r="I79" s="10">
        <f t="shared" si="9"/>
        <v>106</v>
      </c>
      <c r="J79" s="10">
        <f t="shared" si="9"/>
        <v>25</v>
      </c>
      <c r="K79" s="10">
        <f t="shared" si="9"/>
        <v>0</v>
      </c>
      <c r="L79" s="10">
        <f t="shared" si="9"/>
        <v>200</v>
      </c>
      <c r="M79" s="10">
        <f t="shared" si="9"/>
        <v>0</v>
      </c>
      <c r="N79" s="10">
        <f t="shared" si="9"/>
        <v>0</v>
      </c>
      <c r="O79" s="10">
        <f t="shared" si="9"/>
        <v>0</v>
      </c>
      <c r="P79" s="10">
        <f t="shared" si="9"/>
        <v>0</v>
      </c>
      <c r="Q79" s="10">
        <f t="shared" si="9"/>
        <v>292</v>
      </c>
      <c r="R79" s="10">
        <f t="shared" si="9"/>
        <v>0</v>
      </c>
      <c r="S79" s="10">
        <f t="shared" si="9"/>
        <v>216.2</v>
      </c>
      <c r="T79" s="10">
        <f t="shared" si="9"/>
        <v>0</v>
      </c>
      <c r="U79" s="10">
        <f t="shared" si="9"/>
        <v>9.1999999999999993</v>
      </c>
      <c r="V79" s="10">
        <f t="shared" si="9"/>
        <v>11.7</v>
      </c>
      <c r="W79" s="10">
        <f t="shared" si="9"/>
        <v>7.5</v>
      </c>
      <c r="X79" s="10">
        <f t="shared" si="9"/>
        <v>9.6</v>
      </c>
      <c r="Y79" s="10">
        <f t="shared" si="9"/>
        <v>23.4</v>
      </c>
      <c r="Z79" s="10">
        <f t="shared" si="9"/>
        <v>0</v>
      </c>
      <c r="AA79" s="10">
        <f t="shared" si="9"/>
        <v>0</v>
      </c>
      <c r="AB79" s="10">
        <f t="shared" si="9"/>
        <v>0</v>
      </c>
      <c r="AC79" s="10">
        <f t="shared" si="9"/>
        <v>0</v>
      </c>
      <c r="AD79" s="10">
        <f t="shared" si="9"/>
        <v>0.36</v>
      </c>
      <c r="AE79" s="10">
        <f t="shared" si="9"/>
        <v>0</v>
      </c>
      <c r="AF79" s="10">
        <f t="shared" si="9"/>
        <v>0.15000000000000002</v>
      </c>
    </row>
    <row r="80" spans="1:32" ht="25.05" customHeight="1" x14ac:dyDescent="0.25">
      <c r="A80" s="6" t="s">
        <v>62</v>
      </c>
      <c r="B80" s="2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7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ht="25.05" customHeight="1" x14ac:dyDescent="0.25">
      <c r="A81" s="73" t="s">
        <v>18</v>
      </c>
      <c r="B81" s="74">
        <v>100</v>
      </c>
      <c r="C81" s="19"/>
      <c r="D81" s="19"/>
      <c r="E81" s="19"/>
      <c r="F81" s="19"/>
      <c r="G81" s="19"/>
      <c r="H81" s="19"/>
      <c r="I81" s="19">
        <f>75+17.5</f>
        <v>92.5</v>
      </c>
      <c r="J81" s="19"/>
      <c r="K81" s="19"/>
      <c r="L81" s="19"/>
      <c r="M81" s="19"/>
      <c r="N81" s="19"/>
      <c r="O81" s="19"/>
      <c r="P81" s="19"/>
      <c r="Q81" s="27"/>
      <c r="R81" s="19"/>
      <c r="S81" s="19"/>
      <c r="T81" s="19"/>
      <c r="U81" s="19"/>
      <c r="V81" s="19"/>
      <c r="W81" s="19">
        <v>7.5</v>
      </c>
      <c r="X81" s="19"/>
      <c r="Y81" s="19">
        <v>1.2</v>
      </c>
      <c r="Z81" s="19"/>
      <c r="AA81" s="19"/>
      <c r="AB81" s="19"/>
      <c r="AC81" s="19"/>
      <c r="AD81" s="19"/>
      <c r="AE81" s="19"/>
      <c r="AF81" s="19"/>
    </row>
    <row r="82" spans="1:32" ht="25.05" customHeight="1" x14ac:dyDescent="0.25">
      <c r="A82" s="73" t="s">
        <v>88</v>
      </c>
      <c r="B82" s="8">
        <v>250</v>
      </c>
      <c r="C82" s="19"/>
      <c r="D82" s="19"/>
      <c r="E82" s="19">
        <f>17.5+1.2</f>
        <v>18.7</v>
      </c>
      <c r="F82" s="19"/>
      <c r="G82" s="19"/>
      <c r="H82" s="19"/>
      <c r="I82" s="19">
        <v>10</v>
      </c>
      <c r="J82" s="19"/>
      <c r="K82" s="19"/>
      <c r="L82" s="19"/>
      <c r="M82" s="19"/>
      <c r="N82" s="19"/>
      <c r="O82" s="19"/>
      <c r="P82" s="19"/>
      <c r="Q82" s="27"/>
      <c r="R82" s="19"/>
      <c r="S82" s="19"/>
      <c r="T82" s="19"/>
      <c r="U82" s="19"/>
      <c r="V82" s="19"/>
      <c r="W82" s="19">
        <v>5</v>
      </c>
      <c r="X82" s="19">
        <f>0.125*45</f>
        <v>5.625</v>
      </c>
      <c r="Y82" s="19"/>
      <c r="Z82" s="19"/>
      <c r="AA82" s="19"/>
      <c r="AB82" s="19"/>
      <c r="AC82" s="19"/>
      <c r="AD82" s="19"/>
      <c r="AE82" s="19"/>
      <c r="AF82" s="19"/>
    </row>
    <row r="83" spans="1:32" ht="25.05" customHeight="1" x14ac:dyDescent="0.25">
      <c r="A83" s="7" t="s">
        <v>5</v>
      </c>
      <c r="B83" s="8">
        <v>180</v>
      </c>
      <c r="C83" s="19"/>
      <c r="D83" s="19"/>
      <c r="E83" s="19"/>
      <c r="F83" s="19">
        <v>55.44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7"/>
      <c r="R83" s="19"/>
      <c r="S83" s="19"/>
      <c r="T83" s="19"/>
      <c r="U83" s="19"/>
      <c r="V83" s="19">
        <v>12</v>
      </c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ht="25.05" customHeight="1" x14ac:dyDescent="0.25">
      <c r="A84" s="7" t="s">
        <v>146</v>
      </c>
      <c r="B84" s="8">
        <v>125</v>
      </c>
      <c r="C84" s="19"/>
      <c r="D84" s="19">
        <f>18+10</f>
        <v>28</v>
      </c>
      <c r="E84" s="19">
        <v>1.375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v>70</v>
      </c>
      <c r="Q84" s="27">
        <f>12.5+26</f>
        <v>38.5</v>
      </c>
      <c r="R84" s="19"/>
      <c r="S84" s="19"/>
      <c r="T84" s="19"/>
      <c r="U84" s="19"/>
      <c r="V84" s="19">
        <f>3.33+1.375</f>
        <v>4.7050000000000001</v>
      </c>
      <c r="W84" s="19">
        <v>6.66</v>
      </c>
      <c r="X84" s="19"/>
      <c r="Y84" s="19">
        <v>0.25</v>
      </c>
      <c r="Z84" s="19"/>
      <c r="AA84" s="19"/>
      <c r="AB84" s="19"/>
      <c r="AC84" s="19"/>
      <c r="AD84" s="19"/>
      <c r="AE84" s="19"/>
      <c r="AF84" s="19"/>
    </row>
    <row r="85" spans="1:32" ht="25.05" customHeight="1" x14ac:dyDescent="0.25">
      <c r="A85" s="73" t="s">
        <v>17</v>
      </c>
      <c r="B85" s="74">
        <v>180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7"/>
      <c r="R85" s="19"/>
      <c r="S85" s="19"/>
      <c r="T85" s="19"/>
      <c r="U85" s="19"/>
      <c r="V85" s="19"/>
      <c r="W85" s="19"/>
      <c r="X85" s="19"/>
      <c r="Y85" s="19">
        <v>13.5</v>
      </c>
      <c r="Z85" s="19"/>
      <c r="AA85" s="19">
        <v>1.5</v>
      </c>
      <c r="AB85" s="19"/>
      <c r="AC85" s="19"/>
      <c r="AD85" s="19"/>
      <c r="AE85" s="19"/>
      <c r="AF85" s="19"/>
    </row>
    <row r="86" spans="1:32" ht="25.05" customHeight="1" x14ac:dyDescent="0.25">
      <c r="A86" s="73" t="s">
        <v>2</v>
      </c>
      <c r="B86" s="74">
        <v>50</v>
      </c>
      <c r="C86" s="19"/>
      <c r="D86" s="19">
        <v>50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7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ht="25.05" customHeight="1" x14ac:dyDescent="0.25">
      <c r="A87" s="73" t="s">
        <v>3</v>
      </c>
      <c r="B87" s="74">
        <v>40</v>
      </c>
      <c r="C87" s="19">
        <v>40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27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ht="25.05" customHeight="1" x14ac:dyDescent="0.25">
      <c r="A88" s="9" t="s">
        <v>27</v>
      </c>
      <c r="B88" s="10">
        <f t="shared" ref="B88:AF88" si="10">SUM(B81:B87)</f>
        <v>925</v>
      </c>
      <c r="C88" s="10">
        <f t="shared" si="10"/>
        <v>40</v>
      </c>
      <c r="D88" s="10">
        <f t="shared" si="10"/>
        <v>78</v>
      </c>
      <c r="E88" s="10">
        <f t="shared" si="10"/>
        <v>20.074999999999999</v>
      </c>
      <c r="F88" s="10">
        <f t="shared" si="10"/>
        <v>55.44</v>
      </c>
      <c r="G88" s="10">
        <f t="shared" si="10"/>
        <v>0</v>
      </c>
      <c r="H88" s="10">
        <f t="shared" si="10"/>
        <v>0</v>
      </c>
      <c r="I88" s="10">
        <f t="shared" si="10"/>
        <v>102.5</v>
      </c>
      <c r="J88" s="10">
        <f t="shared" si="10"/>
        <v>0</v>
      </c>
      <c r="K88" s="10">
        <f t="shared" si="10"/>
        <v>0</v>
      </c>
      <c r="L88" s="10">
        <f t="shared" si="10"/>
        <v>0</v>
      </c>
      <c r="M88" s="10">
        <f t="shared" si="10"/>
        <v>0</v>
      </c>
      <c r="N88" s="10">
        <f t="shared" si="10"/>
        <v>0</v>
      </c>
      <c r="O88" s="10">
        <f t="shared" si="10"/>
        <v>0</v>
      </c>
      <c r="P88" s="10">
        <f t="shared" si="10"/>
        <v>70</v>
      </c>
      <c r="Q88" s="10">
        <f t="shared" si="10"/>
        <v>38.5</v>
      </c>
      <c r="R88" s="10">
        <f t="shared" si="10"/>
        <v>0</v>
      </c>
      <c r="S88" s="10">
        <f t="shared" si="10"/>
        <v>0</v>
      </c>
      <c r="T88" s="10">
        <f t="shared" si="10"/>
        <v>0</v>
      </c>
      <c r="U88" s="10">
        <f t="shared" si="10"/>
        <v>0</v>
      </c>
      <c r="V88" s="10">
        <f t="shared" si="10"/>
        <v>16.704999999999998</v>
      </c>
      <c r="W88" s="10">
        <f t="shared" si="10"/>
        <v>19.16</v>
      </c>
      <c r="X88" s="10">
        <f t="shared" si="10"/>
        <v>5.625</v>
      </c>
      <c r="Y88" s="10">
        <f t="shared" si="10"/>
        <v>14.95</v>
      </c>
      <c r="Z88" s="10">
        <f t="shared" si="10"/>
        <v>0</v>
      </c>
      <c r="AA88" s="10">
        <f t="shared" si="10"/>
        <v>1.5</v>
      </c>
      <c r="AB88" s="10">
        <f t="shared" si="10"/>
        <v>0</v>
      </c>
      <c r="AC88" s="10">
        <f t="shared" si="10"/>
        <v>0</v>
      </c>
      <c r="AD88" s="10">
        <f t="shared" si="10"/>
        <v>0</v>
      </c>
      <c r="AE88" s="10">
        <f t="shared" si="10"/>
        <v>0</v>
      </c>
      <c r="AF88" s="10">
        <f t="shared" si="10"/>
        <v>0</v>
      </c>
    </row>
    <row r="89" spans="1:32" ht="25.05" customHeight="1" x14ac:dyDescent="0.25">
      <c r="A89" s="6" t="s">
        <v>63</v>
      </c>
      <c r="B89" s="26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27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ht="25.05" customHeight="1" x14ac:dyDescent="0.25">
      <c r="A90" s="73" t="s">
        <v>101</v>
      </c>
      <c r="B90" s="74">
        <v>100</v>
      </c>
      <c r="C90" s="19"/>
      <c r="D90" s="19"/>
      <c r="E90" s="19"/>
      <c r="F90" s="19"/>
      <c r="G90" s="19"/>
      <c r="H90" s="19"/>
      <c r="I90" s="19">
        <f>4+2.13+63.3+12.5+20</f>
        <v>101.92999999999999</v>
      </c>
      <c r="J90" s="19"/>
      <c r="K90" s="19"/>
      <c r="L90" s="19"/>
      <c r="M90" s="19"/>
      <c r="N90" s="19"/>
      <c r="O90" s="19"/>
      <c r="P90" s="19"/>
      <c r="Q90" s="27"/>
      <c r="R90" s="19"/>
      <c r="S90" s="19"/>
      <c r="T90" s="19"/>
      <c r="U90" s="19"/>
      <c r="V90" s="19"/>
      <c r="W90" s="19">
        <v>5</v>
      </c>
      <c r="X90" s="19"/>
      <c r="Y90" s="19">
        <v>5</v>
      </c>
      <c r="Z90" s="19"/>
      <c r="AA90" s="19"/>
      <c r="AB90" s="19"/>
      <c r="AC90" s="19"/>
      <c r="AD90" s="19"/>
      <c r="AE90" s="19"/>
      <c r="AF90" s="19"/>
    </row>
    <row r="91" spans="1:32" ht="25.05" customHeight="1" x14ac:dyDescent="0.25">
      <c r="A91" s="73" t="s">
        <v>102</v>
      </c>
      <c r="B91" s="74">
        <v>250</v>
      </c>
      <c r="C91" s="19"/>
      <c r="D91" s="19"/>
      <c r="E91" s="19">
        <v>3</v>
      </c>
      <c r="F91" s="19"/>
      <c r="G91" s="19"/>
      <c r="H91" s="19">
        <v>37.5</v>
      </c>
      <c r="I91" s="19">
        <f>74.375+19.45</f>
        <v>93.825000000000003</v>
      </c>
      <c r="J91" s="19"/>
      <c r="K91" s="19"/>
      <c r="L91" s="19"/>
      <c r="M91" s="19"/>
      <c r="N91" s="19"/>
      <c r="O91" s="19"/>
      <c r="P91" s="19"/>
      <c r="Q91" s="27"/>
      <c r="R91" s="19"/>
      <c r="S91" s="19"/>
      <c r="T91" s="19"/>
      <c r="U91" s="19"/>
      <c r="V91" s="19">
        <v>2.5</v>
      </c>
      <c r="W91" s="19">
        <v>2.5</v>
      </c>
      <c r="X91" s="19"/>
      <c r="Y91" s="19">
        <v>2.5</v>
      </c>
      <c r="Z91" s="19"/>
      <c r="AA91" s="19"/>
      <c r="AB91" s="19"/>
      <c r="AC91" s="19"/>
      <c r="AD91" s="19"/>
      <c r="AE91" s="19"/>
      <c r="AF91" s="19"/>
    </row>
    <row r="92" spans="1:32" ht="25.05" customHeight="1" x14ac:dyDescent="0.25">
      <c r="A92" s="73" t="s">
        <v>103</v>
      </c>
      <c r="B92" s="74">
        <v>180</v>
      </c>
      <c r="C92" s="19"/>
      <c r="D92" s="19"/>
      <c r="E92" s="19">
        <v>2.4</v>
      </c>
      <c r="F92" s="19"/>
      <c r="G92" s="19"/>
      <c r="H92" s="19">
        <v>144</v>
      </c>
      <c r="I92" s="19"/>
      <c r="J92" s="19"/>
      <c r="K92" s="19"/>
      <c r="L92" s="19"/>
      <c r="M92" s="19"/>
      <c r="N92" s="19"/>
      <c r="O92" s="19"/>
      <c r="P92" s="19"/>
      <c r="Q92" s="27"/>
      <c r="R92" s="19"/>
      <c r="S92" s="19"/>
      <c r="T92" s="19">
        <v>21.815999999999999</v>
      </c>
      <c r="U92" s="19">
        <v>4.8</v>
      </c>
      <c r="V92" s="19">
        <v>3.6</v>
      </c>
      <c r="W92" s="19">
        <v>7.2</v>
      </c>
      <c r="X92" s="19"/>
      <c r="Y92" s="19"/>
      <c r="Z92" s="19"/>
      <c r="AA92" s="19"/>
      <c r="AB92" s="19"/>
      <c r="AC92" s="19"/>
      <c r="AD92" s="19"/>
      <c r="AE92" s="19"/>
      <c r="AF92" s="19"/>
    </row>
    <row r="93" spans="1:32" ht="25.05" customHeight="1" x14ac:dyDescent="0.25">
      <c r="A93" s="73" t="s">
        <v>104</v>
      </c>
      <c r="B93" s="74">
        <v>100</v>
      </c>
      <c r="C93" s="19"/>
      <c r="D93" s="19">
        <f>11.1+10</f>
        <v>21.1</v>
      </c>
      <c r="E93" s="19">
        <v>2.2999999999999998</v>
      </c>
      <c r="F93" s="19"/>
      <c r="G93" s="19"/>
      <c r="H93" s="19"/>
      <c r="I93" s="19">
        <f>9.33+13.33+1.89</f>
        <v>24.55</v>
      </c>
      <c r="J93" s="19"/>
      <c r="K93" s="19"/>
      <c r="L93" s="19"/>
      <c r="M93" s="19"/>
      <c r="N93" s="19"/>
      <c r="O93" s="19">
        <v>58.6</v>
      </c>
      <c r="P93" s="19"/>
      <c r="Q93" s="27">
        <v>16.66</v>
      </c>
      <c r="R93" s="19"/>
      <c r="S93" s="19"/>
      <c r="T93" s="19"/>
      <c r="U93" s="19"/>
      <c r="V93" s="19">
        <v>3.33</v>
      </c>
      <c r="W93" s="19">
        <v>3.5</v>
      </c>
      <c r="X93" s="19">
        <v>18.72</v>
      </c>
      <c r="Y93" s="19"/>
      <c r="Z93" s="19"/>
      <c r="AA93" s="19"/>
      <c r="AB93" s="19"/>
      <c r="AC93" s="19"/>
      <c r="AD93" s="19"/>
      <c r="AE93" s="19"/>
      <c r="AF93" s="19"/>
    </row>
    <row r="94" spans="1:32" ht="25.05" customHeight="1" x14ac:dyDescent="0.25">
      <c r="A94" s="73" t="s">
        <v>105</v>
      </c>
      <c r="B94" s="74">
        <v>200</v>
      </c>
      <c r="C94" s="19"/>
      <c r="D94" s="19"/>
      <c r="E94" s="19"/>
      <c r="F94" s="19"/>
      <c r="G94" s="19"/>
      <c r="H94" s="19"/>
      <c r="I94" s="19"/>
      <c r="J94" s="19"/>
      <c r="K94" s="19">
        <v>30.7</v>
      </c>
      <c r="L94" s="19"/>
      <c r="M94" s="19"/>
      <c r="N94" s="19"/>
      <c r="O94" s="19"/>
      <c r="P94" s="19"/>
      <c r="Q94" s="27"/>
      <c r="R94" s="19"/>
      <c r="S94" s="19"/>
      <c r="T94" s="19"/>
      <c r="U94" s="19"/>
      <c r="V94" s="19"/>
      <c r="W94" s="19"/>
      <c r="X94" s="19"/>
      <c r="Y94" s="19">
        <v>24</v>
      </c>
      <c r="Z94" s="19"/>
      <c r="AA94" s="19"/>
      <c r="AB94" s="19"/>
      <c r="AC94" s="19"/>
      <c r="AD94" s="19"/>
      <c r="AE94" s="19"/>
      <c r="AF94" s="19"/>
    </row>
    <row r="95" spans="1:32" ht="25.05" customHeight="1" x14ac:dyDescent="0.25">
      <c r="A95" s="73" t="s">
        <v>2</v>
      </c>
      <c r="B95" s="74">
        <v>50</v>
      </c>
      <c r="C95" s="19"/>
      <c r="D95" s="19">
        <v>50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27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>
        <v>0.2</v>
      </c>
      <c r="AE95" s="19"/>
      <c r="AF95" s="19"/>
    </row>
    <row r="96" spans="1:32" ht="25.05" customHeight="1" x14ac:dyDescent="0.25">
      <c r="A96" s="73" t="s">
        <v>3</v>
      </c>
      <c r="B96" s="74">
        <v>40</v>
      </c>
      <c r="C96" s="19">
        <v>40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7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>
        <v>0.16</v>
      </c>
      <c r="AE96" s="19"/>
      <c r="AF96" s="19"/>
    </row>
    <row r="97" spans="1:32" ht="25.05" customHeight="1" x14ac:dyDescent="0.25">
      <c r="A97" s="9" t="s">
        <v>27</v>
      </c>
      <c r="B97" s="10">
        <f t="shared" ref="B97:AF97" si="11">SUM(B90:B96)</f>
        <v>920</v>
      </c>
      <c r="C97" s="10">
        <f t="shared" si="11"/>
        <v>40</v>
      </c>
      <c r="D97" s="10">
        <f t="shared" si="11"/>
        <v>71.099999999999994</v>
      </c>
      <c r="E97" s="10">
        <f t="shared" si="11"/>
        <v>7.7</v>
      </c>
      <c r="F97" s="10">
        <f t="shared" si="11"/>
        <v>0</v>
      </c>
      <c r="G97" s="10">
        <f t="shared" si="11"/>
        <v>0</v>
      </c>
      <c r="H97" s="10">
        <f t="shared" si="11"/>
        <v>181.5</v>
      </c>
      <c r="I97" s="10">
        <f t="shared" si="11"/>
        <v>220.30500000000001</v>
      </c>
      <c r="J97" s="10">
        <f t="shared" si="11"/>
        <v>0</v>
      </c>
      <c r="K97" s="10">
        <f t="shared" si="11"/>
        <v>30.7</v>
      </c>
      <c r="L97" s="10">
        <f t="shared" si="11"/>
        <v>0</v>
      </c>
      <c r="M97" s="10">
        <f t="shared" si="11"/>
        <v>0</v>
      </c>
      <c r="N97" s="10">
        <f t="shared" si="11"/>
        <v>0</v>
      </c>
      <c r="O97" s="10">
        <f t="shared" si="11"/>
        <v>58.6</v>
      </c>
      <c r="P97" s="10">
        <f t="shared" si="11"/>
        <v>0</v>
      </c>
      <c r="Q97" s="10">
        <f t="shared" si="11"/>
        <v>16.66</v>
      </c>
      <c r="R97" s="10">
        <f t="shared" si="11"/>
        <v>0</v>
      </c>
      <c r="S97" s="10">
        <f t="shared" si="11"/>
        <v>0</v>
      </c>
      <c r="T97" s="10">
        <f t="shared" si="11"/>
        <v>21.815999999999999</v>
      </c>
      <c r="U97" s="10">
        <f t="shared" si="11"/>
        <v>4.8</v>
      </c>
      <c r="V97" s="10">
        <f t="shared" si="11"/>
        <v>9.43</v>
      </c>
      <c r="W97" s="10">
        <f t="shared" si="11"/>
        <v>18.2</v>
      </c>
      <c r="X97" s="10">
        <f t="shared" si="11"/>
        <v>18.72</v>
      </c>
      <c r="Y97" s="10">
        <f t="shared" si="11"/>
        <v>31.5</v>
      </c>
      <c r="Z97" s="10">
        <f t="shared" si="11"/>
        <v>0</v>
      </c>
      <c r="AA97" s="10">
        <f t="shared" si="11"/>
        <v>0</v>
      </c>
      <c r="AB97" s="10">
        <f t="shared" si="11"/>
        <v>0</v>
      </c>
      <c r="AC97" s="10">
        <f t="shared" si="11"/>
        <v>0</v>
      </c>
      <c r="AD97" s="10">
        <f t="shared" si="11"/>
        <v>0.36</v>
      </c>
      <c r="AE97" s="10">
        <f t="shared" si="11"/>
        <v>0</v>
      </c>
      <c r="AF97" s="10">
        <f t="shared" si="11"/>
        <v>0</v>
      </c>
    </row>
    <row r="98" spans="1:32" ht="25.05" customHeight="1" x14ac:dyDescent="0.25">
      <c r="A98" s="6" t="s">
        <v>64</v>
      </c>
      <c r="B98" s="26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7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</row>
    <row r="99" spans="1:32" ht="25.05" customHeight="1" x14ac:dyDescent="0.25">
      <c r="A99" s="73" t="s">
        <v>106</v>
      </c>
      <c r="B99" s="74">
        <v>100</v>
      </c>
      <c r="C99" s="19"/>
      <c r="D99" s="19"/>
      <c r="E99" s="19"/>
      <c r="F99" s="19"/>
      <c r="G99" s="19"/>
      <c r="H99" s="19"/>
      <c r="I99" s="19">
        <v>100</v>
      </c>
      <c r="J99" s="19"/>
      <c r="K99" s="19"/>
      <c r="L99" s="19"/>
      <c r="M99" s="19"/>
      <c r="N99" s="19"/>
      <c r="O99" s="19"/>
      <c r="P99" s="19"/>
      <c r="Q99" s="27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</row>
    <row r="100" spans="1:32" ht="25.05" customHeight="1" x14ac:dyDescent="0.25">
      <c r="A100" s="73" t="s">
        <v>110</v>
      </c>
      <c r="B100" s="74">
        <v>250</v>
      </c>
      <c r="C100" s="19"/>
      <c r="D100" s="19"/>
      <c r="E100" s="19"/>
      <c r="F100" s="19"/>
      <c r="G100" s="19"/>
      <c r="H100" s="19">
        <v>50</v>
      </c>
      <c r="I100" s="19">
        <f>20+10+10+7.5</f>
        <v>47.5</v>
      </c>
      <c r="J100" s="19"/>
      <c r="K100" s="19"/>
      <c r="L100" s="19"/>
      <c r="M100" s="19"/>
      <c r="N100" s="19"/>
      <c r="O100" s="19"/>
      <c r="P100" s="19"/>
      <c r="Q100" s="27"/>
      <c r="R100" s="19"/>
      <c r="S100" s="19"/>
      <c r="T100" s="19"/>
      <c r="U100" s="19"/>
      <c r="V100" s="19">
        <v>2.5</v>
      </c>
      <c r="W100" s="19">
        <v>2.5</v>
      </c>
      <c r="X100" s="19"/>
      <c r="Y100" s="19"/>
      <c r="Z100" s="19"/>
      <c r="AA100" s="19"/>
      <c r="AB100" s="19"/>
      <c r="AC100" s="19"/>
      <c r="AD100" s="19"/>
      <c r="AE100" s="19"/>
      <c r="AF100" s="19"/>
    </row>
    <row r="101" spans="1:32" ht="25.05" customHeight="1" x14ac:dyDescent="0.25">
      <c r="A101" s="73" t="s">
        <v>94</v>
      </c>
      <c r="B101" s="74">
        <v>200</v>
      </c>
      <c r="C101" s="19"/>
      <c r="D101" s="19"/>
      <c r="E101" s="19">
        <v>4</v>
      </c>
      <c r="F101" s="19">
        <v>16</v>
      </c>
      <c r="G101" s="19"/>
      <c r="H101" s="19"/>
      <c r="I101" s="19">
        <f>22+20</f>
        <v>42</v>
      </c>
      <c r="J101" s="19"/>
      <c r="K101" s="19"/>
      <c r="L101" s="19"/>
      <c r="M101" s="19"/>
      <c r="N101" s="19">
        <v>144.65</v>
      </c>
      <c r="O101" s="19"/>
      <c r="P101" s="19"/>
      <c r="Q101" s="27">
        <v>36</v>
      </c>
      <c r="R101" s="19"/>
      <c r="S101" s="19"/>
      <c r="T101" s="19"/>
      <c r="U101" s="19">
        <v>12</v>
      </c>
      <c r="V101" s="19">
        <v>8</v>
      </c>
      <c r="W101" s="19">
        <v>2.65</v>
      </c>
      <c r="X101" s="19">
        <v>49.2</v>
      </c>
      <c r="Y101" s="19"/>
      <c r="Z101" s="19"/>
      <c r="AA101" s="19"/>
      <c r="AB101" s="19"/>
      <c r="AC101" s="19"/>
      <c r="AD101" s="19"/>
      <c r="AE101" s="19"/>
      <c r="AF101" s="19"/>
    </row>
    <row r="102" spans="1:32" ht="25.05" customHeight="1" x14ac:dyDescent="0.25">
      <c r="A102" s="73" t="s">
        <v>95</v>
      </c>
      <c r="B102" s="74">
        <v>25</v>
      </c>
      <c r="C102" s="19"/>
      <c r="D102" s="19"/>
      <c r="E102" s="19">
        <v>0.7</v>
      </c>
      <c r="F102" s="19"/>
      <c r="G102" s="19"/>
      <c r="H102" s="19"/>
      <c r="I102" s="19">
        <v>9.3000000000000007</v>
      </c>
      <c r="J102" s="19"/>
      <c r="K102" s="19"/>
      <c r="L102" s="19"/>
      <c r="M102" s="19"/>
      <c r="N102" s="19"/>
      <c r="O102" s="19"/>
      <c r="P102" s="19"/>
      <c r="Q102" s="27"/>
      <c r="R102" s="19"/>
      <c r="S102" s="19"/>
      <c r="T102" s="19"/>
      <c r="U102" s="19"/>
      <c r="V102" s="19"/>
      <c r="W102" s="19">
        <v>3.8</v>
      </c>
      <c r="X102" s="19"/>
      <c r="Y102" s="19">
        <v>0.7</v>
      </c>
      <c r="Z102" s="19"/>
      <c r="AA102" s="19"/>
      <c r="AB102" s="19"/>
      <c r="AC102" s="19"/>
      <c r="AD102" s="19"/>
      <c r="AE102" s="19"/>
      <c r="AF102" s="19"/>
    </row>
    <row r="103" spans="1:32" ht="25.05" customHeight="1" x14ac:dyDescent="0.25">
      <c r="A103" s="73" t="s">
        <v>96</v>
      </c>
      <c r="B103" s="74">
        <v>150</v>
      </c>
      <c r="C103" s="19"/>
      <c r="D103" s="19"/>
      <c r="E103" s="19"/>
      <c r="F103" s="19"/>
      <c r="G103" s="19"/>
      <c r="H103" s="19"/>
      <c r="I103" s="19"/>
      <c r="J103" s="19">
        <v>150</v>
      </c>
      <c r="K103" s="19"/>
      <c r="L103" s="19"/>
      <c r="M103" s="19"/>
      <c r="N103" s="19"/>
      <c r="O103" s="19"/>
      <c r="P103" s="19"/>
      <c r="Q103" s="27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</row>
    <row r="104" spans="1:32" ht="25.05" customHeight="1" x14ac:dyDescent="0.25">
      <c r="A104" s="73" t="s">
        <v>107</v>
      </c>
      <c r="B104" s="74">
        <v>200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7"/>
      <c r="R104" s="19">
        <v>220</v>
      </c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</row>
    <row r="105" spans="1:32" ht="25.05" customHeight="1" x14ac:dyDescent="0.25">
      <c r="A105" s="73" t="s">
        <v>2</v>
      </c>
      <c r="B105" s="74">
        <v>50</v>
      </c>
      <c r="C105" s="19"/>
      <c r="D105" s="19">
        <v>50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27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>
        <v>0.2</v>
      </c>
      <c r="AE105" s="19"/>
      <c r="AF105" s="19"/>
    </row>
    <row r="106" spans="1:32" ht="25.05" customHeight="1" x14ac:dyDescent="0.25">
      <c r="A106" s="73" t="s">
        <v>3</v>
      </c>
      <c r="B106" s="74">
        <v>40</v>
      </c>
      <c r="C106" s="19">
        <v>40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27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>
        <v>0.16</v>
      </c>
      <c r="AE106" s="19"/>
      <c r="AF106" s="19"/>
    </row>
    <row r="107" spans="1:32" ht="25.05" customHeight="1" x14ac:dyDescent="0.25">
      <c r="A107" s="9" t="s">
        <v>27</v>
      </c>
      <c r="B107" s="10">
        <f t="shared" ref="B107:AF107" si="12">SUM(B99:B106)</f>
        <v>1015</v>
      </c>
      <c r="C107" s="10">
        <f t="shared" si="12"/>
        <v>40</v>
      </c>
      <c r="D107" s="10">
        <f t="shared" si="12"/>
        <v>50</v>
      </c>
      <c r="E107" s="10">
        <f t="shared" si="12"/>
        <v>4.7</v>
      </c>
      <c r="F107" s="10">
        <f t="shared" si="12"/>
        <v>16</v>
      </c>
      <c r="G107" s="10">
        <f t="shared" si="12"/>
        <v>0</v>
      </c>
      <c r="H107" s="10">
        <f t="shared" si="12"/>
        <v>50</v>
      </c>
      <c r="I107" s="10">
        <f t="shared" si="12"/>
        <v>198.8</v>
      </c>
      <c r="J107" s="10">
        <f t="shared" si="12"/>
        <v>150</v>
      </c>
      <c r="K107" s="10">
        <f t="shared" si="12"/>
        <v>0</v>
      </c>
      <c r="L107" s="10">
        <f t="shared" si="12"/>
        <v>0</v>
      </c>
      <c r="M107" s="10">
        <f t="shared" si="12"/>
        <v>0</v>
      </c>
      <c r="N107" s="10">
        <f t="shared" si="12"/>
        <v>144.65</v>
      </c>
      <c r="O107" s="10">
        <f t="shared" si="12"/>
        <v>0</v>
      </c>
      <c r="P107" s="10">
        <f t="shared" si="12"/>
        <v>0</v>
      </c>
      <c r="Q107" s="10">
        <f t="shared" si="12"/>
        <v>36</v>
      </c>
      <c r="R107" s="10">
        <f t="shared" si="12"/>
        <v>220</v>
      </c>
      <c r="S107" s="10">
        <f t="shared" si="12"/>
        <v>0</v>
      </c>
      <c r="T107" s="10">
        <f t="shared" si="12"/>
        <v>0</v>
      </c>
      <c r="U107" s="10">
        <f t="shared" si="12"/>
        <v>12</v>
      </c>
      <c r="V107" s="10">
        <f t="shared" si="12"/>
        <v>10.5</v>
      </c>
      <c r="W107" s="10">
        <f t="shared" si="12"/>
        <v>8.9499999999999993</v>
      </c>
      <c r="X107" s="10">
        <f t="shared" si="12"/>
        <v>49.2</v>
      </c>
      <c r="Y107" s="10">
        <f t="shared" si="12"/>
        <v>0.7</v>
      </c>
      <c r="Z107" s="10">
        <f t="shared" si="12"/>
        <v>0</v>
      </c>
      <c r="AA107" s="10">
        <f t="shared" si="12"/>
        <v>0</v>
      </c>
      <c r="AB107" s="10">
        <f t="shared" si="12"/>
        <v>0</v>
      </c>
      <c r="AC107" s="10">
        <f t="shared" si="12"/>
        <v>0</v>
      </c>
      <c r="AD107" s="10">
        <f t="shared" si="12"/>
        <v>0.36</v>
      </c>
      <c r="AE107" s="10">
        <f t="shared" si="12"/>
        <v>0</v>
      </c>
      <c r="AF107" s="10">
        <f t="shared" si="12"/>
        <v>0</v>
      </c>
    </row>
    <row r="108" spans="1:32" ht="25.05" customHeight="1" x14ac:dyDescent="0.25">
      <c r="A108" s="6" t="s">
        <v>141</v>
      </c>
      <c r="B108" s="26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27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</row>
    <row r="109" spans="1:32" ht="25.05" customHeight="1" x14ac:dyDescent="0.25">
      <c r="A109" s="73" t="s">
        <v>191</v>
      </c>
      <c r="B109" s="74">
        <v>100</v>
      </c>
      <c r="C109" s="19"/>
      <c r="D109" s="19"/>
      <c r="E109" s="19"/>
      <c r="F109" s="19"/>
      <c r="G109" s="19"/>
      <c r="H109" s="19"/>
      <c r="I109" s="19">
        <f>45+15+9.5</f>
        <v>69.5</v>
      </c>
      <c r="J109" s="19">
        <v>35.71</v>
      </c>
      <c r="K109" s="19"/>
      <c r="L109" s="19"/>
      <c r="M109" s="19"/>
      <c r="N109" s="19"/>
      <c r="O109" s="19"/>
      <c r="P109" s="19"/>
      <c r="Q109" s="27"/>
      <c r="R109" s="19"/>
      <c r="S109" s="19"/>
      <c r="T109" s="19"/>
      <c r="U109" s="19"/>
      <c r="V109" s="19"/>
      <c r="W109" s="19">
        <v>5</v>
      </c>
      <c r="X109" s="19"/>
      <c r="Y109" s="19">
        <v>5</v>
      </c>
      <c r="Z109" s="19"/>
      <c r="AA109" s="19"/>
      <c r="AB109" s="19"/>
      <c r="AC109" s="19"/>
      <c r="AD109" s="19"/>
      <c r="AE109" s="19"/>
      <c r="AF109" s="19"/>
    </row>
    <row r="110" spans="1:32" s="17" customFormat="1" ht="25.05" customHeight="1" x14ac:dyDescent="0.25">
      <c r="A110" s="73" t="s">
        <v>189</v>
      </c>
      <c r="B110" s="74">
        <v>250</v>
      </c>
      <c r="C110" s="27"/>
      <c r="D110" s="27"/>
      <c r="E110" s="27">
        <v>15.5</v>
      </c>
      <c r="F110" s="27"/>
      <c r="G110" s="27"/>
      <c r="H110" s="27"/>
      <c r="I110" s="27">
        <f>9.38+10.08</f>
        <v>19.46</v>
      </c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>
        <f>2.5+1.7</f>
        <v>4.2</v>
      </c>
      <c r="W110" s="27"/>
      <c r="X110" s="27">
        <f>0.11*40</f>
        <v>4.4000000000000004</v>
      </c>
      <c r="Y110" s="27"/>
      <c r="Z110" s="27"/>
      <c r="AA110" s="27"/>
      <c r="AB110" s="27"/>
      <c r="AC110" s="27"/>
      <c r="AD110" s="27"/>
      <c r="AE110" s="27"/>
      <c r="AF110" s="27"/>
    </row>
    <row r="111" spans="1:32" ht="25.05" customHeight="1" x14ac:dyDescent="0.25">
      <c r="A111" s="73" t="s">
        <v>192</v>
      </c>
      <c r="B111" s="74">
        <v>200</v>
      </c>
      <c r="C111" s="19"/>
      <c r="D111" s="19">
        <v>20</v>
      </c>
      <c r="E111" s="19"/>
      <c r="F111" s="19"/>
      <c r="G111" s="19"/>
      <c r="H111" s="19">
        <v>50</v>
      </c>
      <c r="I111" s="19">
        <v>25</v>
      </c>
      <c r="J111" s="19"/>
      <c r="K111" s="19"/>
      <c r="L111" s="19"/>
      <c r="M111" s="19"/>
      <c r="N111" s="19"/>
      <c r="O111" s="19">
        <v>76</v>
      </c>
      <c r="P111" s="19"/>
      <c r="Q111" s="27">
        <v>43</v>
      </c>
      <c r="R111" s="19"/>
      <c r="S111" s="19"/>
      <c r="T111" s="19">
        <v>17</v>
      </c>
      <c r="U111" s="19"/>
      <c r="V111" s="19">
        <v>5</v>
      </c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</row>
    <row r="112" spans="1:32" ht="25.05" customHeight="1" x14ac:dyDescent="0.25">
      <c r="A112" s="42" t="s">
        <v>20</v>
      </c>
      <c r="B112" s="12">
        <v>200</v>
      </c>
      <c r="C112" s="46"/>
      <c r="D112" s="46"/>
      <c r="E112" s="46"/>
      <c r="F112" s="46"/>
      <c r="G112" s="46"/>
      <c r="H112" s="90"/>
      <c r="I112" s="90"/>
      <c r="J112" s="90"/>
      <c r="K112" s="90">
        <v>16</v>
      </c>
      <c r="L112" s="90"/>
      <c r="M112" s="46"/>
      <c r="N112" s="46"/>
      <c r="O112" s="47"/>
      <c r="P112" s="46"/>
      <c r="Q112" s="57"/>
      <c r="R112" s="46"/>
      <c r="S112" s="46"/>
      <c r="T112" s="46"/>
      <c r="U112" s="46"/>
      <c r="V112" s="46"/>
      <c r="W112" s="46"/>
      <c r="X112" s="46"/>
      <c r="Y112" s="46">
        <v>16</v>
      </c>
      <c r="Z112" s="46"/>
      <c r="AA112" s="46"/>
      <c r="AB112" s="46"/>
      <c r="AC112" s="46"/>
      <c r="AD112" s="46"/>
      <c r="AE112" s="46"/>
      <c r="AF112" s="46"/>
    </row>
    <row r="113" spans="1:32" ht="25.05" customHeight="1" x14ac:dyDescent="0.25">
      <c r="A113" s="73" t="s">
        <v>2</v>
      </c>
      <c r="B113" s="74">
        <v>50</v>
      </c>
      <c r="C113" s="19"/>
      <c r="D113" s="19">
        <v>50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27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>
        <v>0.2</v>
      </c>
      <c r="AE113" s="19"/>
      <c r="AF113" s="19"/>
    </row>
    <row r="114" spans="1:32" ht="25.05" customHeight="1" x14ac:dyDescent="0.25">
      <c r="A114" s="73" t="s">
        <v>3</v>
      </c>
      <c r="B114" s="74">
        <v>40</v>
      </c>
      <c r="C114" s="19">
        <v>40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27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>
        <v>0.16</v>
      </c>
      <c r="AE114" s="19"/>
      <c r="AF114" s="19"/>
    </row>
    <row r="115" spans="1:32" ht="25.05" customHeight="1" x14ac:dyDescent="0.25">
      <c r="A115" s="9"/>
      <c r="B115" s="10">
        <f t="shared" ref="B115:AF115" si="13">SUM(B109:B114)</f>
        <v>840</v>
      </c>
      <c r="C115" s="10">
        <f t="shared" si="13"/>
        <v>40</v>
      </c>
      <c r="D115" s="10">
        <f t="shared" si="13"/>
        <v>70</v>
      </c>
      <c r="E115" s="10">
        <f t="shared" si="13"/>
        <v>15.5</v>
      </c>
      <c r="F115" s="10">
        <f t="shared" si="13"/>
        <v>0</v>
      </c>
      <c r="G115" s="10">
        <f t="shared" si="13"/>
        <v>0</v>
      </c>
      <c r="H115" s="10">
        <f t="shared" si="13"/>
        <v>50</v>
      </c>
      <c r="I115" s="10">
        <f t="shared" si="13"/>
        <v>113.96000000000001</v>
      </c>
      <c r="J115" s="10">
        <f t="shared" si="13"/>
        <v>35.71</v>
      </c>
      <c r="K115" s="10">
        <f t="shared" si="13"/>
        <v>16</v>
      </c>
      <c r="L115" s="10">
        <f t="shared" si="13"/>
        <v>0</v>
      </c>
      <c r="M115" s="10">
        <f t="shared" si="13"/>
        <v>0</v>
      </c>
      <c r="N115" s="10">
        <f t="shared" si="13"/>
        <v>0</v>
      </c>
      <c r="O115" s="10">
        <f t="shared" si="13"/>
        <v>76</v>
      </c>
      <c r="P115" s="10">
        <f t="shared" si="13"/>
        <v>0</v>
      </c>
      <c r="Q115" s="10">
        <f t="shared" si="13"/>
        <v>43</v>
      </c>
      <c r="R115" s="10">
        <f t="shared" si="13"/>
        <v>0</v>
      </c>
      <c r="S115" s="10">
        <f t="shared" si="13"/>
        <v>0</v>
      </c>
      <c r="T115" s="10">
        <f t="shared" si="13"/>
        <v>17</v>
      </c>
      <c r="U115" s="10">
        <f t="shared" si="13"/>
        <v>0</v>
      </c>
      <c r="V115" s="10">
        <f t="shared" si="13"/>
        <v>9.1999999999999993</v>
      </c>
      <c r="W115" s="10">
        <f t="shared" si="13"/>
        <v>5</v>
      </c>
      <c r="X115" s="10">
        <f t="shared" si="13"/>
        <v>4.4000000000000004</v>
      </c>
      <c r="Y115" s="10">
        <f t="shared" si="13"/>
        <v>21</v>
      </c>
      <c r="Z115" s="10">
        <f t="shared" si="13"/>
        <v>0</v>
      </c>
      <c r="AA115" s="10">
        <f t="shared" si="13"/>
        <v>0</v>
      </c>
      <c r="AB115" s="10">
        <f t="shared" si="13"/>
        <v>0</v>
      </c>
      <c r="AC115" s="10">
        <f t="shared" si="13"/>
        <v>0</v>
      </c>
      <c r="AD115" s="10">
        <f t="shared" si="13"/>
        <v>0.36</v>
      </c>
      <c r="AE115" s="10">
        <f t="shared" si="13"/>
        <v>0</v>
      </c>
      <c r="AF115" s="10">
        <f t="shared" si="13"/>
        <v>0</v>
      </c>
    </row>
    <row r="116" spans="1:32" x14ac:dyDescent="0.25">
      <c r="Q116" s="85"/>
    </row>
    <row r="117" spans="1:32" s="3" customFormat="1" ht="92.4" x14ac:dyDescent="0.2">
      <c r="A117" s="2" t="s">
        <v>30</v>
      </c>
      <c r="B117" s="2" t="s">
        <v>31</v>
      </c>
      <c r="C117" s="2" t="s">
        <v>32</v>
      </c>
      <c r="D117" s="2" t="s">
        <v>33</v>
      </c>
      <c r="E117" s="2" t="s">
        <v>34</v>
      </c>
      <c r="F117" s="2" t="s">
        <v>35</v>
      </c>
      <c r="G117" s="2" t="s">
        <v>36</v>
      </c>
      <c r="H117" s="2" t="s">
        <v>37</v>
      </c>
      <c r="I117" s="2" t="s">
        <v>38</v>
      </c>
      <c r="J117" s="2" t="s">
        <v>39</v>
      </c>
      <c r="K117" s="2" t="s">
        <v>40</v>
      </c>
      <c r="L117" s="2" t="s">
        <v>41</v>
      </c>
      <c r="M117" s="2" t="s">
        <v>42</v>
      </c>
      <c r="N117" s="2" t="s">
        <v>43</v>
      </c>
      <c r="O117" s="2" t="s">
        <v>44</v>
      </c>
      <c r="P117" s="2" t="s">
        <v>45</v>
      </c>
      <c r="Q117" s="92" t="s">
        <v>46</v>
      </c>
      <c r="R117" s="2" t="s">
        <v>47</v>
      </c>
      <c r="S117" s="2" t="s">
        <v>48</v>
      </c>
      <c r="T117" s="2" t="s">
        <v>49</v>
      </c>
      <c r="U117" s="2" t="s">
        <v>50</v>
      </c>
      <c r="V117" s="2" t="s">
        <v>51</v>
      </c>
      <c r="W117" s="2" t="s">
        <v>52</v>
      </c>
      <c r="X117" s="2" t="s">
        <v>53</v>
      </c>
      <c r="Y117" s="2" t="s">
        <v>54</v>
      </c>
      <c r="Z117" s="2" t="s">
        <v>55</v>
      </c>
      <c r="AA117" s="2" t="s">
        <v>56</v>
      </c>
      <c r="AB117" s="2" t="s">
        <v>57</v>
      </c>
      <c r="AC117" s="2" t="s">
        <v>58</v>
      </c>
      <c r="AD117" s="2" t="s">
        <v>59</v>
      </c>
      <c r="AE117" s="2" t="s">
        <v>60</v>
      </c>
      <c r="AF117" s="2" t="s">
        <v>61</v>
      </c>
    </row>
    <row r="118" spans="1:32" s="24" customFormat="1" ht="62.4" x14ac:dyDescent="0.3">
      <c r="A118" s="22" t="s">
        <v>66</v>
      </c>
      <c r="B118" s="23">
        <v>800</v>
      </c>
      <c r="C118" s="23" t="s">
        <v>173</v>
      </c>
      <c r="D118" s="23" t="s">
        <v>174</v>
      </c>
      <c r="E118" s="23" t="s">
        <v>175</v>
      </c>
      <c r="F118" s="25" t="s">
        <v>163</v>
      </c>
      <c r="G118" s="23" t="s">
        <v>175</v>
      </c>
      <c r="H118" s="25" t="s">
        <v>176</v>
      </c>
      <c r="I118" s="23" t="s">
        <v>177</v>
      </c>
      <c r="J118" s="25" t="s">
        <v>178</v>
      </c>
      <c r="K118" s="23" t="s">
        <v>175</v>
      </c>
      <c r="L118" s="23" t="s">
        <v>174</v>
      </c>
      <c r="M118" s="25" t="s">
        <v>179</v>
      </c>
      <c r="N118" s="25" t="s">
        <v>180</v>
      </c>
      <c r="O118" s="25" t="s">
        <v>181</v>
      </c>
      <c r="P118" s="23" t="s">
        <v>182</v>
      </c>
      <c r="Q118" s="25" t="s">
        <v>221</v>
      </c>
      <c r="R118" s="23" t="s">
        <v>183</v>
      </c>
      <c r="S118" s="23" t="s">
        <v>184</v>
      </c>
      <c r="T118" s="25" t="s">
        <v>166</v>
      </c>
      <c r="U118" s="25" t="s">
        <v>185</v>
      </c>
      <c r="V118" s="23" t="s">
        <v>186</v>
      </c>
      <c r="W118" s="25" t="s">
        <v>187</v>
      </c>
      <c r="X118" s="25" t="s">
        <v>180</v>
      </c>
      <c r="Y118" s="23" t="s">
        <v>186</v>
      </c>
      <c r="Z118" s="25" t="s">
        <v>166</v>
      </c>
      <c r="AA118" s="88" t="s">
        <v>171</v>
      </c>
      <c r="AB118" s="88" t="s">
        <v>168</v>
      </c>
      <c r="AC118" s="88" t="s">
        <v>171</v>
      </c>
      <c r="AD118" s="88">
        <v>3</v>
      </c>
      <c r="AE118" s="23"/>
      <c r="AF118" s="23"/>
    </row>
    <row r="119" spans="1:32" s="16" customFormat="1" ht="15.6" x14ac:dyDescent="0.3">
      <c r="A119" s="28" t="s">
        <v>67</v>
      </c>
      <c r="B119" s="29">
        <f>(B115+B107+B97+B88+B79+B70+B60+B51+B42+B33+B24+B14)/12</f>
        <v>978.33333333333337</v>
      </c>
      <c r="C119" s="29">
        <f t="shared" ref="C119:H119" si="14">C115+C107+C97+C88+C79+C70+C60+C51+C42+C33+C24+C14</f>
        <v>440</v>
      </c>
      <c r="D119" s="29">
        <f t="shared" si="14"/>
        <v>776.96</v>
      </c>
      <c r="E119" s="29">
        <f t="shared" si="14"/>
        <v>67.899000000000001</v>
      </c>
      <c r="F119" s="29">
        <f t="shared" si="14"/>
        <v>242.08999999999997</v>
      </c>
      <c r="G119" s="29">
        <f t="shared" si="14"/>
        <v>72</v>
      </c>
      <c r="H119" s="29">
        <f t="shared" si="14"/>
        <v>956.88000000000011</v>
      </c>
      <c r="I119" s="29">
        <v>1497</v>
      </c>
      <c r="J119" s="29">
        <f t="shared" ref="J119:AF119" si="15">J115+J107+J97+J88+J79+J70+J60+J51+J42+J33+J24+J14</f>
        <v>666.71</v>
      </c>
      <c r="K119" s="29">
        <f t="shared" si="15"/>
        <v>60.03</v>
      </c>
      <c r="L119" s="29">
        <f t="shared" si="15"/>
        <v>780</v>
      </c>
      <c r="M119" s="29">
        <f t="shared" si="15"/>
        <v>290.77199999999999</v>
      </c>
      <c r="N119" s="29">
        <f t="shared" si="15"/>
        <v>144.65</v>
      </c>
      <c r="O119" s="29">
        <f t="shared" si="15"/>
        <v>221.64</v>
      </c>
      <c r="P119" s="29">
        <f t="shared" si="15"/>
        <v>277.2</v>
      </c>
      <c r="Q119" s="29">
        <f t="shared" si="15"/>
        <v>1260.06</v>
      </c>
      <c r="R119" s="29">
        <f t="shared" si="15"/>
        <v>660</v>
      </c>
      <c r="S119" s="29">
        <f t="shared" si="15"/>
        <v>216.2</v>
      </c>
      <c r="T119" s="29">
        <f t="shared" si="15"/>
        <v>54.316000000000003</v>
      </c>
      <c r="U119" s="29">
        <f t="shared" si="15"/>
        <v>49.5</v>
      </c>
      <c r="V119" s="29">
        <f t="shared" si="15"/>
        <v>152.58500000000001</v>
      </c>
      <c r="W119" s="29">
        <f t="shared" si="15"/>
        <v>118.49999999999999</v>
      </c>
      <c r="X119" s="29">
        <f t="shared" si="15"/>
        <v>155.84499999999997</v>
      </c>
      <c r="Y119" s="29">
        <f t="shared" si="15"/>
        <v>124.45000000000002</v>
      </c>
      <c r="Z119" s="29">
        <f t="shared" si="15"/>
        <v>55</v>
      </c>
      <c r="AA119" s="29">
        <v>6</v>
      </c>
      <c r="AB119" s="29">
        <f t="shared" ref="AB119:AD119" si="16">AB115+AB107+AB97+AB88+AB79+AB70+AB60+AB51+AB42+AB33+AB24+AB14</f>
        <v>4</v>
      </c>
      <c r="AC119" s="29">
        <v>6</v>
      </c>
      <c r="AD119" s="29">
        <f t="shared" si="16"/>
        <v>3.4</v>
      </c>
      <c r="AE119" s="29">
        <f t="shared" si="15"/>
        <v>0</v>
      </c>
      <c r="AF119" s="29">
        <f t="shared" si="15"/>
        <v>0.24000000000000005</v>
      </c>
    </row>
    <row r="120" spans="1:32" s="16" customFormat="1" ht="15.6" x14ac:dyDescent="0.3">
      <c r="A120" s="15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93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</row>
    <row r="121" spans="1:32" x14ac:dyDescent="0.25">
      <c r="A121" s="72"/>
    </row>
    <row r="122" spans="1:32" x14ac:dyDescent="0.25">
      <c r="A122" s="72"/>
    </row>
    <row r="123" spans="1:32" x14ac:dyDescent="0.25">
      <c r="A123" s="72"/>
    </row>
    <row r="124" spans="1:32" x14ac:dyDescent="0.25">
      <c r="A124" s="72"/>
    </row>
    <row r="125" spans="1:32" x14ac:dyDescent="0.25">
      <c r="A125" s="72"/>
    </row>
    <row r="126" spans="1:32" x14ac:dyDescent="0.25">
      <c r="A126" s="72"/>
    </row>
    <row r="127" spans="1:32" x14ac:dyDescent="0.25">
      <c r="A127" s="72"/>
    </row>
    <row r="128" spans="1:32" x14ac:dyDescent="0.25">
      <c r="A128" s="72"/>
    </row>
    <row r="129" spans="1:1" x14ac:dyDescent="0.25">
      <c r="A129" s="72"/>
    </row>
    <row r="130" spans="1:1" x14ac:dyDescent="0.25">
      <c r="A130" s="72"/>
    </row>
    <row r="131" spans="1:1" x14ac:dyDescent="0.25">
      <c r="A131" s="72"/>
    </row>
    <row r="132" spans="1:1" x14ac:dyDescent="0.25">
      <c r="A132" s="72"/>
    </row>
    <row r="133" spans="1:1" x14ac:dyDescent="0.25">
      <c r="A133" s="72"/>
    </row>
    <row r="134" spans="1:1" x14ac:dyDescent="0.25">
      <c r="A134" s="72"/>
    </row>
    <row r="135" spans="1:1" x14ac:dyDescent="0.25">
      <c r="A135" s="72"/>
    </row>
    <row r="136" spans="1:1" x14ac:dyDescent="0.25">
      <c r="A136" s="72"/>
    </row>
    <row r="137" spans="1:1" x14ac:dyDescent="0.25">
      <c r="A137" s="72"/>
    </row>
    <row r="138" spans="1:1" x14ac:dyDescent="0.25">
      <c r="A138" s="72"/>
    </row>
    <row r="139" spans="1:1" x14ac:dyDescent="0.25">
      <c r="A139" s="72"/>
    </row>
    <row r="140" spans="1:1" x14ac:dyDescent="0.25">
      <c r="A140" s="72"/>
    </row>
    <row r="141" spans="1:1" x14ac:dyDescent="0.25">
      <c r="A141" s="72"/>
    </row>
    <row r="142" spans="1:1" x14ac:dyDescent="0.25">
      <c r="A142" s="72"/>
    </row>
    <row r="143" spans="1:1" x14ac:dyDescent="0.25">
      <c r="A143" s="72"/>
    </row>
    <row r="144" spans="1:1" x14ac:dyDescent="0.25">
      <c r="A144" s="72"/>
    </row>
    <row r="145" spans="1:1" x14ac:dyDescent="0.25">
      <c r="A145" s="72"/>
    </row>
    <row r="146" spans="1:1" x14ac:dyDescent="0.25">
      <c r="A146" s="72"/>
    </row>
    <row r="147" spans="1:1" x14ac:dyDescent="0.25">
      <c r="A147" s="72"/>
    </row>
  </sheetData>
  <mergeCells count="2">
    <mergeCell ref="A2:AF2"/>
    <mergeCell ref="A3:A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64"/>
  <sheetViews>
    <sheetView tabSelected="1" topLeftCell="A58" workbookViewId="0">
      <selection activeCell="Z68" sqref="Z68"/>
    </sheetView>
  </sheetViews>
  <sheetFormatPr defaultRowHeight="13.2" x14ac:dyDescent="0.25"/>
  <cols>
    <col min="1" max="1" width="40.28515625" style="1" customWidth="1"/>
    <col min="2" max="2" width="9.140625" style="31"/>
    <col min="3" max="32" width="6.7109375" style="31" customWidth="1"/>
    <col min="33" max="34" width="9.140625" style="31"/>
    <col min="35" max="16384" width="9.140625" style="1"/>
  </cols>
  <sheetData>
    <row r="2" spans="1:34" x14ac:dyDescent="0.25">
      <c r="A2" s="95" t="s">
        <v>144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4" x14ac:dyDescent="0.25">
      <c r="A3" s="95" t="s">
        <v>136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1:34" s="3" customFormat="1" ht="92.4" x14ac:dyDescent="0.2">
      <c r="A4" s="2" t="s">
        <v>30</v>
      </c>
      <c r="B4" s="2" t="s">
        <v>31</v>
      </c>
      <c r="C4" s="2" t="s">
        <v>32</v>
      </c>
      <c r="D4" s="2" t="s">
        <v>33</v>
      </c>
      <c r="E4" s="2" t="s">
        <v>34</v>
      </c>
      <c r="F4" s="2" t="s">
        <v>35</v>
      </c>
      <c r="G4" s="2" t="s">
        <v>36</v>
      </c>
      <c r="H4" s="2" t="s">
        <v>37</v>
      </c>
      <c r="I4" s="2" t="s">
        <v>38</v>
      </c>
      <c r="J4" s="2" t="s">
        <v>39</v>
      </c>
      <c r="K4" s="2" t="s">
        <v>40</v>
      </c>
      <c r="L4" s="2" t="s">
        <v>41</v>
      </c>
      <c r="M4" s="2" t="s">
        <v>42</v>
      </c>
      <c r="N4" s="2" t="s">
        <v>43</v>
      </c>
      <c r="O4" s="2" t="s">
        <v>44</v>
      </c>
      <c r="P4" s="2" t="s">
        <v>45</v>
      </c>
      <c r="Q4" s="2" t="s">
        <v>46</v>
      </c>
      <c r="R4" s="2" t="s">
        <v>47</v>
      </c>
      <c r="S4" s="2" t="s">
        <v>48</v>
      </c>
      <c r="T4" s="2" t="s">
        <v>49</v>
      </c>
      <c r="U4" s="2" t="s">
        <v>50</v>
      </c>
      <c r="V4" s="2" t="s">
        <v>51</v>
      </c>
      <c r="W4" s="2" t="s">
        <v>52</v>
      </c>
      <c r="X4" s="2" t="s">
        <v>53</v>
      </c>
      <c r="Y4" s="2" t="s">
        <v>54</v>
      </c>
      <c r="Z4" s="2" t="s">
        <v>55</v>
      </c>
      <c r="AA4" s="2" t="s">
        <v>56</v>
      </c>
      <c r="AB4" s="2" t="s">
        <v>57</v>
      </c>
      <c r="AC4" s="2" t="s">
        <v>58</v>
      </c>
      <c r="AD4" s="2" t="s">
        <v>59</v>
      </c>
      <c r="AE4" s="2" t="s">
        <v>60</v>
      </c>
      <c r="AF4" s="2" t="s">
        <v>61</v>
      </c>
    </row>
    <row r="5" spans="1:34" s="3" customFormat="1" x14ac:dyDescent="0.2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4" ht="25.05" customHeight="1" x14ac:dyDescent="0.25">
      <c r="A6" s="11" t="s">
        <v>28</v>
      </c>
      <c r="B6" s="30"/>
      <c r="C6" s="89"/>
      <c r="D6" s="89"/>
      <c r="E6" s="89"/>
      <c r="F6" s="89"/>
      <c r="G6" s="89"/>
      <c r="H6" s="89"/>
      <c r="I6" s="89"/>
      <c r="J6" s="89"/>
      <c r="K6" s="89"/>
      <c r="L6" s="89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4" s="17" customFormat="1" ht="25.05" customHeight="1" x14ac:dyDescent="0.25">
      <c r="A7" s="76" t="s">
        <v>152</v>
      </c>
      <c r="B7" s="82">
        <v>220</v>
      </c>
      <c r="C7" s="83"/>
      <c r="D7" s="83"/>
      <c r="E7" s="83">
        <v>0.5</v>
      </c>
      <c r="F7" s="83">
        <v>39.5</v>
      </c>
      <c r="G7" s="83"/>
      <c r="H7" s="83"/>
      <c r="I7" s="83">
        <f>48.5+3.5+4</f>
        <v>56</v>
      </c>
      <c r="J7" s="83"/>
      <c r="K7" s="37"/>
      <c r="L7" s="37"/>
      <c r="M7" s="37"/>
      <c r="N7" s="37">
        <v>68</v>
      </c>
      <c r="O7" s="37"/>
      <c r="P7" s="37"/>
      <c r="Q7" s="37"/>
      <c r="R7" s="37"/>
      <c r="S7" s="37"/>
      <c r="T7" s="37"/>
      <c r="U7" s="37"/>
      <c r="V7" s="37">
        <v>5.33</v>
      </c>
      <c r="W7" s="37">
        <v>3.1</v>
      </c>
      <c r="X7" s="37">
        <f>10.4+3.2</f>
        <v>13.600000000000001</v>
      </c>
      <c r="Y7" s="37">
        <v>0.5</v>
      </c>
      <c r="Z7" s="37"/>
      <c r="AA7" s="37"/>
      <c r="AB7" s="37"/>
      <c r="AC7" s="37"/>
      <c r="AD7" s="37"/>
      <c r="AE7" s="37"/>
      <c r="AF7" s="37"/>
      <c r="AG7" s="39"/>
      <c r="AH7" s="39"/>
    </row>
    <row r="8" spans="1:34" s="17" customFormat="1" ht="25.05" customHeight="1" x14ac:dyDescent="0.25">
      <c r="A8" s="73" t="s">
        <v>0</v>
      </c>
      <c r="B8" s="74">
        <v>180</v>
      </c>
      <c r="C8" s="37"/>
      <c r="D8" s="37"/>
      <c r="E8" s="37"/>
      <c r="F8" s="37"/>
      <c r="G8" s="37"/>
      <c r="H8" s="37"/>
      <c r="I8" s="37"/>
      <c r="J8" s="37">
        <v>6.3</v>
      </c>
      <c r="K8" s="37"/>
      <c r="L8" s="37"/>
      <c r="M8" s="38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>
        <v>7.2</v>
      </c>
      <c r="Z8" s="37"/>
      <c r="AA8" s="37"/>
      <c r="AB8" s="37"/>
      <c r="AC8" s="37"/>
      <c r="AD8" s="37"/>
      <c r="AE8" s="37"/>
      <c r="AF8" s="37"/>
      <c r="AG8" s="39"/>
      <c r="AH8" s="39"/>
    </row>
    <row r="9" spans="1:34" ht="25.05" customHeight="1" x14ac:dyDescent="0.25">
      <c r="A9" s="73" t="s">
        <v>99</v>
      </c>
      <c r="B9" s="14">
        <v>20</v>
      </c>
      <c r="C9" s="30">
        <v>20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>
        <v>0.1</v>
      </c>
      <c r="AE9" s="30"/>
      <c r="AF9" s="30"/>
    </row>
    <row r="10" spans="1:34" ht="25.05" customHeight="1" x14ac:dyDescent="0.25">
      <c r="A10" s="78" t="s">
        <v>27</v>
      </c>
      <c r="B10" s="79">
        <f>SUM(B7:B9)</f>
        <v>420</v>
      </c>
      <c r="C10" s="79">
        <f t="shared" ref="C10:AF10" si="0">SUM(C7:C9)</f>
        <v>20</v>
      </c>
      <c r="D10" s="79">
        <f t="shared" si="0"/>
        <v>0</v>
      </c>
      <c r="E10" s="79">
        <f t="shared" si="0"/>
        <v>0.5</v>
      </c>
      <c r="F10" s="79">
        <f t="shared" si="0"/>
        <v>39.5</v>
      </c>
      <c r="G10" s="79">
        <f t="shared" si="0"/>
        <v>0</v>
      </c>
      <c r="H10" s="79">
        <f t="shared" si="0"/>
        <v>0</v>
      </c>
      <c r="I10" s="79">
        <f t="shared" si="0"/>
        <v>56</v>
      </c>
      <c r="J10" s="79">
        <f t="shared" si="0"/>
        <v>6.3</v>
      </c>
      <c r="K10" s="79">
        <f t="shared" si="0"/>
        <v>0</v>
      </c>
      <c r="L10" s="79">
        <f t="shared" si="0"/>
        <v>0</v>
      </c>
      <c r="M10" s="79">
        <f t="shared" si="0"/>
        <v>0</v>
      </c>
      <c r="N10" s="79">
        <f t="shared" si="0"/>
        <v>68</v>
      </c>
      <c r="O10" s="79">
        <f t="shared" si="0"/>
        <v>0</v>
      </c>
      <c r="P10" s="79">
        <f t="shared" si="0"/>
        <v>0</v>
      </c>
      <c r="Q10" s="79">
        <f t="shared" si="0"/>
        <v>0</v>
      </c>
      <c r="R10" s="79">
        <f t="shared" si="0"/>
        <v>0</v>
      </c>
      <c r="S10" s="79">
        <f t="shared" si="0"/>
        <v>0</v>
      </c>
      <c r="T10" s="79">
        <f t="shared" si="0"/>
        <v>0</v>
      </c>
      <c r="U10" s="79">
        <f t="shared" si="0"/>
        <v>0</v>
      </c>
      <c r="V10" s="79">
        <f t="shared" si="0"/>
        <v>5.33</v>
      </c>
      <c r="W10" s="79">
        <f t="shared" si="0"/>
        <v>3.1</v>
      </c>
      <c r="X10" s="79">
        <f t="shared" si="0"/>
        <v>13.600000000000001</v>
      </c>
      <c r="Y10" s="79">
        <f t="shared" si="0"/>
        <v>7.7</v>
      </c>
      <c r="Z10" s="79">
        <f t="shared" si="0"/>
        <v>0</v>
      </c>
      <c r="AA10" s="79">
        <f t="shared" si="0"/>
        <v>0</v>
      </c>
      <c r="AB10" s="79">
        <f t="shared" si="0"/>
        <v>0</v>
      </c>
      <c r="AC10" s="79">
        <f t="shared" si="0"/>
        <v>0</v>
      </c>
      <c r="AD10" s="79">
        <f t="shared" si="0"/>
        <v>0.1</v>
      </c>
      <c r="AE10" s="79">
        <f t="shared" si="0"/>
        <v>0</v>
      </c>
      <c r="AF10" s="79">
        <f t="shared" si="0"/>
        <v>0</v>
      </c>
    </row>
    <row r="11" spans="1:34" ht="25.05" customHeight="1" x14ac:dyDescent="0.25">
      <c r="A11" s="11" t="s">
        <v>29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4" ht="25.05" customHeight="1" x14ac:dyDescent="0.25">
      <c r="A12" s="76" t="s">
        <v>117</v>
      </c>
      <c r="B12" s="14">
        <v>200</v>
      </c>
      <c r="C12" s="30"/>
      <c r="D12" s="30"/>
      <c r="E12" s="30"/>
      <c r="F12" s="30"/>
      <c r="G12" s="30"/>
      <c r="H12" s="30"/>
      <c r="I12" s="30">
        <v>153.88</v>
      </c>
      <c r="J12" s="30">
        <v>53.88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>
        <v>7.8</v>
      </c>
      <c r="W12" s="30"/>
      <c r="X12" s="30"/>
      <c r="Y12" s="30">
        <v>7.8</v>
      </c>
      <c r="Z12" s="30"/>
      <c r="AA12" s="30"/>
      <c r="AB12" s="30"/>
      <c r="AC12" s="30"/>
      <c r="AD12" s="30"/>
      <c r="AE12" s="30"/>
      <c r="AF12" s="30"/>
    </row>
    <row r="13" spans="1:34" ht="25.05" customHeight="1" x14ac:dyDescent="0.25">
      <c r="A13" s="42" t="s">
        <v>20</v>
      </c>
      <c r="B13" s="14">
        <v>180</v>
      </c>
      <c r="C13" s="30"/>
      <c r="D13" s="30"/>
      <c r="E13" s="30"/>
      <c r="F13" s="30"/>
      <c r="G13" s="30"/>
      <c r="H13" s="30"/>
      <c r="I13" s="30"/>
      <c r="J13" s="30"/>
      <c r="K13" s="30">
        <v>14.4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>
        <v>7.2</v>
      </c>
      <c r="Z13" s="30"/>
      <c r="AA13" s="30"/>
      <c r="AB13" s="30"/>
      <c r="AC13" s="30"/>
      <c r="AD13" s="30"/>
      <c r="AE13" s="30"/>
      <c r="AF13" s="30">
        <v>0.18</v>
      </c>
    </row>
    <row r="14" spans="1:34" ht="25.05" customHeight="1" x14ac:dyDescent="0.25">
      <c r="A14" s="76" t="s">
        <v>121</v>
      </c>
      <c r="B14" s="14">
        <v>20</v>
      </c>
      <c r="C14" s="30"/>
      <c r="D14" s="30">
        <v>20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>
        <v>0.1</v>
      </c>
      <c r="AE14" s="30"/>
      <c r="AF14" s="30"/>
    </row>
    <row r="15" spans="1:34" ht="25.05" customHeight="1" x14ac:dyDescent="0.25">
      <c r="A15" s="78" t="s">
        <v>27</v>
      </c>
      <c r="B15" s="79">
        <f>SUM(B12:B14)</f>
        <v>400</v>
      </c>
      <c r="C15" s="79">
        <f t="shared" ref="C15:AF15" si="1">SUM(C12:C14)</f>
        <v>0</v>
      </c>
      <c r="D15" s="79">
        <f t="shared" si="1"/>
        <v>20</v>
      </c>
      <c r="E15" s="79">
        <f t="shared" si="1"/>
        <v>0</v>
      </c>
      <c r="F15" s="79">
        <f t="shared" si="1"/>
        <v>0</v>
      </c>
      <c r="G15" s="79">
        <f t="shared" si="1"/>
        <v>0</v>
      </c>
      <c r="H15" s="79">
        <f t="shared" si="1"/>
        <v>0</v>
      </c>
      <c r="I15" s="79">
        <f t="shared" si="1"/>
        <v>153.88</v>
      </c>
      <c r="J15" s="79">
        <f t="shared" si="1"/>
        <v>53.88</v>
      </c>
      <c r="K15" s="79">
        <f t="shared" si="1"/>
        <v>14.4</v>
      </c>
      <c r="L15" s="79">
        <f t="shared" si="1"/>
        <v>0</v>
      </c>
      <c r="M15" s="79">
        <f t="shared" si="1"/>
        <v>0</v>
      </c>
      <c r="N15" s="79">
        <f t="shared" si="1"/>
        <v>0</v>
      </c>
      <c r="O15" s="79">
        <f t="shared" si="1"/>
        <v>0</v>
      </c>
      <c r="P15" s="79">
        <f t="shared" si="1"/>
        <v>0</v>
      </c>
      <c r="Q15" s="79">
        <f t="shared" si="1"/>
        <v>0</v>
      </c>
      <c r="R15" s="79">
        <f t="shared" si="1"/>
        <v>0</v>
      </c>
      <c r="S15" s="79">
        <f t="shared" si="1"/>
        <v>0</v>
      </c>
      <c r="T15" s="79">
        <f t="shared" si="1"/>
        <v>0</v>
      </c>
      <c r="U15" s="79">
        <f t="shared" si="1"/>
        <v>0</v>
      </c>
      <c r="V15" s="79">
        <f t="shared" si="1"/>
        <v>7.8</v>
      </c>
      <c r="W15" s="79">
        <f t="shared" si="1"/>
        <v>0</v>
      </c>
      <c r="X15" s="79">
        <f t="shared" si="1"/>
        <v>0</v>
      </c>
      <c r="Y15" s="79">
        <f t="shared" si="1"/>
        <v>15</v>
      </c>
      <c r="Z15" s="79">
        <f t="shared" si="1"/>
        <v>0</v>
      </c>
      <c r="AA15" s="79">
        <f t="shared" si="1"/>
        <v>0</v>
      </c>
      <c r="AB15" s="79">
        <f t="shared" si="1"/>
        <v>0</v>
      </c>
      <c r="AC15" s="79">
        <f t="shared" si="1"/>
        <v>0</v>
      </c>
      <c r="AD15" s="79">
        <f t="shared" si="1"/>
        <v>0.1</v>
      </c>
      <c r="AE15" s="79">
        <f t="shared" si="1"/>
        <v>0</v>
      </c>
      <c r="AF15" s="79">
        <f t="shared" si="1"/>
        <v>0.18</v>
      </c>
    </row>
    <row r="16" spans="1:34" ht="25.05" customHeight="1" x14ac:dyDescent="0.25">
      <c r="A16" s="11" t="s">
        <v>62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2" ht="25.05" customHeight="1" x14ac:dyDescent="0.25">
      <c r="A17" s="13" t="s">
        <v>213</v>
      </c>
      <c r="B17" s="14">
        <v>200</v>
      </c>
      <c r="C17" s="30"/>
      <c r="D17" s="19">
        <v>4.8</v>
      </c>
      <c r="E17" s="19"/>
      <c r="F17" s="19"/>
      <c r="G17" s="19"/>
      <c r="H17" s="19">
        <v>105.1</v>
      </c>
      <c r="I17" s="19">
        <f>33.6+29.3+20.1</f>
        <v>83</v>
      </c>
      <c r="J17" s="19"/>
      <c r="K17" s="19"/>
      <c r="L17" s="19"/>
      <c r="M17" s="19"/>
      <c r="N17" s="19"/>
      <c r="O17" s="19">
        <v>67.5</v>
      </c>
      <c r="P17" s="19"/>
      <c r="Q17" s="19"/>
      <c r="R17" s="19"/>
      <c r="S17" s="19"/>
      <c r="T17" s="19"/>
      <c r="U17" s="19"/>
      <c r="V17" s="19">
        <v>6.9</v>
      </c>
      <c r="W17" s="19">
        <v>6</v>
      </c>
      <c r="X17" s="19"/>
      <c r="Y17" s="30"/>
      <c r="Z17" s="30"/>
      <c r="AA17" s="30"/>
      <c r="AB17" s="30"/>
      <c r="AC17" s="30"/>
      <c r="AD17" s="30"/>
      <c r="AE17" s="30"/>
      <c r="AF17" s="30"/>
    </row>
    <row r="18" spans="1:32" ht="25.05" customHeight="1" x14ac:dyDescent="0.25">
      <c r="A18" s="13" t="s">
        <v>12</v>
      </c>
      <c r="B18" s="14">
        <v>180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>
        <f>50*180/200</f>
        <v>45</v>
      </c>
      <c r="R18" s="30"/>
      <c r="S18" s="30"/>
      <c r="T18" s="30"/>
      <c r="U18" s="30"/>
      <c r="V18" s="30"/>
      <c r="W18" s="30"/>
      <c r="X18" s="30"/>
      <c r="Y18" s="30">
        <f>10*180/200</f>
        <v>9</v>
      </c>
      <c r="Z18" s="30"/>
      <c r="AA18" s="30">
        <v>1</v>
      </c>
      <c r="AB18" s="30"/>
      <c r="AC18" s="30"/>
      <c r="AD18" s="30"/>
      <c r="AE18" s="30"/>
      <c r="AF18" s="30"/>
    </row>
    <row r="19" spans="1:32" ht="25.05" customHeight="1" x14ac:dyDescent="0.25">
      <c r="A19" s="76" t="s">
        <v>121</v>
      </c>
      <c r="B19" s="14">
        <v>20</v>
      </c>
      <c r="C19" s="30"/>
      <c r="D19" s="30">
        <v>20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>
        <v>0.1</v>
      </c>
      <c r="AE19" s="30"/>
      <c r="AF19" s="30"/>
    </row>
    <row r="20" spans="1:32" ht="25.05" customHeight="1" x14ac:dyDescent="0.25">
      <c r="A20" s="78" t="s">
        <v>27</v>
      </c>
      <c r="B20" s="79">
        <f>SUM(B17:B19)</f>
        <v>400</v>
      </c>
      <c r="C20" s="79">
        <f t="shared" ref="C20:AF20" si="2">SUM(C17:C19)</f>
        <v>0</v>
      </c>
      <c r="D20" s="79">
        <f t="shared" si="2"/>
        <v>24.8</v>
      </c>
      <c r="E20" s="79">
        <f t="shared" si="2"/>
        <v>0</v>
      </c>
      <c r="F20" s="79">
        <f t="shared" si="2"/>
        <v>0</v>
      </c>
      <c r="G20" s="79">
        <f t="shared" si="2"/>
        <v>0</v>
      </c>
      <c r="H20" s="79">
        <f t="shared" si="2"/>
        <v>105.1</v>
      </c>
      <c r="I20" s="79">
        <f t="shared" si="2"/>
        <v>83</v>
      </c>
      <c r="J20" s="79">
        <f t="shared" si="2"/>
        <v>0</v>
      </c>
      <c r="K20" s="79">
        <f t="shared" si="2"/>
        <v>0</v>
      </c>
      <c r="L20" s="79">
        <f t="shared" si="2"/>
        <v>0</v>
      </c>
      <c r="M20" s="79">
        <f t="shared" si="2"/>
        <v>0</v>
      </c>
      <c r="N20" s="79">
        <f t="shared" si="2"/>
        <v>0</v>
      </c>
      <c r="O20" s="79">
        <f t="shared" si="2"/>
        <v>67.5</v>
      </c>
      <c r="P20" s="79">
        <f t="shared" si="2"/>
        <v>0</v>
      </c>
      <c r="Q20" s="79">
        <f t="shared" si="2"/>
        <v>45</v>
      </c>
      <c r="R20" s="79">
        <f t="shared" si="2"/>
        <v>0</v>
      </c>
      <c r="S20" s="79">
        <f t="shared" si="2"/>
        <v>0</v>
      </c>
      <c r="T20" s="79">
        <f t="shared" si="2"/>
        <v>0</v>
      </c>
      <c r="U20" s="79">
        <f t="shared" si="2"/>
        <v>0</v>
      </c>
      <c r="V20" s="79">
        <f t="shared" si="2"/>
        <v>6.9</v>
      </c>
      <c r="W20" s="79">
        <f t="shared" si="2"/>
        <v>6</v>
      </c>
      <c r="X20" s="79">
        <f t="shared" si="2"/>
        <v>0</v>
      </c>
      <c r="Y20" s="79">
        <f t="shared" si="2"/>
        <v>9</v>
      </c>
      <c r="Z20" s="79">
        <f t="shared" si="2"/>
        <v>0</v>
      </c>
      <c r="AA20" s="79">
        <f t="shared" si="2"/>
        <v>1</v>
      </c>
      <c r="AB20" s="79">
        <f t="shared" si="2"/>
        <v>0</v>
      </c>
      <c r="AC20" s="79">
        <f t="shared" si="2"/>
        <v>0</v>
      </c>
      <c r="AD20" s="79">
        <f t="shared" si="2"/>
        <v>0.1</v>
      </c>
      <c r="AE20" s="79">
        <f t="shared" si="2"/>
        <v>0</v>
      </c>
      <c r="AF20" s="79">
        <f t="shared" si="2"/>
        <v>0</v>
      </c>
    </row>
    <row r="21" spans="1:32" ht="25.05" customHeight="1" x14ac:dyDescent="0.25">
      <c r="A21" s="11" t="s">
        <v>63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2" s="85" customFormat="1" ht="25.05" customHeight="1" x14ac:dyDescent="0.2">
      <c r="A22" s="84" t="s">
        <v>147</v>
      </c>
      <c r="B22" s="82">
        <v>220</v>
      </c>
      <c r="C22" s="27"/>
      <c r="D22" s="27">
        <v>8</v>
      </c>
      <c r="E22" s="27"/>
      <c r="F22" s="27">
        <v>12</v>
      </c>
      <c r="G22" s="27"/>
      <c r="H22" s="27"/>
      <c r="I22" s="27">
        <v>51.4</v>
      </c>
      <c r="J22" s="27"/>
      <c r="K22" s="27"/>
      <c r="L22" s="27"/>
      <c r="M22" s="27"/>
      <c r="N22" s="27"/>
      <c r="O22" s="27"/>
      <c r="P22" s="27"/>
      <c r="Q22" s="27">
        <v>36</v>
      </c>
      <c r="R22" s="27"/>
      <c r="S22" s="27">
        <v>92.6</v>
      </c>
      <c r="T22" s="27"/>
      <c r="U22" s="27">
        <v>8</v>
      </c>
      <c r="V22" s="27">
        <v>4.5999999999999996</v>
      </c>
      <c r="W22" s="27">
        <v>3.4</v>
      </c>
      <c r="X22" s="27">
        <v>9</v>
      </c>
      <c r="Y22" s="27">
        <v>20.3</v>
      </c>
      <c r="Z22" s="27">
        <v>20</v>
      </c>
      <c r="AA22" s="27"/>
      <c r="AB22" s="27"/>
      <c r="AC22" s="27"/>
      <c r="AD22" s="27"/>
      <c r="AE22" s="27">
        <v>1.5</v>
      </c>
      <c r="AF22" s="27">
        <f>0.05+0.05</f>
        <v>0.1</v>
      </c>
    </row>
    <row r="23" spans="1:32" ht="25.05" customHeight="1" x14ac:dyDescent="0.25">
      <c r="A23" s="13" t="s">
        <v>9</v>
      </c>
      <c r="B23" s="14">
        <v>180</v>
      </c>
      <c r="C23" s="30"/>
      <c r="D23" s="30"/>
      <c r="E23" s="30"/>
      <c r="F23" s="30"/>
      <c r="G23" s="30"/>
      <c r="H23" s="30"/>
      <c r="I23" s="30"/>
      <c r="J23" s="30">
        <v>36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>
        <v>10.8</v>
      </c>
      <c r="Z23" s="30"/>
      <c r="AA23" s="30"/>
      <c r="AB23" s="30"/>
      <c r="AC23" s="30"/>
      <c r="AD23" s="30"/>
      <c r="AE23" s="30"/>
      <c r="AF23" s="30">
        <v>0.2</v>
      </c>
    </row>
    <row r="24" spans="1:32" ht="25.05" customHeight="1" x14ac:dyDescent="0.25">
      <c r="A24" s="13"/>
      <c r="B24" s="14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ht="25.05" customHeight="1" x14ac:dyDescent="0.25">
      <c r="A25" s="78" t="s">
        <v>27</v>
      </c>
      <c r="B25" s="79">
        <f t="shared" ref="B25:AF25" si="3">SUM(B22:B24)</f>
        <v>400</v>
      </c>
      <c r="C25" s="79">
        <f t="shared" si="3"/>
        <v>0</v>
      </c>
      <c r="D25" s="79">
        <f t="shared" si="3"/>
        <v>8</v>
      </c>
      <c r="E25" s="79">
        <f t="shared" si="3"/>
        <v>0</v>
      </c>
      <c r="F25" s="79">
        <f t="shared" si="3"/>
        <v>12</v>
      </c>
      <c r="G25" s="79">
        <f t="shared" si="3"/>
        <v>0</v>
      </c>
      <c r="H25" s="79">
        <f t="shared" si="3"/>
        <v>0</v>
      </c>
      <c r="I25" s="79">
        <f t="shared" si="3"/>
        <v>51.4</v>
      </c>
      <c r="J25" s="79">
        <f t="shared" si="3"/>
        <v>36</v>
      </c>
      <c r="K25" s="79">
        <f t="shared" si="3"/>
        <v>0</v>
      </c>
      <c r="L25" s="79">
        <f t="shared" si="3"/>
        <v>0</v>
      </c>
      <c r="M25" s="79">
        <f t="shared" si="3"/>
        <v>0</v>
      </c>
      <c r="N25" s="79">
        <f t="shared" si="3"/>
        <v>0</v>
      </c>
      <c r="O25" s="79">
        <f t="shared" si="3"/>
        <v>0</v>
      </c>
      <c r="P25" s="79">
        <f t="shared" si="3"/>
        <v>0</v>
      </c>
      <c r="Q25" s="79">
        <f t="shared" si="3"/>
        <v>36</v>
      </c>
      <c r="R25" s="79">
        <f t="shared" si="3"/>
        <v>0</v>
      </c>
      <c r="S25" s="79">
        <f t="shared" si="3"/>
        <v>92.6</v>
      </c>
      <c r="T25" s="79">
        <f t="shared" si="3"/>
        <v>0</v>
      </c>
      <c r="U25" s="79">
        <f t="shared" si="3"/>
        <v>8</v>
      </c>
      <c r="V25" s="79">
        <f t="shared" si="3"/>
        <v>4.5999999999999996</v>
      </c>
      <c r="W25" s="79">
        <f t="shared" si="3"/>
        <v>3.4</v>
      </c>
      <c r="X25" s="79">
        <f t="shared" si="3"/>
        <v>9</v>
      </c>
      <c r="Y25" s="79">
        <f t="shared" si="3"/>
        <v>31.1</v>
      </c>
      <c r="Z25" s="79">
        <f t="shared" si="3"/>
        <v>20</v>
      </c>
      <c r="AA25" s="79">
        <f t="shared" si="3"/>
        <v>0</v>
      </c>
      <c r="AB25" s="79">
        <f t="shared" ref="AB25:AD25" si="4">SUM(AB22:AB23)</f>
        <v>0</v>
      </c>
      <c r="AC25" s="79">
        <f t="shared" si="4"/>
        <v>0</v>
      </c>
      <c r="AD25" s="79">
        <f t="shared" si="4"/>
        <v>0</v>
      </c>
      <c r="AE25" s="79">
        <f t="shared" si="3"/>
        <v>1.5</v>
      </c>
      <c r="AF25" s="79">
        <f t="shared" si="3"/>
        <v>0.30000000000000004</v>
      </c>
    </row>
    <row r="26" spans="1:32" ht="25.05" customHeight="1" x14ac:dyDescent="0.25">
      <c r="A26" s="11" t="s">
        <v>64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2" ht="25.05" customHeight="1" x14ac:dyDescent="0.25">
      <c r="A27" s="73" t="s">
        <v>135</v>
      </c>
      <c r="B27" s="77">
        <v>75</v>
      </c>
      <c r="C27" s="30"/>
      <c r="D27" s="30"/>
      <c r="E27" s="30">
        <v>30.4</v>
      </c>
      <c r="F27" s="30"/>
      <c r="G27" s="30"/>
      <c r="H27" s="30"/>
      <c r="I27" s="30">
        <f>40.2+0.4</f>
        <v>40.6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>
        <v>3.4</v>
      </c>
      <c r="V27" s="30"/>
      <c r="W27" s="30">
        <f>0.9+2.4</f>
        <v>3.3</v>
      </c>
      <c r="X27" s="30">
        <v>0.08</v>
      </c>
      <c r="Y27" s="30">
        <v>3.2</v>
      </c>
      <c r="Z27" s="30"/>
      <c r="AA27" s="30"/>
      <c r="AB27" s="30"/>
      <c r="AC27" s="30"/>
      <c r="AD27" s="30">
        <v>0.9</v>
      </c>
      <c r="AE27" s="30"/>
      <c r="AF27" s="30"/>
    </row>
    <row r="28" spans="1:32" ht="25.05" customHeight="1" x14ac:dyDescent="0.25">
      <c r="A28" s="73" t="s">
        <v>97</v>
      </c>
      <c r="B28" s="14">
        <v>180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19">
        <v>180</v>
      </c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2" ht="25.05" customHeight="1" x14ac:dyDescent="0.25">
      <c r="A29" s="73" t="s">
        <v>120</v>
      </c>
      <c r="B29" s="74">
        <v>100</v>
      </c>
      <c r="C29" s="30"/>
      <c r="D29" s="30"/>
      <c r="E29" s="30"/>
      <c r="F29" s="30"/>
      <c r="G29" s="30"/>
      <c r="H29" s="30"/>
      <c r="I29" s="30"/>
      <c r="J29" s="30">
        <v>100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 ht="25.05" customHeight="1" x14ac:dyDescent="0.25">
      <c r="A30" s="78" t="s">
        <v>27</v>
      </c>
      <c r="B30" s="79">
        <f t="shared" ref="B30:AF30" si="5">SUM(B27:B29)</f>
        <v>355</v>
      </c>
      <c r="C30" s="79">
        <f t="shared" si="5"/>
        <v>0</v>
      </c>
      <c r="D30" s="79">
        <f t="shared" si="5"/>
        <v>0</v>
      </c>
      <c r="E30" s="79">
        <f t="shared" si="5"/>
        <v>30.4</v>
      </c>
      <c r="F30" s="79">
        <f t="shared" si="5"/>
        <v>0</v>
      </c>
      <c r="G30" s="79">
        <f t="shared" si="5"/>
        <v>0</v>
      </c>
      <c r="H30" s="79">
        <f t="shared" si="5"/>
        <v>0</v>
      </c>
      <c r="I30" s="79">
        <f t="shared" si="5"/>
        <v>40.6</v>
      </c>
      <c r="J30" s="79">
        <f t="shared" si="5"/>
        <v>100</v>
      </c>
      <c r="K30" s="79">
        <f t="shared" si="5"/>
        <v>0</v>
      </c>
      <c r="L30" s="79">
        <f t="shared" si="5"/>
        <v>0</v>
      </c>
      <c r="M30" s="79">
        <f t="shared" si="5"/>
        <v>0</v>
      </c>
      <c r="N30" s="79">
        <f t="shared" si="5"/>
        <v>0</v>
      </c>
      <c r="O30" s="79">
        <f t="shared" si="5"/>
        <v>0</v>
      </c>
      <c r="P30" s="79">
        <f t="shared" si="5"/>
        <v>0</v>
      </c>
      <c r="Q30" s="79">
        <f t="shared" si="5"/>
        <v>0</v>
      </c>
      <c r="R30" s="79">
        <f t="shared" si="5"/>
        <v>180</v>
      </c>
      <c r="S30" s="79">
        <f t="shared" si="5"/>
        <v>0</v>
      </c>
      <c r="T30" s="79">
        <f t="shared" si="5"/>
        <v>0</v>
      </c>
      <c r="U30" s="79">
        <f t="shared" si="5"/>
        <v>3.4</v>
      </c>
      <c r="V30" s="79">
        <f t="shared" si="5"/>
        <v>0</v>
      </c>
      <c r="W30" s="79">
        <f t="shared" si="5"/>
        <v>3.3</v>
      </c>
      <c r="X30" s="79">
        <f t="shared" si="5"/>
        <v>0.08</v>
      </c>
      <c r="Y30" s="79">
        <f t="shared" si="5"/>
        <v>3.2</v>
      </c>
      <c r="Z30" s="79">
        <f t="shared" si="5"/>
        <v>0</v>
      </c>
      <c r="AA30" s="79">
        <f t="shared" si="5"/>
        <v>0</v>
      </c>
      <c r="AB30" s="79">
        <f t="shared" si="5"/>
        <v>0</v>
      </c>
      <c r="AC30" s="79">
        <f t="shared" si="5"/>
        <v>0</v>
      </c>
      <c r="AD30" s="79">
        <f t="shared" si="5"/>
        <v>0.9</v>
      </c>
      <c r="AE30" s="79">
        <f t="shared" si="5"/>
        <v>0</v>
      </c>
      <c r="AF30" s="79">
        <f t="shared" si="5"/>
        <v>0</v>
      </c>
    </row>
    <row r="31" spans="1:32" ht="25.05" customHeight="1" x14ac:dyDescent="0.25">
      <c r="A31" s="11" t="s">
        <v>65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2" ht="25.05" customHeight="1" x14ac:dyDescent="0.25">
      <c r="A32" s="73" t="s">
        <v>118</v>
      </c>
      <c r="B32" s="74">
        <v>180</v>
      </c>
      <c r="C32" s="30"/>
      <c r="D32" s="30"/>
      <c r="E32" s="30"/>
      <c r="F32" s="30"/>
      <c r="G32" s="30"/>
      <c r="H32" s="30">
        <v>176.5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>
        <v>8.5</v>
      </c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1:32" ht="25.05" customHeight="1" x14ac:dyDescent="0.25">
      <c r="A33" s="73" t="s">
        <v>172</v>
      </c>
      <c r="B33" s="74">
        <v>115</v>
      </c>
      <c r="C33" s="30"/>
      <c r="D33" s="30">
        <f>19.8+11</f>
        <v>30.8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>
        <v>80</v>
      </c>
      <c r="Q33" s="30"/>
      <c r="R33" s="30"/>
      <c r="S33" s="30"/>
      <c r="T33" s="30"/>
      <c r="U33" s="30"/>
      <c r="V33" s="30"/>
      <c r="W33" s="30">
        <v>11</v>
      </c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ht="25.05" customHeight="1" x14ac:dyDescent="0.25">
      <c r="A34" s="73" t="s">
        <v>215</v>
      </c>
      <c r="B34" s="14">
        <v>200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>
        <v>90</v>
      </c>
      <c r="R34" s="30"/>
      <c r="S34" s="30"/>
      <c r="T34" s="30"/>
      <c r="U34" s="30"/>
      <c r="V34" s="30"/>
      <c r="W34" s="30"/>
      <c r="X34" s="30"/>
      <c r="Y34" s="30">
        <v>9</v>
      </c>
      <c r="Z34" s="30"/>
      <c r="AA34" s="30"/>
      <c r="AB34" s="30">
        <v>3.6</v>
      </c>
      <c r="AC34" s="30"/>
      <c r="AD34" s="30"/>
      <c r="AE34" s="30"/>
      <c r="AF34" s="30"/>
    </row>
    <row r="35" spans="1:32" ht="25.05" customHeight="1" x14ac:dyDescent="0.25">
      <c r="A35" s="73" t="s">
        <v>2</v>
      </c>
      <c r="B35" s="14">
        <v>40</v>
      </c>
      <c r="C35" s="30"/>
      <c r="D35" s="30">
        <v>40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>
        <v>0.16</v>
      </c>
      <c r="AE35" s="30"/>
      <c r="AF35" s="30"/>
    </row>
    <row r="36" spans="1:32" ht="25.05" customHeight="1" x14ac:dyDescent="0.25">
      <c r="A36" s="73" t="s">
        <v>99</v>
      </c>
      <c r="B36" s="14">
        <v>30</v>
      </c>
      <c r="C36" s="30">
        <v>30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>
        <v>0.12</v>
      </c>
      <c r="AE36" s="30"/>
      <c r="AF36" s="30"/>
    </row>
    <row r="37" spans="1:32" ht="25.05" customHeight="1" x14ac:dyDescent="0.25">
      <c r="A37" s="78" t="s">
        <v>27</v>
      </c>
      <c r="B37" s="79">
        <f t="shared" ref="B37:AF37" si="6">SUM(B32:B36)</f>
        <v>565</v>
      </c>
      <c r="C37" s="79">
        <f t="shared" si="6"/>
        <v>30</v>
      </c>
      <c r="D37" s="79">
        <f t="shared" si="6"/>
        <v>70.8</v>
      </c>
      <c r="E37" s="79">
        <f t="shared" si="6"/>
        <v>0</v>
      </c>
      <c r="F37" s="79">
        <f t="shared" si="6"/>
        <v>0</v>
      </c>
      <c r="G37" s="79">
        <f t="shared" si="6"/>
        <v>0</v>
      </c>
      <c r="H37" s="79">
        <f t="shared" si="6"/>
        <v>176.5</v>
      </c>
      <c r="I37" s="79">
        <f t="shared" si="6"/>
        <v>0</v>
      </c>
      <c r="J37" s="79">
        <f t="shared" si="6"/>
        <v>0</v>
      </c>
      <c r="K37" s="79">
        <f t="shared" si="6"/>
        <v>0</v>
      </c>
      <c r="L37" s="79">
        <f t="shared" si="6"/>
        <v>0</v>
      </c>
      <c r="M37" s="79">
        <f t="shared" si="6"/>
        <v>0</v>
      </c>
      <c r="N37" s="79">
        <f t="shared" si="6"/>
        <v>0</v>
      </c>
      <c r="O37" s="79">
        <f t="shared" si="6"/>
        <v>0</v>
      </c>
      <c r="P37" s="79">
        <f t="shared" si="6"/>
        <v>80</v>
      </c>
      <c r="Q37" s="79">
        <f t="shared" si="6"/>
        <v>90</v>
      </c>
      <c r="R37" s="79">
        <f t="shared" si="6"/>
        <v>0</v>
      </c>
      <c r="S37" s="79">
        <f t="shared" si="6"/>
        <v>0</v>
      </c>
      <c r="T37" s="79">
        <f t="shared" si="6"/>
        <v>0</v>
      </c>
      <c r="U37" s="79">
        <f t="shared" si="6"/>
        <v>0</v>
      </c>
      <c r="V37" s="79">
        <f t="shared" si="6"/>
        <v>8.5</v>
      </c>
      <c r="W37" s="79">
        <f t="shared" si="6"/>
        <v>11</v>
      </c>
      <c r="X37" s="79">
        <f t="shared" si="6"/>
        <v>0</v>
      </c>
      <c r="Y37" s="79">
        <f t="shared" si="6"/>
        <v>9</v>
      </c>
      <c r="Z37" s="79">
        <f t="shared" si="6"/>
        <v>0</v>
      </c>
      <c r="AA37" s="79">
        <f t="shared" si="6"/>
        <v>0</v>
      </c>
      <c r="AB37" s="79">
        <f t="shared" si="6"/>
        <v>3.6</v>
      </c>
      <c r="AC37" s="79">
        <f t="shared" si="6"/>
        <v>0</v>
      </c>
      <c r="AD37" s="79">
        <f t="shared" si="6"/>
        <v>0.28000000000000003</v>
      </c>
      <c r="AE37" s="79">
        <f t="shared" si="6"/>
        <v>0</v>
      </c>
      <c r="AF37" s="79">
        <f t="shared" si="6"/>
        <v>0</v>
      </c>
    </row>
    <row r="38" spans="1:32" ht="25.05" customHeight="1" x14ac:dyDescent="0.25">
      <c r="A38" s="11" t="s">
        <v>29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ht="25.05" customHeight="1" x14ac:dyDescent="0.25">
      <c r="A39" s="73" t="s">
        <v>143</v>
      </c>
      <c r="B39" s="14">
        <v>200</v>
      </c>
      <c r="C39" s="30"/>
      <c r="D39" s="30"/>
      <c r="E39" s="30"/>
      <c r="F39" s="30">
        <v>33.799999999999997</v>
      </c>
      <c r="G39" s="30"/>
      <c r="H39" s="30"/>
      <c r="I39" s="30"/>
      <c r="J39" s="30">
        <v>30.9</v>
      </c>
      <c r="K39" s="30"/>
      <c r="L39" s="30"/>
      <c r="M39" s="30"/>
      <c r="N39" s="30"/>
      <c r="O39" s="30"/>
      <c r="P39" s="30"/>
      <c r="Q39" s="30">
        <v>102.8</v>
      </c>
      <c r="R39" s="30"/>
      <c r="S39" s="30"/>
      <c r="T39" s="30"/>
      <c r="U39" s="30">
        <v>8</v>
      </c>
      <c r="V39" s="30">
        <v>8</v>
      </c>
      <c r="W39" s="30"/>
      <c r="X39" s="30"/>
      <c r="Y39" s="30">
        <v>4.8</v>
      </c>
      <c r="Z39" s="30"/>
      <c r="AA39" s="30"/>
      <c r="AB39" s="30"/>
      <c r="AC39" s="30"/>
      <c r="AD39" s="30"/>
      <c r="AE39" s="30"/>
      <c r="AF39" s="30"/>
    </row>
    <row r="40" spans="1:32" ht="25.05" customHeight="1" x14ac:dyDescent="0.25">
      <c r="A40" s="73" t="s">
        <v>98</v>
      </c>
      <c r="B40" s="14">
        <v>180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>
        <v>90</v>
      </c>
      <c r="R40" s="30"/>
      <c r="S40" s="30"/>
      <c r="T40" s="30"/>
      <c r="U40" s="30"/>
      <c r="V40" s="30"/>
      <c r="W40" s="30"/>
      <c r="X40" s="30"/>
      <c r="Y40" s="30">
        <v>9</v>
      </c>
      <c r="Z40" s="30"/>
      <c r="AA40" s="30"/>
      <c r="AB40" s="30"/>
      <c r="AC40" s="30">
        <v>4.5</v>
      </c>
      <c r="AD40" s="30"/>
      <c r="AE40" s="30"/>
      <c r="AF40" s="30"/>
    </row>
    <row r="41" spans="1:32" ht="25.05" customHeight="1" x14ac:dyDescent="0.25">
      <c r="A41" s="73" t="s">
        <v>99</v>
      </c>
      <c r="B41" s="14">
        <v>20</v>
      </c>
      <c r="C41" s="30">
        <v>20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>
        <v>1</v>
      </c>
      <c r="AB41" s="30"/>
      <c r="AC41" s="30"/>
      <c r="AD41" s="30">
        <v>0.1</v>
      </c>
      <c r="AE41" s="30"/>
      <c r="AF41" s="30"/>
    </row>
    <row r="42" spans="1:32" ht="25.05" customHeight="1" x14ac:dyDescent="0.25">
      <c r="A42" s="13"/>
      <c r="B42" s="14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ht="25.05" customHeight="1" x14ac:dyDescent="0.25">
      <c r="A43" s="78" t="s">
        <v>27</v>
      </c>
      <c r="B43" s="79">
        <f t="shared" ref="B43:AF43" si="7">SUM(B39:B42)</f>
        <v>400</v>
      </c>
      <c r="C43" s="79">
        <f t="shared" si="7"/>
        <v>20</v>
      </c>
      <c r="D43" s="79">
        <f t="shared" si="7"/>
        <v>0</v>
      </c>
      <c r="E43" s="79">
        <f t="shared" si="7"/>
        <v>0</v>
      </c>
      <c r="F43" s="79">
        <f t="shared" si="7"/>
        <v>33.799999999999997</v>
      </c>
      <c r="G43" s="79">
        <f t="shared" si="7"/>
        <v>0</v>
      </c>
      <c r="H43" s="79">
        <f t="shared" si="7"/>
        <v>0</v>
      </c>
      <c r="I43" s="79">
        <f t="shared" si="7"/>
        <v>0</v>
      </c>
      <c r="J43" s="79">
        <f t="shared" si="7"/>
        <v>30.9</v>
      </c>
      <c r="K43" s="79">
        <f t="shared" si="7"/>
        <v>0</v>
      </c>
      <c r="L43" s="79">
        <f t="shared" si="7"/>
        <v>0</v>
      </c>
      <c r="M43" s="79">
        <f t="shared" si="7"/>
        <v>0</v>
      </c>
      <c r="N43" s="79">
        <f t="shared" si="7"/>
        <v>0</v>
      </c>
      <c r="O43" s="79">
        <f t="shared" si="7"/>
        <v>0</v>
      </c>
      <c r="P43" s="79">
        <f t="shared" si="7"/>
        <v>0</v>
      </c>
      <c r="Q43" s="79">
        <f t="shared" si="7"/>
        <v>192.8</v>
      </c>
      <c r="R43" s="79">
        <f t="shared" si="7"/>
        <v>0</v>
      </c>
      <c r="S43" s="79">
        <f t="shared" si="7"/>
        <v>0</v>
      </c>
      <c r="T43" s="79">
        <f t="shared" si="7"/>
        <v>0</v>
      </c>
      <c r="U43" s="79">
        <f t="shared" si="7"/>
        <v>8</v>
      </c>
      <c r="V43" s="79">
        <f t="shared" si="7"/>
        <v>8</v>
      </c>
      <c r="W43" s="79">
        <f t="shared" si="7"/>
        <v>0</v>
      </c>
      <c r="X43" s="79">
        <f t="shared" si="7"/>
        <v>0</v>
      </c>
      <c r="Y43" s="79">
        <f t="shared" si="7"/>
        <v>13.8</v>
      </c>
      <c r="Z43" s="79">
        <f t="shared" si="7"/>
        <v>0</v>
      </c>
      <c r="AA43" s="79">
        <f t="shared" si="7"/>
        <v>1</v>
      </c>
      <c r="AB43" s="79">
        <f t="shared" si="7"/>
        <v>0</v>
      </c>
      <c r="AC43" s="79">
        <f t="shared" si="7"/>
        <v>4.5</v>
      </c>
      <c r="AD43" s="79">
        <f t="shared" si="7"/>
        <v>0.1</v>
      </c>
      <c r="AE43" s="79">
        <f t="shared" si="7"/>
        <v>0</v>
      </c>
      <c r="AF43" s="79">
        <f t="shared" si="7"/>
        <v>0</v>
      </c>
    </row>
    <row r="44" spans="1:32" ht="25.05" customHeight="1" x14ac:dyDescent="0.25">
      <c r="A44" s="11" t="s">
        <v>62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ht="25.05" customHeight="1" x14ac:dyDescent="0.25">
      <c r="A45" s="7" t="s">
        <v>122</v>
      </c>
      <c r="B45" s="14">
        <v>200</v>
      </c>
      <c r="C45" s="30"/>
      <c r="D45" s="30"/>
      <c r="E45" s="30"/>
      <c r="F45" s="30"/>
      <c r="G45" s="30"/>
      <c r="H45" s="30">
        <v>74.27</v>
      </c>
      <c r="I45" s="30">
        <f>25+5.47+3.6+7.3</f>
        <v>41.37</v>
      </c>
      <c r="J45" s="30"/>
      <c r="K45" s="30"/>
      <c r="L45" s="30"/>
      <c r="M45" s="30">
        <v>93.33</v>
      </c>
      <c r="N45" s="30"/>
      <c r="O45" s="30"/>
      <c r="P45" s="30"/>
      <c r="Q45" s="30"/>
      <c r="R45" s="30"/>
      <c r="S45" s="30"/>
      <c r="T45" s="30"/>
      <c r="U45" s="30"/>
      <c r="V45" s="30">
        <v>4.5</v>
      </c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 ht="25.05" customHeight="1" x14ac:dyDescent="0.25">
      <c r="A46" s="73" t="s">
        <v>131</v>
      </c>
      <c r="B46" s="74">
        <v>180</v>
      </c>
      <c r="C46" s="30"/>
      <c r="D46" s="30"/>
      <c r="E46" s="30"/>
      <c r="F46" s="30"/>
      <c r="G46" s="30"/>
      <c r="H46" s="30"/>
      <c r="I46" s="30"/>
      <c r="J46" s="30"/>
      <c r="K46" s="30">
        <f>12*180/200</f>
        <v>10.8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>
        <v>9</v>
      </c>
      <c r="Z46" s="30"/>
      <c r="AA46" s="30"/>
      <c r="AB46" s="30"/>
      <c r="AC46" s="30"/>
      <c r="AD46" s="30"/>
      <c r="AE46" s="30"/>
      <c r="AF46" s="30">
        <v>8</v>
      </c>
    </row>
    <row r="47" spans="1:32" ht="25.05" customHeight="1" x14ac:dyDescent="0.25">
      <c r="A47" s="73" t="s">
        <v>99</v>
      </c>
      <c r="B47" s="14">
        <v>30</v>
      </c>
      <c r="C47" s="30">
        <v>30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>
        <v>1</v>
      </c>
      <c r="AB47" s="30"/>
      <c r="AC47" s="30"/>
      <c r="AD47" s="30"/>
      <c r="AE47" s="30"/>
      <c r="AF47" s="30"/>
    </row>
    <row r="48" spans="1:32" ht="25.05" customHeight="1" x14ac:dyDescent="0.25">
      <c r="A48" s="78" t="s">
        <v>27</v>
      </c>
      <c r="B48" s="79">
        <f>B45+B46+B47</f>
        <v>410</v>
      </c>
      <c r="C48" s="79">
        <f t="shared" ref="C48:AF48" si="8">C45+C46+C47</f>
        <v>30</v>
      </c>
      <c r="D48" s="79">
        <f t="shared" si="8"/>
        <v>0</v>
      </c>
      <c r="E48" s="79">
        <f t="shared" si="8"/>
        <v>0</v>
      </c>
      <c r="F48" s="79">
        <f t="shared" si="8"/>
        <v>0</v>
      </c>
      <c r="G48" s="79">
        <f t="shared" si="8"/>
        <v>0</v>
      </c>
      <c r="H48" s="79">
        <f t="shared" si="8"/>
        <v>74.27</v>
      </c>
      <c r="I48" s="79">
        <f t="shared" si="8"/>
        <v>41.37</v>
      </c>
      <c r="J48" s="79">
        <f t="shared" si="8"/>
        <v>0</v>
      </c>
      <c r="K48" s="79">
        <f t="shared" si="8"/>
        <v>10.8</v>
      </c>
      <c r="L48" s="79">
        <f t="shared" si="8"/>
        <v>0</v>
      </c>
      <c r="M48" s="79">
        <f t="shared" si="8"/>
        <v>93.33</v>
      </c>
      <c r="N48" s="79">
        <f t="shared" si="8"/>
        <v>0</v>
      </c>
      <c r="O48" s="79">
        <f t="shared" si="8"/>
        <v>0</v>
      </c>
      <c r="P48" s="79">
        <f t="shared" si="8"/>
        <v>0</v>
      </c>
      <c r="Q48" s="79">
        <f t="shared" si="8"/>
        <v>0</v>
      </c>
      <c r="R48" s="79">
        <f t="shared" si="8"/>
        <v>0</v>
      </c>
      <c r="S48" s="79">
        <f t="shared" si="8"/>
        <v>0</v>
      </c>
      <c r="T48" s="79">
        <f t="shared" si="8"/>
        <v>0</v>
      </c>
      <c r="U48" s="79">
        <f t="shared" si="8"/>
        <v>0</v>
      </c>
      <c r="V48" s="79">
        <f t="shared" si="8"/>
        <v>4.5</v>
      </c>
      <c r="W48" s="79">
        <f t="shared" si="8"/>
        <v>0</v>
      </c>
      <c r="X48" s="79">
        <f t="shared" si="8"/>
        <v>0</v>
      </c>
      <c r="Y48" s="79">
        <f t="shared" si="8"/>
        <v>9</v>
      </c>
      <c r="Z48" s="79">
        <f t="shared" si="8"/>
        <v>0</v>
      </c>
      <c r="AA48" s="79">
        <f t="shared" si="8"/>
        <v>1</v>
      </c>
      <c r="AB48" s="79">
        <f t="shared" si="8"/>
        <v>0</v>
      </c>
      <c r="AC48" s="79">
        <f t="shared" si="8"/>
        <v>0</v>
      </c>
      <c r="AD48" s="79">
        <f t="shared" si="8"/>
        <v>0</v>
      </c>
      <c r="AE48" s="79">
        <f t="shared" si="8"/>
        <v>0</v>
      </c>
      <c r="AF48" s="79">
        <f t="shared" si="8"/>
        <v>8</v>
      </c>
    </row>
    <row r="49" spans="1:34" ht="25.05" customHeight="1" x14ac:dyDescent="0.25">
      <c r="A49" s="11" t="s">
        <v>63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4" ht="25.05" customHeight="1" x14ac:dyDescent="0.25">
      <c r="A50" s="73" t="s">
        <v>132</v>
      </c>
      <c r="B50" s="77">
        <v>100</v>
      </c>
      <c r="C50" s="30"/>
      <c r="D50" s="30">
        <v>100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4" ht="25.05" customHeight="1" x14ac:dyDescent="0.25">
      <c r="A51" s="73" t="s">
        <v>133</v>
      </c>
      <c r="B51" s="77">
        <v>20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>
        <v>20</v>
      </c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4" ht="25.05" customHeight="1" x14ac:dyDescent="0.25">
      <c r="A52" s="73" t="s">
        <v>214</v>
      </c>
      <c r="B52" s="77">
        <v>30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>
        <v>30</v>
      </c>
      <c r="AA52" s="30"/>
      <c r="AB52" s="30"/>
      <c r="AC52" s="30"/>
      <c r="AD52" s="30"/>
      <c r="AE52" s="30"/>
      <c r="AF52" s="30"/>
    </row>
    <row r="53" spans="1:34" s="17" customFormat="1" ht="25.05" customHeight="1" x14ac:dyDescent="0.25">
      <c r="A53" s="73" t="s">
        <v>119</v>
      </c>
      <c r="B53" s="74">
        <v>200</v>
      </c>
      <c r="C53" s="37"/>
      <c r="D53" s="37"/>
      <c r="E53" s="37"/>
      <c r="F53" s="37"/>
      <c r="G53" s="37"/>
      <c r="H53" s="37"/>
      <c r="I53" s="37"/>
      <c r="J53" s="37"/>
      <c r="K53" s="37"/>
      <c r="L53" s="37">
        <v>200</v>
      </c>
      <c r="M53" s="38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9"/>
      <c r="AH53" s="39"/>
    </row>
    <row r="54" spans="1:34" ht="25.05" customHeight="1" x14ac:dyDescent="0.25">
      <c r="A54" s="78" t="s">
        <v>27</v>
      </c>
      <c r="B54" s="79">
        <f t="shared" ref="B54:AF54" si="9">SUM(B50:B53)</f>
        <v>350</v>
      </c>
      <c r="C54" s="79">
        <f t="shared" si="9"/>
        <v>0</v>
      </c>
      <c r="D54" s="79">
        <f t="shared" si="9"/>
        <v>100</v>
      </c>
      <c r="E54" s="79">
        <f t="shared" si="9"/>
        <v>0</v>
      </c>
      <c r="F54" s="79">
        <f t="shared" si="9"/>
        <v>0</v>
      </c>
      <c r="G54" s="79">
        <f t="shared" si="9"/>
        <v>0</v>
      </c>
      <c r="H54" s="79">
        <f t="shared" si="9"/>
        <v>0</v>
      </c>
      <c r="I54" s="79">
        <f t="shared" si="9"/>
        <v>0</v>
      </c>
      <c r="J54" s="79">
        <f t="shared" si="9"/>
        <v>0</v>
      </c>
      <c r="K54" s="79">
        <f t="shared" si="9"/>
        <v>0</v>
      </c>
      <c r="L54" s="79">
        <f t="shared" si="9"/>
        <v>200</v>
      </c>
      <c r="M54" s="79">
        <f t="shared" si="9"/>
        <v>0</v>
      </c>
      <c r="N54" s="79">
        <f t="shared" si="9"/>
        <v>0</v>
      </c>
      <c r="O54" s="79">
        <f t="shared" si="9"/>
        <v>0</v>
      </c>
      <c r="P54" s="79">
        <f t="shared" si="9"/>
        <v>0</v>
      </c>
      <c r="Q54" s="79">
        <f t="shared" si="9"/>
        <v>0</v>
      </c>
      <c r="R54" s="79">
        <f t="shared" si="9"/>
        <v>0</v>
      </c>
      <c r="S54" s="79">
        <f t="shared" si="9"/>
        <v>0</v>
      </c>
      <c r="T54" s="79">
        <f t="shared" si="9"/>
        <v>20</v>
      </c>
      <c r="U54" s="79">
        <f t="shared" si="9"/>
        <v>0</v>
      </c>
      <c r="V54" s="79">
        <f t="shared" si="9"/>
        <v>0</v>
      </c>
      <c r="W54" s="79">
        <f t="shared" si="9"/>
        <v>0</v>
      </c>
      <c r="X54" s="79">
        <f t="shared" si="9"/>
        <v>0</v>
      </c>
      <c r="Y54" s="79">
        <f t="shared" si="9"/>
        <v>0</v>
      </c>
      <c r="Z54" s="79">
        <f t="shared" si="9"/>
        <v>30</v>
      </c>
      <c r="AA54" s="79">
        <f t="shared" si="9"/>
        <v>0</v>
      </c>
      <c r="AB54" s="79">
        <f t="shared" si="9"/>
        <v>0</v>
      </c>
      <c r="AC54" s="79">
        <f t="shared" si="9"/>
        <v>0</v>
      </c>
      <c r="AD54" s="79">
        <f t="shared" si="9"/>
        <v>0</v>
      </c>
      <c r="AE54" s="79">
        <f t="shared" si="9"/>
        <v>0</v>
      </c>
      <c r="AF54" s="79">
        <f t="shared" si="9"/>
        <v>0</v>
      </c>
    </row>
    <row r="55" spans="1:34" ht="25.05" customHeight="1" x14ac:dyDescent="0.25">
      <c r="A55" s="11" t="s">
        <v>64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4" ht="25.05" customHeight="1" x14ac:dyDescent="0.25">
      <c r="A56" s="13" t="s">
        <v>26</v>
      </c>
      <c r="B56" s="14">
        <v>200</v>
      </c>
      <c r="C56" s="30"/>
      <c r="D56" s="30"/>
      <c r="E56" s="30"/>
      <c r="F56" s="30"/>
      <c r="G56" s="30">
        <v>45.2</v>
      </c>
      <c r="H56" s="30"/>
      <c r="I56" s="30"/>
      <c r="J56" s="30"/>
      <c r="K56" s="30"/>
      <c r="L56" s="30"/>
      <c r="M56" s="30"/>
      <c r="N56" s="30"/>
      <c r="O56" s="30"/>
      <c r="P56" s="30"/>
      <c r="Q56" s="30">
        <v>35.729999999999997</v>
      </c>
      <c r="R56" s="30"/>
      <c r="S56" s="30"/>
      <c r="T56" s="30"/>
      <c r="U56" s="30"/>
      <c r="V56" s="30">
        <v>7.2</v>
      </c>
      <c r="W56" s="30">
        <v>4.3</v>
      </c>
      <c r="X56" s="30">
        <v>42</v>
      </c>
      <c r="Y56" s="30"/>
      <c r="Z56" s="30"/>
      <c r="AA56" s="30"/>
      <c r="AB56" s="30"/>
      <c r="AC56" s="30"/>
      <c r="AD56" s="30"/>
      <c r="AE56" s="30"/>
      <c r="AF56" s="30"/>
    </row>
    <row r="57" spans="1:34" ht="25.05" customHeight="1" x14ac:dyDescent="0.25">
      <c r="A57" s="13" t="s">
        <v>9</v>
      </c>
      <c r="B57" s="14">
        <v>180</v>
      </c>
      <c r="C57" s="30"/>
      <c r="D57" s="30"/>
      <c r="E57" s="30"/>
      <c r="F57" s="30"/>
      <c r="G57" s="30"/>
      <c r="H57" s="30"/>
      <c r="I57" s="30"/>
      <c r="J57" s="30">
        <v>36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>
        <v>10.8</v>
      </c>
      <c r="Z57" s="30"/>
      <c r="AA57" s="30"/>
      <c r="AB57" s="30"/>
      <c r="AC57" s="30"/>
      <c r="AD57" s="30"/>
      <c r="AE57" s="30"/>
      <c r="AF57" s="30">
        <v>0.2</v>
      </c>
    </row>
    <row r="58" spans="1:34" ht="25.05" customHeight="1" x14ac:dyDescent="0.25">
      <c r="A58" s="73" t="s">
        <v>99</v>
      </c>
      <c r="B58" s="14">
        <v>20</v>
      </c>
      <c r="C58" s="30">
        <v>20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>
        <v>1</v>
      </c>
      <c r="AB58" s="30"/>
      <c r="AC58" s="30"/>
      <c r="AD58" s="30">
        <v>0.1</v>
      </c>
      <c r="AE58" s="30"/>
      <c r="AF58" s="30"/>
    </row>
    <row r="59" spans="1:34" ht="25.05" customHeight="1" x14ac:dyDescent="0.25">
      <c r="A59" s="80" t="s">
        <v>27</v>
      </c>
      <c r="B59" s="81">
        <f>B56+B57+B58</f>
        <v>400</v>
      </c>
      <c r="C59" s="81">
        <f t="shared" ref="C59:AF59" si="10">C56+C57+C58</f>
        <v>20</v>
      </c>
      <c r="D59" s="81">
        <f t="shared" si="10"/>
        <v>0</v>
      </c>
      <c r="E59" s="81">
        <f t="shared" si="10"/>
        <v>0</v>
      </c>
      <c r="F59" s="81">
        <f t="shared" si="10"/>
        <v>0</v>
      </c>
      <c r="G59" s="81">
        <f t="shared" si="10"/>
        <v>45.2</v>
      </c>
      <c r="H59" s="81">
        <f t="shared" si="10"/>
        <v>0</v>
      </c>
      <c r="I59" s="81">
        <f t="shared" si="10"/>
        <v>0</v>
      </c>
      <c r="J59" s="81">
        <f t="shared" si="10"/>
        <v>36</v>
      </c>
      <c r="K59" s="81">
        <f t="shared" si="10"/>
        <v>0</v>
      </c>
      <c r="L59" s="81">
        <f t="shared" si="10"/>
        <v>0</v>
      </c>
      <c r="M59" s="81">
        <f t="shared" si="10"/>
        <v>0</v>
      </c>
      <c r="N59" s="81">
        <f t="shared" si="10"/>
        <v>0</v>
      </c>
      <c r="O59" s="81">
        <f t="shared" si="10"/>
        <v>0</v>
      </c>
      <c r="P59" s="81">
        <f t="shared" si="10"/>
        <v>0</v>
      </c>
      <c r="Q59" s="81">
        <f t="shared" si="10"/>
        <v>35.729999999999997</v>
      </c>
      <c r="R59" s="81">
        <f t="shared" si="10"/>
        <v>0</v>
      </c>
      <c r="S59" s="81">
        <f t="shared" si="10"/>
        <v>0</v>
      </c>
      <c r="T59" s="81">
        <f t="shared" si="10"/>
        <v>0</v>
      </c>
      <c r="U59" s="81">
        <f t="shared" si="10"/>
        <v>0</v>
      </c>
      <c r="V59" s="81">
        <f t="shared" si="10"/>
        <v>7.2</v>
      </c>
      <c r="W59" s="81">
        <f t="shared" si="10"/>
        <v>4.3</v>
      </c>
      <c r="X59" s="81">
        <f t="shared" si="10"/>
        <v>42</v>
      </c>
      <c r="Y59" s="81">
        <f t="shared" si="10"/>
        <v>10.8</v>
      </c>
      <c r="Z59" s="81">
        <f t="shared" si="10"/>
        <v>0</v>
      </c>
      <c r="AA59" s="81">
        <f t="shared" si="10"/>
        <v>1</v>
      </c>
      <c r="AB59" s="81">
        <f t="shared" si="10"/>
        <v>0</v>
      </c>
      <c r="AC59" s="81">
        <f t="shared" si="10"/>
        <v>0</v>
      </c>
      <c r="AD59" s="81">
        <f t="shared" si="10"/>
        <v>0.1</v>
      </c>
      <c r="AE59" s="81">
        <f t="shared" si="10"/>
        <v>0</v>
      </c>
      <c r="AF59" s="81">
        <f t="shared" si="10"/>
        <v>0.2</v>
      </c>
    </row>
    <row r="61" spans="1:34" s="3" customFormat="1" ht="92.4" x14ac:dyDescent="0.2">
      <c r="A61" s="2" t="s">
        <v>30</v>
      </c>
      <c r="B61" s="2" t="s">
        <v>31</v>
      </c>
      <c r="C61" s="2" t="s">
        <v>32</v>
      </c>
      <c r="D61" s="2" t="s">
        <v>33</v>
      </c>
      <c r="E61" s="2" t="s">
        <v>34</v>
      </c>
      <c r="F61" s="2" t="s">
        <v>35</v>
      </c>
      <c r="G61" s="2" t="s">
        <v>36</v>
      </c>
      <c r="H61" s="2" t="s">
        <v>37</v>
      </c>
      <c r="I61" s="2" t="s">
        <v>38</v>
      </c>
      <c r="J61" s="2" t="s">
        <v>39</v>
      </c>
      <c r="K61" s="2" t="s">
        <v>40</v>
      </c>
      <c r="L61" s="2" t="s">
        <v>41</v>
      </c>
      <c r="M61" s="2" t="s">
        <v>42</v>
      </c>
      <c r="N61" s="2" t="s">
        <v>43</v>
      </c>
      <c r="O61" s="2" t="s">
        <v>44</v>
      </c>
      <c r="P61" s="2" t="s">
        <v>45</v>
      </c>
      <c r="Q61" s="2" t="s">
        <v>46</v>
      </c>
      <c r="R61" s="2" t="s">
        <v>47</v>
      </c>
      <c r="S61" s="2" t="s">
        <v>48</v>
      </c>
      <c r="T61" s="2" t="s">
        <v>49</v>
      </c>
      <c r="U61" s="2" t="s">
        <v>50</v>
      </c>
      <c r="V61" s="2" t="s">
        <v>51</v>
      </c>
      <c r="W61" s="2" t="s">
        <v>52</v>
      </c>
      <c r="X61" s="2" t="s">
        <v>53</v>
      </c>
      <c r="Y61" s="2" t="s">
        <v>54</v>
      </c>
      <c r="Z61" s="2" t="s">
        <v>55</v>
      </c>
      <c r="AA61" s="2" t="s">
        <v>56</v>
      </c>
      <c r="AB61" s="2" t="s">
        <v>57</v>
      </c>
      <c r="AC61" s="2" t="s">
        <v>58</v>
      </c>
      <c r="AD61" s="2" t="s">
        <v>59</v>
      </c>
      <c r="AE61" s="2" t="s">
        <v>60</v>
      </c>
      <c r="AF61" s="2" t="s">
        <v>61</v>
      </c>
    </row>
    <row r="62" spans="1:34" s="24" customFormat="1" ht="46.8" x14ac:dyDescent="0.3">
      <c r="A62" s="22" t="s">
        <v>66</v>
      </c>
      <c r="B62" s="32">
        <v>300</v>
      </c>
      <c r="C62" s="32" t="s">
        <v>153</v>
      </c>
      <c r="D62" s="32" t="s">
        <v>70</v>
      </c>
      <c r="E62" s="32" t="s">
        <v>154</v>
      </c>
      <c r="F62" s="32" t="s">
        <v>71</v>
      </c>
      <c r="G62" s="32" t="s">
        <v>154</v>
      </c>
      <c r="H62" s="32" t="s">
        <v>123</v>
      </c>
      <c r="I62" s="32" t="s">
        <v>155</v>
      </c>
      <c r="J62" s="32" t="s">
        <v>156</v>
      </c>
      <c r="K62" s="32" t="s">
        <v>154</v>
      </c>
      <c r="L62" s="32" t="s">
        <v>70</v>
      </c>
      <c r="M62" s="32" t="s">
        <v>157</v>
      </c>
      <c r="N62" s="32" t="s">
        <v>73</v>
      </c>
      <c r="O62" s="32" t="s">
        <v>158</v>
      </c>
      <c r="P62" s="32" t="s">
        <v>159</v>
      </c>
      <c r="Q62" s="32" t="s">
        <v>160</v>
      </c>
      <c r="R62" s="32" t="s">
        <v>161</v>
      </c>
      <c r="S62" s="32" t="s">
        <v>164</v>
      </c>
      <c r="T62" s="33" t="s">
        <v>72</v>
      </c>
      <c r="U62" s="33" t="s">
        <v>74</v>
      </c>
      <c r="V62" s="33" t="s">
        <v>124</v>
      </c>
      <c r="W62" s="33" t="s">
        <v>167</v>
      </c>
      <c r="X62" s="33" t="s">
        <v>73</v>
      </c>
      <c r="Y62" s="33" t="s">
        <v>124</v>
      </c>
      <c r="Z62" s="33" t="s">
        <v>72</v>
      </c>
      <c r="AA62" s="33" t="s">
        <v>75</v>
      </c>
      <c r="AB62" s="33" t="s">
        <v>169</v>
      </c>
      <c r="AC62" s="33" t="s">
        <v>75</v>
      </c>
      <c r="AD62" s="32">
        <v>1.5</v>
      </c>
      <c r="AE62" s="32"/>
      <c r="AF62" s="32"/>
      <c r="AG62" s="34"/>
      <c r="AH62" s="34"/>
    </row>
    <row r="63" spans="1:34" s="16" customFormat="1" ht="15.6" x14ac:dyDescent="0.3">
      <c r="A63" s="28" t="s">
        <v>67</v>
      </c>
      <c r="B63" s="94">
        <f>(B59+B54+B48+B43+B37+B30+B25+B20+B15+B10)/10</f>
        <v>410</v>
      </c>
      <c r="C63" s="94">
        <f t="shared" ref="C63:X63" si="11">C59+C54+C48+C43+C37+C30+C25+C20+C15+C10</f>
        <v>120</v>
      </c>
      <c r="D63" s="94">
        <f t="shared" si="11"/>
        <v>223.60000000000002</v>
      </c>
      <c r="E63" s="94">
        <f t="shared" si="11"/>
        <v>30.9</v>
      </c>
      <c r="F63" s="94">
        <f t="shared" si="11"/>
        <v>85.3</v>
      </c>
      <c r="G63" s="94">
        <f t="shared" si="11"/>
        <v>45.2</v>
      </c>
      <c r="H63" s="94">
        <f t="shared" si="11"/>
        <v>355.87</v>
      </c>
      <c r="I63" s="94">
        <f t="shared" si="11"/>
        <v>426.25</v>
      </c>
      <c r="J63" s="94">
        <f t="shared" si="11"/>
        <v>263.08000000000004</v>
      </c>
      <c r="K63" s="94">
        <f t="shared" si="11"/>
        <v>25.200000000000003</v>
      </c>
      <c r="L63" s="94">
        <f t="shared" si="11"/>
        <v>200</v>
      </c>
      <c r="M63" s="94">
        <f t="shared" si="11"/>
        <v>93.33</v>
      </c>
      <c r="N63" s="94">
        <f t="shared" si="11"/>
        <v>68</v>
      </c>
      <c r="O63" s="94">
        <f t="shared" si="11"/>
        <v>67.5</v>
      </c>
      <c r="P63" s="94">
        <f t="shared" si="11"/>
        <v>80</v>
      </c>
      <c r="Q63" s="94">
        <f t="shared" si="11"/>
        <v>399.53</v>
      </c>
      <c r="R63" s="94">
        <f t="shared" si="11"/>
        <v>180</v>
      </c>
      <c r="S63" s="94">
        <f t="shared" si="11"/>
        <v>92.6</v>
      </c>
      <c r="T63" s="94">
        <f t="shared" si="11"/>
        <v>20</v>
      </c>
      <c r="U63" s="94">
        <f t="shared" si="11"/>
        <v>19.399999999999999</v>
      </c>
      <c r="V63" s="94">
        <f t="shared" si="11"/>
        <v>52.829999999999991</v>
      </c>
      <c r="W63" s="94">
        <f t="shared" si="11"/>
        <v>31.1</v>
      </c>
      <c r="X63" s="94">
        <f t="shared" si="11"/>
        <v>64.680000000000007</v>
      </c>
      <c r="Y63" s="94">
        <v>52</v>
      </c>
      <c r="Z63" s="94">
        <f>Z59+Z54+Z48+Z43+Z37+Z30+Z25+Z20+Z15+Z10</f>
        <v>50</v>
      </c>
      <c r="AA63" s="94">
        <f>AA59+AA54+AA48+AA43+AA37+AA30+AA25+AA20+AA15+AA10</f>
        <v>4</v>
      </c>
      <c r="AB63" s="94">
        <f>AB59+AB54+AB48+AB43+AB37+AB30+AB25+AB20+AB15+AB10</f>
        <v>3.6</v>
      </c>
      <c r="AC63" s="94">
        <f>AC59+AC54+AC48+AC43+AC37+AC30+AC25+AC20+AC15+AC10</f>
        <v>4.5</v>
      </c>
      <c r="AD63" s="94">
        <v>1.58</v>
      </c>
      <c r="AE63" s="94">
        <f>AE59+AE54+AE48+AE43+AE37+AE30+AE25+AE20+AE15+AE10</f>
        <v>1.5</v>
      </c>
      <c r="AF63" s="94">
        <f>AF59+AF54+AF48+AF43+AF37+AF30+AF25+AF20+AF15+AF10</f>
        <v>8.68</v>
      </c>
      <c r="AG63" s="36"/>
      <c r="AH63" s="36"/>
    </row>
    <row r="64" spans="1:34" s="16" customFormat="1" ht="15.6" x14ac:dyDescent="0.3">
      <c r="A64" s="1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6"/>
      <c r="AH64" s="36"/>
    </row>
  </sheetData>
  <mergeCells count="2">
    <mergeCell ref="A2:AF2"/>
    <mergeCell ref="A3:A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ЗАВТРАКИ</vt:lpstr>
      <vt:lpstr>ОБЕДЫ</vt:lpstr>
      <vt:lpstr>ПОЛДНИКИ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4</cp:lastModifiedBy>
  <cp:lastPrinted>2023-05-18T04:53:42Z</cp:lastPrinted>
  <dcterms:modified xsi:type="dcterms:W3CDTF">2023-08-24T18:35:42Z</dcterms:modified>
</cp:coreProperties>
</file>