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ОБЩЕЕ МЕНЮ" sheetId="1" r:id="rId1"/>
    <sheet name="ЗАВТРАКИ" sheetId="2" r:id="rId2"/>
    <sheet name="ОБЕДЫ" sheetId="3" r:id="rId3"/>
    <sheet name="ПОЛДНИКИ" sheetId="4" r:id="rId4"/>
  </sheets>
  <definedNames>
    <definedName name="_xlnm.Print_Area" localSheetId="0">'ОБЩЕЕ МЕНЮ'!$A$1:$V$321</definedName>
  </definedNames>
  <calcPr calcId="162913"/>
</workbook>
</file>

<file path=xl/calcChain.xml><?xml version="1.0" encoding="utf-8"?>
<calcChain xmlns="http://schemas.openxmlformats.org/spreadsheetml/2006/main">
  <c r="Q53" i="1"/>
  <c r="P53"/>
  <c r="O53"/>
  <c r="N53"/>
  <c r="M53"/>
  <c r="H53"/>
  <c r="G53"/>
  <c r="D53"/>
  <c r="Q18" i="4"/>
  <c r="P18"/>
  <c r="O18"/>
  <c r="N18"/>
  <c r="M18"/>
  <c r="H18"/>
  <c r="G18"/>
  <c r="D18"/>
  <c r="F65" i="3" l="1"/>
  <c r="E65"/>
  <c r="D65"/>
  <c r="C65"/>
  <c r="F53"/>
  <c r="E53"/>
  <c r="D53"/>
  <c r="C53"/>
  <c r="F26"/>
  <c r="E26"/>
  <c r="D26"/>
  <c r="C26"/>
  <c r="F14"/>
  <c r="E14"/>
  <c r="D14"/>
  <c r="C14"/>
  <c r="F125" i="1"/>
  <c r="E125"/>
  <c r="D125"/>
  <c r="C125"/>
  <c r="F101"/>
  <c r="E101"/>
  <c r="D101"/>
  <c r="C101"/>
  <c r="F48"/>
  <c r="E48"/>
  <c r="D48"/>
  <c r="C48"/>
  <c r="F21"/>
  <c r="E21"/>
  <c r="D21"/>
  <c r="C21"/>
  <c r="Q12" i="3" l="1"/>
  <c r="P12"/>
  <c r="O12"/>
  <c r="N12"/>
  <c r="M12"/>
  <c r="H12"/>
  <c r="G12"/>
  <c r="F12"/>
  <c r="E12"/>
  <c r="D12"/>
  <c r="C12"/>
  <c r="F19" i="1"/>
  <c r="E19"/>
  <c r="D19"/>
  <c r="C19"/>
  <c r="Q19"/>
  <c r="P19"/>
  <c r="O19"/>
  <c r="N19"/>
  <c r="M19"/>
  <c r="H19"/>
  <c r="G19"/>
  <c r="T94" i="4" l="1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T85"/>
  <c r="S85"/>
  <c r="R85"/>
  <c r="Q85"/>
  <c r="P85"/>
  <c r="O85"/>
  <c r="N85"/>
  <c r="M85"/>
  <c r="L85"/>
  <c r="K85"/>
  <c r="J85"/>
  <c r="I85"/>
  <c r="H85"/>
  <c r="G85"/>
  <c r="F85"/>
  <c r="D85"/>
  <c r="B85"/>
  <c r="F82"/>
  <c r="E82"/>
  <c r="E85" s="1"/>
  <c r="C82"/>
  <c r="C85" s="1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T37"/>
  <c r="S37"/>
  <c r="R37"/>
  <c r="L37"/>
  <c r="K37"/>
  <c r="J37"/>
  <c r="I37"/>
  <c r="F37"/>
  <c r="E37"/>
  <c r="C37"/>
  <c r="B37"/>
  <c r="Q37"/>
  <c r="P37"/>
  <c r="O37"/>
  <c r="N37"/>
  <c r="M37"/>
  <c r="H37"/>
  <c r="G37"/>
  <c r="D37"/>
  <c r="T29"/>
  <c r="S29"/>
  <c r="R29"/>
  <c r="Q29"/>
  <c r="P29"/>
  <c r="O29"/>
  <c r="N29"/>
  <c r="M29"/>
  <c r="L29"/>
  <c r="K29"/>
  <c r="J29"/>
  <c r="I29"/>
  <c r="H29"/>
  <c r="B29"/>
  <c r="G28"/>
  <c r="G29" s="1"/>
  <c r="F28"/>
  <c r="F29" s="1"/>
  <c r="E28"/>
  <c r="E29" s="1"/>
  <c r="D28"/>
  <c r="D29" s="1"/>
  <c r="C28"/>
  <c r="C29" s="1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T159" i="3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T133"/>
  <c r="S133"/>
  <c r="R133"/>
  <c r="Q133"/>
  <c r="P133"/>
  <c r="O133"/>
  <c r="N133"/>
  <c r="M133"/>
  <c r="L133"/>
  <c r="K133"/>
  <c r="J133"/>
  <c r="I133"/>
  <c r="H133"/>
  <c r="G133"/>
  <c r="B133"/>
  <c r="F130"/>
  <c r="F133" s="1"/>
  <c r="E130"/>
  <c r="E133" s="1"/>
  <c r="D130"/>
  <c r="D133" s="1"/>
  <c r="C130"/>
  <c r="C133" s="1"/>
  <c r="T120"/>
  <c r="S120"/>
  <c r="R120"/>
  <c r="Q120"/>
  <c r="P120"/>
  <c r="O120"/>
  <c r="N120"/>
  <c r="M120"/>
  <c r="L120"/>
  <c r="K120"/>
  <c r="J120"/>
  <c r="I120"/>
  <c r="H120"/>
  <c r="G120"/>
  <c r="B120"/>
  <c r="F117"/>
  <c r="F120" s="1"/>
  <c r="E117"/>
  <c r="E120" s="1"/>
  <c r="D117"/>
  <c r="D120" s="1"/>
  <c r="C117"/>
  <c r="C120" s="1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T80"/>
  <c r="S80"/>
  <c r="R80"/>
  <c r="Q80"/>
  <c r="P80"/>
  <c r="O80"/>
  <c r="N80"/>
  <c r="M80"/>
  <c r="L80"/>
  <c r="K80"/>
  <c r="J80"/>
  <c r="I80"/>
  <c r="H80"/>
  <c r="E80"/>
  <c r="B80"/>
  <c r="G77"/>
  <c r="G80" s="1"/>
  <c r="F77"/>
  <c r="F80" s="1"/>
  <c r="D77"/>
  <c r="D80" s="1"/>
  <c r="C77"/>
  <c r="C80" s="1"/>
  <c r="T67"/>
  <c r="S67"/>
  <c r="R67"/>
  <c r="K67"/>
  <c r="J67"/>
  <c r="F67"/>
  <c r="E67"/>
  <c r="D67"/>
  <c r="C67"/>
  <c r="B67"/>
  <c r="Q63"/>
  <c r="Q67" s="1"/>
  <c r="P63"/>
  <c r="P67" s="1"/>
  <c r="O63"/>
  <c r="O67" s="1"/>
  <c r="N63"/>
  <c r="N67" s="1"/>
  <c r="M63"/>
  <c r="M67" s="1"/>
  <c r="L63"/>
  <c r="L67" s="1"/>
  <c r="I63"/>
  <c r="I67" s="1"/>
  <c r="H63"/>
  <c r="H67" s="1"/>
  <c r="G63"/>
  <c r="G67" s="1"/>
  <c r="T54"/>
  <c r="S54"/>
  <c r="R54"/>
  <c r="Q54"/>
  <c r="P54"/>
  <c r="O54"/>
  <c r="N54"/>
  <c r="M54"/>
  <c r="L54"/>
  <c r="K54"/>
  <c r="J54"/>
  <c r="I54"/>
  <c r="H54"/>
  <c r="G54"/>
  <c r="C54"/>
  <c r="B54"/>
  <c r="F50"/>
  <c r="F54" s="1"/>
  <c r="E50"/>
  <c r="E54" s="1"/>
  <c r="D50"/>
  <c r="D54" s="1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T15"/>
  <c r="S15"/>
  <c r="R15"/>
  <c r="Q15"/>
  <c r="P15"/>
  <c r="O15"/>
  <c r="N15"/>
  <c r="M15"/>
  <c r="L15"/>
  <c r="K15"/>
  <c r="J15"/>
  <c r="I15"/>
  <c r="H15"/>
  <c r="G15"/>
  <c r="D15"/>
  <c r="B15"/>
  <c r="F15"/>
  <c r="E15"/>
  <c r="C15"/>
  <c r="T124" i="2"/>
  <c r="S124"/>
  <c r="S130" s="1"/>
  <c r="S131" s="1"/>
  <c r="R124"/>
  <c r="Q124"/>
  <c r="Q130" s="1"/>
  <c r="Q131" s="1"/>
  <c r="P124"/>
  <c r="O124"/>
  <c r="O130" s="1"/>
  <c r="O131" s="1"/>
  <c r="N124"/>
  <c r="M124"/>
  <c r="M130" s="1"/>
  <c r="M131" s="1"/>
  <c r="L124"/>
  <c r="K124"/>
  <c r="K130" s="1"/>
  <c r="K131" s="1"/>
  <c r="J124"/>
  <c r="I124"/>
  <c r="I130" s="1"/>
  <c r="I131" s="1"/>
  <c r="H124"/>
  <c r="G124"/>
  <c r="G130" s="1"/>
  <c r="G131" s="1"/>
  <c r="F124"/>
  <c r="E124"/>
  <c r="E130" s="1"/>
  <c r="E131" s="1"/>
  <c r="D124"/>
  <c r="C124"/>
  <c r="B124"/>
  <c r="T114"/>
  <c r="T130" s="1"/>
  <c r="T131" s="1"/>
  <c r="S114"/>
  <c r="R114"/>
  <c r="R130" s="1"/>
  <c r="R131" s="1"/>
  <c r="Q114"/>
  <c r="P114"/>
  <c r="P130" s="1"/>
  <c r="P131" s="1"/>
  <c r="O114"/>
  <c r="N114"/>
  <c r="N130" s="1"/>
  <c r="N131" s="1"/>
  <c r="M114"/>
  <c r="L114"/>
  <c r="L130" s="1"/>
  <c r="L131" s="1"/>
  <c r="K114"/>
  <c r="J114"/>
  <c r="J130" s="1"/>
  <c r="J131" s="1"/>
  <c r="I114"/>
  <c r="H114"/>
  <c r="H130" s="1"/>
  <c r="H131" s="1"/>
  <c r="G114"/>
  <c r="F114"/>
  <c r="E114"/>
  <c r="D114"/>
  <c r="C114"/>
  <c r="B114"/>
  <c r="B130" s="1"/>
  <c r="B131" s="1"/>
  <c r="T104"/>
  <c r="S104"/>
  <c r="R104"/>
  <c r="Q104"/>
  <c r="P104"/>
  <c r="O104"/>
  <c r="N104"/>
  <c r="M104"/>
  <c r="L104"/>
  <c r="K104"/>
  <c r="J104"/>
  <c r="I104"/>
  <c r="H104"/>
  <c r="G104"/>
  <c r="E104"/>
  <c r="C104"/>
  <c r="B104"/>
  <c r="F102"/>
  <c r="F104" s="1"/>
  <c r="E102"/>
  <c r="D102"/>
  <c r="D104" s="1"/>
  <c r="T95"/>
  <c r="S95"/>
  <c r="R95"/>
  <c r="Q95"/>
  <c r="P95"/>
  <c r="O95"/>
  <c r="N95"/>
  <c r="M95"/>
  <c r="L95"/>
  <c r="K95"/>
  <c r="J95"/>
  <c r="I95"/>
  <c r="H95"/>
  <c r="G95"/>
  <c r="E95"/>
  <c r="C95"/>
  <c r="B95"/>
  <c r="F92"/>
  <c r="F95" s="1"/>
  <c r="E92"/>
  <c r="D92"/>
  <c r="D95" s="1"/>
  <c r="C92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C69"/>
  <c r="C74" s="1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T44"/>
  <c r="S44"/>
  <c r="R44"/>
  <c r="Q44"/>
  <c r="P44"/>
  <c r="O44"/>
  <c r="N44"/>
  <c r="M44"/>
  <c r="L44"/>
  <c r="K44"/>
  <c r="J44"/>
  <c r="I44"/>
  <c r="H44"/>
  <c r="G44"/>
  <c r="E44"/>
  <c r="B44"/>
  <c r="F41"/>
  <c r="F44" s="1"/>
  <c r="E41"/>
  <c r="D41"/>
  <c r="D44" s="1"/>
  <c r="C41"/>
  <c r="C39"/>
  <c r="C44" s="1"/>
  <c r="T34"/>
  <c r="S34"/>
  <c r="R34"/>
  <c r="Q34"/>
  <c r="P34"/>
  <c r="O34"/>
  <c r="N34"/>
  <c r="M34"/>
  <c r="L34"/>
  <c r="K34"/>
  <c r="J34"/>
  <c r="I34"/>
  <c r="H34"/>
  <c r="G34"/>
  <c r="F34"/>
  <c r="E34"/>
  <c r="C34"/>
  <c r="B34"/>
  <c r="D31"/>
  <c r="D34" s="1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T13"/>
  <c r="S13"/>
  <c r="R13"/>
  <c r="Q13"/>
  <c r="P13"/>
  <c r="O13"/>
  <c r="N13"/>
  <c r="M13"/>
  <c r="L13"/>
  <c r="K13"/>
  <c r="J13"/>
  <c r="I13"/>
  <c r="H13"/>
  <c r="E13"/>
  <c r="D13"/>
  <c r="B13"/>
  <c r="G10"/>
  <c r="G13" s="1"/>
  <c r="F10"/>
  <c r="F13" s="1"/>
  <c r="D10"/>
  <c r="C10"/>
  <c r="C13" s="1"/>
  <c r="T308" i="1"/>
  <c r="S308"/>
  <c r="R308"/>
  <c r="Q308"/>
  <c r="P308"/>
  <c r="O308"/>
  <c r="N308"/>
  <c r="M308"/>
  <c r="L308"/>
  <c r="K308"/>
  <c r="J308"/>
  <c r="I308"/>
  <c r="H308"/>
  <c r="G308"/>
  <c r="F308"/>
  <c r="E308"/>
  <c r="D308"/>
  <c r="C308"/>
  <c r="B308"/>
  <c r="T300"/>
  <c r="S300"/>
  <c r="R300"/>
  <c r="Q300"/>
  <c r="P300"/>
  <c r="O300"/>
  <c r="N300"/>
  <c r="M300"/>
  <c r="L300"/>
  <c r="K300"/>
  <c r="J300"/>
  <c r="I300"/>
  <c r="H300"/>
  <c r="G300"/>
  <c r="F300"/>
  <c r="E300"/>
  <c r="D300"/>
  <c r="C300"/>
  <c r="B300"/>
  <c r="T288"/>
  <c r="S288"/>
  <c r="R288"/>
  <c r="Q288"/>
  <c r="P288"/>
  <c r="O288"/>
  <c r="N288"/>
  <c r="M288"/>
  <c r="L288"/>
  <c r="K288"/>
  <c r="J288"/>
  <c r="I288"/>
  <c r="H288"/>
  <c r="G288"/>
  <c r="F288"/>
  <c r="E288"/>
  <c r="D288"/>
  <c r="C288"/>
  <c r="B288"/>
  <c r="T283"/>
  <c r="S283"/>
  <c r="R283"/>
  <c r="Q283"/>
  <c r="P283"/>
  <c r="O283"/>
  <c r="N283"/>
  <c r="M283"/>
  <c r="L283"/>
  <c r="K283"/>
  <c r="J283"/>
  <c r="I283"/>
  <c r="H283"/>
  <c r="G283"/>
  <c r="F283"/>
  <c r="E283"/>
  <c r="D283"/>
  <c r="C283"/>
  <c r="B283"/>
  <c r="T273"/>
  <c r="S273"/>
  <c r="R273"/>
  <c r="Q273"/>
  <c r="P273"/>
  <c r="O273"/>
  <c r="N273"/>
  <c r="M273"/>
  <c r="L273"/>
  <c r="K273"/>
  <c r="J273"/>
  <c r="I273"/>
  <c r="H273"/>
  <c r="G273"/>
  <c r="F273"/>
  <c r="E273"/>
  <c r="D273"/>
  <c r="C273"/>
  <c r="B273"/>
  <c r="T261"/>
  <c r="S261"/>
  <c r="R261"/>
  <c r="Q261"/>
  <c r="P261"/>
  <c r="O261"/>
  <c r="N261"/>
  <c r="M261"/>
  <c r="L261"/>
  <c r="K261"/>
  <c r="J261"/>
  <c r="I261"/>
  <c r="H261"/>
  <c r="G261"/>
  <c r="D261"/>
  <c r="B261"/>
  <c r="F258"/>
  <c r="F261" s="1"/>
  <c r="E258"/>
  <c r="E261" s="1"/>
  <c r="C258"/>
  <c r="C261" s="1"/>
  <c r="T255"/>
  <c r="S255"/>
  <c r="R255"/>
  <c r="Q255"/>
  <c r="P255"/>
  <c r="O255"/>
  <c r="N255"/>
  <c r="M255"/>
  <c r="L255"/>
  <c r="K255"/>
  <c r="J255"/>
  <c r="I255"/>
  <c r="H255"/>
  <c r="G255"/>
  <c r="B255"/>
  <c r="F252"/>
  <c r="F255" s="1"/>
  <c r="E252"/>
  <c r="E255" s="1"/>
  <c r="D252"/>
  <c r="D255" s="1"/>
  <c r="C252"/>
  <c r="C255" s="1"/>
  <c r="T246"/>
  <c r="S246"/>
  <c r="R246"/>
  <c r="Q246"/>
  <c r="P246"/>
  <c r="O246"/>
  <c r="N246"/>
  <c r="M246"/>
  <c r="L246"/>
  <c r="K246"/>
  <c r="J246"/>
  <c r="I246"/>
  <c r="H246"/>
  <c r="G246"/>
  <c r="C246"/>
  <c r="B246"/>
  <c r="F244"/>
  <c r="F246" s="1"/>
  <c r="E244"/>
  <c r="E246" s="1"/>
  <c r="D244"/>
  <c r="D246" s="1"/>
  <c r="T235"/>
  <c r="S235"/>
  <c r="R235"/>
  <c r="Q235"/>
  <c r="P235"/>
  <c r="O235"/>
  <c r="N235"/>
  <c r="M235"/>
  <c r="L235"/>
  <c r="K235"/>
  <c r="J235"/>
  <c r="I235"/>
  <c r="H235"/>
  <c r="G235"/>
  <c r="F235"/>
  <c r="E235"/>
  <c r="D235"/>
  <c r="C235"/>
  <c r="B235"/>
  <c r="T230"/>
  <c r="S230"/>
  <c r="R230"/>
  <c r="Q230"/>
  <c r="P230"/>
  <c r="O230"/>
  <c r="N230"/>
  <c r="M230"/>
  <c r="L230"/>
  <c r="K230"/>
  <c r="J230"/>
  <c r="I230"/>
  <c r="H230"/>
  <c r="G230"/>
  <c r="C230"/>
  <c r="B230"/>
  <c r="F227"/>
  <c r="F230" s="1"/>
  <c r="E227"/>
  <c r="E230" s="1"/>
  <c r="D227"/>
  <c r="D230" s="1"/>
  <c r="C227"/>
  <c r="T221"/>
  <c r="S221"/>
  <c r="R221"/>
  <c r="Q221"/>
  <c r="P221"/>
  <c r="O221"/>
  <c r="N221"/>
  <c r="M221"/>
  <c r="L221"/>
  <c r="K221"/>
  <c r="J221"/>
  <c r="I221"/>
  <c r="H221"/>
  <c r="G221"/>
  <c r="B221"/>
  <c r="F218"/>
  <c r="F221" s="1"/>
  <c r="E218"/>
  <c r="E221" s="1"/>
  <c r="D218"/>
  <c r="D221" s="1"/>
  <c r="C218"/>
  <c r="C221" s="1"/>
  <c r="T209"/>
  <c r="S209"/>
  <c r="R209"/>
  <c r="Q209"/>
  <c r="P209"/>
  <c r="O209"/>
  <c r="N209"/>
  <c r="M209"/>
  <c r="L209"/>
  <c r="K209"/>
  <c r="J209"/>
  <c r="I209"/>
  <c r="H209"/>
  <c r="G209"/>
  <c r="F209"/>
  <c r="E209"/>
  <c r="D209"/>
  <c r="C209"/>
  <c r="B209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C204"/>
  <c r="B204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B165"/>
  <c r="C160"/>
  <c r="C165" s="1"/>
  <c r="T153"/>
  <c r="S153"/>
  <c r="R153"/>
  <c r="Q153"/>
  <c r="P153"/>
  <c r="O153"/>
  <c r="N153"/>
  <c r="M153"/>
  <c r="L153"/>
  <c r="K153"/>
  <c r="J153"/>
  <c r="I153"/>
  <c r="H153"/>
  <c r="E153"/>
  <c r="B153"/>
  <c r="G150"/>
  <c r="G153" s="1"/>
  <c r="F150"/>
  <c r="F153" s="1"/>
  <c r="D150"/>
  <c r="D153" s="1"/>
  <c r="C150"/>
  <c r="C153" s="1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T127"/>
  <c r="S127"/>
  <c r="R127"/>
  <c r="K127"/>
  <c r="J127"/>
  <c r="F127"/>
  <c r="E127"/>
  <c r="D127"/>
  <c r="C127"/>
  <c r="B127"/>
  <c r="Q123"/>
  <c r="Q127" s="1"/>
  <c r="P123"/>
  <c r="P127" s="1"/>
  <c r="O123"/>
  <c r="O127" s="1"/>
  <c r="N123"/>
  <c r="N127" s="1"/>
  <c r="M123"/>
  <c r="M127" s="1"/>
  <c r="L123"/>
  <c r="L127" s="1"/>
  <c r="I123"/>
  <c r="I127" s="1"/>
  <c r="H123"/>
  <c r="H127" s="1"/>
  <c r="G123"/>
  <c r="G127" s="1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T106"/>
  <c r="S106"/>
  <c r="R106"/>
  <c r="L106"/>
  <c r="K106"/>
  <c r="J106"/>
  <c r="I106"/>
  <c r="F106"/>
  <c r="E106"/>
  <c r="C106"/>
  <c r="B106"/>
  <c r="Q106"/>
  <c r="P106"/>
  <c r="O106"/>
  <c r="N106"/>
  <c r="M106"/>
  <c r="H106"/>
  <c r="G106"/>
  <c r="D106"/>
  <c r="T102"/>
  <c r="S102"/>
  <c r="R102"/>
  <c r="Q102"/>
  <c r="P102"/>
  <c r="O102"/>
  <c r="N102"/>
  <c r="M102"/>
  <c r="L102"/>
  <c r="K102"/>
  <c r="J102"/>
  <c r="I102"/>
  <c r="H102"/>
  <c r="G102"/>
  <c r="C102"/>
  <c r="B102"/>
  <c r="F98"/>
  <c r="F102" s="1"/>
  <c r="E98"/>
  <c r="E102" s="1"/>
  <c r="D98"/>
  <c r="D102" s="1"/>
  <c r="T93"/>
  <c r="S93"/>
  <c r="R93"/>
  <c r="Q93"/>
  <c r="P93"/>
  <c r="O93"/>
  <c r="N93"/>
  <c r="M93"/>
  <c r="L93"/>
  <c r="K93"/>
  <c r="J93"/>
  <c r="I93"/>
  <c r="H93"/>
  <c r="G93"/>
  <c r="B93"/>
  <c r="F90"/>
  <c r="F93" s="1"/>
  <c r="E90"/>
  <c r="E93" s="1"/>
  <c r="D90"/>
  <c r="D93" s="1"/>
  <c r="C90"/>
  <c r="C88"/>
  <c r="C93" s="1"/>
  <c r="T67"/>
  <c r="S67"/>
  <c r="R67"/>
  <c r="Q67"/>
  <c r="P67"/>
  <c r="O67"/>
  <c r="N67"/>
  <c r="M67"/>
  <c r="L67"/>
  <c r="K67"/>
  <c r="J67"/>
  <c r="I67"/>
  <c r="H67"/>
  <c r="G67"/>
  <c r="F67"/>
  <c r="E67"/>
  <c r="C67"/>
  <c r="B67"/>
  <c r="D64"/>
  <c r="D67" s="1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T22"/>
  <c r="S22"/>
  <c r="R22"/>
  <c r="Q22"/>
  <c r="P22"/>
  <c r="O22"/>
  <c r="N22"/>
  <c r="M22"/>
  <c r="L22"/>
  <c r="K22"/>
  <c r="J22"/>
  <c r="I22"/>
  <c r="H22"/>
  <c r="G22"/>
  <c r="E22"/>
  <c r="D22"/>
  <c r="B22"/>
  <c r="F22"/>
  <c r="C22"/>
  <c r="T13"/>
  <c r="S13"/>
  <c r="R13"/>
  <c r="Q13"/>
  <c r="P13"/>
  <c r="O13"/>
  <c r="N13"/>
  <c r="M13"/>
  <c r="L13"/>
  <c r="K13"/>
  <c r="J13"/>
  <c r="I13"/>
  <c r="H13"/>
  <c r="E13"/>
  <c r="B13"/>
  <c r="G10"/>
  <c r="G13" s="1"/>
  <c r="F10"/>
  <c r="F13" s="1"/>
  <c r="D10"/>
  <c r="D13" s="1"/>
  <c r="C10"/>
  <c r="C13" s="1"/>
  <c r="D154" l="1"/>
  <c r="E210"/>
  <c r="I210"/>
  <c r="M210"/>
  <c r="Q210"/>
  <c r="D289"/>
  <c r="H289"/>
  <c r="L289"/>
  <c r="P289"/>
  <c r="T289"/>
  <c r="C101" i="4"/>
  <c r="C102" s="1"/>
  <c r="G101"/>
  <c r="G102" s="1"/>
  <c r="S101"/>
  <c r="S102" s="1"/>
  <c r="I101"/>
  <c r="I102" s="1"/>
  <c r="K101"/>
  <c r="K102" s="1"/>
  <c r="B101"/>
  <c r="B102" s="1"/>
  <c r="J101"/>
  <c r="J102" s="1"/>
  <c r="L101"/>
  <c r="L102" s="1"/>
  <c r="R101"/>
  <c r="R102" s="1"/>
  <c r="T101"/>
  <c r="T102" s="1"/>
  <c r="C321" i="1"/>
  <c r="T133"/>
  <c r="H154"/>
  <c r="J154"/>
  <c r="L154"/>
  <c r="N154"/>
  <c r="P154"/>
  <c r="R154"/>
  <c r="T154"/>
  <c r="D210"/>
  <c r="F210"/>
  <c r="H210"/>
  <c r="J210"/>
  <c r="L210"/>
  <c r="N210"/>
  <c r="P210"/>
  <c r="R210"/>
  <c r="T210"/>
  <c r="F289"/>
  <c r="J289"/>
  <c r="N289"/>
  <c r="R289"/>
  <c r="G107"/>
  <c r="M107"/>
  <c r="O107"/>
  <c r="Q107"/>
  <c r="S107"/>
  <c r="H133"/>
  <c r="L133"/>
  <c r="P133"/>
  <c r="D133"/>
  <c r="J133"/>
  <c r="R133"/>
  <c r="F154"/>
  <c r="D183"/>
  <c r="F183"/>
  <c r="H183"/>
  <c r="J183"/>
  <c r="L183"/>
  <c r="N183"/>
  <c r="P183"/>
  <c r="R183"/>
  <c r="T183"/>
  <c r="C210"/>
  <c r="G210"/>
  <c r="K210"/>
  <c r="O210"/>
  <c r="S210"/>
  <c r="D236"/>
  <c r="F236"/>
  <c r="H236"/>
  <c r="J236"/>
  <c r="L236"/>
  <c r="N236"/>
  <c r="P236"/>
  <c r="R236"/>
  <c r="T236"/>
  <c r="C289"/>
  <c r="E289"/>
  <c r="G289"/>
  <c r="I289"/>
  <c r="K289"/>
  <c r="M289"/>
  <c r="O289"/>
  <c r="Q289"/>
  <c r="S289"/>
  <c r="F133"/>
  <c r="C133"/>
  <c r="E133"/>
  <c r="K133"/>
  <c r="S133"/>
  <c r="F107"/>
  <c r="J107"/>
  <c r="L107"/>
  <c r="D107"/>
  <c r="H107"/>
  <c r="N107"/>
  <c r="P107"/>
  <c r="I107"/>
  <c r="K107"/>
  <c r="R107"/>
  <c r="T107"/>
  <c r="D56"/>
  <c r="F56"/>
  <c r="H56"/>
  <c r="J56"/>
  <c r="L56"/>
  <c r="N56"/>
  <c r="P56"/>
  <c r="R56"/>
  <c r="T56"/>
  <c r="C56"/>
  <c r="E56"/>
  <c r="G56"/>
  <c r="I56"/>
  <c r="K56"/>
  <c r="M56"/>
  <c r="O56"/>
  <c r="Q56"/>
  <c r="S56"/>
  <c r="I28"/>
  <c r="K28"/>
  <c r="M28"/>
  <c r="O28"/>
  <c r="Q28"/>
  <c r="S28"/>
  <c r="C28"/>
  <c r="E28"/>
  <c r="H28"/>
  <c r="J28"/>
  <c r="L28"/>
  <c r="N28"/>
  <c r="P28"/>
  <c r="R28"/>
  <c r="T28"/>
  <c r="F101" i="4"/>
  <c r="F102" s="1"/>
  <c r="H101"/>
  <c r="H102" s="1"/>
  <c r="N101"/>
  <c r="N102" s="1"/>
  <c r="P101"/>
  <c r="P102" s="1"/>
  <c r="E101"/>
  <c r="E102" s="1"/>
  <c r="M101"/>
  <c r="M102" s="1"/>
  <c r="O101"/>
  <c r="O102" s="1"/>
  <c r="Q101"/>
  <c r="Q102" s="1"/>
  <c r="D101"/>
  <c r="D102" s="1"/>
  <c r="D130" i="2"/>
  <c r="D131" s="1"/>
  <c r="F130"/>
  <c r="F131" s="1"/>
  <c r="C130"/>
  <c r="C131" s="1"/>
  <c r="E107" i="1"/>
  <c r="C107"/>
  <c r="N133"/>
  <c r="G133"/>
  <c r="I133"/>
  <c r="M133"/>
  <c r="O133"/>
  <c r="Q133"/>
  <c r="C154"/>
  <c r="E154"/>
  <c r="G154"/>
  <c r="I154"/>
  <c r="K154"/>
  <c r="M154"/>
  <c r="O154"/>
  <c r="Q154"/>
  <c r="S154"/>
  <c r="C183"/>
  <c r="E183"/>
  <c r="G183"/>
  <c r="I183"/>
  <c r="K183"/>
  <c r="M183"/>
  <c r="O183"/>
  <c r="Q183"/>
  <c r="S183"/>
  <c r="C236"/>
  <c r="E236"/>
  <c r="G236"/>
  <c r="I236"/>
  <c r="K236"/>
  <c r="M236"/>
  <c r="O236"/>
  <c r="Q236"/>
  <c r="S236"/>
  <c r="G28"/>
  <c r="D28"/>
  <c r="F28"/>
  <c r="T81" l="1"/>
  <c r="S81"/>
  <c r="R81"/>
  <c r="Q81"/>
  <c r="P81"/>
  <c r="O81"/>
  <c r="N81"/>
  <c r="M81"/>
  <c r="L81"/>
  <c r="K81"/>
  <c r="J81"/>
  <c r="I81"/>
  <c r="H81"/>
  <c r="B81"/>
  <c r="E321" s="1"/>
  <c r="G80"/>
  <c r="G81" s="1"/>
  <c r="F80"/>
  <c r="F81" s="1"/>
  <c r="E80"/>
  <c r="E81" s="1"/>
  <c r="D80"/>
  <c r="D81" s="1"/>
  <c r="C80"/>
  <c r="C81" s="1"/>
  <c r="T41" i="3" l="1"/>
  <c r="T168" s="1"/>
  <c r="T169" s="1"/>
  <c r="S41"/>
  <c r="S168" s="1"/>
  <c r="S169" s="1"/>
  <c r="R41"/>
  <c r="R168" s="1"/>
  <c r="R169" s="1"/>
  <c r="L41"/>
  <c r="L168" s="1"/>
  <c r="L169" s="1"/>
  <c r="K41"/>
  <c r="K168" s="1"/>
  <c r="K169" s="1"/>
  <c r="J41"/>
  <c r="J168" s="1"/>
  <c r="J169" s="1"/>
  <c r="I41"/>
  <c r="I168" s="1"/>
  <c r="I169" s="1"/>
  <c r="E41"/>
  <c r="E168" s="1"/>
  <c r="E169" s="1"/>
  <c r="D41"/>
  <c r="D168" s="1"/>
  <c r="D169" s="1"/>
  <c r="C41"/>
  <c r="C168" s="1"/>
  <c r="C169" s="1"/>
  <c r="B41"/>
  <c r="B168" s="1"/>
  <c r="B169" s="1"/>
  <c r="Q38"/>
  <c r="Q41" s="1"/>
  <c r="Q168" s="1"/>
  <c r="Q169" s="1"/>
  <c r="P38"/>
  <c r="P41" s="1"/>
  <c r="P168" s="1"/>
  <c r="P169" s="1"/>
  <c r="O38"/>
  <c r="O41" s="1"/>
  <c r="O168" s="1"/>
  <c r="O169" s="1"/>
  <c r="N38"/>
  <c r="N41" s="1"/>
  <c r="N168" s="1"/>
  <c r="N169" s="1"/>
  <c r="M38"/>
  <c r="M41" s="1"/>
  <c r="M168" s="1"/>
  <c r="M169" s="1"/>
  <c r="H38"/>
  <c r="H41" s="1"/>
  <c r="H168" s="1"/>
  <c r="H169" s="1"/>
  <c r="G38"/>
  <c r="G41" s="1"/>
  <c r="G168" s="1"/>
  <c r="G169" s="1"/>
  <c r="F38"/>
  <c r="F41" s="1"/>
  <c r="F168" s="1"/>
  <c r="F169" s="1"/>
  <c r="Q73" i="1" l="1"/>
  <c r="P73"/>
  <c r="O73"/>
  <c r="N73"/>
  <c r="M73"/>
  <c r="H73"/>
  <c r="G73"/>
  <c r="F73"/>
  <c r="C76" l="1"/>
  <c r="D76"/>
  <c r="E76"/>
  <c r="F76"/>
  <c r="G76"/>
  <c r="H76"/>
  <c r="I76"/>
  <c r="J76"/>
  <c r="K76"/>
  <c r="L76"/>
  <c r="M76"/>
  <c r="N76"/>
  <c r="O76"/>
  <c r="P76"/>
  <c r="Q76"/>
  <c r="R76"/>
  <c r="S76"/>
  <c r="T76"/>
  <c r="B76"/>
  <c r="D321" s="1"/>
  <c r="S82" l="1"/>
  <c r="S316" s="1"/>
  <c r="S317" s="1"/>
  <c r="Q82"/>
  <c r="Q316" s="1"/>
  <c r="Q317" s="1"/>
  <c r="O82"/>
  <c r="O316" s="1"/>
  <c r="O317" s="1"/>
  <c r="M82"/>
  <c r="M316" s="1"/>
  <c r="M317" s="1"/>
  <c r="K82"/>
  <c r="K316" s="1"/>
  <c r="K317" s="1"/>
  <c r="I82"/>
  <c r="I316" s="1"/>
  <c r="I317" s="1"/>
  <c r="G82"/>
  <c r="G316" s="1"/>
  <c r="G317" s="1"/>
  <c r="T82"/>
  <c r="T316" s="1"/>
  <c r="T317" s="1"/>
  <c r="R82"/>
  <c r="R316" s="1"/>
  <c r="R317" s="1"/>
  <c r="P82"/>
  <c r="P316" s="1"/>
  <c r="P317" s="1"/>
  <c r="N82"/>
  <c r="N316" s="1"/>
  <c r="N317" s="1"/>
  <c r="L82"/>
  <c r="L316" s="1"/>
  <c r="L317" s="1"/>
  <c r="J82"/>
  <c r="J316" s="1"/>
  <c r="J317" s="1"/>
  <c r="H82"/>
  <c r="H316" s="1"/>
  <c r="H317" s="1"/>
  <c r="F82"/>
  <c r="F316" s="1"/>
  <c r="F317" s="1"/>
  <c r="E82"/>
  <c r="E316" s="1"/>
  <c r="E317" s="1"/>
  <c r="D82"/>
  <c r="D316" s="1"/>
  <c r="D317" s="1"/>
  <c r="C82"/>
  <c r="C316" s="1"/>
  <c r="C317" s="1"/>
</calcChain>
</file>

<file path=xl/sharedStrings.xml><?xml version="1.0" encoding="utf-8"?>
<sst xmlns="http://schemas.openxmlformats.org/spreadsheetml/2006/main" count="2452" uniqueCount="258">
  <si>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</si>
  <si>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</si>
  <si>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</si>
  <si>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</si>
  <si>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</si>
  <si>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</si>
  <si>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</si>
  <si>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</si>
  <si>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</si>
  <si>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</si>
  <si>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</si>
  <si>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</si>
  <si>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</si>
  <si>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</si>
  <si>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</si>
  <si>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Д, мкг</t>
  </si>
  <si>
    <t>В2, мг</t>
  </si>
  <si>
    <t>Са, мг</t>
  </si>
  <si>
    <t>Mg, мг</t>
  </si>
  <si>
    <t>Р, мг</t>
  </si>
  <si>
    <t>Fе, мг</t>
  </si>
  <si>
    <t>К, мг</t>
  </si>
  <si>
    <t>I, мкг</t>
  </si>
  <si>
    <t>F, мг</t>
  </si>
  <si>
    <t>Se, мг</t>
  </si>
  <si>
    <t>Завтрак</t>
  </si>
  <si>
    <t>КАША ВЯЗКАЯ МОЛОЧНАЯ ИЗ РИСА И ПШЕНА</t>
  </si>
  <si>
    <t>175</t>
  </si>
  <si>
    <t>2017</t>
  </si>
  <si>
    <t>БУТЕРБРОД С СЫРОМ И МАСЛОМ</t>
  </si>
  <si>
    <t>3</t>
  </si>
  <si>
    <t>2008</t>
  </si>
  <si>
    <t xml:space="preserve">ЧАЙ С МОЛОКОМ </t>
  </si>
  <si>
    <t>378</t>
  </si>
  <si>
    <t>338</t>
  </si>
  <si>
    <t>ХЛЕБ РЖАНОЙ</t>
  </si>
  <si>
    <t>2020</t>
  </si>
  <si>
    <t>Итого за прием пищи:</t>
  </si>
  <si>
    <t>Обед</t>
  </si>
  <si>
    <t>ИКРА КАБАЧКОВАЯ КОНСЕРВИРОВАННАЯ</t>
  </si>
  <si>
    <t>2022</t>
  </si>
  <si>
    <t>СУП КАРТОФЕЛЬНЫЙ С МАКАРОННЫМИ ИЗДЕЛИЯМИ</t>
  </si>
  <si>
    <t>103</t>
  </si>
  <si>
    <t>ПЮРЕ КАРТОФЕЛЬНОЕ</t>
  </si>
  <si>
    <t>312</t>
  </si>
  <si>
    <t>КОТЛЕТЫ  РЫБНЫЕ /СОУС МОЛОЧНЫЙ   100/25</t>
  </si>
  <si>
    <t>234</t>
  </si>
  <si>
    <t>КИСЕЛЬ ИЗ ЯБЛОК СУШЕНЫХ</t>
  </si>
  <si>
    <t>354</t>
  </si>
  <si>
    <t>ХЛЕБ ПШЕНИЧНЫЙ</t>
  </si>
  <si>
    <t>Полдник</t>
  </si>
  <si>
    <t>ЗАПЕКАНКА ИЗ ПЕЧЕНИ С РИСОМ/ СОУС ТОМАТНЫЙ С ОВОЩАМИ 200/20</t>
  </si>
  <si>
    <t>2023</t>
  </si>
  <si>
    <t>ЧАЙ С ЛИМОНОМ</t>
  </si>
  <si>
    <t>Всего за день:</t>
  </si>
  <si>
    <t>1</t>
  </si>
  <si>
    <t>71</t>
  </si>
  <si>
    <t>КАША ЯЧНЕВАЯ РАССЫПЧАТАЯ ПО-КУПЕЧЕСКИ</t>
  </si>
  <si>
    <t>КОТЛЕТЫ ДОМАШНИЕ С МАСЛОМ 100/5</t>
  </si>
  <si>
    <t>271</t>
  </si>
  <si>
    <t>СОК ФРУКТОВЫЙ **/ЯБЛОЧНЫЙ/</t>
  </si>
  <si>
    <t>389</t>
  </si>
  <si>
    <t>САЛАТ ИЗ СВЕКЛЫ С  ИЗЮМОМ</t>
  </si>
  <si>
    <t>ЩИ ИЗ СВЕЖЕЙ КАПУСТЫ</t>
  </si>
  <si>
    <t>87</t>
  </si>
  <si>
    <t>ПЛОВ ИЗ ЦЫПЛЕНКА</t>
  </si>
  <si>
    <t>291</t>
  </si>
  <si>
    <t>КИСЛОМОЛОЧНЫЙ НАПИТОК*****/ КЕФИР/</t>
  </si>
  <si>
    <t>386</t>
  </si>
  <si>
    <t>ФРУКТЫ СВЕЖИЕ ПО СЕЗОНУ* АПЕЛЬСИН/</t>
  </si>
  <si>
    <t>Молоко для детского питания 2,5% 200 г т/п</t>
  </si>
  <si>
    <t>ЗАПЕКАНКА ИЗ ТВОРОГА С  ТЫКВОЙ / ПОВИДЛО 180/20</t>
  </si>
  <si>
    <t>КОМПОТ ИЗ СВЕЖИХ ПЛОДОВ (1-ЫЙ ВАРИАНТ) ЯБЛОЧНЫЙ</t>
  </si>
  <si>
    <t>342.1</t>
  </si>
  <si>
    <t>2</t>
  </si>
  <si>
    <t>САЛАТ ИЗ БЕЛОКОЧАННОЙ КАПУСТЫ С ЯБЛОКАМИ</t>
  </si>
  <si>
    <t>46</t>
  </si>
  <si>
    <t>ГРАТЕН ИЗ ПЕЧЕНИ С КАРТОФЕЛЕМ</t>
  </si>
  <si>
    <t>КОМПОТ ИЗ СМЕСИ СУХОФРУКТОВ</t>
  </si>
  <si>
    <t>349</t>
  </si>
  <si>
    <t>СУП КРЕСТЬЯНСКИЙ С КРУПОЙ</t>
  </si>
  <si>
    <t>98</t>
  </si>
  <si>
    <t>РАГУ ИЗ ОВОЩЕЙ</t>
  </si>
  <si>
    <t>143</t>
  </si>
  <si>
    <t>БИТОЧКИ РЫБНЫЕ С МАСЛОМ 100/5</t>
  </si>
  <si>
    <t>Итого за прием пищи:</t>
  </si>
  <si>
    <t>ЗАПЕКАНКА  ОВОЩНАЯ С КУРИЦЕЙ</t>
  </si>
  <si>
    <t>3</t>
  </si>
  <si>
    <t>ФРУКТЫ СВЕЖИЕ ПО СЕЗОНУ* /ЯБЛОКО/</t>
  </si>
  <si>
    <t>ЗАПЕКАНКА ИЗ ТВОРОГА/ПОВИДЛО 200/20</t>
  </si>
  <si>
    <t>223</t>
  </si>
  <si>
    <t>БОРЩ С ФАСОЛЬЮ И КАРТОФЕЛЕМ</t>
  </si>
  <si>
    <t>84</t>
  </si>
  <si>
    <t>ЖАРКОЕ ПО-ДОМАШНЕМУ</t>
  </si>
  <si>
    <t>259</t>
  </si>
  <si>
    <t>КАКАО С МОЛОКОМ</t>
  </si>
  <si>
    <t>382</t>
  </si>
  <si>
    <t xml:space="preserve">ТЫКВА, ПРИПУЩЕННАЯ С ЯБЛОКАМИ </t>
  </si>
  <si>
    <t>4</t>
  </si>
  <si>
    <t>ТЕФТЕЛИ РЫБНЫЕ В СОУСЕ 130/15</t>
  </si>
  <si>
    <t>САЛАТ ИЗ БЕЛОКОЧАННОЙ КАПУСТЫ С МОРКОВЬЮ****</t>
  </si>
  <si>
    <t>СУП ИЗ ОВОЩЕЙ С ФРИКАДЕЛЬКАМИ 180/70</t>
  </si>
  <si>
    <t>99</t>
  </si>
  <si>
    <t xml:space="preserve">МАКАРОНЫ, ЗАПЕЧЕННЫЕ С ЯЙЦОМ И СЫРОМ </t>
  </si>
  <si>
    <t>206</t>
  </si>
  <si>
    <t>СОК ФРУКТОВЫЙ ** ВИШНЕВЫЙ</t>
  </si>
  <si>
    <t>5</t>
  </si>
  <si>
    <t xml:space="preserve">ЯБЛОКИ ПЕЧЕНЫЕ </t>
  </si>
  <si>
    <t>372</t>
  </si>
  <si>
    <t>КАША ОВСЯНАЯ "ГЕРКУЛЕС" ВЯЗКАЯ</t>
  </si>
  <si>
    <t>184</t>
  </si>
  <si>
    <t>СУП С МАКАРОННЫМИ ИЗДЕЛИЯМИ</t>
  </si>
  <si>
    <t>111</t>
  </si>
  <si>
    <t>6</t>
  </si>
  <si>
    <t>МЮСЛИ  С МОЛОКОМ</t>
  </si>
  <si>
    <t>179</t>
  </si>
  <si>
    <t>БУТЕРБРОДЫ С ПОВИДЛОМ И МАСЛОМ</t>
  </si>
  <si>
    <t>КОФЕЙНЫЙ НАПИТОК С МОЛОКОМ</t>
  </si>
  <si>
    <t>379</t>
  </si>
  <si>
    <t xml:space="preserve">СУП КАРТОФЕЛЬНЫЙ С БОБОВЫМИ </t>
  </si>
  <si>
    <t>102</t>
  </si>
  <si>
    <t>КАПУСТА, ТУШЕННАЯ С ЯБЛОКАМИ</t>
  </si>
  <si>
    <t>322</t>
  </si>
  <si>
    <t>ТЕФТЕЛИ МЯСНЫЕ  110/20</t>
  </si>
  <si>
    <t>278</t>
  </si>
  <si>
    <t>КАРТОФЕЛЬ ОТВАРНОЙ</t>
  </si>
  <si>
    <t>125</t>
  </si>
  <si>
    <t>КОТЛЕТЫ РЫБНЫЕ С МАСЛОМ  110/5</t>
  </si>
  <si>
    <t>7</t>
  </si>
  <si>
    <t>ОВОЩИ НАТУРАЛЬНЫЕ /МОРКОВНЫЕ ПАЛОЧКИ/</t>
  </si>
  <si>
    <t>КАРТОФЕЛЬ ЗАПЕЧЕННЫЙ С ОВОЩАМИ И ЯЙЦОМ</t>
  </si>
  <si>
    <t>КОТЛЕТЫ РУБЛЕННЫЕ ИЗ ЦЫПЛЕНКА</t>
  </si>
  <si>
    <t xml:space="preserve">САЛАТ ВИТАМИННЫЙ </t>
  </si>
  <si>
    <t>ТТК 2</t>
  </si>
  <si>
    <t>РАССОЛЬНИК ЛЕНИНГРАДСКИЙ</t>
  </si>
  <si>
    <t>96</t>
  </si>
  <si>
    <t>КАША  "ЯНТАРНАЯ "ИЗ ПШЕННОЙ КРУПЫ С ЯБЛОКАМИ</t>
  </si>
  <si>
    <t>305</t>
  </si>
  <si>
    <t>2004</t>
  </si>
  <si>
    <t>8</t>
  </si>
  <si>
    <t>ИКРА МОРКОВНАЯ</t>
  </si>
  <si>
    <t xml:space="preserve">ПАСТА С КУРИЦЕЙ </t>
  </si>
  <si>
    <t xml:space="preserve">ИКРА СВЕКОЛЬНАЯ </t>
  </si>
  <si>
    <t>75</t>
  </si>
  <si>
    <t>СУП-ЛАПША ДОМАШНЯЯ</t>
  </si>
  <si>
    <t>113</t>
  </si>
  <si>
    <t>КАША РАССЫПЧАТАЯ ПЕРЛОВАЯ</t>
  </si>
  <si>
    <t>171.3</t>
  </si>
  <si>
    <t>ЧАЙ С САХАРОМ</t>
  </si>
  <si>
    <t>376</t>
  </si>
  <si>
    <t>МЯСО ТУШЕНОЕ С ОВОЩАМИ В СОУСЕ</t>
  </si>
  <si>
    <t>2012</t>
  </si>
  <si>
    <t>9</t>
  </si>
  <si>
    <t>ЯБЛОКИ, ЗАПЕЧЕННЫЕ  ПО-КУБАНСКИ</t>
  </si>
  <si>
    <t xml:space="preserve">КАКАО С МОЛОКОМ </t>
  </si>
  <si>
    <t>САЛАТ "КУБАНОЧКА"</t>
  </si>
  <si>
    <t>БОРЩ ПО-КУБАНСКИ</t>
  </si>
  <si>
    <t>КАРТОФЕЛЬ  ПО-ХУТОРСКИ</t>
  </si>
  <si>
    <t>КОТЛЕТЫ  КУРИНЫЕ "КАЗАЧОК"</t>
  </si>
  <si>
    <t xml:space="preserve">УЗВАР ИЗ СУХОФРУКТОВ И   ПЛОДОВ ШИПОВНИКА </t>
  </si>
  <si>
    <t>СЫР (ПОРЦИЯМИ)</t>
  </si>
  <si>
    <t>15</t>
  </si>
  <si>
    <t>10</t>
  </si>
  <si>
    <t>КАПУСТА ТУШЕНАЯ</t>
  </si>
  <si>
    <t>321</t>
  </si>
  <si>
    <t>КОТЛЕТЫ РЫБНЫЕ ЛЮБИТЕЛЬСКИЕ</t>
  </si>
  <si>
    <t>241</t>
  </si>
  <si>
    <t>ОВОЩИ НАТУРАЛЬНЫЕ ПО СЕЗОНУ****/ТОМАТЫ/</t>
  </si>
  <si>
    <t xml:space="preserve">СУП ИЗ ОВОЩЕЙ </t>
  </si>
  <si>
    <t>ЗАПЕКАНКА ИЗ ПЕЧЕНИ  ПО-ЦАРСКИ</t>
  </si>
  <si>
    <t xml:space="preserve">СОУС ТОМАТНЫЙ С ОВОЩАМИ </t>
  </si>
  <si>
    <t>МАКАРОНЫ, ЗАПЕЧЕННЫЕ С ЯЙЦОМ</t>
  </si>
  <si>
    <t>11</t>
  </si>
  <si>
    <t>120</t>
  </si>
  <si>
    <t>СУП С КЛЕЦКАМИ</t>
  </si>
  <si>
    <t>118.2</t>
  </si>
  <si>
    <t>СТОЖКИ КУРИНЫЕ С ОВОЩАМИ</t>
  </si>
  <si>
    <t>35</t>
  </si>
  <si>
    <t>13</t>
  </si>
  <si>
    <t>1 день 1 неделя</t>
  </si>
  <si>
    <t>2 день 1 неделя</t>
  </si>
  <si>
    <t>3 день 1 неделя</t>
  </si>
  <si>
    <t>4 день 1 неделя</t>
  </si>
  <si>
    <t>5 день 1 неделя</t>
  </si>
  <si>
    <t>6 день 1 неделя</t>
  </si>
  <si>
    <t>1 день 2 неделя</t>
  </si>
  <si>
    <t>2 день 2 неделя</t>
  </si>
  <si>
    <t>3 день 2 неделя</t>
  </si>
  <si>
    <t>4 день 2 неделя</t>
  </si>
  <si>
    <t>5 день 2 неделя</t>
  </si>
  <si>
    <t>6 день 2 еделя</t>
  </si>
  <si>
    <t>"УТВЕРЖДАЮ"
"____"______________ 2023 г.</t>
  </si>
  <si>
    <t>"СОГЛАСОВАНО
Директор
 ООО "ВИТАЛАЙН"
____________Н.Н.Клоков
"____"______________ 2023 г.</t>
  </si>
  <si>
    <t>ПП</t>
  </si>
  <si>
    <t>ТТК 23</t>
  </si>
  <si>
    <t>ПИРОЖОК ПЕЧЕНЫЙ С КАПУСТОЙ</t>
  </si>
  <si>
    <t>424</t>
  </si>
  <si>
    <t>БУЛОЧКА ДОМАШНЯЯ ПП</t>
  </si>
  <si>
    <t>ТТК 20</t>
  </si>
  <si>
    <t>ООО "ВИТА ЛАЙН"</t>
  </si>
  <si>
    <t>ИТОГО ПО ОСНОВНОМУ  МЕНЮ</t>
  </si>
  <si>
    <t>ИТОГО</t>
  </si>
  <si>
    <t>ИТОГО ЗА ВЕСЬ ПЕРИОД</t>
  </si>
  <si>
    <t>СРЕДНЕЕ ЗНАЧЕНИЕ ЗА ПЕРИОД</t>
  </si>
  <si>
    <t xml:space="preserve">                                                                                     СУММАРНЫЕ ОБЪЕМЫ БЛЮД ПО ПРИЕМАМ ПИЩИ (В ГРАММАХ)</t>
  </si>
  <si>
    <t>ВОЗРАСТ ДЕТЕЙ</t>
  </si>
  <si>
    <t>ЗАВТРАК</t>
  </si>
  <si>
    <t>ОБЕД</t>
  </si>
  <si>
    <t>ПОЛДНИК</t>
  </si>
  <si>
    <t>7-11 ЛЕТ</t>
  </si>
  <si>
    <t>ТТК 1</t>
  </si>
  <si>
    <t>ТТК 3</t>
  </si>
  <si>
    <t>ТТК 4</t>
  </si>
  <si>
    <t>ТТК 5</t>
  </si>
  <si>
    <t>ТТК 25</t>
  </si>
  <si>
    <t>ТТК 21</t>
  </si>
  <si>
    <t>ТТК 6</t>
  </si>
  <si>
    <t>239/ТТК20</t>
  </si>
  <si>
    <t>47</t>
  </si>
  <si>
    <t>ТТК24</t>
  </si>
  <si>
    <t>ТТК 7</t>
  </si>
  <si>
    <t>ТТК 8</t>
  </si>
  <si>
    <t>ТТК 9</t>
  </si>
  <si>
    <t>ТТК 10</t>
  </si>
  <si>
    <t>ТТК 11</t>
  </si>
  <si>
    <t>ТТК 12</t>
  </si>
  <si>
    <t>ТТК 13</t>
  </si>
  <si>
    <t>ТТК 14</t>
  </si>
  <si>
    <t>ТТК 15</t>
  </si>
  <si>
    <t>ТТК 16</t>
  </si>
  <si>
    <t>ТТК 17</t>
  </si>
  <si>
    <t>ТТК 19</t>
  </si>
  <si>
    <t xml:space="preserve"> ОСНОВНОЕ  ЦИКЛИЧНОЕ МЕНЮ ПРИГОТАВЛИВАЕМЫХ БЛЮД НА ЛЕТНЕ-ОСЕННИЙ ПЕРИОД ДЛЯ ВОЗРАСТНОЙ КАТЕГОРИИ ДЕТЕЙ 12-18 ЛЕТ </t>
  </si>
  <si>
    <t>ИТОГО ЗАВТРАКИ</t>
  </si>
  <si>
    <t>ИТОГО ОБЕДЫ</t>
  </si>
  <si>
    <t>КИСЕЛЬ ИЗ СОКА ПЛОДОВОГО  С САХАРОМ</t>
  </si>
  <si>
    <t>ЗАПЕКАНКА ИЗ ТВОРОГА / МОЛОКО СГУЩ 200/20</t>
  </si>
  <si>
    <t>АЗУ С МЯСОМ И ОВОЩАМИ</t>
  </si>
  <si>
    <t>ИТОГО ПОЛДНИКИ</t>
  </si>
  <si>
    <t>МАКАРОНЫ В МОЛОКЕ</t>
  </si>
  <si>
    <t>РИС ОТВАРНОЙ</t>
  </si>
  <si>
    <t>ФРУКТЫ СВЕЖИЕ ПО СЕЗОНУ  /ЯБЛОКО/</t>
  </si>
  <si>
    <t>СОК ФРУКТОВЫЙ /ВИНОГРАДНЫЙ/</t>
  </si>
  <si>
    <t>ОВОЩИ НАТУРАЛЬНЫЕ ПО СЕЗОНУ/ ОГУРЦЫ /</t>
  </si>
  <si>
    <t>СОК ФРУКТОВЫЙ /ЯБЛОЧНЫЙ/</t>
  </si>
  <si>
    <t>КИСЛОМОЛОЧНЫЙ НАПИТОК/ КЕФИР/</t>
  </si>
  <si>
    <t>ФРУКТЫ СВЕЖИЕ ПО СЕЗОНУ/ АПЕЛЬСИН/</t>
  </si>
  <si>
    <t>ОВОЩИ НАТУРАЛЬНЫЕ ПО СЕЗОНУ/ ТОМАТЫ /</t>
  </si>
  <si>
    <t>КИСЛОМОЛОЧНЫЙ НАПИТОК /КЕФИР/</t>
  </si>
  <si>
    <t>КОНДИТЕРСКИЕ ИЗДЕЛИЯ /ПЕЧЕНЬЕ САХАРНОЕ/</t>
  </si>
  <si>
    <t>КИСЛОМОЛОЧНЫЙ НАПИТОК/  СНЕЖОК/</t>
  </si>
  <si>
    <t>ФРУКТЫ СВЕЖИЕ ПО СЕЗОНУ /ЯБЛОКО/</t>
  </si>
  <si>
    <t>КИСЛОМОЛОЧНЫЙ НАПИТОК /СНЕЖОК/</t>
  </si>
  <si>
    <t>СОК ФРУКТОВЫЙ/ВИНОГРАДНЫЙ/</t>
  </si>
  <si>
    <t>КИСЛОМОЛОЧНЫЙ НАПИТОК /  СНЕЖОК/</t>
  </si>
  <si>
    <t>КИСЛОМОЛОЧНЫЙ НАПИТОК / СНЕЖОК/</t>
  </si>
  <si>
    <t>КИСЛОМОЛОЧНЫЙ НАПИТОК/ СНЕЖОК/</t>
  </si>
  <si>
    <t>СОК ФРУКТОВЫЙ / ВИШНЕВЫЙ/</t>
  </si>
</sst>
</file>

<file path=xl/styles.xml><?xml version="1.0" encoding="utf-8"?>
<styleSheet xmlns="http://schemas.openxmlformats.org/spreadsheetml/2006/main">
  <fonts count="7">
    <font>
      <sz val="8"/>
      <color rgb="FF000000"/>
      <name val="Tahoma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rgb="FF000000"/>
      <name val="Arial"/>
    </font>
    <font>
      <sz val="9"/>
      <color rgb="FF00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15" borderId="13" xfId="0" applyFont="1" applyFill="1" applyBorder="1" applyAlignment="1">
      <alignment horizontal="left" vertical="center" wrapText="1"/>
    </xf>
    <xf numFmtId="0" fontId="1" fillId="15" borderId="13" xfId="0" applyNumberFormat="1" applyFont="1" applyFill="1" applyBorder="1" applyAlignment="1">
      <alignment horizontal="center" vertical="center" wrapText="1"/>
    </xf>
    <xf numFmtId="4" fontId="1" fillId="15" borderId="13" xfId="0" applyNumberFormat="1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1" fillId="1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4" borderId="13" xfId="0" applyFont="1" applyFill="1" applyBorder="1" applyAlignment="1">
      <alignment horizontal="left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4" fontId="2" fillId="4" borderId="3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1" fillId="7" borderId="5" xfId="0" applyNumberFormat="1" applyFont="1" applyFill="1" applyBorder="1" applyAlignment="1">
      <alignment horizontal="center" vertical="center" wrapText="1"/>
    </xf>
    <xf numFmtId="4" fontId="1" fillId="8" borderId="6" xfId="0" applyNumberFormat="1" applyFont="1" applyFill="1" applyBorder="1" applyAlignment="1">
      <alignment horizontal="center" vertical="center" wrapText="1"/>
    </xf>
    <xf numFmtId="4" fontId="1" fillId="9" borderId="7" xfId="0" applyNumberFormat="1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left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left" vertical="top" wrapText="1"/>
    </xf>
    <xf numFmtId="4" fontId="2" fillId="11" borderId="9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1" fillId="15" borderId="0" xfId="0" applyNumberFormat="1" applyFont="1" applyFill="1" applyAlignment="1">
      <alignment horizontal="center" vertical="center"/>
    </xf>
    <xf numFmtId="0" fontId="1" fillId="15" borderId="0" xfId="0" applyFont="1" applyFill="1"/>
    <xf numFmtId="0" fontId="4" fillId="15" borderId="17" xfId="0" applyFont="1" applyFill="1" applyBorder="1" applyAlignment="1">
      <alignment horizontal="left" vertical="top" wrapText="1"/>
    </xf>
    <xf numFmtId="4" fontId="4" fillId="15" borderId="17" xfId="0" applyNumberFormat="1" applyFont="1" applyFill="1" applyBorder="1" applyAlignment="1">
      <alignment horizontal="center" vertical="center" wrapText="1"/>
    </xf>
    <xf numFmtId="0" fontId="2" fillId="15" borderId="0" xfId="0" applyFont="1" applyFill="1"/>
    <xf numFmtId="0" fontId="2" fillId="0" borderId="0" xfId="0" applyFont="1"/>
    <xf numFmtId="0" fontId="3" fillId="15" borderId="12" xfId="0" applyFont="1" applyFill="1" applyBorder="1" applyAlignment="1">
      <alignment horizontal="left" vertical="top" wrapText="1"/>
    </xf>
    <xf numFmtId="4" fontId="3" fillId="15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4" fillId="15" borderId="12" xfId="0" applyNumberFormat="1" applyFont="1" applyFill="1" applyBorder="1" applyAlignment="1">
      <alignment horizontal="center" vertical="center" wrapText="1"/>
    </xf>
    <xf numFmtId="4" fontId="2" fillId="15" borderId="0" xfId="0" applyNumberFormat="1" applyFont="1" applyFill="1" applyAlignment="1">
      <alignment horizontal="center" vertical="center"/>
    </xf>
    <xf numFmtId="4" fontId="4" fillId="15" borderId="17" xfId="0" applyNumberFormat="1" applyFont="1" applyFill="1" applyBorder="1" applyAlignment="1">
      <alignment horizontal="left" vertical="top" wrapText="1"/>
    </xf>
    <xf numFmtId="0" fontId="3" fillId="15" borderId="12" xfId="0" applyFont="1" applyFill="1" applyBorder="1" applyAlignment="1">
      <alignment horizontal="left" vertical="top" wrapText="1"/>
    </xf>
    <xf numFmtId="4" fontId="2" fillId="15" borderId="16" xfId="0" applyNumberFormat="1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left" vertical="top" wrapText="1"/>
    </xf>
    <xf numFmtId="0" fontId="1" fillId="0" borderId="0" xfId="0" applyFont="1" applyAlignment="1"/>
    <xf numFmtId="4" fontId="2" fillId="14" borderId="13" xfId="0" applyNumberFormat="1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left" vertical="center" wrapText="1"/>
    </xf>
    <xf numFmtId="0" fontId="1" fillId="14" borderId="13" xfId="0" applyNumberFormat="1" applyFont="1" applyFill="1" applyBorder="1" applyAlignment="1">
      <alignment horizontal="center" vertical="center" wrapText="1"/>
    </xf>
    <xf numFmtId="4" fontId="1" fillId="14" borderId="13" xfId="0" applyNumberFormat="1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left" vertical="center" wrapText="1"/>
    </xf>
    <xf numFmtId="0" fontId="2" fillId="14" borderId="13" xfId="0" applyNumberFormat="1" applyFont="1" applyFill="1" applyBorder="1" applyAlignment="1">
      <alignment horizontal="center" vertical="center" wrapText="1"/>
    </xf>
    <xf numFmtId="39" fontId="5" fillId="14" borderId="13" xfId="0" applyNumberFormat="1" applyFont="1" applyFill="1" applyBorder="1" applyAlignment="1">
      <alignment horizontal="center" vertical="center" wrapText="1"/>
    </xf>
    <xf numFmtId="39" fontId="5" fillId="14" borderId="14" xfId="0" applyNumberFormat="1" applyFont="1" applyFill="1" applyBorder="1" applyAlignment="1">
      <alignment horizontal="center" vertical="center" wrapText="1"/>
    </xf>
    <xf numFmtId="39" fontId="6" fillId="14" borderId="13" xfId="0" applyNumberFormat="1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top" wrapText="1"/>
    </xf>
    <xf numFmtId="0" fontId="1" fillId="14" borderId="12" xfId="0" applyFont="1" applyFill="1" applyBorder="1" applyAlignment="1">
      <alignment horizontal="left" vertical="top" wrapText="1"/>
    </xf>
    <xf numFmtId="0" fontId="2" fillId="14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14" borderId="13" xfId="0" applyNumberFormat="1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left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top" wrapText="1"/>
    </xf>
    <xf numFmtId="0" fontId="1" fillId="13" borderId="11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right" vertical="top" wrapText="1"/>
    </xf>
    <xf numFmtId="0" fontId="1" fillId="0" borderId="0" xfId="0" applyFont="1" applyAlignment="1"/>
    <xf numFmtId="0" fontId="2" fillId="14" borderId="12" xfId="0" applyFont="1" applyFill="1" applyBorder="1" applyAlignment="1">
      <alignment horizontal="left" vertical="center" wrapText="1"/>
    </xf>
    <xf numFmtId="0" fontId="3" fillId="15" borderId="12" xfId="0" applyFont="1" applyFill="1" applyBorder="1" applyAlignment="1">
      <alignment horizontal="left" vertical="top" wrapText="1"/>
    </xf>
    <xf numFmtId="0" fontId="2" fillId="15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/>
    <xf numFmtId="0" fontId="2" fillId="15" borderId="13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center" vertical="center" wrapText="1"/>
    </xf>
    <xf numFmtId="4" fontId="2" fillId="15" borderId="13" xfId="0" applyNumberFormat="1" applyFont="1" applyFill="1" applyBorder="1" applyAlignment="1">
      <alignment horizontal="center" vertical="center" wrapText="1"/>
    </xf>
    <xf numFmtId="4" fontId="2" fillId="15" borderId="16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1"/>
  <sheetViews>
    <sheetView tabSelected="1" workbookViewId="0">
      <selection activeCell="K1" sqref="K1:V2"/>
    </sheetView>
  </sheetViews>
  <sheetFormatPr defaultColWidth="9.1640625" defaultRowHeight="12.75"/>
  <cols>
    <col min="1" max="1" width="56.5" style="11" customWidth="1"/>
    <col min="2" max="2" width="8.6640625" style="11" customWidth="1"/>
    <col min="3" max="3" width="8.6640625" style="22" customWidth="1"/>
    <col min="4" max="4" width="9.6640625" style="22" customWidth="1"/>
    <col min="5" max="5" width="12.33203125" style="22" customWidth="1"/>
    <col min="6" max="6" width="13.6640625" style="22" customWidth="1"/>
    <col min="7" max="12" width="8.6640625" style="22" customWidth="1"/>
    <col min="13" max="13" width="10.6640625" style="22" customWidth="1"/>
    <col min="14" max="14" width="11.1640625" style="22" customWidth="1"/>
    <col min="15" max="15" width="10.1640625" style="22" customWidth="1"/>
    <col min="16" max="16" width="8.6640625" style="22" customWidth="1"/>
    <col min="17" max="17" width="10.5" style="22" customWidth="1"/>
    <col min="18" max="20" width="8.6640625" style="22" customWidth="1"/>
    <col min="21" max="22" width="8.6640625" style="11" customWidth="1"/>
    <col min="23" max="16384" width="9.1640625" style="11"/>
  </cols>
  <sheetData>
    <row r="1" spans="1:23" ht="13.5" customHeight="1">
      <c r="A1" s="49"/>
      <c r="B1" s="49"/>
      <c r="C1" s="49"/>
      <c r="D1" s="10"/>
      <c r="E1" s="10"/>
      <c r="F1" s="10"/>
      <c r="G1" s="10"/>
      <c r="H1" s="10"/>
      <c r="I1" s="10"/>
      <c r="J1" s="10"/>
      <c r="K1" s="60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3" ht="22.5" hidden="1" customHeight="1">
      <c r="A2" s="38"/>
      <c r="C2" s="10"/>
      <c r="D2" s="10"/>
      <c r="E2" s="10"/>
      <c r="F2" s="10"/>
      <c r="G2" s="10"/>
      <c r="H2" s="10"/>
      <c r="I2" s="10"/>
      <c r="J2" s="10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3" s="6" customFormat="1" ht="13.5" customHeight="1">
      <c r="A3" s="50" t="s">
        <v>232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"/>
    </row>
    <row r="4" spans="1:23" ht="28.35" customHeight="1">
      <c r="A4" s="51" t="s">
        <v>179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3" ht="13.35" customHeight="1">
      <c r="A5" s="53" t="s">
        <v>0</v>
      </c>
      <c r="B5" s="53" t="s">
        <v>1</v>
      </c>
      <c r="C5" s="52" t="s">
        <v>2</v>
      </c>
      <c r="D5" s="52"/>
      <c r="E5" s="52"/>
      <c r="F5" s="52" t="s">
        <v>3</v>
      </c>
      <c r="G5" s="52" t="s">
        <v>4</v>
      </c>
      <c r="H5" s="52"/>
      <c r="I5" s="52"/>
      <c r="J5" s="52"/>
      <c r="K5" s="52"/>
      <c r="L5" s="52"/>
      <c r="M5" s="52" t="s">
        <v>5</v>
      </c>
      <c r="N5" s="52"/>
      <c r="O5" s="52"/>
      <c r="P5" s="52"/>
      <c r="Q5" s="52"/>
      <c r="R5" s="52"/>
      <c r="S5" s="52"/>
      <c r="T5" s="52"/>
      <c r="U5" s="53" t="s">
        <v>6</v>
      </c>
      <c r="V5" s="53" t="s">
        <v>7</v>
      </c>
    </row>
    <row r="6" spans="1:23" ht="26.65" customHeight="1">
      <c r="A6" s="53"/>
      <c r="B6" s="53"/>
      <c r="C6" s="39" t="s">
        <v>8</v>
      </c>
      <c r="D6" s="39" t="s">
        <v>9</v>
      </c>
      <c r="E6" s="39" t="s">
        <v>10</v>
      </c>
      <c r="F6" s="52"/>
      <c r="G6" s="39" t="s">
        <v>11</v>
      </c>
      <c r="H6" s="39" t="s">
        <v>12</v>
      </c>
      <c r="I6" s="39" t="s">
        <v>13</v>
      </c>
      <c r="J6" s="39" t="s">
        <v>14</v>
      </c>
      <c r="K6" s="39" t="s">
        <v>15</v>
      </c>
      <c r="L6" s="39" t="s">
        <v>16</v>
      </c>
      <c r="M6" s="39" t="s">
        <v>17</v>
      </c>
      <c r="N6" s="39" t="s">
        <v>18</v>
      </c>
      <c r="O6" s="39" t="s">
        <v>19</v>
      </c>
      <c r="P6" s="39" t="s">
        <v>20</v>
      </c>
      <c r="Q6" s="39" t="s">
        <v>21</v>
      </c>
      <c r="R6" s="39" t="s">
        <v>22</v>
      </c>
      <c r="S6" s="39" t="s">
        <v>23</v>
      </c>
      <c r="T6" s="39" t="s">
        <v>24</v>
      </c>
      <c r="U6" s="53"/>
      <c r="V6" s="53"/>
    </row>
    <row r="7" spans="1:23" ht="14.65" customHeight="1">
      <c r="A7" s="48" t="s">
        <v>25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3" ht="23.25" customHeight="1">
      <c r="A8" s="40" t="s">
        <v>26</v>
      </c>
      <c r="B8" s="41">
        <v>200</v>
      </c>
      <c r="C8" s="42">
        <v>8.11</v>
      </c>
      <c r="D8" s="42">
        <v>10.65</v>
      </c>
      <c r="E8" s="42">
        <v>31.88</v>
      </c>
      <c r="F8" s="42">
        <v>247.61</v>
      </c>
      <c r="G8" s="42">
        <v>0.09</v>
      </c>
      <c r="H8" s="42">
        <v>0.5</v>
      </c>
      <c r="I8" s="42">
        <v>0.06</v>
      </c>
      <c r="J8" s="42">
        <v>0.74</v>
      </c>
      <c r="K8" s="42">
        <v>0.14000000000000001</v>
      </c>
      <c r="L8" s="42">
        <v>0.12</v>
      </c>
      <c r="M8" s="42">
        <v>106.04</v>
      </c>
      <c r="N8" s="42">
        <v>30.73</v>
      </c>
      <c r="O8" s="42">
        <v>125.9</v>
      </c>
      <c r="P8" s="42">
        <v>0.7</v>
      </c>
      <c r="Q8" s="42">
        <v>192.26</v>
      </c>
      <c r="R8" s="42">
        <v>9.57</v>
      </c>
      <c r="S8" s="42">
        <v>0.01</v>
      </c>
      <c r="T8" s="42">
        <v>0</v>
      </c>
      <c r="U8" s="4" t="s">
        <v>27</v>
      </c>
      <c r="V8" s="4" t="s">
        <v>28</v>
      </c>
    </row>
    <row r="9" spans="1:23" ht="21.75" customHeight="1">
      <c r="A9" s="40" t="s">
        <v>29</v>
      </c>
      <c r="B9" s="41">
        <v>50</v>
      </c>
      <c r="C9" s="3">
        <v>6.27</v>
      </c>
      <c r="D9" s="3">
        <v>7.86</v>
      </c>
      <c r="E9" s="3">
        <v>14.83</v>
      </c>
      <c r="F9" s="3">
        <v>180</v>
      </c>
      <c r="G9" s="3">
        <v>0.05</v>
      </c>
      <c r="H9" s="3">
        <v>7.0000000000000007E-2</v>
      </c>
      <c r="I9" s="3">
        <v>0.08</v>
      </c>
      <c r="J9" s="3">
        <v>0.84</v>
      </c>
      <c r="K9" s="3">
        <v>0.15</v>
      </c>
      <c r="L9" s="3">
        <v>0.05</v>
      </c>
      <c r="M9" s="3">
        <v>95.92</v>
      </c>
      <c r="N9" s="3">
        <v>13.4</v>
      </c>
      <c r="O9" s="3">
        <v>76.72</v>
      </c>
      <c r="P9" s="3">
        <v>0.72</v>
      </c>
      <c r="Q9" s="3">
        <v>49</v>
      </c>
      <c r="R9" s="3">
        <v>0</v>
      </c>
      <c r="S9" s="3">
        <v>0.01</v>
      </c>
      <c r="T9" s="3">
        <v>0</v>
      </c>
      <c r="U9" s="4" t="s">
        <v>30</v>
      </c>
      <c r="V9" s="4">
        <v>2017</v>
      </c>
    </row>
    <row r="10" spans="1:23" ht="24" customHeight="1">
      <c r="A10" s="40" t="s">
        <v>32</v>
      </c>
      <c r="B10" s="41">
        <v>180</v>
      </c>
      <c r="C10" s="3">
        <f>1.52*180/200</f>
        <v>1.3680000000000001</v>
      </c>
      <c r="D10" s="3">
        <f>1.35*180/200</f>
        <v>1.2150000000000001</v>
      </c>
      <c r="E10" s="3">
        <v>14.31</v>
      </c>
      <c r="F10" s="3">
        <f>81*180/200</f>
        <v>72.900000000000006</v>
      </c>
      <c r="G10" s="3">
        <f>0.04</f>
        <v>0.04</v>
      </c>
      <c r="H10" s="3">
        <v>1.33</v>
      </c>
      <c r="I10" s="3">
        <v>0.41</v>
      </c>
      <c r="J10" s="3">
        <v>0</v>
      </c>
      <c r="K10" s="3">
        <v>0</v>
      </c>
      <c r="L10" s="3">
        <v>0.16</v>
      </c>
      <c r="M10" s="3">
        <v>126.6</v>
      </c>
      <c r="N10" s="3">
        <v>15.4</v>
      </c>
      <c r="O10" s="3">
        <v>92.8</v>
      </c>
      <c r="P10" s="3">
        <v>0.41</v>
      </c>
      <c r="Q10" s="3">
        <v>154.6</v>
      </c>
      <c r="R10" s="3">
        <v>4.5</v>
      </c>
      <c r="S10" s="3">
        <v>0</v>
      </c>
      <c r="T10" s="3">
        <v>0</v>
      </c>
      <c r="U10" s="4" t="s">
        <v>33</v>
      </c>
      <c r="V10" s="4">
        <v>2017</v>
      </c>
    </row>
    <row r="11" spans="1:23" ht="24.75" customHeight="1">
      <c r="A11" s="40" t="s">
        <v>241</v>
      </c>
      <c r="B11" s="41">
        <v>100</v>
      </c>
      <c r="C11" s="3">
        <v>0.4</v>
      </c>
      <c r="D11" s="3">
        <v>0.4</v>
      </c>
      <c r="E11" s="3">
        <v>9.8000000000000007</v>
      </c>
      <c r="F11" s="3">
        <v>47</v>
      </c>
      <c r="G11" s="3">
        <v>0.03</v>
      </c>
      <c r="H11" s="3">
        <v>10</v>
      </c>
      <c r="I11" s="3">
        <v>0.01</v>
      </c>
      <c r="J11" s="3">
        <v>0.63</v>
      </c>
      <c r="K11" s="3">
        <v>0</v>
      </c>
      <c r="L11" s="3">
        <v>0.02</v>
      </c>
      <c r="M11" s="3">
        <v>16</v>
      </c>
      <c r="N11" s="3">
        <v>8</v>
      </c>
      <c r="O11" s="3">
        <v>11</v>
      </c>
      <c r="P11" s="3">
        <v>2.2000000000000002</v>
      </c>
      <c r="Q11" s="3">
        <v>278</v>
      </c>
      <c r="R11" s="3">
        <v>2</v>
      </c>
      <c r="S11" s="3">
        <v>0.01</v>
      </c>
      <c r="T11" s="3">
        <v>0</v>
      </c>
      <c r="U11" s="4" t="s">
        <v>34</v>
      </c>
      <c r="V11" s="4" t="s">
        <v>28</v>
      </c>
    </row>
    <row r="12" spans="1:23" s="6" customFormat="1" ht="24.75" customHeight="1">
      <c r="A12" s="1" t="s">
        <v>35</v>
      </c>
      <c r="B12" s="2">
        <v>40</v>
      </c>
      <c r="C12" s="3">
        <v>2.65</v>
      </c>
      <c r="D12" s="3">
        <v>0.35</v>
      </c>
      <c r="E12" s="3">
        <v>16.96</v>
      </c>
      <c r="F12" s="3">
        <v>81.58</v>
      </c>
      <c r="G12" s="3">
        <v>7.0000000000000007E-2</v>
      </c>
      <c r="H12" s="3">
        <v>0</v>
      </c>
      <c r="I12" s="3">
        <v>0</v>
      </c>
      <c r="J12" s="3">
        <v>0.88</v>
      </c>
      <c r="K12" s="3">
        <v>0</v>
      </c>
      <c r="L12" s="3">
        <v>0.03</v>
      </c>
      <c r="M12" s="3">
        <v>7.2</v>
      </c>
      <c r="N12" s="3">
        <v>7.6</v>
      </c>
      <c r="O12" s="3">
        <v>34.799999999999997</v>
      </c>
      <c r="P12" s="3">
        <v>1.6</v>
      </c>
      <c r="Q12" s="3">
        <v>54.4</v>
      </c>
      <c r="R12" s="3">
        <v>2.2400000000000002</v>
      </c>
      <c r="S12" s="3">
        <v>0</v>
      </c>
      <c r="T12" s="3">
        <v>0</v>
      </c>
      <c r="U12" s="4" t="s">
        <v>193</v>
      </c>
      <c r="V12" s="4" t="s">
        <v>36</v>
      </c>
      <c r="W12" s="5"/>
    </row>
    <row r="13" spans="1:23" ht="12.2" customHeight="1">
      <c r="A13" s="43" t="s">
        <v>37</v>
      </c>
      <c r="B13" s="44">
        <f>SUM(B8:B12)</f>
        <v>570</v>
      </c>
      <c r="C13" s="39">
        <f t="shared" ref="C13:T13" si="0">SUM(C8:C12)</f>
        <v>18.797999999999998</v>
      </c>
      <c r="D13" s="39">
        <f t="shared" si="0"/>
        <v>20.475000000000001</v>
      </c>
      <c r="E13" s="39">
        <f t="shared" si="0"/>
        <v>87.78</v>
      </c>
      <c r="F13" s="39">
        <f t="shared" si="0"/>
        <v>629.09</v>
      </c>
      <c r="G13" s="39">
        <f t="shared" si="0"/>
        <v>0.28000000000000003</v>
      </c>
      <c r="H13" s="39">
        <f t="shared" si="0"/>
        <v>11.9</v>
      </c>
      <c r="I13" s="39">
        <f t="shared" si="0"/>
        <v>0.56000000000000005</v>
      </c>
      <c r="J13" s="39">
        <f t="shared" si="0"/>
        <v>3.09</v>
      </c>
      <c r="K13" s="39">
        <f t="shared" si="0"/>
        <v>0.29000000000000004</v>
      </c>
      <c r="L13" s="39">
        <f t="shared" si="0"/>
        <v>0.38</v>
      </c>
      <c r="M13" s="39">
        <f t="shared" si="0"/>
        <v>351.76</v>
      </c>
      <c r="N13" s="39">
        <f t="shared" si="0"/>
        <v>75.13</v>
      </c>
      <c r="O13" s="39">
        <f t="shared" si="0"/>
        <v>341.22</v>
      </c>
      <c r="P13" s="39">
        <f t="shared" si="0"/>
        <v>5.6300000000000008</v>
      </c>
      <c r="Q13" s="39">
        <f t="shared" si="0"/>
        <v>728.26</v>
      </c>
      <c r="R13" s="39">
        <f t="shared" si="0"/>
        <v>18.310000000000002</v>
      </c>
      <c r="S13" s="39">
        <f t="shared" si="0"/>
        <v>0.03</v>
      </c>
      <c r="T13" s="39">
        <f t="shared" si="0"/>
        <v>0</v>
      </c>
      <c r="U13" s="9"/>
      <c r="V13" s="9"/>
    </row>
    <row r="14" spans="1:23" ht="14.65" customHeight="1">
      <c r="A14" s="48" t="s">
        <v>38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3" ht="23.25" customHeight="1">
      <c r="A15" s="40" t="s">
        <v>39</v>
      </c>
      <c r="B15" s="41">
        <v>100</v>
      </c>
      <c r="C15" s="42">
        <v>2.5</v>
      </c>
      <c r="D15" s="42">
        <v>12.17</v>
      </c>
      <c r="E15" s="42">
        <v>7.67</v>
      </c>
      <c r="F15" s="42">
        <v>11.9</v>
      </c>
      <c r="G15" s="42">
        <v>0.02</v>
      </c>
      <c r="H15" s="42">
        <v>7</v>
      </c>
      <c r="I15" s="42">
        <v>0.19</v>
      </c>
      <c r="J15" s="42">
        <v>0</v>
      </c>
      <c r="K15" s="42">
        <v>0</v>
      </c>
      <c r="L15" s="42">
        <v>0.05</v>
      </c>
      <c r="M15" s="42">
        <v>41</v>
      </c>
      <c r="N15" s="42">
        <v>15</v>
      </c>
      <c r="O15" s="42">
        <v>37</v>
      </c>
      <c r="P15" s="42">
        <v>0.7</v>
      </c>
      <c r="Q15" s="42">
        <v>315</v>
      </c>
      <c r="R15" s="42">
        <v>0</v>
      </c>
      <c r="S15" s="42">
        <v>0</v>
      </c>
      <c r="T15" s="42">
        <v>0</v>
      </c>
      <c r="U15" s="4" t="s">
        <v>193</v>
      </c>
      <c r="V15" s="4" t="s">
        <v>40</v>
      </c>
    </row>
    <row r="16" spans="1:23" ht="33" customHeight="1">
      <c r="A16" s="40" t="s">
        <v>41</v>
      </c>
      <c r="B16" s="41">
        <v>250</v>
      </c>
      <c r="C16" s="42">
        <v>2.69</v>
      </c>
      <c r="D16" s="42">
        <v>2.84</v>
      </c>
      <c r="E16" s="42">
        <v>17.45</v>
      </c>
      <c r="F16" s="42">
        <v>118.25</v>
      </c>
      <c r="G16" s="42">
        <v>0.08</v>
      </c>
      <c r="H16" s="42">
        <v>6.83</v>
      </c>
      <c r="I16" s="42">
        <v>0.21</v>
      </c>
      <c r="J16" s="42">
        <v>1.23</v>
      </c>
      <c r="K16" s="42">
        <v>0</v>
      </c>
      <c r="L16" s="42">
        <v>0.05</v>
      </c>
      <c r="M16" s="42">
        <v>35.32</v>
      </c>
      <c r="N16" s="42">
        <v>22.24</v>
      </c>
      <c r="O16" s="42">
        <v>54.23</v>
      </c>
      <c r="P16" s="42">
        <v>0.99</v>
      </c>
      <c r="Q16" s="42">
        <v>410.38</v>
      </c>
      <c r="R16" s="42">
        <v>4.2</v>
      </c>
      <c r="S16" s="42">
        <v>0.03</v>
      </c>
      <c r="T16" s="42">
        <v>0</v>
      </c>
      <c r="U16" s="4" t="s">
        <v>42</v>
      </c>
      <c r="V16" s="4" t="s">
        <v>28</v>
      </c>
    </row>
    <row r="17" spans="1:23" ht="25.5" customHeight="1">
      <c r="A17" s="40" t="s">
        <v>43</v>
      </c>
      <c r="B17" s="41">
        <v>180</v>
      </c>
      <c r="C17" s="42">
        <v>3.67</v>
      </c>
      <c r="D17" s="42">
        <v>5.76</v>
      </c>
      <c r="E17" s="42">
        <v>24.48</v>
      </c>
      <c r="F17" s="42">
        <v>164.7</v>
      </c>
      <c r="G17" s="42">
        <v>0.12</v>
      </c>
      <c r="H17" s="42">
        <v>10</v>
      </c>
      <c r="I17" s="42">
        <v>0.04</v>
      </c>
      <c r="J17" s="42">
        <v>0.26</v>
      </c>
      <c r="K17" s="42">
        <v>0.09</v>
      </c>
      <c r="L17" s="42">
        <v>0.11</v>
      </c>
      <c r="M17" s="42">
        <v>52.35</v>
      </c>
      <c r="N17" s="42">
        <v>30.07</v>
      </c>
      <c r="O17" s="42">
        <v>87.15</v>
      </c>
      <c r="P17" s="42">
        <v>1.2</v>
      </c>
      <c r="Q17" s="42">
        <v>742.14</v>
      </c>
      <c r="R17" s="42">
        <v>8.7100000000000009</v>
      </c>
      <c r="S17" s="42">
        <v>0.03</v>
      </c>
      <c r="T17" s="42">
        <v>0</v>
      </c>
      <c r="U17" s="4" t="s">
        <v>44</v>
      </c>
      <c r="V17" s="4" t="s">
        <v>28</v>
      </c>
    </row>
    <row r="18" spans="1:23" ht="22.5" customHeight="1">
      <c r="A18" s="40" t="s">
        <v>45</v>
      </c>
      <c r="B18" s="41">
        <v>125</v>
      </c>
      <c r="C18" s="42">
        <v>10.29</v>
      </c>
      <c r="D18" s="42">
        <v>8.82</v>
      </c>
      <c r="E18" s="42">
        <v>14.65</v>
      </c>
      <c r="F18" s="42">
        <v>179.68</v>
      </c>
      <c r="G18" s="42">
        <v>0.11</v>
      </c>
      <c r="H18" s="42">
        <v>0.2</v>
      </c>
      <c r="I18" s="42">
        <v>0.03</v>
      </c>
      <c r="J18" s="42">
        <v>2.04</v>
      </c>
      <c r="K18" s="42">
        <v>7.0000000000000007E-2</v>
      </c>
      <c r="L18" s="42">
        <v>0.1</v>
      </c>
      <c r="M18" s="42">
        <v>57.19</v>
      </c>
      <c r="N18" s="42">
        <v>51.66</v>
      </c>
      <c r="O18" s="42">
        <v>209.36</v>
      </c>
      <c r="P18" s="42">
        <v>1.64</v>
      </c>
      <c r="Q18" s="42">
        <v>371.13</v>
      </c>
      <c r="R18" s="42">
        <v>106.15</v>
      </c>
      <c r="S18" s="42">
        <v>0.45</v>
      </c>
      <c r="T18" s="42">
        <v>0.01</v>
      </c>
      <c r="U18" s="4" t="s">
        <v>46</v>
      </c>
      <c r="V18" s="4" t="s">
        <v>28</v>
      </c>
    </row>
    <row r="19" spans="1:23" s="6" customFormat="1" ht="23.25" customHeight="1">
      <c r="A19" s="1" t="s">
        <v>242</v>
      </c>
      <c r="B19" s="2">
        <v>180</v>
      </c>
      <c r="C19" s="3">
        <f>0.6*180/200</f>
        <v>0.54</v>
      </c>
      <c r="D19" s="3">
        <f>0.4*180/200</f>
        <v>0.36</v>
      </c>
      <c r="E19" s="3">
        <f>32.6*180/200</f>
        <v>29.34</v>
      </c>
      <c r="F19" s="3">
        <f>136.4*180/200</f>
        <v>122.76</v>
      </c>
      <c r="G19" s="3">
        <f>0.11*0.18</f>
        <v>1.9799999999999998E-2</v>
      </c>
      <c r="H19" s="3">
        <f>20*0.2</f>
        <v>4</v>
      </c>
      <c r="I19" s="3">
        <v>0</v>
      </c>
      <c r="J19" s="3">
        <v>0</v>
      </c>
      <c r="K19" s="3">
        <v>0</v>
      </c>
      <c r="L19" s="3">
        <v>0.02</v>
      </c>
      <c r="M19" s="3">
        <f>70*0.18</f>
        <v>12.6</v>
      </c>
      <c r="N19" s="3">
        <f>40*0.18</f>
        <v>7.1999999999999993</v>
      </c>
      <c r="O19" s="3">
        <f>70*0.18</f>
        <v>12.6</v>
      </c>
      <c r="P19" s="3">
        <f>14*0.18</f>
        <v>2.52</v>
      </c>
      <c r="Q19" s="3">
        <f>1200*0.18</f>
        <v>216</v>
      </c>
      <c r="R19" s="3">
        <v>1.8</v>
      </c>
      <c r="S19" s="3">
        <v>0</v>
      </c>
      <c r="T19" s="3">
        <v>0</v>
      </c>
      <c r="U19" s="4" t="s">
        <v>61</v>
      </c>
      <c r="V19" s="4">
        <v>2017</v>
      </c>
      <c r="W19" s="5"/>
    </row>
    <row r="20" spans="1:23" ht="22.5" customHeight="1">
      <c r="A20" s="40" t="s">
        <v>49</v>
      </c>
      <c r="B20" s="41">
        <v>50</v>
      </c>
      <c r="C20" s="42">
        <v>3.8</v>
      </c>
      <c r="D20" s="42">
        <v>0.3</v>
      </c>
      <c r="E20" s="42">
        <v>25.1</v>
      </c>
      <c r="F20" s="42">
        <v>118.4</v>
      </c>
      <c r="G20" s="42">
        <v>0.08</v>
      </c>
      <c r="H20" s="42">
        <v>0</v>
      </c>
      <c r="I20" s="42">
        <v>0</v>
      </c>
      <c r="J20" s="42">
        <v>0.98</v>
      </c>
      <c r="K20" s="42">
        <v>0</v>
      </c>
      <c r="L20" s="42">
        <v>0.03</v>
      </c>
      <c r="M20" s="42">
        <v>11.5</v>
      </c>
      <c r="N20" s="42">
        <v>16.5</v>
      </c>
      <c r="O20" s="42">
        <v>42</v>
      </c>
      <c r="P20" s="42">
        <v>1</v>
      </c>
      <c r="Q20" s="42">
        <v>64.5</v>
      </c>
      <c r="R20" s="42">
        <v>0</v>
      </c>
      <c r="S20" s="42">
        <v>0.01</v>
      </c>
      <c r="T20" s="42">
        <v>0</v>
      </c>
      <c r="U20" s="4" t="s">
        <v>193</v>
      </c>
      <c r="V20" s="4" t="s">
        <v>36</v>
      </c>
    </row>
    <row r="21" spans="1:23" s="6" customFormat="1" ht="20.25" customHeight="1">
      <c r="A21" s="1" t="s">
        <v>35</v>
      </c>
      <c r="B21" s="2">
        <v>50</v>
      </c>
      <c r="C21" s="3">
        <f>2.65*50/40</f>
        <v>3.3125</v>
      </c>
      <c r="D21" s="3">
        <f>0.35*50/40</f>
        <v>0.4375</v>
      </c>
      <c r="E21" s="3">
        <f>16.96*50/40</f>
        <v>21.2</v>
      </c>
      <c r="F21" s="3">
        <f>81.58*50/40</f>
        <v>101.97499999999999</v>
      </c>
      <c r="G21" s="3">
        <v>7.0000000000000007E-2</v>
      </c>
      <c r="H21" s="3">
        <v>0</v>
      </c>
      <c r="I21" s="3">
        <v>0</v>
      </c>
      <c r="J21" s="3">
        <v>0.88</v>
      </c>
      <c r="K21" s="3">
        <v>0</v>
      </c>
      <c r="L21" s="3">
        <v>0.03</v>
      </c>
      <c r="M21" s="3">
        <v>7.2</v>
      </c>
      <c r="N21" s="3">
        <v>7.6</v>
      </c>
      <c r="O21" s="3">
        <v>34.799999999999997</v>
      </c>
      <c r="P21" s="3">
        <v>1.6</v>
      </c>
      <c r="Q21" s="3">
        <v>54.4</v>
      </c>
      <c r="R21" s="3">
        <v>2.2400000000000002</v>
      </c>
      <c r="S21" s="3">
        <v>0</v>
      </c>
      <c r="T21" s="3">
        <v>0</v>
      </c>
      <c r="U21" s="4" t="s">
        <v>193</v>
      </c>
      <c r="V21" s="4" t="s">
        <v>36</v>
      </c>
      <c r="W21" s="5"/>
    </row>
    <row r="22" spans="1:23" ht="21.6" customHeight="1">
      <c r="A22" s="43" t="s">
        <v>37</v>
      </c>
      <c r="B22" s="44">
        <f>SUM(B15:B21)</f>
        <v>935</v>
      </c>
      <c r="C22" s="39">
        <f t="shared" ref="C22:T22" si="1">SUM(C15:C21)</f>
        <v>26.802499999999998</v>
      </c>
      <c r="D22" s="39">
        <f t="shared" si="1"/>
        <v>30.6875</v>
      </c>
      <c r="E22" s="39">
        <f t="shared" si="1"/>
        <v>139.88999999999999</v>
      </c>
      <c r="F22" s="39">
        <f t="shared" si="1"/>
        <v>817.66500000000008</v>
      </c>
      <c r="G22" s="39">
        <f t="shared" si="1"/>
        <v>0.49980000000000002</v>
      </c>
      <c r="H22" s="39">
        <f t="shared" si="1"/>
        <v>28.029999999999998</v>
      </c>
      <c r="I22" s="39">
        <f t="shared" si="1"/>
        <v>0.47</v>
      </c>
      <c r="J22" s="39">
        <f t="shared" si="1"/>
        <v>5.39</v>
      </c>
      <c r="K22" s="39">
        <f t="shared" si="1"/>
        <v>0.16</v>
      </c>
      <c r="L22" s="39">
        <f t="shared" si="1"/>
        <v>0.39000000000000012</v>
      </c>
      <c r="M22" s="39">
        <f t="shared" si="1"/>
        <v>217.15999999999997</v>
      </c>
      <c r="N22" s="39">
        <f t="shared" si="1"/>
        <v>150.27000000000001</v>
      </c>
      <c r="O22" s="39">
        <f t="shared" si="1"/>
        <v>477.14000000000004</v>
      </c>
      <c r="P22" s="39">
        <f t="shared" si="1"/>
        <v>9.6499999999999986</v>
      </c>
      <c r="Q22" s="39">
        <f t="shared" si="1"/>
        <v>2173.5500000000002</v>
      </c>
      <c r="R22" s="39">
        <f t="shared" si="1"/>
        <v>123.1</v>
      </c>
      <c r="S22" s="39">
        <f t="shared" si="1"/>
        <v>0.52</v>
      </c>
      <c r="T22" s="39">
        <f t="shared" si="1"/>
        <v>0.01</v>
      </c>
      <c r="U22" s="37"/>
      <c r="V22" s="37"/>
    </row>
    <row r="23" spans="1:23" ht="14.65" customHeight="1">
      <c r="A23" s="48" t="s">
        <v>50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3" ht="31.5" customHeight="1">
      <c r="A24" s="40" t="s">
        <v>51</v>
      </c>
      <c r="B24" s="41">
        <v>220</v>
      </c>
      <c r="C24" s="42">
        <v>10.71</v>
      </c>
      <c r="D24" s="42">
        <v>10.119999999999999</v>
      </c>
      <c r="E24" s="42">
        <v>30.51</v>
      </c>
      <c r="F24" s="42">
        <v>292.89</v>
      </c>
      <c r="G24" s="42">
        <v>0.18</v>
      </c>
      <c r="H24" s="42">
        <v>11.5</v>
      </c>
      <c r="I24" s="42">
        <v>4.38</v>
      </c>
      <c r="J24" s="42">
        <v>2.88</v>
      </c>
      <c r="K24" s="42">
        <v>0.42</v>
      </c>
      <c r="L24" s="42">
        <v>1.1299999999999999</v>
      </c>
      <c r="M24" s="42">
        <v>34.979999999999997</v>
      </c>
      <c r="N24" s="42">
        <v>38.15</v>
      </c>
      <c r="O24" s="42">
        <v>282.33</v>
      </c>
      <c r="P24" s="42">
        <v>5.09</v>
      </c>
      <c r="Q24" s="42">
        <v>366.43</v>
      </c>
      <c r="R24" s="42">
        <v>9.82</v>
      </c>
      <c r="S24" s="42">
        <v>0.16</v>
      </c>
      <c r="T24" s="42">
        <v>0.03</v>
      </c>
      <c r="U24" s="4" t="s">
        <v>210</v>
      </c>
      <c r="V24" s="4" t="s">
        <v>52</v>
      </c>
    </row>
    <row r="25" spans="1:23" s="6" customFormat="1" ht="19.5" customHeight="1">
      <c r="A25" s="1" t="s">
        <v>53</v>
      </c>
      <c r="B25" s="2">
        <v>180</v>
      </c>
      <c r="C25" s="3">
        <v>0.16</v>
      </c>
      <c r="D25" s="3">
        <v>0.01</v>
      </c>
      <c r="E25" s="3">
        <v>7.35</v>
      </c>
      <c r="F25" s="3">
        <v>31.15</v>
      </c>
      <c r="G25" s="3">
        <v>0</v>
      </c>
      <c r="H25" s="3">
        <v>2.83</v>
      </c>
      <c r="I25" s="3">
        <v>0</v>
      </c>
      <c r="J25" s="3">
        <v>0</v>
      </c>
      <c r="K25" s="3">
        <v>0</v>
      </c>
      <c r="L25" s="3">
        <v>0</v>
      </c>
      <c r="M25" s="3">
        <v>14.2</v>
      </c>
      <c r="N25" s="3">
        <v>2.4</v>
      </c>
      <c r="O25" s="3">
        <v>4.4000000000000004</v>
      </c>
      <c r="P25" s="3">
        <v>0.36</v>
      </c>
      <c r="Q25" s="3">
        <v>21.3</v>
      </c>
      <c r="R25" s="3">
        <v>12</v>
      </c>
      <c r="S25" s="3">
        <v>0</v>
      </c>
      <c r="T25" s="3">
        <v>0</v>
      </c>
      <c r="U25" s="4" t="s">
        <v>61</v>
      </c>
      <c r="V25" s="4" t="s">
        <v>28</v>
      </c>
      <c r="W25" s="5"/>
    </row>
    <row r="26" spans="1:23" ht="22.5" customHeight="1">
      <c r="A26" s="40" t="s">
        <v>49</v>
      </c>
      <c r="B26" s="41">
        <v>20</v>
      </c>
      <c r="C26" s="42">
        <v>1.53</v>
      </c>
      <c r="D26" s="42">
        <v>0.12</v>
      </c>
      <c r="E26" s="42">
        <v>10.039999999999999</v>
      </c>
      <c r="F26" s="42">
        <v>47.36</v>
      </c>
      <c r="G26" s="42">
        <v>0.03</v>
      </c>
      <c r="H26" s="42">
        <v>0</v>
      </c>
      <c r="I26" s="42">
        <v>0</v>
      </c>
      <c r="J26" s="42">
        <v>0.39</v>
      </c>
      <c r="K26" s="42">
        <v>0</v>
      </c>
      <c r="L26" s="42">
        <v>0.01</v>
      </c>
      <c r="M26" s="42">
        <v>4.5999999999999996</v>
      </c>
      <c r="N26" s="42">
        <v>6.6</v>
      </c>
      <c r="O26" s="42">
        <v>16.8</v>
      </c>
      <c r="P26" s="42">
        <v>0.4</v>
      </c>
      <c r="Q26" s="42">
        <v>25.8</v>
      </c>
      <c r="R26" s="42">
        <v>0</v>
      </c>
      <c r="S26" s="42">
        <v>0</v>
      </c>
      <c r="T26" s="42">
        <v>0</v>
      </c>
      <c r="U26" s="4" t="s">
        <v>193</v>
      </c>
      <c r="V26" s="4" t="s">
        <v>36</v>
      </c>
    </row>
    <row r="27" spans="1:23" ht="12.2" customHeight="1">
      <c r="A27" s="43" t="s">
        <v>37</v>
      </c>
      <c r="B27" s="44">
        <f>SUM(B24:B26)</f>
        <v>420</v>
      </c>
      <c r="C27" s="39">
        <f t="shared" ref="C27:T27" si="2">SUM(C24:C26)</f>
        <v>12.4</v>
      </c>
      <c r="D27" s="39">
        <f t="shared" si="2"/>
        <v>10.249999999999998</v>
      </c>
      <c r="E27" s="39">
        <f t="shared" si="2"/>
        <v>47.9</v>
      </c>
      <c r="F27" s="39">
        <f t="shared" si="2"/>
        <v>371.4</v>
      </c>
      <c r="G27" s="39">
        <f t="shared" si="2"/>
        <v>0.21</v>
      </c>
      <c r="H27" s="39">
        <f t="shared" si="2"/>
        <v>14.33</v>
      </c>
      <c r="I27" s="39">
        <f t="shared" si="2"/>
        <v>4.38</v>
      </c>
      <c r="J27" s="39">
        <f t="shared" si="2"/>
        <v>3.27</v>
      </c>
      <c r="K27" s="39">
        <f t="shared" si="2"/>
        <v>0.42</v>
      </c>
      <c r="L27" s="39">
        <f t="shared" si="2"/>
        <v>1.1399999999999999</v>
      </c>
      <c r="M27" s="39">
        <f t="shared" si="2"/>
        <v>53.779999999999994</v>
      </c>
      <c r="N27" s="39">
        <f t="shared" si="2"/>
        <v>47.15</v>
      </c>
      <c r="O27" s="39">
        <f t="shared" si="2"/>
        <v>303.52999999999997</v>
      </c>
      <c r="P27" s="39">
        <f t="shared" si="2"/>
        <v>5.8500000000000005</v>
      </c>
      <c r="Q27" s="39">
        <f t="shared" si="2"/>
        <v>413.53000000000003</v>
      </c>
      <c r="R27" s="39">
        <f t="shared" si="2"/>
        <v>21.82</v>
      </c>
      <c r="S27" s="39">
        <f t="shared" si="2"/>
        <v>0.16</v>
      </c>
      <c r="T27" s="39">
        <f t="shared" si="2"/>
        <v>0.03</v>
      </c>
      <c r="U27" s="37"/>
      <c r="V27" s="37"/>
    </row>
    <row r="28" spans="1:23" ht="21.6" customHeight="1">
      <c r="A28" s="54" t="s">
        <v>54</v>
      </c>
      <c r="B28" s="54"/>
      <c r="C28" s="39">
        <f t="shared" ref="C28:T28" si="3">C27+C22+C13</f>
        <v>58.000500000000002</v>
      </c>
      <c r="D28" s="39">
        <f t="shared" si="3"/>
        <v>61.412500000000001</v>
      </c>
      <c r="E28" s="39">
        <f t="shared" si="3"/>
        <v>275.57</v>
      </c>
      <c r="F28" s="39">
        <f t="shared" si="3"/>
        <v>1818.1550000000002</v>
      </c>
      <c r="G28" s="39">
        <f t="shared" si="3"/>
        <v>0.98980000000000001</v>
      </c>
      <c r="H28" s="39">
        <f t="shared" si="3"/>
        <v>54.26</v>
      </c>
      <c r="I28" s="39">
        <f t="shared" si="3"/>
        <v>5.41</v>
      </c>
      <c r="J28" s="39">
        <f t="shared" si="3"/>
        <v>11.75</v>
      </c>
      <c r="K28" s="39">
        <f t="shared" si="3"/>
        <v>0.87</v>
      </c>
      <c r="L28" s="39">
        <f t="shared" si="3"/>
        <v>1.9100000000000001</v>
      </c>
      <c r="M28" s="39">
        <f t="shared" si="3"/>
        <v>622.69999999999993</v>
      </c>
      <c r="N28" s="39">
        <f t="shared" si="3"/>
        <v>272.55</v>
      </c>
      <c r="O28" s="39">
        <f t="shared" si="3"/>
        <v>1121.8900000000001</v>
      </c>
      <c r="P28" s="39">
        <f t="shared" si="3"/>
        <v>21.130000000000003</v>
      </c>
      <c r="Q28" s="39">
        <f t="shared" si="3"/>
        <v>3315.34</v>
      </c>
      <c r="R28" s="39">
        <f t="shared" si="3"/>
        <v>163.22999999999999</v>
      </c>
      <c r="S28" s="39">
        <f t="shared" si="3"/>
        <v>0.71000000000000008</v>
      </c>
      <c r="T28" s="39">
        <f t="shared" si="3"/>
        <v>0.04</v>
      </c>
      <c r="U28" s="37"/>
      <c r="V28" s="37"/>
    </row>
    <row r="29" spans="1:23" ht="14.1" customHeight="1">
      <c r="A29" s="55" t="s">
        <v>55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3" ht="28.35" customHeight="1">
      <c r="A30" s="56" t="s">
        <v>180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3" ht="13.35" customHeight="1">
      <c r="A31" s="53" t="s">
        <v>0</v>
      </c>
      <c r="B31" s="53" t="s">
        <v>1</v>
      </c>
      <c r="C31" s="52" t="s">
        <v>2</v>
      </c>
      <c r="D31" s="52"/>
      <c r="E31" s="52"/>
      <c r="F31" s="52" t="s">
        <v>3</v>
      </c>
      <c r="G31" s="52" t="s">
        <v>4</v>
      </c>
      <c r="H31" s="52"/>
      <c r="I31" s="52"/>
      <c r="J31" s="52"/>
      <c r="K31" s="52"/>
      <c r="L31" s="52"/>
      <c r="M31" s="52" t="s">
        <v>5</v>
      </c>
      <c r="N31" s="52"/>
      <c r="O31" s="52"/>
      <c r="P31" s="52"/>
      <c r="Q31" s="52"/>
      <c r="R31" s="52"/>
      <c r="S31" s="52"/>
      <c r="T31" s="52"/>
      <c r="U31" s="53" t="s">
        <v>6</v>
      </c>
      <c r="V31" s="53" t="s">
        <v>7</v>
      </c>
    </row>
    <row r="32" spans="1:23" ht="26.65" customHeight="1">
      <c r="A32" s="53"/>
      <c r="B32" s="53"/>
      <c r="C32" s="39" t="s">
        <v>8</v>
      </c>
      <c r="D32" s="39" t="s">
        <v>9</v>
      </c>
      <c r="E32" s="39" t="s">
        <v>10</v>
      </c>
      <c r="F32" s="52"/>
      <c r="G32" s="39" t="s">
        <v>11</v>
      </c>
      <c r="H32" s="39" t="s">
        <v>12</v>
      </c>
      <c r="I32" s="39" t="s">
        <v>13</v>
      </c>
      <c r="J32" s="39" t="s">
        <v>14</v>
      </c>
      <c r="K32" s="39" t="s">
        <v>15</v>
      </c>
      <c r="L32" s="39" t="s">
        <v>16</v>
      </c>
      <c r="M32" s="39" t="s">
        <v>17</v>
      </c>
      <c r="N32" s="39" t="s">
        <v>18</v>
      </c>
      <c r="O32" s="39" t="s">
        <v>19</v>
      </c>
      <c r="P32" s="39" t="s">
        <v>20</v>
      </c>
      <c r="Q32" s="39" t="s">
        <v>21</v>
      </c>
      <c r="R32" s="39" t="s">
        <v>22</v>
      </c>
      <c r="S32" s="39" t="s">
        <v>23</v>
      </c>
      <c r="T32" s="39" t="s">
        <v>24</v>
      </c>
      <c r="U32" s="53"/>
      <c r="V32" s="53"/>
    </row>
    <row r="33" spans="1:23" ht="14.65" customHeight="1">
      <c r="A33" s="48" t="s">
        <v>25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3" ht="18" customHeight="1">
      <c r="A34" s="40" t="s">
        <v>243</v>
      </c>
      <c r="B34" s="41">
        <v>100</v>
      </c>
      <c r="C34" s="42">
        <v>0.7</v>
      </c>
      <c r="D34" s="42">
        <v>0.1</v>
      </c>
      <c r="E34" s="42">
        <v>1.9</v>
      </c>
      <c r="F34" s="42">
        <v>12</v>
      </c>
      <c r="G34" s="42">
        <v>0.03</v>
      </c>
      <c r="H34" s="42">
        <v>4.08</v>
      </c>
      <c r="I34" s="42">
        <v>0</v>
      </c>
      <c r="J34" s="42">
        <v>0</v>
      </c>
      <c r="K34" s="42">
        <v>0</v>
      </c>
      <c r="L34" s="42">
        <v>0.02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" t="s">
        <v>56</v>
      </c>
      <c r="V34" s="4" t="s">
        <v>28</v>
      </c>
    </row>
    <row r="35" spans="1:23" ht="24" customHeight="1">
      <c r="A35" s="40" t="s">
        <v>57</v>
      </c>
      <c r="B35" s="41">
        <v>180</v>
      </c>
      <c r="C35" s="42">
        <v>4.5599999999999996</v>
      </c>
      <c r="D35" s="42">
        <v>5.16</v>
      </c>
      <c r="E35" s="42">
        <v>33.119999999999997</v>
      </c>
      <c r="F35" s="42">
        <v>171</v>
      </c>
      <c r="G35" s="42">
        <v>0.12</v>
      </c>
      <c r="H35" s="42">
        <v>0.25</v>
      </c>
      <c r="I35" s="42">
        <v>0.02</v>
      </c>
      <c r="J35" s="42">
        <v>1.63</v>
      </c>
      <c r="K35" s="42">
        <v>7.0000000000000007E-2</v>
      </c>
      <c r="L35" s="42">
        <v>0.04</v>
      </c>
      <c r="M35" s="42">
        <v>56.16</v>
      </c>
      <c r="N35" s="42">
        <v>28.02</v>
      </c>
      <c r="O35" s="42">
        <v>180.51</v>
      </c>
      <c r="P35" s="42">
        <v>1.1399999999999999</v>
      </c>
      <c r="Q35" s="42">
        <v>129.44999999999999</v>
      </c>
      <c r="R35" s="42">
        <v>0.15</v>
      </c>
      <c r="S35" s="42">
        <v>0.05</v>
      </c>
      <c r="T35" s="42">
        <v>0.02</v>
      </c>
      <c r="U35" s="4" t="s">
        <v>133</v>
      </c>
      <c r="V35" s="4" t="s">
        <v>52</v>
      </c>
    </row>
    <row r="36" spans="1:23" ht="22.5" customHeight="1">
      <c r="A36" s="40" t="s">
        <v>58</v>
      </c>
      <c r="B36" s="41">
        <v>105</v>
      </c>
      <c r="C36" s="42">
        <v>10.48</v>
      </c>
      <c r="D36" s="42">
        <v>17.53</v>
      </c>
      <c r="E36" s="42">
        <v>9.6</v>
      </c>
      <c r="F36" s="42">
        <v>279.5</v>
      </c>
      <c r="G36" s="42">
        <v>0.24</v>
      </c>
      <c r="H36" s="42">
        <v>0.1</v>
      </c>
      <c r="I36" s="42">
        <v>0</v>
      </c>
      <c r="J36" s="42">
        <v>2.6</v>
      </c>
      <c r="K36" s="42">
        <v>0.02</v>
      </c>
      <c r="L36" s="42">
        <v>0.1</v>
      </c>
      <c r="M36" s="42">
        <v>18.45</v>
      </c>
      <c r="N36" s="42">
        <v>26.24</v>
      </c>
      <c r="O36" s="42">
        <v>150.18</v>
      </c>
      <c r="P36" s="42">
        <v>2.12</v>
      </c>
      <c r="Q36" s="42">
        <v>299.69</v>
      </c>
      <c r="R36" s="42">
        <v>6.11</v>
      </c>
      <c r="S36" s="42">
        <v>0.05</v>
      </c>
      <c r="T36" s="42">
        <v>0</v>
      </c>
      <c r="U36" s="4" t="s">
        <v>59</v>
      </c>
      <c r="V36" s="4" t="s">
        <v>28</v>
      </c>
    </row>
    <row r="37" spans="1:23" ht="24" customHeight="1">
      <c r="A37" s="40" t="s">
        <v>244</v>
      </c>
      <c r="B37" s="41">
        <v>200</v>
      </c>
      <c r="C37" s="42">
        <v>1</v>
      </c>
      <c r="D37" s="42">
        <v>0.2</v>
      </c>
      <c r="E37" s="42">
        <v>19.600000000000001</v>
      </c>
      <c r="F37" s="42">
        <v>83.4</v>
      </c>
      <c r="G37" s="42">
        <v>0.02</v>
      </c>
      <c r="H37" s="42">
        <v>1.6</v>
      </c>
      <c r="I37" s="42">
        <v>0</v>
      </c>
      <c r="J37" s="42">
        <v>0</v>
      </c>
      <c r="K37" s="42">
        <v>0</v>
      </c>
      <c r="L37" s="42">
        <v>0.02</v>
      </c>
      <c r="M37" s="42">
        <v>12.6</v>
      </c>
      <c r="N37" s="42">
        <v>7.2</v>
      </c>
      <c r="O37" s="42">
        <v>12.6</v>
      </c>
      <c r="P37" s="42">
        <v>2.52</v>
      </c>
      <c r="Q37" s="42">
        <v>240</v>
      </c>
      <c r="R37" s="42">
        <v>2</v>
      </c>
      <c r="S37" s="42">
        <v>0</v>
      </c>
      <c r="T37" s="42">
        <v>0</v>
      </c>
      <c r="U37" s="4" t="s">
        <v>61</v>
      </c>
      <c r="V37" s="4">
        <v>2017</v>
      </c>
    </row>
    <row r="38" spans="1:23" ht="21.75" customHeight="1">
      <c r="A38" s="40" t="s">
        <v>49</v>
      </c>
      <c r="B38" s="41">
        <v>50</v>
      </c>
      <c r="C38" s="42">
        <v>3.8</v>
      </c>
      <c r="D38" s="42">
        <v>0.3</v>
      </c>
      <c r="E38" s="42">
        <v>25.1</v>
      </c>
      <c r="F38" s="42">
        <v>118.4</v>
      </c>
      <c r="G38" s="42">
        <v>0.08</v>
      </c>
      <c r="H38" s="42">
        <v>0</v>
      </c>
      <c r="I38" s="42">
        <v>0</v>
      </c>
      <c r="J38" s="42">
        <v>0.98</v>
      </c>
      <c r="K38" s="42">
        <v>0</v>
      </c>
      <c r="L38" s="42">
        <v>0.03</v>
      </c>
      <c r="M38" s="42">
        <v>11.5</v>
      </c>
      <c r="N38" s="42">
        <v>16.5</v>
      </c>
      <c r="O38" s="42">
        <v>42</v>
      </c>
      <c r="P38" s="42">
        <v>1</v>
      </c>
      <c r="Q38" s="42">
        <v>64.5</v>
      </c>
      <c r="R38" s="42">
        <v>0</v>
      </c>
      <c r="S38" s="42">
        <v>0.01</v>
      </c>
      <c r="T38" s="42">
        <v>0</v>
      </c>
      <c r="U38" s="4" t="s">
        <v>193</v>
      </c>
      <c r="V38" s="4" t="s">
        <v>36</v>
      </c>
    </row>
    <row r="39" spans="1:23" ht="21.75" customHeight="1">
      <c r="A39" s="40" t="s">
        <v>35</v>
      </c>
      <c r="B39" s="41">
        <v>30</v>
      </c>
      <c r="C39" s="42">
        <v>1.99</v>
      </c>
      <c r="D39" s="42">
        <v>0.26</v>
      </c>
      <c r="E39" s="42">
        <v>12.72</v>
      </c>
      <c r="F39" s="42">
        <v>61.19</v>
      </c>
      <c r="G39" s="42">
        <v>0.05</v>
      </c>
      <c r="H39" s="42">
        <v>0</v>
      </c>
      <c r="I39" s="42">
        <v>0</v>
      </c>
      <c r="J39" s="42">
        <v>0.66</v>
      </c>
      <c r="K39" s="42">
        <v>0</v>
      </c>
      <c r="L39" s="42">
        <v>0.02</v>
      </c>
      <c r="M39" s="42">
        <v>5.4</v>
      </c>
      <c r="N39" s="42">
        <v>5.7</v>
      </c>
      <c r="O39" s="42">
        <v>26.1</v>
      </c>
      <c r="P39" s="42">
        <v>1.2</v>
      </c>
      <c r="Q39" s="42">
        <v>40.799999999999997</v>
      </c>
      <c r="R39" s="42">
        <v>1.68</v>
      </c>
      <c r="S39" s="42">
        <v>0</v>
      </c>
      <c r="T39" s="42">
        <v>0</v>
      </c>
      <c r="U39" s="4" t="s">
        <v>193</v>
      </c>
      <c r="V39" s="4" t="s">
        <v>36</v>
      </c>
    </row>
    <row r="40" spans="1:23" ht="12.2" customHeight="1">
      <c r="A40" s="43" t="s">
        <v>37</v>
      </c>
      <c r="B40" s="44">
        <f>SUM(B34:B39)</f>
        <v>665</v>
      </c>
      <c r="C40" s="39">
        <f t="shared" ref="C40:T40" si="4">SUM(C34:C39)</f>
        <v>22.53</v>
      </c>
      <c r="D40" s="39">
        <f t="shared" si="4"/>
        <v>23.55</v>
      </c>
      <c r="E40" s="39">
        <f t="shared" si="4"/>
        <v>102.03999999999999</v>
      </c>
      <c r="F40" s="39">
        <f t="shared" si="4"/>
        <v>725.49</v>
      </c>
      <c r="G40" s="39">
        <f t="shared" si="4"/>
        <v>0.54</v>
      </c>
      <c r="H40" s="39">
        <f t="shared" si="4"/>
        <v>6.0299999999999994</v>
      </c>
      <c r="I40" s="39">
        <f t="shared" si="4"/>
        <v>0.02</v>
      </c>
      <c r="J40" s="39">
        <f t="shared" si="4"/>
        <v>5.870000000000001</v>
      </c>
      <c r="K40" s="39">
        <f t="shared" si="4"/>
        <v>9.0000000000000011E-2</v>
      </c>
      <c r="L40" s="39">
        <f t="shared" si="4"/>
        <v>0.22999999999999998</v>
      </c>
      <c r="M40" s="39">
        <f t="shared" si="4"/>
        <v>104.11</v>
      </c>
      <c r="N40" s="39">
        <f t="shared" si="4"/>
        <v>83.660000000000011</v>
      </c>
      <c r="O40" s="39">
        <f t="shared" si="4"/>
        <v>411.39000000000004</v>
      </c>
      <c r="P40" s="39">
        <f t="shared" si="4"/>
        <v>7.9799999999999995</v>
      </c>
      <c r="Q40" s="39">
        <f t="shared" si="4"/>
        <v>774.43999999999994</v>
      </c>
      <c r="R40" s="39">
        <f t="shared" si="4"/>
        <v>9.9400000000000013</v>
      </c>
      <c r="S40" s="39">
        <f t="shared" si="4"/>
        <v>0.11</v>
      </c>
      <c r="T40" s="39">
        <f t="shared" si="4"/>
        <v>0.02</v>
      </c>
      <c r="U40" s="37"/>
      <c r="V40" s="37"/>
    </row>
    <row r="41" spans="1:23" ht="14.65" customHeight="1">
      <c r="A41" s="48" t="s">
        <v>38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3" ht="21" customHeight="1">
      <c r="A42" s="40" t="s">
        <v>62</v>
      </c>
      <c r="B42" s="41">
        <v>100</v>
      </c>
      <c r="C42" s="42">
        <v>1.5</v>
      </c>
      <c r="D42" s="42">
        <v>7</v>
      </c>
      <c r="E42" s="42">
        <v>19</v>
      </c>
      <c r="F42" s="42">
        <v>124.7</v>
      </c>
      <c r="G42" s="42">
        <v>0.03</v>
      </c>
      <c r="H42" s="42">
        <v>3.33</v>
      </c>
      <c r="I42" s="42">
        <v>0</v>
      </c>
      <c r="J42" s="42">
        <v>2.64</v>
      </c>
      <c r="K42" s="42">
        <v>0</v>
      </c>
      <c r="L42" s="42">
        <v>0.04</v>
      </c>
      <c r="M42" s="42">
        <v>37.31</v>
      </c>
      <c r="N42" s="42">
        <v>21.52</v>
      </c>
      <c r="O42" s="42">
        <v>47.8</v>
      </c>
      <c r="P42" s="42">
        <v>1.41</v>
      </c>
      <c r="Q42" s="42">
        <v>350.29</v>
      </c>
      <c r="R42" s="42">
        <v>5.83</v>
      </c>
      <c r="S42" s="42">
        <v>0.01</v>
      </c>
      <c r="T42" s="42">
        <v>0</v>
      </c>
      <c r="U42" s="4" t="s">
        <v>211</v>
      </c>
      <c r="V42" s="4">
        <v>2022</v>
      </c>
    </row>
    <row r="43" spans="1:23" ht="22.5" customHeight="1">
      <c r="A43" s="40" t="s">
        <v>63</v>
      </c>
      <c r="B43" s="41">
        <v>250</v>
      </c>
      <c r="C43" s="42">
        <v>1.75</v>
      </c>
      <c r="D43" s="42">
        <v>4.8899999999999997</v>
      </c>
      <c r="E43" s="42">
        <v>5.9</v>
      </c>
      <c r="F43" s="42">
        <v>80</v>
      </c>
      <c r="G43" s="42">
        <v>0.03</v>
      </c>
      <c r="H43" s="42">
        <v>14.84</v>
      </c>
      <c r="I43" s="42">
        <v>0.22</v>
      </c>
      <c r="J43" s="42">
        <v>2.27</v>
      </c>
      <c r="K43" s="42">
        <v>0</v>
      </c>
      <c r="L43" s="42">
        <v>0.03</v>
      </c>
      <c r="M43" s="42">
        <v>58.26</v>
      </c>
      <c r="N43" s="42">
        <v>19.64</v>
      </c>
      <c r="O43" s="42">
        <v>35.86</v>
      </c>
      <c r="P43" s="42">
        <v>0.95</v>
      </c>
      <c r="Q43" s="42">
        <v>199.68</v>
      </c>
      <c r="R43" s="42">
        <v>2.91</v>
      </c>
      <c r="S43" s="42">
        <v>0.02</v>
      </c>
      <c r="T43" s="42">
        <v>0</v>
      </c>
      <c r="U43" s="4" t="s">
        <v>64</v>
      </c>
      <c r="V43" s="4" t="s">
        <v>28</v>
      </c>
    </row>
    <row r="44" spans="1:23" ht="21.75" customHeight="1">
      <c r="A44" s="40" t="s">
        <v>65</v>
      </c>
      <c r="B44" s="41">
        <v>200</v>
      </c>
      <c r="C44" s="42">
        <v>11.6</v>
      </c>
      <c r="D44" s="42">
        <v>10.73</v>
      </c>
      <c r="E44" s="42">
        <v>36.450000000000003</v>
      </c>
      <c r="F44" s="42">
        <v>216</v>
      </c>
      <c r="G44" s="42">
        <v>0.09</v>
      </c>
      <c r="H44" s="42">
        <v>2.39</v>
      </c>
      <c r="I44" s="42">
        <v>0.3</v>
      </c>
      <c r="J44" s="42">
        <v>2.84</v>
      </c>
      <c r="K44" s="42">
        <v>0.06</v>
      </c>
      <c r="L44" s="42">
        <v>0.15</v>
      </c>
      <c r="M44" s="42">
        <v>24.57</v>
      </c>
      <c r="N44" s="42">
        <v>42.45</v>
      </c>
      <c r="O44" s="42">
        <v>206.02</v>
      </c>
      <c r="P44" s="42">
        <v>1.98</v>
      </c>
      <c r="Q44" s="42">
        <v>309.95999999999998</v>
      </c>
      <c r="R44" s="42">
        <v>7.24</v>
      </c>
      <c r="S44" s="42">
        <v>0.13</v>
      </c>
      <c r="T44" s="42">
        <v>0.02</v>
      </c>
      <c r="U44" s="4" t="s">
        <v>66</v>
      </c>
      <c r="V44" s="4" t="s">
        <v>28</v>
      </c>
    </row>
    <row r="45" spans="1:23" ht="22.5" customHeight="1">
      <c r="A45" s="40" t="s">
        <v>245</v>
      </c>
      <c r="B45" s="41">
        <v>220</v>
      </c>
      <c r="C45" s="42">
        <v>6.38</v>
      </c>
      <c r="D45" s="42">
        <v>5.5</v>
      </c>
      <c r="E45" s="42">
        <v>8.8000000000000007</v>
      </c>
      <c r="F45" s="42">
        <v>116.6</v>
      </c>
      <c r="G45" s="42">
        <v>0.08</v>
      </c>
      <c r="H45" s="42">
        <v>1.4</v>
      </c>
      <c r="I45" s="42">
        <v>0.05</v>
      </c>
      <c r="J45" s="42">
        <v>0.14000000000000001</v>
      </c>
      <c r="K45" s="42">
        <v>0</v>
      </c>
      <c r="L45" s="42">
        <v>0.34</v>
      </c>
      <c r="M45" s="42">
        <v>240</v>
      </c>
      <c r="N45" s="42">
        <v>28</v>
      </c>
      <c r="O45" s="42">
        <v>190</v>
      </c>
      <c r="P45" s="42">
        <v>0.2</v>
      </c>
      <c r="Q45" s="42">
        <v>292</v>
      </c>
      <c r="R45" s="42">
        <v>18</v>
      </c>
      <c r="S45" s="42">
        <v>0.04</v>
      </c>
      <c r="T45" s="42">
        <v>0</v>
      </c>
      <c r="U45" s="4" t="s">
        <v>193</v>
      </c>
      <c r="V45" s="4">
        <v>2017</v>
      </c>
    </row>
    <row r="46" spans="1:23" s="6" customFormat="1" ht="22.5" customHeight="1">
      <c r="A46" s="1" t="s">
        <v>246</v>
      </c>
      <c r="B46" s="2">
        <v>150</v>
      </c>
      <c r="C46" s="3">
        <v>1.35</v>
      </c>
      <c r="D46" s="3">
        <v>0.3</v>
      </c>
      <c r="E46" s="3">
        <v>12.15</v>
      </c>
      <c r="F46" s="3">
        <v>64.5</v>
      </c>
      <c r="G46" s="3">
        <v>0.06</v>
      </c>
      <c r="H46" s="3">
        <v>90</v>
      </c>
      <c r="I46" s="3">
        <v>0.02</v>
      </c>
      <c r="J46" s="3">
        <v>0.33</v>
      </c>
      <c r="K46" s="3">
        <v>0</v>
      </c>
      <c r="L46" s="3">
        <v>0.05</v>
      </c>
      <c r="M46" s="3">
        <v>51</v>
      </c>
      <c r="N46" s="3">
        <v>19.5</v>
      </c>
      <c r="O46" s="3">
        <v>34.5</v>
      </c>
      <c r="P46" s="3">
        <v>0.45</v>
      </c>
      <c r="Q46" s="3">
        <v>295.5</v>
      </c>
      <c r="R46" s="3">
        <v>3</v>
      </c>
      <c r="S46" s="3">
        <v>0.03</v>
      </c>
      <c r="T46" s="3">
        <v>0</v>
      </c>
      <c r="U46" s="4" t="s">
        <v>194</v>
      </c>
      <c r="V46" s="4" t="s">
        <v>28</v>
      </c>
      <c r="W46" s="5"/>
    </row>
    <row r="47" spans="1:23" ht="22.5" customHeight="1">
      <c r="A47" s="40" t="s">
        <v>49</v>
      </c>
      <c r="B47" s="41">
        <v>50</v>
      </c>
      <c r="C47" s="42">
        <v>3.8</v>
      </c>
      <c r="D47" s="42">
        <v>0.3</v>
      </c>
      <c r="E47" s="42">
        <v>25.1</v>
      </c>
      <c r="F47" s="42">
        <v>118.4</v>
      </c>
      <c r="G47" s="42">
        <v>0.08</v>
      </c>
      <c r="H47" s="42">
        <v>0</v>
      </c>
      <c r="I47" s="42">
        <v>0</v>
      </c>
      <c r="J47" s="42">
        <v>0.98</v>
      </c>
      <c r="K47" s="42">
        <v>0</v>
      </c>
      <c r="L47" s="42">
        <v>0.03</v>
      </c>
      <c r="M47" s="42">
        <v>11.5</v>
      </c>
      <c r="N47" s="42">
        <v>16.5</v>
      </c>
      <c r="O47" s="42">
        <v>42</v>
      </c>
      <c r="P47" s="42">
        <v>1</v>
      </c>
      <c r="Q47" s="42">
        <v>64.5</v>
      </c>
      <c r="R47" s="42">
        <v>0</v>
      </c>
      <c r="S47" s="42">
        <v>0.01</v>
      </c>
      <c r="T47" s="42">
        <v>0</v>
      </c>
      <c r="U47" s="4" t="s">
        <v>193</v>
      </c>
      <c r="V47" s="4" t="s">
        <v>36</v>
      </c>
    </row>
    <row r="48" spans="1:23" s="6" customFormat="1" ht="24" customHeight="1">
      <c r="A48" s="1" t="s">
        <v>35</v>
      </c>
      <c r="B48" s="2">
        <v>50</v>
      </c>
      <c r="C48" s="3">
        <f>2.65*50/40</f>
        <v>3.3125</v>
      </c>
      <c r="D48" s="3">
        <f>0.35*50/40</f>
        <v>0.4375</v>
      </c>
      <c r="E48" s="3">
        <f>16.96*50/40</f>
        <v>21.2</v>
      </c>
      <c r="F48" s="3">
        <f>81.58*50/40</f>
        <v>101.97499999999999</v>
      </c>
      <c r="G48" s="3">
        <v>7.0000000000000007E-2</v>
      </c>
      <c r="H48" s="3">
        <v>0</v>
      </c>
      <c r="I48" s="3">
        <v>0</v>
      </c>
      <c r="J48" s="3">
        <v>0.88</v>
      </c>
      <c r="K48" s="3">
        <v>0</v>
      </c>
      <c r="L48" s="3">
        <v>0.03</v>
      </c>
      <c r="M48" s="3">
        <v>7.2</v>
      </c>
      <c r="N48" s="3">
        <v>7.6</v>
      </c>
      <c r="O48" s="3">
        <v>34.799999999999997</v>
      </c>
      <c r="P48" s="3">
        <v>1.6</v>
      </c>
      <c r="Q48" s="3">
        <v>54.4</v>
      </c>
      <c r="R48" s="3">
        <v>2.2400000000000002</v>
      </c>
      <c r="S48" s="3">
        <v>0</v>
      </c>
      <c r="T48" s="3">
        <v>0</v>
      </c>
      <c r="U48" s="4" t="s">
        <v>193</v>
      </c>
      <c r="V48" s="4" t="s">
        <v>36</v>
      </c>
      <c r="W48" s="5"/>
    </row>
    <row r="49" spans="1:23" s="6" customFormat="1" ht="21" customHeight="1">
      <c r="A49" s="1" t="s">
        <v>70</v>
      </c>
      <c r="B49" s="2">
        <v>200</v>
      </c>
      <c r="C49" s="3">
        <v>5.8</v>
      </c>
      <c r="D49" s="3">
        <v>5</v>
      </c>
      <c r="E49" s="3">
        <v>9.6</v>
      </c>
      <c r="F49" s="3">
        <v>107</v>
      </c>
      <c r="G49" s="3">
        <v>0.08</v>
      </c>
      <c r="H49" s="3">
        <v>2.6</v>
      </c>
      <c r="I49" s="3">
        <v>40</v>
      </c>
      <c r="J49" s="3">
        <v>0</v>
      </c>
      <c r="K49" s="3">
        <v>0</v>
      </c>
      <c r="L49" s="3">
        <v>0.03</v>
      </c>
      <c r="M49" s="3">
        <v>240</v>
      </c>
      <c r="N49" s="3">
        <v>28</v>
      </c>
      <c r="O49" s="3">
        <v>180</v>
      </c>
      <c r="P49" s="3">
        <v>0.2</v>
      </c>
      <c r="Q49" s="3">
        <v>292</v>
      </c>
      <c r="R49" s="3">
        <v>0</v>
      </c>
      <c r="S49" s="3">
        <v>0</v>
      </c>
      <c r="T49" s="3">
        <v>0</v>
      </c>
      <c r="U49" s="4" t="s">
        <v>193</v>
      </c>
      <c r="V49" s="4"/>
      <c r="W49" s="5"/>
    </row>
    <row r="50" spans="1:23" ht="21.6" customHeight="1">
      <c r="A50" s="43" t="s">
        <v>37</v>
      </c>
      <c r="B50" s="44">
        <f>SUM(B42:B49)</f>
        <v>1220</v>
      </c>
      <c r="C50" s="39">
        <f t="shared" ref="C50:T50" si="5">SUM(C42:C49)</f>
        <v>35.4925</v>
      </c>
      <c r="D50" s="39">
        <f t="shared" si="5"/>
        <v>34.157499999999999</v>
      </c>
      <c r="E50" s="39">
        <f t="shared" si="5"/>
        <v>138.19999999999999</v>
      </c>
      <c r="F50" s="39">
        <f t="shared" si="5"/>
        <v>929.17499999999995</v>
      </c>
      <c r="G50" s="39">
        <f t="shared" si="5"/>
        <v>0.52</v>
      </c>
      <c r="H50" s="39">
        <f t="shared" si="5"/>
        <v>114.56</v>
      </c>
      <c r="I50" s="39">
        <f t="shared" si="5"/>
        <v>40.590000000000003</v>
      </c>
      <c r="J50" s="39">
        <f t="shared" si="5"/>
        <v>10.08</v>
      </c>
      <c r="K50" s="39">
        <f t="shared" si="5"/>
        <v>0.06</v>
      </c>
      <c r="L50" s="39">
        <f t="shared" si="5"/>
        <v>0.70000000000000018</v>
      </c>
      <c r="M50" s="39">
        <f t="shared" si="5"/>
        <v>669.83999999999992</v>
      </c>
      <c r="N50" s="39">
        <f t="shared" si="5"/>
        <v>183.21</v>
      </c>
      <c r="O50" s="39">
        <f t="shared" si="5"/>
        <v>770.98</v>
      </c>
      <c r="P50" s="39">
        <f t="shared" si="5"/>
        <v>7.79</v>
      </c>
      <c r="Q50" s="39">
        <f t="shared" si="5"/>
        <v>1858.3300000000002</v>
      </c>
      <c r="R50" s="39">
        <f t="shared" si="5"/>
        <v>39.220000000000006</v>
      </c>
      <c r="S50" s="39">
        <f t="shared" si="5"/>
        <v>0.24000000000000002</v>
      </c>
      <c r="T50" s="39">
        <f t="shared" si="5"/>
        <v>0.02</v>
      </c>
      <c r="U50" s="37"/>
      <c r="V50" s="37"/>
    </row>
    <row r="51" spans="1:23" ht="14.65" customHeight="1">
      <c r="A51" s="48" t="s">
        <v>50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3" ht="26.25" customHeight="1">
      <c r="A52" s="40" t="s">
        <v>97</v>
      </c>
      <c r="B52" s="41">
        <v>200</v>
      </c>
      <c r="C52" s="42">
        <v>7.47</v>
      </c>
      <c r="D52" s="42">
        <v>13.06</v>
      </c>
      <c r="E52" s="42">
        <v>21.72</v>
      </c>
      <c r="F52" s="42">
        <v>204.71</v>
      </c>
      <c r="G52" s="42">
        <v>0.08</v>
      </c>
      <c r="H52" s="42">
        <v>7.08</v>
      </c>
      <c r="I52" s="42">
        <v>0.04</v>
      </c>
      <c r="J52" s="42">
        <v>0.51</v>
      </c>
      <c r="K52" s="42">
        <v>0.12</v>
      </c>
      <c r="L52" s="42">
        <v>0.05</v>
      </c>
      <c r="M52" s="42">
        <v>41.94</v>
      </c>
      <c r="N52" s="42">
        <v>23.27</v>
      </c>
      <c r="O52" s="42">
        <v>28.68</v>
      </c>
      <c r="P52" s="42">
        <v>4.54</v>
      </c>
      <c r="Q52" s="42">
        <v>492.9</v>
      </c>
      <c r="R52" s="42">
        <v>1.08</v>
      </c>
      <c r="S52" s="42">
        <v>0</v>
      </c>
      <c r="T52" s="42">
        <v>0</v>
      </c>
      <c r="U52" s="4" t="s">
        <v>216</v>
      </c>
      <c r="V52" s="4">
        <v>2023</v>
      </c>
    </row>
    <row r="53" spans="1:23" s="6" customFormat="1" ht="21.75" customHeight="1">
      <c r="A53" s="1" t="s">
        <v>78</v>
      </c>
      <c r="B53" s="2">
        <v>180</v>
      </c>
      <c r="C53" s="3">
        <v>0.59</v>
      </c>
      <c r="D53" s="3">
        <f>0.45*0.18</f>
        <v>8.1000000000000003E-2</v>
      </c>
      <c r="E53" s="3">
        <v>24.92</v>
      </c>
      <c r="F53" s="3">
        <v>119.52</v>
      </c>
      <c r="G53" s="3">
        <f>0.02*0.18</f>
        <v>3.5999999999999999E-3</v>
      </c>
      <c r="H53" s="3">
        <f>3.63*0.18</f>
        <v>0.65339999999999998</v>
      </c>
      <c r="I53" s="3">
        <v>0</v>
      </c>
      <c r="J53" s="3">
        <v>0</v>
      </c>
      <c r="K53" s="3">
        <v>0</v>
      </c>
      <c r="L53" s="3">
        <v>0</v>
      </c>
      <c r="M53" s="3">
        <f>162.4*0.18</f>
        <v>29.231999999999999</v>
      </c>
      <c r="N53" s="3">
        <f>87.3*0.18</f>
        <v>15.713999999999999</v>
      </c>
      <c r="O53" s="3">
        <f>117.2*0.18</f>
        <v>21.096</v>
      </c>
      <c r="P53" s="3">
        <f>3.49*0.18</f>
        <v>0.62819999999999998</v>
      </c>
      <c r="Q53" s="3">
        <f>1149*0.18</f>
        <v>206.82</v>
      </c>
      <c r="R53" s="3">
        <v>0</v>
      </c>
      <c r="S53" s="3">
        <v>0</v>
      </c>
      <c r="T53" s="3">
        <v>0</v>
      </c>
      <c r="U53" s="4" t="s">
        <v>79</v>
      </c>
      <c r="V53" s="4" t="s">
        <v>28</v>
      </c>
      <c r="W53" s="5"/>
    </row>
    <row r="54" spans="1:23" ht="21.75" customHeight="1">
      <c r="A54" s="40" t="s">
        <v>49</v>
      </c>
      <c r="B54" s="41">
        <v>20</v>
      </c>
      <c r="C54" s="42">
        <v>1.5</v>
      </c>
      <c r="D54" s="42">
        <v>0.1</v>
      </c>
      <c r="E54" s="42">
        <v>10</v>
      </c>
      <c r="F54" s="42">
        <v>47.4</v>
      </c>
      <c r="G54" s="42">
        <v>0.03</v>
      </c>
      <c r="H54" s="42">
        <v>0</v>
      </c>
      <c r="I54" s="42">
        <v>0</v>
      </c>
      <c r="J54" s="42">
        <v>0.39</v>
      </c>
      <c r="K54" s="42">
        <v>0</v>
      </c>
      <c r="L54" s="42">
        <v>0.01</v>
      </c>
      <c r="M54" s="42">
        <v>4.5999999999999996</v>
      </c>
      <c r="N54" s="42">
        <v>6.6</v>
      </c>
      <c r="O54" s="42">
        <v>16.8</v>
      </c>
      <c r="P54" s="42">
        <v>0.4</v>
      </c>
      <c r="Q54" s="42">
        <v>25.8</v>
      </c>
      <c r="R54" s="42">
        <v>0</v>
      </c>
      <c r="S54" s="42">
        <v>0</v>
      </c>
      <c r="T54" s="42">
        <v>0</v>
      </c>
      <c r="U54" s="4" t="s">
        <v>193</v>
      </c>
      <c r="V54" s="4" t="s">
        <v>36</v>
      </c>
    </row>
    <row r="55" spans="1:23" ht="12.2" customHeight="1">
      <c r="A55" s="43" t="s">
        <v>37</v>
      </c>
      <c r="B55" s="44">
        <f>SUM(B52:B54)</f>
        <v>400</v>
      </c>
      <c r="C55" s="39">
        <f t="shared" ref="C55:T55" si="6">SUM(C52:C54)</f>
        <v>9.56</v>
      </c>
      <c r="D55" s="39">
        <f t="shared" si="6"/>
        <v>13.241</v>
      </c>
      <c r="E55" s="39">
        <f t="shared" si="6"/>
        <v>56.64</v>
      </c>
      <c r="F55" s="39">
        <f t="shared" si="6"/>
        <v>371.63</v>
      </c>
      <c r="G55" s="39">
        <f t="shared" si="6"/>
        <v>0.11360000000000001</v>
      </c>
      <c r="H55" s="39">
        <f t="shared" si="6"/>
        <v>7.7333999999999996</v>
      </c>
      <c r="I55" s="39">
        <f t="shared" si="6"/>
        <v>0.04</v>
      </c>
      <c r="J55" s="39">
        <f t="shared" si="6"/>
        <v>0.9</v>
      </c>
      <c r="K55" s="39">
        <f t="shared" si="6"/>
        <v>0.12</v>
      </c>
      <c r="L55" s="39">
        <f t="shared" si="6"/>
        <v>6.0000000000000005E-2</v>
      </c>
      <c r="M55" s="39">
        <f t="shared" si="6"/>
        <v>75.771999999999991</v>
      </c>
      <c r="N55" s="39">
        <f t="shared" si="6"/>
        <v>45.583999999999996</v>
      </c>
      <c r="O55" s="39">
        <f t="shared" si="6"/>
        <v>66.575999999999993</v>
      </c>
      <c r="P55" s="39">
        <f t="shared" si="6"/>
        <v>5.5682</v>
      </c>
      <c r="Q55" s="39">
        <f t="shared" si="6"/>
        <v>725.52</v>
      </c>
      <c r="R55" s="39">
        <f t="shared" si="6"/>
        <v>1.08</v>
      </c>
      <c r="S55" s="39">
        <f t="shared" si="6"/>
        <v>0</v>
      </c>
      <c r="T55" s="39">
        <f t="shared" si="6"/>
        <v>0</v>
      </c>
      <c r="U55" s="37"/>
      <c r="V55" s="37"/>
    </row>
    <row r="56" spans="1:23" ht="21.6" customHeight="1">
      <c r="A56" s="54" t="s">
        <v>54</v>
      </c>
      <c r="B56" s="54"/>
      <c r="C56" s="39">
        <f>C55+C50+C40</f>
        <v>67.58250000000001</v>
      </c>
      <c r="D56" s="39">
        <f t="shared" ref="D56:T56" si="7">D55+D50+D40</f>
        <v>70.948499999999996</v>
      </c>
      <c r="E56" s="39">
        <f t="shared" si="7"/>
        <v>296.88</v>
      </c>
      <c r="F56" s="39">
        <f t="shared" si="7"/>
        <v>2026.2949999999998</v>
      </c>
      <c r="G56" s="39">
        <f t="shared" si="7"/>
        <v>1.1736</v>
      </c>
      <c r="H56" s="39">
        <f t="shared" si="7"/>
        <v>128.32339999999999</v>
      </c>
      <c r="I56" s="39">
        <f t="shared" si="7"/>
        <v>40.650000000000006</v>
      </c>
      <c r="J56" s="39">
        <f t="shared" si="7"/>
        <v>16.850000000000001</v>
      </c>
      <c r="K56" s="39">
        <f t="shared" si="7"/>
        <v>0.27</v>
      </c>
      <c r="L56" s="39">
        <f t="shared" si="7"/>
        <v>0.99000000000000021</v>
      </c>
      <c r="M56" s="39">
        <f t="shared" si="7"/>
        <v>849.72199999999987</v>
      </c>
      <c r="N56" s="39">
        <f t="shared" si="7"/>
        <v>312.45400000000001</v>
      </c>
      <c r="O56" s="39">
        <f t="shared" si="7"/>
        <v>1248.9460000000001</v>
      </c>
      <c r="P56" s="39">
        <f t="shared" si="7"/>
        <v>21.338200000000001</v>
      </c>
      <c r="Q56" s="39">
        <f t="shared" si="7"/>
        <v>3358.2900000000004</v>
      </c>
      <c r="R56" s="39">
        <f t="shared" si="7"/>
        <v>50.240000000000009</v>
      </c>
      <c r="S56" s="39">
        <f t="shared" si="7"/>
        <v>0.35000000000000003</v>
      </c>
      <c r="T56" s="39">
        <f t="shared" si="7"/>
        <v>0.04</v>
      </c>
      <c r="U56" s="37"/>
      <c r="V56" s="37"/>
    </row>
    <row r="57" spans="1:23" ht="14.1" customHeight="1">
      <c r="A57" s="55" t="s">
        <v>74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3" ht="28.35" customHeight="1">
      <c r="A58" s="56" t="s">
        <v>181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3" ht="13.35" customHeight="1">
      <c r="A59" s="53" t="s">
        <v>0</v>
      </c>
      <c r="B59" s="53" t="s">
        <v>1</v>
      </c>
      <c r="C59" s="52" t="s">
        <v>2</v>
      </c>
      <c r="D59" s="52"/>
      <c r="E59" s="52"/>
      <c r="F59" s="52" t="s">
        <v>3</v>
      </c>
      <c r="G59" s="52" t="s">
        <v>4</v>
      </c>
      <c r="H59" s="52"/>
      <c r="I59" s="52"/>
      <c r="J59" s="52"/>
      <c r="K59" s="52"/>
      <c r="L59" s="52"/>
      <c r="M59" s="52" t="s">
        <v>5</v>
      </c>
      <c r="N59" s="52"/>
      <c r="O59" s="52"/>
      <c r="P59" s="52"/>
      <c r="Q59" s="52"/>
      <c r="R59" s="52"/>
      <c r="S59" s="52"/>
      <c r="T59" s="52"/>
      <c r="U59" s="53" t="s">
        <v>6</v>
      </c>
      <c r="V59" s="53" t="s">
        <v>7</v>
      </c>
    </row>
    <row r="60" spans="1:23" ht="26.65" customHeight="1">
      <c r="A60" s="53"/>
      <c r="B60" s="53"/>
      <c r="C60" s="39" t="s">
        <v>8</v>
      </c>
      <c r="D60" s="39" t="s">
        <v>9</v>
      </c>
      <c r="E60" s="39" t="s">
        <v>10</v>
      </c>
      <c r="F60" s="52"/>
      <c r="G60" s="39" t="s">
        <v>11</v>
      </c>
      <c r="H60" s="39" t="s">
        <v>12</v>
      </c>
      <c r="I60" s="39" t="s">
        <v>13</v>
      </c>
      <c r="J60" s="39" t="s">
        <v>14</v>
      </c>
      <c r="K60" s="39" t="s">
        <v>15</v>
      </c>
      <c r="L60" s="39" t="s">
        <v>16</v>
      </c>
      <c r="M60" s="39" t="s">
        <v>17</v>
      </c>
      <c r="N60" s="39" t="s">
        <v>18</v>
      </c>
      <c r="O60" s="39" t="s">
        <v>19</v>
      </c>
      <c r="P60" s="39" t="s">
        <v>20</v>
      </c>
      <c r="Q60" s="39" t="s">
        <v>21</v>
      </c>
      <c r="R60" s="39" t="s">
        <v>22</v>
      </c>
      <c r="S60" s="39" t="s">
        <v>23</v>
      </c>
      <c r="T60" s="39" t="s">
        <v>24</v>
      </c>
      <c r="U60" s="53"/>
      <c r="V60" s="53"/>
    </row>
    <row r="61" spans="1:23" ht="14.65" customHeight="1">
      <c r="A61" s="48" t="s">
        <v>25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1:23" ht="21.75" customHeight="1">
      <c r="A62" s="40" t="s">
        <v>75</v>
      </c>
      <c r="B62" s="41">
        <v>100</v>
      </c>
      <c r="C62" s="42">
        <v>0.12</v>
      </c>
      <c r="D62" s="42">
        <v>5.0999999999999996</v>
      </c>
      <c r="E62" s="42">
        <v>11.17</v>
      </c>
      <c r="F62" s="42">
        <v>90.1</v>
      </c>
      <c r="G62" s="42">
        <v>0.03</v>
      </c>
      <c r="H62" s="42">
        <v>24.69</v>
      </c>
      <c r="I62" s="42">
        <v>0.35</v>
      </c>
      <c r="J62" s="42">
        <v>2.42</v>
      </c>
      <c r="K62" s="42">
        <v>0</v>
      </c>
      <c r="L62" s="42">
        <v>0.04</v>
      </c>
      <c r="M62" s="42">
        <v>37.21</v>
      </c>
      <c r="N62" s="42">
        <v>16.03</v>
      </c>
      <c r="O62" s="42">
        <v>29.1</v>
      </c>
      <c r="P62" s="42">
        <v>1.35</v>
      </c>
      <c r="Q62" s="42">
        <v>210.04</v>
      </c>
      <c r="R62" s="42">
        <v>2.83</v>
      </c>
      <c r="S62" s="42">
        <v>0.02</v>
      </c>
      <c r="T62" s="42">
        <v>0</v>
      </c>
      <c r="U62" s="4" t="s">
        <v>76</v>
      </c>
      <c r="V62" s="4">
        <v>2017</v>
      </c>
    </row>
    <row r="63" spans="1:23" ht="25.5" customHeight="1">
      <c r="A63" s="40" t="s">
        <v>77</v>
      </c>
      <c r="B63" s="41">
        <v>200</v>
      </c>
      <c r="C63" s="3">
        <v>15.2</v>
      </c>
      <c r="D63" s="3">
        <v>16.100000000000001</v>
      </c>
      <c r="E63" s="3">
        <v>23.3</v>
      </c>
      <c r="F63" s="3">
        <v>307.39999999999998</v>
      </c>
      <c r="G63" s="42">
        <v>0.23</v>
      </c>
      <c r="H63" s="42">
        <v>16.96</v>
      </c>
      <c r="I63" s="42">
        <v>4.32</v>
      </c>
      <c r="J63" s="42">
        <v>6.32</v>
      </c>
      <c r="K63" s="42">
        <v>0</v>
      </c>
      <c r="L63" s="42">
        <v>1.04</v>
      </c>
      <c r="M63" s="42">
        <v>135.96</v>
      </c>
      <c r="N63" s="42">
        <v>46.64</v>
      </c>
      <c r="O63" s="42">
        <v>287.91000000000003</v>
      </c>
      <c r="P63" s="42">
        <v>4.88</v>
      </c>
      <c r="Q63" s="42">
        <v>815.11</v>
      </c>
      <c r="R63" s="42">
        <v>12.11</v>
      </c>
      <c r="S63" s="42">
        <v>0.16</v>
      </c>
      <c r="T63" s="42">
        <v>0.02</v>
      </c>
      <c r="U63" s="4" t="s">
        <v>213</v>
      </c>
      <c r="V63" s="4" t="s">
        <v>52</v>
      </c>
    </row>
    <row r="64" spans="1:23" ht="24" customHeight="1">
      <c r="A64" s="40" t="s">
        <v>78</v>
      </c>
      <c r="B64" s="41">
        <v>180</v>
      </c>
      <c r="C64" s="3">
        <v>0.59</v>
      </c>
      <c r="D64" s="3">
        <f>0.45*0.18</f>
        <v>8.1000000000000003E-2</v>
      </c>
      <c r="E64" s="3">
        <v>28.92</v>
      </c>
      <c r="F64" s="3">
        <v>119.52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8.23</v>
      </c>
      <c r="N64" s="42">
        <v>1.8</v>
      </c>
      <c r="O64" s="42">
        <v>0</v>
      </c>
      <c r="P64" s="42">
        <v>0</v>
      </c>
      <c r="Q64" s="42">
        <v>0.82</v>
      </c>
      <c r="R64" s="42">
        <v>0</v>
      </c>
      <c r="S64" s="42">
        <v>0</v>
      </c>
      <c r="T64" s="42">
        <v>0</v>
      </c>
      <c r="U64" s="4" t="s">
        <v>79</v>
      </c>
      <c r="V64" s="4" t="s">
        <v>28</v>
      </c>
    </row>
    <row r="65" spans="1:23" ht="25.5" customHeight="1">
      <c r="A65" s="40" t="s">
        <v>49</v>
      </c>
      <c r="B65" s="41">
        <v>40</v>
      </c>
      <c r="C65" s="42">
        <v>3.05</v>
      </c>
      <c r="D65" s="42">
        <v>0.25</v>
      </c>
      <c r="E65" s="42">
        <v>20.07</v>
      </c>
      <c r="F65" s="42">
        <v>94.73</v>
      </c>
      <c r="G65" s="42">
        <v>0.06</v>
      </c>
      <c r="H65" s="42">
        <v>0</v>
      </c>
      <c r="I65" s="42">
        <v>0</v>
      </c>
      <c r="J65" s="42">
        <v>0.78</v>
      </c>
      <c r="K65" s="42">
        <v>0</v>
      </c>
      <c r="L65" s="42">
        <v>0.02</v>
      </c>
      <c r="M65" s="42">
        <v>9.1999999999999993</v>
      </c>
      <c r="N65" s="42">
        <v>13.2</v>
      </c>
      <c r="O65" s="42">
        <v>33.6</v>
      </c>
      <c r="P65" s="42">
        <v>0.8</v>
      </c>
      <c r="Q65" s="42">
        <v>51.6</v>
      </c>
      <c r="R65" s="42">
        <v>0</v>
      </c>
      <c r="S65" s="42">
        <v>0.01</v>
      </c>
      <c r="T65" s="42">
        <v>0</v>
      </c>
      <c r="U65" s="4" t="s">
        <v>193</v>
      </c>
      <c r="V65" s="4" t="s">
        <v>36</v>
      </c>
    </row>
    <row r="66" spans="1:23" ht="27" customHeight="1">
      <c r="A66" s="40" t="s">
        <v>35</v>
      </c>
      <c r="B66" s="41">
        <v>30</v>
      </c>
      <c r="C66" s="42">
        <v>1.99</v>
      </c>
      <c r="D66" s="42">
        <v>0.26</v>
      </c>
      <c r="E66" s="42">
        <v>12.72</v>
      </c>
      <c r="F66" s="42">
        <v>61.19</v>
      </c>
      <c r="G66" s="42">
        <v>0.05</v>
      </c>
      <c r="H66" s="42">
        <v>0</v>
      </c>
      <c r="I66" s="42">
        <v>0</v>
      </c>
      <c r="J66" s="42">
        <v>0.66</v>
      </c>
      <c r="K66" s="42">
        <v>0</v>
      </c>
      <c r="L66" s="42">
        <v>0.02</v>
      </c>
      <c r="M66" s="42">
        <v>5.4</v>
      </c>
      <c r="N66" s="42">
        <v>5.7</v>
      </c>
      <c r="O66" s="42">
        <v>26.1</v>
      </c>
      <c r="P66" s="42">
        <v>1.2</v>
      </c>
      <c r="Q66" s="42">
        <v>40.799999999999997</v>
      </c>
      <c r="R66" s="42">
        <v>1.68</v>
      </c>
      <c r="S66" s="42">
        <v>0</v>
      </c>
      <c r="T66" s="42">
        <v>0</v>
      </c>
      <c r="U66" s="4" t="s">
        <v>193</v>
      </c>
      <c r="V66" s="4" t="s">
        <v>36</v>
      </c>
    </row>
    <row r="67" spans="1:23" ht="21.6" customHeight="1">
      <c r="A67" s="43" t="s">
        <v>37</v>
      </c>
      <c r="B67" s="44">
        <f>SUM(B62:B66)</f>
        <v>550</v>
      </c>
      <c r="C67" s="39">
        <f t="shared" ref="C67:T67" si="8">SUM(C62:C66)</f>
        <v>20.949999999999996</v>
      </c>
      <c r="D67" s="39">
        <f t="shared" si="8"/>
        <v>21.791000000000004</v>
      </c>
      <c r="E67" s="39">
        <f t="shared" si="8"/>
        <v>96.18</v>
      </c>
      <c r="F67" s="39">
        <f t="shared" si="8"/>
        <v>672.94</v>
      </c>
      <c r="G67" s="39">
        <f t="shared" si="8"/>
        <v>0.37</v>
      </c>
      <c r="H67" s="39">
        <f t="shared" si="8"/>
        <v>41.650000000000006</v>
      </c>
      <c r="I67" s="39">
        <f t="shared" si="8"/>
        <v>4.67</v>
      </c>
      <c r="J67" s="39">
        <f t="shared" si="8"/>
        <v>10.18</v>
      </c>
      <c r="K67" s="39">
        <f t="shared" si="8"/>
        <v>0</v>
      </c>
      <c r="L67" s="39">
        <f t="shared" si="8"/>
        <v>1.1200000000000001</v>
      </c>
      <c r="M67" s="39">
        <f t="shared" si="8"/>
        <v>196</v>
      </c>
      <c r="N67" s="39">
        <f t="shared" si="8"/>
        <v>83.37</v>
      </c>
      <c r="O67" s="39">
        <f t="shared" si="8"/>
        <v>376.71000000000009</v>
      </c>
      <c r="P67" s="39">
        <f t="shared" si="8"/>
        <v>8.23</v>
      </c>
      <c r="Q67" s="39">
        <f t="shared" si="8"/>
        <v>1118.3699999999999</v>
      </c>
      <c r="R67" s="39">
        <f t="shared" si="8"/>
        <v>16.62</v>
      </c>
      <c r="S67" s="39">
        <f t="shared" si="8"/>
        <v>0.19</v>
      </c>
      <c r="T67" s="39">
        <f t="shared" si="8"/>
        <v>0.02</v>
      </c>
      <c r="U67" s="37"/>
      <c r="V67" s="37"/>
    </row>
    <row r="68" spans="1:23" ht="14.65" customHeight="1">
      <c r="A68" s="58" t="s">
        <v>38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</row>
    <row r="69" spans="1:23" ht="24.75" customHeight="1">
      <c r="A69" s="14" t="s">
        <v>247</v>
      </c>
      <c r="B69" s="15">
        <v>100</v>
      </c>
      <c r="C69" s="16">
        <v>1.1200000000000001</v>
      </c>
      <c r="D69" s="16">
        <v>0.2</v>
      </c>
      <c r="E69" s="16">
        <v>3.8</v>
      </c>
      <c r="F69" s="16">
        <v>22</v>
      </c>
      <c r="G69" s="17">
        <v>0.06</v>
      </c>
      <c r="H69" s="17">
        <v>25</v>
      </c>
      <c r="I69" s="17">
        <v>0.17</v>
      </c>
      <c r="J69" s="17">
        <v>0.39</v>
      </c>
      <c r="K69" s="17">
        <v>0</v>
      </c>
      <c r="L69" s="17">
        <v>0.04</v>
      </c>
      <c r="M69" s="17">
        <v>14</v>
      </c>
      <c r="N69" s="17">
        <v>20</v>
      </c>
      <c r="O69" s="17">
        <v>26</v>
      </c>
      <c r="P69" s="17">
        <v>1</v>
      </c>
      <c r="Q69" s="17">
        <v>290</v>
      </c>
      <c r="R69" s="17">
        <v>2</v>
      </c>
      <c r="S69" s="17">
        <v>0</v>
      </c>
      <c r="T69" s="17">
        <v>0</v>
      </c>
      <c r="U69" s="4">
        <v>71</v>
      </c>
      <c r="V69" s="4" t="s">
        <v>28</v>
      </c>
    </row>
    <row r="70" spans="1:23" ht="25.5" customHeight="1">
      <c r="A70" s="14" t="s">
        <v>80</v>
      </c>
      <c r="B70" s="15">
        <v>250</v>
      </c>
      <c r="C70" s="16">
        <v>1.49</v>
      </c>
      <c r="D70" s="16">
        <v>4.91</v>
      </c>
      <c r="E70" s="16">
        <v>11.09</v>
      </c>
      <c r="F70" s="16">
        <v>76.25</v>
      </c>
      <c r="G70" s="17">
        <v>0.05</v>
      </c>
      <c r="H70" s="17">
        <v>8.0299999999999994</v>
      </c>
      <c r="I70" s="17">
        <v>0.2</v>
      </c>
      <c r="J70" s="17">
        <v>2.23</v>
      </c>
      <c r="K70" s="17">
        <v>0</v>
      </c>
      <c r="L70" s="17">
        <v>0.04</v>
      </c>
      <c r="M70" s="17">
        <v>41.01</v>
      </c>
      <c r="N70" s="17">
        <v>18.670000000000002</v>
      </c>
      <c r="O70" s="17">
        <v>48.55</v>
      </c>
      <c r="P70" s="17">
        <v>0.82</v>
      </c>
      <c r="Q70" s="17">
        <v>246.79</v>
      </c>
      <c r="R70" s="17">
        <v>2.96</v>
      </c>
      <c r="S70" s="17">
        <v>0.02</v>
      </c>
      <c r="T70" s="17">
        <v>0</v>
      </c>
      <c r="U70" s="4" t="s">
        <v>81</v>
      </c>
      <c r="V70" s="4">
        <v>2017</v>
      </c>
    </row>
    <row r="71" spans="1:23" ht="25.5" customHeight="1">
      <c r="A71" s="14" t="s">
        <v>82</v>
      </c>
      <c r="B71" s="15">
        <v>180</v>
      </c>
      <c r="C71" s="16">
        <v>4.75</v>
      </c>
      <c r="D71" s="16">
        <v>11.99</v>
      </c>
      <c r="E71" s="16">
        <v>19.88</v>
      </c>
      <c r="F71" s="16">
        <v>243.03</v>
      </c>
      <c r="G71" s="17">
        <v>0.1</v>
      </c>
      <c r="H71" s="17">
        <v>14.91</v>
      </c>
      <c r="I71" s="17">
        <v>0.47</v>
      </c>
      <c r="J71" s="17">
        <v>1.89</v>
      </c>
      <c r="K71" s="17">
        <v>0.05</v>
      </c>
      <c r="L71" s="17">
        <v>0.09</v>
      </c>
      <c r="M71" s="17">
        <v>52.25</v>
      </c>
      <c r="N71" s="17">
        <v>33.15</v>
      </c>
      <c r="O71" s="17">
        <v>77.040000000000006</v>
      </c>
      <c r="P71" s="17">
        <v>1.37</v>
      </c>
      <c r="Q71" s="17">
        <v>609.46</v>
      </c>
      <c r="R71" s="17">
        <v>7.42</v>
      </c>
      <c r="S71" s="17">
        <v>0.04</v>
      </c>
      <c r="T71" s="17">
        <v>0</v>
      </c>
      <c r="U71" s="4" t="s">
        <v>83</v>
      </c>
      <c r="V71" s="4" t="s">
        <v>28</v>
      </c>
    </row>
    <row r="72" spans="1:23" ht="24.75" customHeight="1">
      <c r="A72" s="14" t="s">
        <v>84</v>
      </c>
      <c r="B72" s="15">
        <v>105</v>
      </c>
      <c r="C72" s="16">
        <v>12.62</v>
      </c>
      <c r="D72" s="16">
        <v>13.66</v>
      </c>
      <c r="E72" s="16">
        <v>13.48</v>
      </c>
      <c r="F72" s="16">
        <v>221.82</v>
      </c>
      <c r="G72" s="17">
        <v>0.11</v>
      </c>
      <c r="H72" s="17">
        <v>0.28000000000000003</v>
      </c>
      <c r="I72" s="17">
        <v>0.03</v>
      </c>
      <c r="J72" s="17">
        <v>2.4900000000000002</v>
      </c>
      <c r="K72" s="17">
        <v>0.08</v>
      </c>
      <c r="L72" s="17">
        <v>0.12</v>
      </c>
      <c r="M72" s="17">
        <v>67.89</v>
      </c>
      <c r="N72" s="17">
        <v>52.54</v>
      </c>
      <c r="O72" s="17">
        <v>217.87</v>
      </c>
      <c r="P72" s="17">
        <v>1.64</v>
      </c>
      <c r="Q72" s="17">
        <v>389.14</v>
      </c>
      <c r="R72" s="17">
        <v>107.34</v>
      </c>
      <c r="S72" s="17">
        <v>0.45</v>
      </c>
      <c r="T72" s="17">
        <v>0.01</v>
      </c>
      <c r="U72" s="4" t="s">
        <v>46</v>
      </c>
      <c r="V72" s="4" t="s">
        <v>28</v>
      </c>
    </row>
    <row r="73" spans="1:23" s="6" customFormat="1" ht="23.25" customHeight="1">
      <c r="A73" s="1" t="s">
        <v>242</v>
      </c>
      <c r="B73" s="2">
        <v>200</v>
      </c>
      <c r="C73" s="3">
        <v>0.6</v>
      </c>
      <c r="D73" s="3">
        <v>0.4</v>
      </c>
      <c r="E73" s="3">
        <v>32.6</v>
      </c>
      <c r="F73" s="3">
        <f>682*0.2</f>
        <v>136.4</v>
      </c>
      <c r="G73" s="3">
        <f>0.11*0.18</f>
        <v>1.9799999999999998E-2</v>
      </c>
      <c r="H73" s="3">
        <f>20*0.2</f>
        <v>4</v>
      </c>
      <c r="I73" s="3">
        <v>0</v>
      </c>
      <c r="J73" s="3">
        <v>0</v>
      </c>
      <c r="K73" s="3">
        <v>0</v>
      </c>
      <c r="L73" s="3">
        <v>0.02</v>
      </c>
      <c r="M73" s="3">
        <f>70*0.18</f>
        <v>12.6</v>
      </c>
      <c r="N73" s="3">
        <f>40*0.18</f>
        <v>7.1999999999999993</v>
      </c>
      <c r="O73" s="3">
        <f>70*0.18</f>
        <v>12.6</v>
      </c>
      <c r="P73" s="3">
        <f>14*0.18</f>
        <v>2.52</v>
      </c>
      <c r="Q73" s="3">
        <f>1200*0.18</f>
        <v>216</v>
      </c>
      <c r="R73" s="3">
        <v>1.8</v>
      </c>
      <c r="S73" s="3">
        <v>0</v>
      </c>
      <c r="T73" s="3">
        <v>0</v>
      </c>
      <c r="U73" s="4" t="s">
        <v>61</v>
      </c>
      <c r="V73" s="4">
        <v>2017</v>
      </c>
      <c r="W73" s="5"/>
    </row>
    <row r="74" spans="1:23" s="6" customFormat="1" ht="23.25" customHeight="1">
      <c r="A74" s="1" t="s">
        <v>241</v>
      </c>
      <c r="B74" s="2">
        <v>100</v>
      </c>
      <c r="C74" s="3">
        <v>0.4</v>
      </c>
      <c r="D74" s="3">
        <v>0.4</v>
      </c>
      <c r="E74" s="3">
        <v>9.8000000000000007</v>
      </c>
      <c r="F74" s="3">
        <v>47</v>
      </c>
      <c r="G74" s="3">
        <v>0.03</v>
      </c>
      <c r="H74" s="3">
        <v>10</v>
      </c>
      <c r="I74" s="3">
        <v>0.01</v>
      </c>
      <c r="J74" s="3">
        <v>0.63</v>
      </c>
      <c r="K74" s="3">
        <v>0</v>
      </c>
      <c r="L74" s="3">
        <v>0.02</v>
      </c>
      <c r="M74" s="3">
        <v>16</v>
      </c>
      <c r="N74" s="3">
        <v>8</v>
      </c>
      <c r="O74" s="3">
        <v>11</v>
      </c>
      <c r="P74" s="3">
        <v>2.2000000000000002</v>
      </c>
      <c r="Q74" s="3">
        <v>278</v>
      </c>
      <c r="R74" s="3">
        <v>2</v>
      </c>
      <c r="S74" s="3">
        <v>0.01</v>
      </c>
      <c r="T74" s="3">
        <v>0</v>
      </c>
      <c r="U74" s="4" t="s">
        <v>34</v>
      </c>
      <c r="V74" s="4" t="s">
        <v>28</v>
      </c>
      <c r="W74" s="5"/>
    </row>
    <row r="75" spans="1:23" ht="17.25" customHeight="1">
      <c r="A75" s="14" t="s">
        <v>49</v>
      </c>
      <c r="B75" s="15">
        <v>40</v>
      </c>
      <c r="C75" s="16">
        <v>3.05</v>
      </c>
      <c r="D75" s="16">
        <v>0.25</v>
      </c>
      <c r="E75" s="16">
        <v>20.07</v>
      </c>
      <c r="F75" s="16">
        <v>94.73</v>
      </c>
      <c r="G75" s="17">
        <v>0.06</v>
      </c>
      <c r="H75" s="17">
        <v>0</v>
      </c>
      <c r="I75" s="17">
        <v>0</v>
      </c>
      <c r="J75" s="17">
        <v>0.78</v>
      </c>
      <c r="K75" s="17">
        <v>0</v>
      </c>
      <c r="L75" s="17">
        <v>0.02</v>
      </c>
      <c r="M75" s="17">
        <v>9.1999999999999993</v>
      </c>
      <c r="N75" s="17">
        <v>13.2</v>
      </c>
      <c r="O75" s="17">
        <v>33.6</v>
      </c>
      <c r="P75" s="17">
        <v>0.8</v>
      </c>
      <c r="Q75" s="17">
        <v>51.6</v>
      </c>
      <c r="R75" s="17">
        <v>0</v>
      </c>
      <c r="S75" s="17">
        <v>0.01</v>
      </c>
      <c r="T75" s="17">
        <v>0</v>
      </c>
      <c r="U75" s="4" t="s">
        <v>193</v>
      </c>
      <c r="V75" s="4" t="s">
        <v>36</v>
      </c>
    </row>
    <row r="76" spans="1:23" ht="21.6" customHeight="1">
      <c r="A76" s="18" t="s">
        <v>85</v>
      </c>
      <c r="B76" s="19">
        <f>SUM(B69:B75)</f>
        <v>975</v>
      </c>
      <c r="C76" s="13">
        <f t="shared" ref="C76:T76" si="9">SUM(C69:C75)</f>
        <v>24.03</v>
      </c>
      <c r="D76" s="13">
        <f t="shared" si="9"/>
        <v>31.81</v>
      </c>
      <c r="E76" s="13">
        <f t="shared" si="9"/>
        <v>110.72</v>
      </c>
      <c r="F76" s="13">
        <f t="shared" si="9"/>
        <v>841.2299999999999</v>
      </c>
      <c r="G76" s="13">
        <f t="shared" si="9"/>
        <v>0.42980000000000002</v>
      </c>
      <c r="H76" s="13">
        <f t="shared" si="9"/>
        <v>62.22</v>
      </c>
      <c r="I76" s="13">
        <f t="shared" si="9"/>
        <v>0.88</v>
      </c>
      <c r="J76" s="13">
        <f t="shared" si="9"/>
        <v>8.41</v>
      </c>
      <c r="K76" s="13">
        <f t="shared" si="9"/>
        <v>0.13</v>
      </c>
      <c r="L76" s="13">
        <f t="shared" si="9"/>
        <v>0.35000000000000003</v>
      </c>
      <c r="M76" s="13">
        <f t="shared" si="9"/>
        <v>212.94999999999996</v>
      </c>
      <c r="N76" s="13">
        <f t="shared" si="9"/>
        <v>152.75999999999996</v>
      </c>
      <c r="O76" s="13">
        <f t="shared" si="9"/>
        <v>426.66000000000008</v>
      </c>
      <c r="P76" s="13">
        <f t="shared" si="9"/>
        <v>10.350000000000001</v>
      </c>
      <c r="Q76" s="13">
        <f t="shared" si="9"/>
        <v>2080.9899999999998</v>
      </c>
      <c r="R76" s="13">
        <f t="shared" si="9"/>
        <v>123.52</v>
      </c>
      <c r="S76" s="13">
        <f t="shared" si="9"/>
        <v>0.53</v>
      </c>
      <c r="T76" s="13">
        <f t="shared" si="9"/>
        <v>0.01</v>
      </c>
      <c r="U76" s="20"/>
      <c r="V76" s="20"/>
    </row>
    <row r="77" spans="1:23" ht="14.65" customHeight="1">
      <c r="A77" s="58" t="s">
        <v>50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1:23" ht="22.5" customHeight="1">
      <c r="A78" s="14" t="s">
        <v>86</v>
      </c>
      <c r="B78" s="15">
        <v>200</v>
      </c>
      <c r="C78" s="16">
        <v>9.11</v>
      </c>
      <c r="D78" s="16">
        <v>12.31</v>
      </c>
      <c r="E78" s="16">
        <v>24.8</v>
      </c>
      <c r="F78" s="16">
        <v>236.79</v>
      </c>
      <c r="G78" s="17">
        <v>0.17</v>
      </c>
      <c r="H78" s="17">
        <v>16.07</v>
      </c>
      <c r="I78" s="17">
        <v>0.64</v>
      </c>
      <c r="J78" s="17">
        <v>3.17</v>
      </c>
      <c r="K78" s="17">
        <v>0.1</v>
      </c>
      <c r="L78" s="17">
        <v>0.19</v>
      </c>
      <c r="M78" s="17">
        <v>63.51</v>
      </c>
      <c r="N78" s="17">
        <v>55.56</v>
      </c>
      <c r="O78" s="17">
        <v>212.57</v>
      </c>
      <c r="P78" s="17">
        <v>3.15</v>
      </c>
      <c r="Q78" s="17">
        <v>914.18</v>
      </c>
      <c r="R78" s="17">
        <v>12.6</v>
      </c>
      <c r="S78" s="17">
        <v>0.13</v>
      </c>
      <c r="T78" s="17">
        <v>0.01</v>
      </c>
      <c r="U78" s="4" t="s">
        <v>214</v>
      </c>
      <c r="V78" s="4">
        <v>2023</v>
      </c>
    </row>
    <row r="79" spans="1:23" ht="24.75" customHeight="1">
      <c r="A79" s="14" t="s">
        <v>49</v>
      </c>
      <c r="B79" s="15">
        <v>20</v>
      </c>
      <c r="C79" s="16">
        <v>1.53</v>
      </c>
      <c r="D79" s="16">
        <v>0.12</v>
      </c>
      <c r="E79" s="16">
        <v>10.039999999999999</v>
      </c>
      <c r="F79" s="16">
        <v>47.36</v>
      </c>
      <c r="G79" s="17">
        <v>0.03</v>
      </c>
      <c r="H79" s="17">
        <v>0</v>
      </c>
      <c r="I79" s="17">
        <v>0</v>
      </c>
      <c r="J79" s="17">
        <v>0.39</v>
      </c>
      <c r="K79" s="17">
        <v>0</v>
      </c>
      <c r="L79" s="17">
        <v>0.01</v>
      </c>
      <c r="M79" s="17">
        <v>4.5999999999999996</v>
      </c>
      <c r="N79" s="17">
        <v>6.6</v>
      </c>
      <c r="O79" s="17">
        <v>16.8</v>
      </c>
      <c r="P79" s="17">
        <v>0.4</v>
      </c>
      <c r="Q79" s="17">
        <v>25.8</v>
      </c>
      <c r="R79" s="17">
        <v>0</v>
      </c>
      <c r="S79" s="17">
        <v>0</v>
      </c>
      <c r="T79" s="17">
        <v>0</v>
      </c>
      <c r="U79" s="4" t="s">
        <v>33</v>
      </c>
      <c r="V79" s="4" t="s">
        <v>28</v>
      </c>
    </row>
    <row r="80" spans="1:23" s="6" customFormat="1" ht="21.75" customHeight="1">
      <c r="A80" s="1" t="s">
        <v>32</v>
      </c>
      <c r="B80" s="2">
        <v>180</v>
      </c>
      <c r="C80" s="3">
        <f>1.52*180/200</f>
        <v>1.3680000000000001</v>
      </c>
      <c r="D80" s="3">
        <f>1.35*180/200</f>
        <v>1.2150000000000001</v>
      </c>
      <c r="E80" s="3">
        <f>15.9*180/200</f>
        <v>14.31</v>
      </c>
      <c r="F80" s="3">
        <f>81*180/200</f>
        <v>72.900000000000006</v>
      </c>
      <c r="G80" s="3">
        <f>0.04</f>
        <v>0.04</v>
      </c>
      <c r="H80" s="3">
        <v>1.33</v>
      </c>
      <c r="I80" s="3">
        <v>0.41</v>
      </c>
      <c r="J80" s="3">
        <v>0</v>
      </c>
      <c r="K80" s="3">
        <v>0</v>
      </c>
      <c r="L80" s="3">
        <v>0.16</v>
      </c>
      <c r="M80" s="3">
        <v>126.6</v>
      </c>
      <c r="N80" s="3">
        <v>15.4</v>
      </c>
      <c r="O80" s="3">
        <v>92.8</v>
      </c>
      <c r="P80" s="3">
        <v>0.41</v>
      </c>
      <c r="Q80" s="3">
        <v>154.6</v>
      </c>
      <c r="R80" s="3">
        <v>4.5</v>
      </c>
      <c r="S80" s="3">
        <v>0</v>
      </c>
      <c r="T80" s="3">
        <v>0</v>
      </c>
      <c r="U80" s="4" t="s">
        <v>193</v>
      </c>
      <c r="V80" s="4" t="s">
        <v>36</v>
      </c>
      <c r="W80" s="5"/>
    </row>
    <row r="81" spans="1:23" ht="21.6" customHeight="1">
      <c r="A81" s="18" t="s">
        <v>37</v>
      </c>
      <c r="B81" s="19">
        <f>SUM(B78:B80)</f>
        <v>400</v>
      </c>
      <c r="C81" s="13">
        <f t="shared" ref="C81:T81" si="10">SUM(C78:C80)</f>
        <v>12.007999999999999</v>
      </c>
      <c r="D81" s="13">
        <f t="shared" si="10"/>
        <v>13.645</v>
      </c>
      <c r="E81" s="13">
        <f t="shared" si="10"/>
        <v>49.150000000000006</v>
      </c>
      <c r="F81" s="13">
        <f t="shared" si="10"/>
        <v>357.04999999999995</v>
      </c>
      <c r="G81" s="13">
        <f t="shared" si="10"/>
        <v>0.24000000000000002</v>
      </c>
      <c r="H81" s="13">
        <f t="shared" si="10"/>
        <v>17.399999999999999</v>
      </c>
      <c r="I81" s="13">
        <f t="shared" si="10"/>
        <v>1.05</v>
      </c>
      <c r="J81" s="13">
        <f t="shared" si="10"/>
        <v>3.56</v>
      </c>
      <c r="K81" s="13">
        <f t="shared" si="10"/>
        <v>0.1</v>
      </c>
      <c r="L81" s="13">
        <f t="shared" si="10"/>
        <v>0.36</v>
      </c>
      <c r="M81" s="13">
        <f t="shared" si="10"/>
        <v>194.70999999999998</v>
      </c>
      <c r="N81" s="13">
        <f t="shared" si="10"/>
        <v>77.56</v>
      </c>
      <c r="O81" s="13">
        <f t="shared" si="10"/>
        <v>322.17</v>
      </c>
      <c r="P81" s="13">
        <f t="shared" si="10"/>
        <v>3.96</v>
      </c>
      <c r="Q81" s="13">
        <f t="shared" si="10"/>
        <v>1094.58</v>
      </c>
      <c r="R81" s="13">
        <f t="shared" si="10"/>
        <v>17.100000000000001</v>
      </c>
      <c r="S81" s="13">
        <f t="shared" si="10"/>
        <v>0.13</v>
      </c>
      <c r="T81" s="13">
        <f t="shared" si="10"/>
        <v>0.01</v>
      </c>
      <c r="U81" s="20"/>
      <c r="V81" s="20"/>
    </row>
    <row r="82" spans="1:23" ht="21.6" customHeight="1">
      <c r="A82" s="57" t="s">
        <v>54</v>
      </c>
      <c r="B82" s="57"/>
      <c r="C82" s="21">
        <f>C81+C76+C67</f>
        <v>56.987999999999992</v>
      </c>
      <c r="D82" s="21">
        <f t="shared" ref="D82:T82" si="11">D81+D76+D67</f>
        <v>67.246000000000009</v>
      </c>
      <c r="E82" s="21">
        <f t="shared" si="11"/>
        <v>256.05</v>
      </c>
      <c r="F82" s="21">
        <f t="shared" si="11"/>
        <v>1871.2199999999998</v>
      </c>
      <c r="G82" s="21">
        <f t="shared" si="11"/>
        <v>1.0398000000000001</v>
      </c>
      <c r="H82" s="21">
        <f t="shared" si="11"/>
        <v>121.27000000000001</v>
      </c>
      <c r="I82" s="21">
        <f t="shared" si="11"/>
        <v>6.6</v>
      </c>
      <c r="J82" s="21">
        <f t="shared" si="11"/>
        <v>22.15</v>
      </c>
      <c r="K82" s="21">
        <f t="shared" si="11"/>
        <v>0.23</v>
      </c>
      <c r="L82" s="21">
        <f t="shared" si="11"/>
        <v>1.83</v>
      </c>
      <c r="M82" s="21">
        <f t="shared" si="11"/>
        <v>603.66</v>
      </c>
      <c r="N82" s="21">
        <f t="shared" si="11"/>
        <v>313.68999999999994</v>
      </c>
      <c r="O82" s="21">
        <f t="shared" si="11"/>
        <v>1125.5400000000002</v>
      </c>
      <c r="P82" s="21">
        <f t="shared" si="11"/>
        <v>22.540000000000003</v>
      </c>
      <c r="Q82" s="21">
        <f t="shared" si="11"/>
        <v>4293.9399999999996</v>
      </c>
      <c r="R82" s="21">
        <f t="shared" si="11"/>
        <v>157.24</v>
      </c>
      <c r="S82" s="21">
        <f t="shared" si="11"/>
        <v>0.85000000000000009</v>
      </c>
      <c r="T82" s="21">
        <f t="shared" si="11"/>
        <v>0.04</v>
      </c>
      <c r="U82" s="20"/>
      <c r="V82" s="20"/>
    </row>
    <row r="83" spans="1:23" ht="14.1" customHeight="1">
      <c r="A83" s="59" t="s">
        <v>87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</row>
    <row r="84" spans="1:23" ht="28.35" customHeight="1">
      <c r="A84" s="56" t="s">
        <v>182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3" ht="13.35" customHeight="1">
      <c r="A85" s="53" t="s">
        <v>0</v>
      </c>
      <c r="B85" s="53" t="s">
        <v>1</v>
      </c>
      <c r="C85" s="52" t="s">
        <v>2</v>
      </c>
      <c r="D85" s="52"/>
      <c r="E85" s="52"/>
      <c r="F85" s="52" t="s">
        <v>3</v>
      </c>
      <c r="G85" s="52" t="s">
        <v>4</v>
      </c>
      <c r="H85" s="52"/>
      <c r="I85" s="52"/>
      <c r="J85" s="52"/>
      <c r="K85" s="52"/>
      <c r="L85" s="52"/>
      <c r="M85" s="52" t="s">
        <v>5</v>
      </c>
      <c r="N85" s="52"/>
      <c r="O85" s="52"/>
      <c r="P85" s="52"/>
      <c r="Q85" s="52"/>
      <c r="R85" s="52"/>
      <c r="S85" s="52"/>
      <c r="T85" s="52"/>
      <c r="U85" s="53" t="s">
        <v>6</v>
      </c>
      <c r="V85" s="53" t="s">
        <v>7</v>
      </c>
    </row>
    <row r="86" spans="1:23" ht="26.65" customHeight="1">
      <c r="A86" s="53"/>
      <c r="B86" s="53"/>
      <c r="C86" s="39" t="s">
        <v>8</v>
      </c>
      <c r="D86" s="39" t="s">
        <v>9</v>
      </c>
      <c r="E86" s="39" t="s">
        <v>10</v>
      </c>
      <c r="F86" s="52"/>
      <c r="G86" s="39" t="s">
        <v>11</v>
      </c>
      <c r="H86" s="39" t="s">
        <v>12</v>
      </c>
      <c r="I86" s="39" t="s">
        <v>13</v>
      </c>
      <c r="J86" s="39" t="s">
        <v>14</v>
      </c>
      <c r="K86" s="39" t="s">
        <v>15</v>
      </c>
      <c r="L86" s="39" t="s">
        <v>16</v>
      </c>
      <c r="M86" s="39" t="s">
        <v>17</v>
      </c>
      <c r="N86" s="39" t="s">
        <v>18</v>
      </c>
      <c r="O86" s="39" t="s">
        <v>19</v>
      </c>
      <c r="P86" s="39" t="s">
        <v>20</v>
      </c>
      <c r="Q86" s="39" t="s">
        <v>21</v>
      </c>
      <c r="R86" s="39" t="s">
        <v>22</v>
      </c>
      <c r="S86" s="39" t="s">
        <v>23</v>
      </c>
      <c r="T86" s="39" t="s">
        <v>24</v>
      </c>
      <c r="U86" s="53"/>
      <c r="V86" s="53"/>
    </row>
    <row r="87" spans="1:23" ht="14.65" customHeight="1">
      <c r="A87" s="48" t="s">
        <v>25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</row>
    <row r="88" spans="1:23" s="6" customFormat="1" ht="25.5" customHeight="1">
      <c r="A88" s="1" t="s">
        <v>88</v>
      </c>
      <c r="B88" s="2">
        <v>120</v>
      </c>
      <c r="C88" s="3">
        <f>0.4*120/100</f>
        <v>0.48</v>
      </c>
      <c r="D88" s="3">
        <v>0.48</v>
      </c>
      <c r="E88" s="3">
        <v>9.8000000000000007</v>
      </c>
      <c r="F88" s="3">
        <v>47</v>
      </c>
      <c r="G88" s="3">
        <v>0.03</v>
      </c>
      <c r="H88" s="3">
        <v>10</v>
      </c>
      <c r="I88" s="3">
        <v>0.01</v>
      </c>
      <c r="J88" s="3">
        <v>0.63</v>
      </c>
      <c r="K88" s="3">
        <v>0</v>
      </c>
      <c r="L88" s="3">
        <v>0.02</v>
      </c>
      <c r="M88" s="3">
        <v>16</v>
      </c>
      <c r="N88" s="3">
        <v>8</v>
      </c>
      <c r="O88" s="3">
        <v>11</v>
      </c>
      <c r="P88" s="3">
        <v>2.2000000000000002</v>
      </c>
      <c r="Q88" s="3">
        <v>278</v>
      </c>
      <c r="R88" s="3">
        <v>2</v>
      </c>
      <c r="S88" s="3">
        <v>0.01</v>
      </c>
      <c r="T88" s="3">
        <v>0</v>
      </c>
      <c r="U88" s="4" t="s">
        <v>34</v>
      </c>
      <c r="V88" s="4" t="s">
        <v>28</v>
      </c>
      <c r="W88" s="5"/>
    </row>
    <row r="89" spans="1:23" ht="22.5" customHeight="1">
      <c r="A89" s="40" t="s">
        <v>89</v>
      </c>
      <c r="B89" s="41">
        <v>220</v>
      </c>
      <c r="C89" s="42">
        <v>12.2</v>
      </c>
      <c r="D89" s="42">
        <v>13.11</v>
      </c>
      <c r="E89" s="42">
        <v>42.31</v>
      </c>
      <c r="F89" s="42">
        <v>345</v>
      </c>
      <c r="G89" s="42">
        <v>0.09</v>
      </c>
      <c r="H89" s="42">
        <v>0.43</v>
      </c>
      <c r="I89" s="42">
        <v>0.14000000000000001</v>
      </c>
      <c r="J89" s="42">
        <v>0.64</v>
      </c>
      <c r="K89" s="42">
        <v>0.3</v>
      </c>
      <c r="L89" s="42">
        <v>0.41</v>
      </c>
      <c r="M89" s="42">
        <v>284.68</v>
      </c>
      <c r="N89" s="42">
        <v>46.73</v>
      </c>
      <c r="O89" s="42">
        <v>386.86</v>
      </c>
      <c r="P89" s="42">
        <v>1.7</v>
      </c>
      <c r="Q89" s="42">
        <v>299.92</v>
      </c>
      <c r="R89" s="42">
        <v>2.3199999999999998</v>
      </c>
      <c r="S89" s="42">
        <v>0.06</v>
      </c>
      <c r="T89" s="42">
        <v>0.05</v>
      </c>
      <c r="U89" s="4" t="s">
        <v>215</v>
      </c>
      <c r="V89" s="4">
        <v>2023</v>
      </c>
    </row>
    <row r="90" spans="1:23" s="6" customFormat="1" ht="23.25" customHeight="1">
      <c r="A90" s="1" t="s">
        <v>248</v>
      </c>
      <c r="B90" s="2">
        <v>180</v>
      </c>
      <c r="C90" s="3">
        <f>5.8*200/180</f>
        <v>6.4444444444444446</v>
      </c>
      <c r="D90" s="3">
        <f>5*200/180</f>
        <v>5.5555555555555554</v>
      </c>
      <c r="E90" s="3">
        <f>8*200/180</f>
        <v>8.8888888888888893</v>
      </c>
      <c r="F90" s="3">
        <f>106*200/180</f>
        <v>117.77777777777777</v>
      </c>
      <c r="G90" s="3">
        <v>0.08</v>
      </c>
      <c r="H90" s="3">
        <v>1.4</v>
      </c>
      <c r="I90" s="3">
        <v>0.05</v>
      </c>
      <c r="J90" s="3">
        <v>0.14000000000000001</v>
      </c>
      <c r="K90" s="3">
        <v>0</v>
      </c>
      <c r="L90" s="3">
        <v>0.34</v>
      </c>
      <c r="M90" s="3">
        <v>240</v>
      </c>
      <c r="N90" s="3">
        <v>28</v>
      </c>
      <c r="O90" s="3">
        <v>190</v>
      </c>
      <c r="P90" s="3">
        <v>0.2</v>
      </c>
      <c r="Q90" s="3">
        <v>292</v>
      </c>
      <c r="R90" s="3">
        <v>18</v>
      </c>
      <c r="S90" s="3">
        <v>0.04</v>
      </c>
      <c r="T90" s="3">
        <v>0</v>
      </c>
      <c r="U90" s="4" t="s">
        <v>68</v>
      </c>
      <c r="V90" s="4" t="s">
        <v>28</v>
      </c>
      <c r="W90" s="5"/>
    </row>
    <row r="91" spans="1:23" ht="22.5" customHeight="1">
      <c r="A91" s="40" t="s">
        <v>49</v>
      </c>
      <c r="B91" s="41">
        <v>30</v>
      </c>
      <c r="C91" s="42">
        <v>2.2999999999999998</v>
      </c>
      <c r="D91" s="42">
        <v>0.2</v>
      </c>
      <c r="E91" s="42">
        <v>15.1</v>
      </c>
      <c r="F91" s="42">
        <v>71</v>
      </c>
      <c r="G91" s="42">
        <v>0.05</v>
      </c>
      <c r="H91" s="42">
        <v>0</v>
      </c>
      <c r="I91" s="42">
        <v>0</v>
      </c>
      <c r="J91" s="42">
        <v>0.59</v>
      </c>
      <c r="K91" s="42">
        <v>0</v>
      </c>
      <c r="L91" s="42">
        <v>0.02</v>
      </c>
      <c r="M91" s="42">
        <v>6.9</v>
      </c>
      <c r="N91" s="42">
        <v>9.9</v>
      </c>
      <c r="O91" s="42">
        <v>25.2</v>
      </c>
      <c r="P91" s="42">
        <v>0.6</v>
      </c>
      <c r="Q91" s="42">
        <v>38.700000000000003</v>
      </c>
      <c r="R91" s="42">
        <v>0</v>
      </c>
      <c r="S91" s="42">
        <v>0</v>
      </c>
      <c r="T91" s="42">
        <v>0</v>
      </c>
      <c r="U91" s="4" t="s">
        <v>193</v>
      </c>
      <c r="V91" s="4" t="s">
        <v>36</v>
      </c>
    </row>
    <row r="92" spans="1:23" ht="24" customHeight="1">
      <c r="A92" s="40" t="s">
        <v>35</v>
      </c>
      <c r="B92" s="41">
        <v>30</v>
      </c>
      <c r="C92" s="42">
        <v>1.99</v>
      </c>
      <c r="D92" s="42">
        <v>0.26</v>
      </c>
      <c r="E92" s="42">
        <v>12.72</v>
      </c>
      <c r="F92" s="42">
        <v>61.19</v>
      </c>
      <c r="G92" s="42">
        <v>0.05</v>
      </c>
      <c r="H92" s="42">
        <v>0</v>
      </c>
      <c r="I92" s="42">
        <v>0</v>
      </c>
      <c r="J92" s="42">
        <v>0.66</v>
      </c>
      <c r="K92" s="42">
        <v>0</v>
      </c>
      <c r="L92" s="42">
        <v>0.02</v>
      </c>
      <c r="M92" s="42">
        <v>5.4</v>
      </c>
      <c r="N92" s="42">
        <v>5.7</v>
      </c>
      <c r="O92" s="42">
        <v>26.1</v>
      </c>
      <c r="P92" s="42">
        <v>1.2</v>
      </c>
      <c r="Q92" s="42">
        <v>40.799999999999997</v>
      </c>
      <c r="R92" s="42">
        <v>1.68</v>
      </c>
      <c r="S92" s="42">
        <v>0</v>
      </c>
      <c r="T92" s="42">
        <v>0</v>
      </c>
      <c r="U92" s="4" t="s">
        <v>193</v>
      </c>
      <c r="V92" s="4" t="s">
        <v>36</v>
      </c>
    </row>
    <row r="93" spans="1:23" ht="21.6" customHeight="1">
      <c r="A93" s="43" t="s">
        <v>37</v>
      </c>
      <c r="B93" s="44">
        <f>SUM(B88:B92)</f>
        <v>580</v>
      </c>
      <c r="C93" s="39">
        <f t="shared" ref="C93:T93" si="12">SUM(C88:C92)</f>
        <v>23.414444444444442</v>
      </c>
      <c r="D93" s="39">
        <f t="shared" si="12"/>
        <v>19.605555555555554</v>
      </c>
      <c r="E93" s="39">
        <f t="shared" si="12"/>
        <v>88.818888888888878</v>
      </c>
      <c r="F93" s="39">
        <f t="shared" si="12"/>
        <v>641.96777777777788</v>
      </c>
      <c r="G93" s="39">
        <f t="shared" si="12"/>
        <v>0.3</v>
      </c>
      <c r="H93" s="39">
        <f t="shared" si="12"/>
        <v>11.83</v>
      </c>
      <c r="I93" s="39">
        <f t="shared" si="12"/>
        <v>0.2</v>
      </c>
      <c r="J93" s="39">
        <f t="shared" si="12"/>
        <v>2.66</v>
      </c>
      <c r="K93" s="39">
        <f t="shared" si="12"/>
        <v>0.3</v>
      </c>
      <c r="L93" s="39">
        <f t="shared" si="12"/>
        <v>0.81</v>
      </c>
      <c r="M93" s="39">
        <f t="shared" si="12"/>
        <v>552.98</v>
      </c>
      <c r="N93" s="39">
        <f t="shared" si="12"/>
        <v>98.33</v>
      </c>
      <c r="O93" s="39">
        <f t="shared" si="12"/>
        <v>639.16000000000008</v>
      </c>
      <c r="P93" s="39">
        <f t="shared" si="12"/>
        <v>5.9</v>
      </c>
      <c r="Q93" s="39">
        <f t="shared" si="12"/>
        <v>949.42000000000007</v>
      </c>
      <c r="R93" s="39">
        <f t="shared" si="12"/>
        <v>24</v>
      </c>
      <c r="S93" s="39">
        <f t="shared" si="12"/>
        <v>0.10999999999999999</v>
      </c>
      <c r="T93" s="39">
        <f t="shared" si="12"/>
        <v>0.05</v>
      </c>
      <c r="U93" s="37"/>
      <c r="V93" s="37"/>
    </row>
    <row r="94" spans="1:23" ht="14.65" customHeight="1">
      <c r="A94" s="48" t="s">
        <v>38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spans="1:23" ht="26.25" customHeight="1">
      <c r="A95" s="40" t="s">
        <v>243</v>
      </c>
      <c r="B95" s="41">
        <v>100</v>
      </c>
      <c r="C95" s="42">
        <v>0.7</v>
      </c>
      <c r="D95" s="42">
        <v>0.1</v>
      </c>
      <c r="E95" s="42">
        <v>1.9</v>
      </c>
      <c r="F95" s="42">
        <v>12</v>
      </c>
      <c r="G95" s="42">
        <v>0.03</v>
      </c>
      <c r="H95" s="42">
        <v>4.08</v>
      </c>
      <c r="I95" s="42">
        <v>0</v>
      </c>
      <c r="J95" s="42">
        <v>0</v>
      </c>
      <c r="K95" s="42">
        <v>0</v>
      </c>
      <c r="L95" s="42">
        <v>0.02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" t="s">
        <v>56</v>
      </c>
      <c r="V95" s="4" t="s">
        <v>28</v>
      </c>
    </row>
    <row r="96" spans="1:23" ht="24" customHeight="1">
      <c r="A96" s="40" t="s">
        <v>91</v>
      </c>
      <c r="B96" s="41">
        <v>250</v>
      </c>
      <c r="C96" s="42">
        <v>3.75</v>
      </c>
      <c r="D96" s="42">
        <v>5.88</v>
      </c>
      <c r="E96" s="42">
        <v>16.13</v>
      </c>
      <c r="F96" s="42">
        <v>134.13</v>
      </c>
      <c r="G96" s="42">
        <v>0.08</v>
      </c>
      <c r="H96" s="42">
        <v>6.88</v>
      </c>
      <c r="I96" s="42">
        <v>0.23</v>
      </c>
      <c r="J96" s="42">
        <v>2.2999999999999998</v>
      </c>
      <c r="K96" s="42">
        <v>0</v>
      </c>
      <c r="L96" s="42">
        <v>0.06</v>
      </c>
      <c r="M96" s="42">
        <v>61.57</v>
      </c>
      <c r="N96" s="42">
        <v>33.35</v>
      </c>
      <c r="O96" s="42">
        <v>90.34</v>
      </c>
      <c r="P96" s="42">
        <v>1.62</v>
      </c>
      <c r="Q96" s="42">
        <v>455.23</v>
      </c>
      <c r="R96" s="42">
        <v>4.93</v>
      </c>
      <c r="S96" s="42">
        <v>0.03</v>
      </c>
      <c r="T96" s="42">
        <v>0</v>
      </c>
      <c r="U96" s="4" t="s">
        <v>92</v>
      </c>
      <c r="V96" s="4" t="s">
        <v>28</v>
      </c>
    </row>
    <row r="97" spans="1:23" ht="23.25" customHeight="1">
      <c r="A97" s="40" t="s">
        <v>93</v>
      </c>
      <c r="B97" s="41">
        <v>220</v>
      </c>
      <c r="C97" s="42">
        <v>14.06</v>
      </c>
      <c r="D97" s="42">
        <v>26.86</v>
      </c>
      <c r="E97" s="42">
        <v>18.45</v>
      </c>
      <c r="F97" s="42">
        <v>369.14</v>
      </c>
      <c r="G97" s="42">
        <v>0.49</v>
      </c>
      <c r="H97" s="42">
        <v>8.4600000000000009</v>
      </c>
      <c r="I97" s="42">
        <v>0.03</v>
      </c>
      <c r="J97" s="42">
        <v>1.66</v>
      </c>
      <c r="K97" s="42">
        <v>0.05</v>
      </c>
      <c r="L97" s="42">
        <v>0.18</v>
      </c>
      <c r="M97" s="42">
        <v>31.63</v>
      </c>
      <c r="N97" s="42">
        <v>46.57</v>
      </c>
      <c r="O97" s="42">
        <v>216.19</v>
      </c>
      <c r="P97" s="42">
        <v>2.75</v>
      </c>
      <c r="Q97" s="42">
        <v>921.98</v>
      </c>
      <c r="R97" s="42">
        <v>12.72</v>
      </c>
      <c r="S97" s="42">
        <v>0.1</v>
      </c>
      <c r="T97" s="42">
        <v>0</v>
      </c>
      <c r="U97" s="4" t="s">
        <v>94</v>
      </c>
      <c r="V97" s="4">
        <v>2017</v>
      </c>
    </row>
    <row r="98" spans="1:23" s="6" customFormat="1" ht="23.25" customHeight="1">
      <c r="A98" s="1" t="s">
        <v>154</v>
      </c>
      <c r="B98" s="2">
        <v>200</v>
      </c>
      <c r="C98" s="3">
        <v>2.94</v>
      </c>
      <c r="D98" s="3">
        <f>17.72*0.2</f>
        <v>3.544</v>
      </c>
      <c r="E98" s="3">
        <f>87.89*0.2</f>
        <v>17.577999999999999</v>
      </c>
      <c r="F98" s="3">
        <f>593*0.2</f>
        <v>118.60000000000001</v>
      </c>
      <c r="G98" s="3">
        <v>0.03</v>
      </c>
      <c r="H98" s="3">
        <v>0.47</v>
      </c>
      <c r="I98" s="3">
        <v>0.01</v>
      </c>
      <c r="J98" s="3">
        <v>0</v>
      </c>
      <c r="K98" s="3">
        <v>0</v>
      </c>
      <c r="L98" s="3">
        <v>0.1</v>
      </c>
      <c r="M98" s="3">
        <v>100.28</v>
      </c>
      <c r="N98" s="3">
        <v>24.74</v>
      </c>
      <c r="O98" s="3">
        <v>86.02</v>
      </c>
      <c r="P98" s="3">
        <v>0.78</v>
      </c>
      <c r="Q98" s="3">
        <v>186.56</v>
      </c>
      <c r="R98" s="3">
        <v>8.1</v>
      </c>
      <c r="S98" s="3">
        <v>0</v>
      </c>
      <c r="T98" s="3">
        <v>0</v>
      </c>
      <c r="U98" s="4" t="s">
        <v>96</v>
      </c>
      <c r="V98" s="4" t="s">
        <v>28</v>
      </c>
      <c r="W98" s="5"/>
    </row>
    <row r="99" spans="1:23" ht="21.75" customHeight="1">
      <c r="A99" s="40" t="s">
        <v>249</v>
      </c>
      <c r="B99" s="41">
        <v>55</v>
      </c>
      <c r="C99" s="42">
        <v>2.1</v>
      </c>
      <c r="D99" s="42">
        <v>3.4</v>
      </c>
      <c r="E99" s="42">
        <v>33.9</v>
      </c>
      <c r="F99" s="42">
        <v>109.4</v>
      </c>
      <c r="G99" s="42">
        <v>0.04</v>
      </c>
      <c r="H99" s="42">
        <v>0</v>
      </c>
      <c r="I99" s="42">
        <v>0.01</v>
      </c>
      <c r="J99" s="42">
        <v>0</v>
      </c>
      <c r="K99" s="42">
        <v>0</v>
      </c>
      <c r="L99" s="42">
        <v>0.03</v>
      </c>
      <c r="M99" s="42">
        <v>15.95</v>
      </c>
      <c r="N99" s="42">
        <v>11</v>
      </c>
      <c r="O99" s="42">
        <v>49.5</v>
      </c>
      <c r="P99" s="42">
        <v>1.1599999999999999</v>
      </c>
      <c r="Q99" s="42">
        <v>60.5</v>
      </c>
      <c r="R99" s="42">
        <v>0</v>
      </c>
      <c r="S99" s="42">
        <v>0</v>
      </c>
      <c r="T99" s="42">
        <v>0</v>
      </c>
      <c r="U99" s="4" t="s">
        <v>193</v>
      </c>
      <c r="V99" s="4">
        <v>2017</v>
      </c>
    </row>
    <row r="100" spans="1:23" ht="21" customHeight="1">
      <c r="A100" s="40" t="s">
        <v>49</v>
      </c>
      <c r="B100" s="41">
        <v>50</v>
      </c>
      <c r="C100" s="42">
        <v>3.8</v>
      </c>
      <c r="D100" s="42">
        <v>0.3</v>
      </c>
      <c r="E100" s="42">
        <v>25.1</v>
      </c>
      <c r="F100" s="42">
        <v>118.4</v>
      </c>
      <c r="G100" s="42">
        <v>0.08</v>
      </c>
      <c r="H100" s="42">
        <v>0</v>
      </c>
      <c r="I100" s="42">
        <v>0</v>
      </c>
      <c r="J100" s="42">
        <v>0.98</v>
      </c>
      <c r="K100" s="42">
        <v>0</v>
      </c>
      <c r="L100" s="42">
        <v>0.03</v>
      </c>
      <c r="M100" s="42">
        <v>11.5</v>
      </c>
      <c r="N100" s="42">
        <v>16.5</v>
      </c>
      <c r="O100" s="42">
        <v>42</v>
      </c>
      <c r="P100" s="42">
        <v>1</v>
      </c>
      <c r="Q100" s="42">
        <v>64.5</v>
      </c>
      <c r="R100" s="42">
        <v>0</v>
      </c>
      <c r="S100" s="42">
        <v>0.01</v>
      </c>
      <c r="T100" s="42">
        <v>0</v>
      </c>
      <c r="U100" s="4" t="s">
        <v>193</v>
      </c>
      <c r="V100" s="4" t="s">
        <v>36</v>
      </c>
    </row>
    <row r="101" spans="1:23" s="6" customFormat="1" ht="21.75" customHeight="1">
      <c r="A101" s="1" t="s">
        <v>35</v>
      </c>
      <c r="B101" s="2">
        <v>50</v>
      </c>
      <c r="C101" s="3">
        <f>2.65*50/40</f>
        <v>3.3125</v>
      </c>
      <c r="D101" s="3">
        <f>0.35*50/40</f>
        <v>0.4375</v>
      </c>
      <c r="E101" s="3">
        <f>16.96*50/40</f>
        <v>21.2</v>
      </c>
      <c r="F101" s="3">
        <f>81.58*50/40</f>
        <v>101.97499999999999</v>
      </c>
      <c r="G101" s="3">
        <v>7.0000000000000007E-2</v>
      </c>
      <c r="H101" s="3">
        <v>0</v>
      </c>
      <c r="I101" s="3">
        <v>0</v>
      </c>
      <c r="J101" s="3">
        <v>0.88</v>
      </c>
      <c r="K101" s="3">
        <v>0</v>
      </c>
      <c r="L101" s="3">
        <v>0.03</v>
      </c>
      <c r="M101" s="3">
        <v>7.2</v>
      </c>
      <c r="N101" s="3">
        <v>7.6</v>
      </c>
      <c r="O101" s="3">
        <v>34.799999999999997</v>
      </c>
      <c r="P101" s="3">
        <v>1.6</v>
      </c>
      <c r="Q101" s="3">
        <v>54.4</v>
      </c>
      <c r="R101" s="3">
        <v>2.2400000000000002</v>
      </c>
      <c r="S101" s="3">
        <v>0</v>
      </c>
      <c r="T101" s="3">
        <v>0</v>
      </c>
      <c r="U101" s="4" t="s">
        <v>193</v>
      </c>
      <c r="V101" s="4" t="s">
        <v>36</v>
      </c>
      <c r="W101" s="5"/>
    </row>
    <row r="102" spans="1:23" ht="21.6" customHeight="1">
      <c r="A102" s="43" t="s">
        <v>37</v>
      </c>
      <c r="B102" s="44">
        <f>SUM(B95:B101)</f>
        <v>925</v>
      </c>
      <c r="C102" s="39">
        <f t="shared" ref="C102:T102" si="13">SUM(C95:C101)</f>
        <v>30.662500000000005</v>
      </c>
      <c r="D102" s="39">
        <f t="shared" si="13"/>
        <v>40.521499999999989</v>
      </c>
      <c r="E102" s="39">
        <f t="shared" si="13"/>
        <v>134.25799999999998</v>
      </c>
      <c r="F102" s="39">
        <f t="shared" si="13"/>
        <v>963.64499999999998</v>
      </c>
      <c r="G102" s="39">
        <f t="shared" si="13"/>
        <v>0.82000000000000006</v>
      </c>
      <c r="H102" s="39">
        <f t="shared" si="13"/>
        <v>19.89</v>
      </c>
      <c r="I102" s="39">
        <f t="shared" si="13"/>
        <v>0.28000000000000003</v>
      </c>
      <c r="J102" s="39">
        <f t="shared" si="13"/>
        <v>5.8199999999999994</v>
      </c>
      <c r="K102" s="39">
        <f t="shared" si="13"/>
        <v>0.05</v>
      </c>
      <c r="L102" s="39">
        <f t="shared" si="13"/>
        <v>0.45000000000000007</v>
      </c>
      <c r="M102" s="39">
        <f t="shared" si="13"/>
        <v>228.13</v>
      </c>
      <c r="N102" s="39">
        <f t="shared" si="13"/>
        <v>139.76</v>
      </c>
      <c r="O102" s="39">
        <f t="shared" si="13"/>
        <v>518.84999999999991</v>
      </c>
      <c r="P102" s="39">
        <f t="shared" si="13"/>
        <v>8.91</v>
      </c>
      <c r="Q102" s="39">
        <f t="shared" si="13"/>
        <v>1743.17</v>
      </c>
      <c r="R102" s="39">
        <f t="shared" si="13"/>
        <v>27.990000000000002</v>
      </c>
      <c r="S102" s="39">
        <f t="shared" si="13"/>
        <v>0.14000000000000001</v>
      </c>
      <c r="T102" s="39">
        <f t="shared" si="13"/>
        <v>0</v>
      </c>
      <c r="U102" s="37"/>
      <c r="V102" s="37"/>
    </row>
    <row r="103" spans="1:23" ht="14.65" customHeight="1">
      <c r="A103" s="48" t="s">
        <v>50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</row>
    <row r="104" spans="1:23" ht="27" customHeight="1">
      <c r="A104" s="40" t="s">
        <v>71</v>
      </c>
      <c r="B104" s="41">
        <v>220</v>
      </c>
      <c r="C104" s="42">
        <v>13.22</v>
      </c>
      <c r="D104" s="42">
        <v>13.4</v>
      </c>
      <c r="E104" s="42">
        <v>29.16</v>
      </c>
      <c r="F104" s="42">
        <v>303.35000000000002</v>
      </c>
      <c r="G104" s="42">
        <v>0.09</v>
      </c>
      <c r="H104" s="42">
        <v>2.0099999999999998</v>
      </c>
      <c r="I104" s="42">
        <v>0.09</v>
      </c>
      <c r="J104" s="42">
        <v>2</v>
      </c>
      <c r="K104" s="42">
        <v>0.25</v>
      </c>
      <c r="L104" s="42">
        <v>0.27</v>
      </c>
      <c r="M104" s="42">
        <v>188.94</v>
      </c>
      <c r="N104" s="42">
        <v>38.54</v>
      </c>
      <c r="O104" s="42">
        <v>244.27</v>
      </c>
      <c r="P104" s="42">
        <v>2.57</v>
      </c>
      <c r="Q104" s="42">
        <v>343.68</v>
      </c>
      <c r="R104" s="42">
        <v>4.5599999999999996</v>
      </c>
      <c r="S104" s="42">
        <v>0.03</v>
      </c>
      <c r="T104" s="42">
        <v>0.02</v>
      </c>
      <c r="U104" s="4" t="s">
        <v>212</v>
      </c>
      <c r="V104" s="4">
        <v>2023</v>
      </c>
    </row>
    <row r="105" spans="1:23" s="6" customFormat="1" ht="27" customHeight="1">
      <c r="A105" s="1" t="s">
        <v>72</v>
      </c>
      <c r="B105" s="2">
        <v>180</v>
      </c>
      <c r="C105" s="3">
        <v>0.14000000000000001</v>
      </c>
      <c r="D105" s="3">
        <v>0.14000000000000001</v>
      </c>
      <c r="E105" s="3">
        <v>25.09</v>
      </c>
      <c r="F105" s="3">
        <v>103.14</v>
      </c>
      <c r="G105" s="3">
        <v>0.01</v>
      </c>
      <c r="H105" s="3">
        <v>1.44</v>
      </c>
      <c r="I105" s="3">
        <v>0</v>
      </c>
      <c r="J105" s="3">
        <v>0.23</v>
      </c>
      <c r="K105" s="3">
        <v>0</v>
      </c>
      <c r="L105" s="3">
        <v>0.01</v>
      </c>
      <c r="M105" s="3">
        <v>11.84</v>
      </c>
      <c r="N105" s="3">
        <v>3.99</v>
      </c>
      <c r="O105" s="3">
        <v>3.56</v>
      </c>
      <c r="P105" s="3">
        <v>0.71</v>
      </c>
      <c r="Q105" s="3">
        <v>101.19</v>
      </c>
      <c r="R105" s="3">
        <v>0.72</v>
      </c>
      <c r="S105" s="3">
        <v>0</v>
      </c>
      <c r="T105" s="3">
        <v>0</v>
      </c>
      <c r="U105" s="4" t="s">
        <v>73</v>
      </c>
      <c r="V105" s="4">
        <v>2017</v>
      </c>
      <c r="W105" s="5"/>
    </row>
    <row r="106" spans="1:23" ht="12.2" customHeight="1">
      <c r="A106" s="43" t="s">
        <v>37</v>
      </c>
      <c r="B106" s="44">
        <f t="shared" ref="B106:T106" si="14">SUM(B104:B105)</f>
        <v>400</v>
      </c>
      <c r="C106" s="39">
        <f t="shared" si="14"/>
        <v>13.360000000000001</v>
      </c>
      <c r="D106" s="39">
        <f t="shared" si="14"/>
        <v>13.540000000000001</v>
      </c>
      <c r="E106" s="39">
        <f t="shared" si="14"/>
        <v>54.25</v>
      </c>
      <c r="F106" s="39">
        <f t="shared" si="14"/>
        <v>406.49</v>
      </c>
      <c r="G106" s="39">
        <f t="shared" si="14"/>
        <v>9.9999999999999992E-2</v>
      </c>
      <c r="H106" s="39">
        <f t="shared" si="14"/>
        <v>3.4499999999999997</v>
      </c>
      <c r="I106" s="39">
        <f t="shared" si="14"/>
        <v>0.09</v>
      </c>
      <c r="J106" s="39">
        <f t="shared" si="14"/>
        <v>2.23</v>
      </c>
      <c r="K106" s="39">
        <f t="shared" si="14"/>
        <v>0.25</v>
      </c>
      <c r="L106" s="39">
        <f t="shared" si="14"/>
        <v>0.28000000000000003</v>
      </c>
      <c r="M106" s="39">
        <f t="shared" si="14"/>
        <v>200.78</v>
      </c>
      <c r="N106" s="39">
        <f t="shared" si="14"/>
        <v>42.53</v>
      </c>
      <c r="O106" s="39">
        <f t="shared" si="14"/>
        <v>247.83</v>
      </c>
      <c r="P106" s="39">
        <f t="shared" si="14"/>
        <v>3.28</v>
      </c>
      <c r="Q106" s="39">
        <f t="shared" si="14"/>
        <v>444.87</v>
      </c>
      <c r="R106" s="39">
        <f t="shared" si="14"/>
        <v>5.2799999999999994</v>
      </c>
      <c r="S106" s="39">
        <f t="shared" si="14"/>
        <v>0.03</v>
      </c>
      <c r="T106" s="39">
        <f t="shared" si="14"/>
        <v>0.02</v>
      </c>
      <c r="U106" s="37"/>
      <c r="V106" s="37"/>
    </row>
    <row r="107" spans="1:23" ht="21.6" customHeight="1">
      <c r="A107" s="54" t="s">
        <v>54</v>
      </c>
      <c r="B107" s="54"/>
      <c r="C107" s="39">
        <f t="shared" ref="C107:T107" si="15">C106+C102+C93</f>
        <v>67.43694444444445</v>
      </c>
      <c r="D107" s="39">
        <f t="shared" si="15"/>
        <v>73.66705555555555</v>
      </c>
      <c r="E107" s="39">
        <f t="shared" si="15"/>
        <v>277.32688888888885</v>
      </c>
      <c r="F107" s="39">
        <f t="shared" si="15"/>
        <v>2012.1027777777779</v>
      </c>
      <c r="G107" s="39">
        <f t="shared" si="15"/>
        <v>1.22</v>
      </c>
      <c r="H107" s="39">
        <f t="shared" si="15"/>
        <v>35.17</v>
      </c>
      <c r="I107" s="39">
        <f t="shared" si="15"/>
        <v>0.57000000000000006</v>
      </c>
      <c r="J107" s="39">
        <f t="shared" si="15"/>
        <v>10.709999999999999</v>
      </c>
      <c r="K107" s="39">
        <f t="shared" si="15"/>
        <v>0.6</v>
      </c>
      <c r="L107" s="39">
        <f t="shared" si="15"/>
        <v>1.54</v>
      </c>
      <c r="M107" s="39">
        <f t="shared" si="15"/>
        <v>981.89</v>
      </c>
      <c r="N107" s="39">
        <f t="shared" si="15"/>
        <v>280.62</v>
      </c>
      <c r="O107" s="39">
        <f t="shared" si="15"/>
        <v>1405.8400000000001</v>
      </c>
      <c r="P107" s="39">
        <f t="shared" si="15"/>
        <v>18.09</v>
      </c>
      <c r="Q107" s="39">
        <f t="shared" si="15"/>
        <v>3137.46</v>
      </c>
      <c r="R107" s="39">
        <f t="shared" si="15"/>
        <v>57.27</v>
      </c>
      <c r="S107" s="39">
        <f t="shared" si="15"/>
        <v>0.28000000000000003</v>
      </c>
      <c r="T107" s="39">
        <f t="shared" si="15"/>
        <v>7.0000000000000007E-2</v>
      </c>
      <c r="U107" s="37"/>
      <c r="V107" s="37"/>
    </row>
    <row r="108" spans="1:23" ht="14.1" customHeight="1">
      <c r="A108" s="55" t="s">
        <v>98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spans="1:23" ht="28.35" customHeight="1">
      <c r="A109" s="56" t="s">
        <v>183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3" ht="13.35" customHeight="1">
      <c r="A110" s="53" t="s">
        <v>0</v>
      </c>
      <c r="B110" s="53" t="s">
        <v>1</v>
      </c>
      <c r="C110" s="52" t="s">
        <v>2</v>
      </c>
      <c r="D110" s="52"/>
      <c r="E110" s="52"/>
      <c r="F110" s="52" t="s">
        <v>3</v>
      </c>
      <c r="G110" s="52" t="s">
        <v>4</v>
      </c>
      <c r="H110" s="52"/>
      <c r="I110" s="52"/>
      <c r="J110" s="52"/>
      <c r="K110" s="52"/>
      <c r="L110" s="52"/>
      <c r="M110" s="52" t="s">
        <v>5</v>
      </c>
      <c r="N110" s="52"/>
      <c r="O110" s="52"/>
      <c r="P110" s="52"/>
      <c r="Q110" s="52"/>
      <c r="R110" s="52"/>
      <c r="S110" s="52"/>
      <c r="T110" s="52"/>
      <c r="U110" s="53" t="s">
        <v>6</v>
      </c>
      <c r="V110" s="53" t="s">
        <v>7</v>
      </c>
    </row>
    <row r="111" spans="1:23" ht="26.65" customHeight="1">
      <c r="A111" s="53"/>
      <c r="B111" s="53"/>
      <c r="C111" s="39" t="s">
        <v>8</v>
      </c>
      <c r="D111" s="39" t="s">
        <v>9</v>
      </c>
      <c r="E111" s="39" t="s">
        <v>10</v>
      </c>
      <c r="F111" s="52"/>
      <c r="G111" s="39" t="s">
        <v>11</v>
      </c>
      <c r="H111" s="39" t="s">
        <v>12</v>
      </c>
      <c r="I111" s="39" t="s">
        <v>13</v>
      </c>
      <c r="J111" s="39" t="s">
        <v>14</v>
      </c>
      <c r="K111" s="39" t="s">
        <v>15</v>
      </c>
      <c r="L111" s="39" t="s">
        <v>16</v>
      </c>
      <c r="M111" s="39" t="s">
        <v>17</v>
      </c>
      <c r="N111" s="39" t="s">
        <v>18</v>
      </c>
      <c r="O111" s="39" t="s">
        <v>19</v>
      </c>
      <c r="P111" s="39" t="s">
        <v>20</v>
      </c>
      <c r="Q111" s="39" t="s">
        <v>21</v>
      </c>
      <c r="R111" s="39" t="s">
        <v>22</v>
      </c>
      <c r="S111" s="39" t="s">
        <v>23</v>
      </c>
      <c r="T111" s="39" t="s">
        <v>24</v>
      </c>
      <c r="U111" s="53"/>
      <c r="V111" s="53"/>
    </row>
    <row r="112" spans="1:23" ht="14.65" customHeight="1">
      <c r="A112" s="48" t="s">
        <v>25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spans="1:23" ht="23.25" customHeight="1">
      <c r="A113" s="40" t="s">
        <v>247</v>
      </c>
      <c r="B113" s="41">
        <v>100</v>
      </c>
      <c r="C113" s="42">
        <v>1.1200000000000001</v>
      </c>
      <c r="D113" s="42">
        <v>0.2</v>
      </c>
      <c r="E113" s="42">
        <v>3.8</v>
      </c>
      <c r="F113" s="42">
        <v>22</v>
      </c>
      <c r="G113" s="42">
        <v>0.06</v>
      </c>
      <c r="H113" s="42">
        <v>25</v>
      </c>
      <c r="I113" s="42">
        <v>0.17</v>
      </c>
      <c r="J113" s="42">
        <v>0.39</v>
      </c>
      <c r="K113" s="42">
        <v>0</v>
      </c>
      <c r="L113" s="42">
        <v>0.04</v>
      </c>
      <c r="M113" s="42">
        <v>14</v>
      </c>
      <c r="N113" s="42">
        <v>20</v>
      </c>
      <c r="O113" s="42">
        <v>26</v>
      </c>
      <c r="P113" s="42">
        <v>1</v>
      </c>
      <c r="Q113" s="42">
        <v>290</v>
      </c>
      <c r="R113" s="42">
        <v>2</v>
      </c>
      <c r="S113" s="42">
        <v>0</v>
      </c>
      <c r="T113" s="42">
        <v>0</v>
      </c>
      <c r="U113" s="4">
        <v>71</v>
      </c>
      <c r="V113" s="4" t="s">
        <v>28</v>
      </c>
    </row>
    <row r="114" spans="1:23" ht="23.25" customHeight="1">
      <c r="A114" s="40" t="s">
        <v>43</v>
      </c>
      <c r="B114" s="41">
        <v>180</v>
      </c>
      <c r="C114" s="42">
        <v>3.67</v>
      </c>
      <c r="D114" s="42">
        <v>5.76</v>
      </c>
      <c r="E114" s="42">
        <v>24.48</v>
      </c>
      <c r="F114" s="42">
        <v>164.7</v>
      </c>
      <c r="G114" s="42">
        <v>0.13</v>
      </c>
      <c r="H114" s="42">
        <v>10.92</v>
      </c>
      <c r="I114" s="42">
        <v>0.04</v>
      </c>
      <c r="J114" s="42">
        <v>0.27</v>
      </c>
      <c r="K114" s="42">
        <v>0.1</v>
      </c>
      <c r="L114" s="42">
        <v>0.13</v>
      </c>
      <c r="M114" s="42">
        <v>68.19</v>
      </c>
      <c r="N114" s="42">
        <v>33.409999999999997</v>
      </c>
      <c r="O114" s="42">
        <v>106.81</v>
      </c>
      <c r="P114" s="42">
        <v>1.3</v>
      </c>
      <c r="Q114" s="42">
        <v>829.79</v>
      </c>
      <c r="R114" s="42">
        <v>11.04</v>
      </c>
      <c r="S114" s="42">
        <v>0.04</v>
      </c>
      <c r="T114" s="42">
        <v>0</v>
      </c>
      <c r="U114" s="4" t="s">
        <v>44</v>
      </c>
      <c r="V114" s="4" t="s">
        <v>28</v>
      </c>
    </row>
    <row r="115" spans="1:23" ht="23.25" customHeight="1">
      <c r="A115" s="40" t="s">
        <v>99</v>
      </c>
      <c r="B115" s="41">
        <v>145</v>
      </c>
      <c r="C115" s="42">
        <v>11.1</v>
      </c>
      <c r="D115" s="42">
        <v>12.31</v>
      </c>
      <c r="E115" s="42">
        <v>13.72</v>
      </c>
      <c r="F115" s="42">
        <v>177.92</v>
      </c>
      <c r="G115" s="42">
        <v>0.12</v>
      </c>
      <c r="H115" s="42">
        <v>1.43</v>
      </c>
      <c r="I115" s="42">
        <v>7.0000000000000007E-2</v>
      </c>
      <c r="J115" s="42">
        <v>3.42</v>
      </c>
      <c r="K115" s="42">
        <v>0</v>
      </c>
      <c r="L115" s="42">
        <v>0.13</v>
      </c>
      <c r="M115" s="42">
        <v>82.56</v>
      </c>
      <c r="N115" s="42">
        <v>61.71</v>
      </c>
      <c r="O115" s="42">
        <v>260.83999999999997</v>
      </c>
      <c r="P115" s="42">
        <v>1.42</v>
      </c>
      <c r="Q115" s="42">
        <v>527.86</v>
      </c>
      <c r="R115" s="42">
        <v>147.33000000000001</v>
      </c>
      <c r="S115" s="42">
        <v>0.61</v>
      </c>
      <c r="T115" s="42">
        <v>0.02</v>
      </c>
      <c r="U115" s="4" t="s">
        <v>217</v>
      </c>
      <c r="V115" s="4">
        <v>2017</v>
      </c>
    </row>
    <row r="116" spans="1:23" s="6" customFormat="1" ht="27" customHeight="1">
      <c r="A116" s="1" t="s">
        <v>72</v>
      </c>
      <c r="B116" s="2">
        <v>180</v>
      </c>
      <c r="C116" s="3">
        <v>0.14000000000000001</v>
      </c>
      <c r="D116" s="3">
        <v>0.14000000000000001</v>
      </c>
      <c r="E116" s="3">
        <v>25.09</v>
      </c>
      <c r="F116" s="3">
        <v>103.14</v>
      </c>
      <c r="G116" s="3">
        <v>0.01</v>
      </c>
      <c r="H116" s="3">
        <v>1.44</v>
      </c>
      <c r="I116" s="3">
        <v>0</v>
      </c>
      <c r="J116" s="3">
        <v>0.23</v>
      </c>
      <c r="K116" s="3">
        <v>0</v>
      </c>
      <c r="L116" s="3">
        <v>0.01</v>
      </c>
      <c r="M116" s="3">
        <v>11.84</v>
      </c>
      <c r="N116" s="3">
        <v>3.99</v>
      </c>
      <c r="O116" s="3">
        <v>3.56</v>
      </c>
      <c r="P116" s="3">
        <v>0.71</v>
      </c>
      <c r="Q116" s="3">
        <v>101.19</v>
      </c>
      <c r="R116" s="3">
        <v>0.72</v>
      </c>
      <c r="S116" s="3">
        <v>0</v>
      </c>
      <c r="T116" s="3">
        <v>0</v>
      </c>
      <c r="U116" s="4" t="s">
        <v>73</v>
      </c>
      <c r="V116" s="4">
        <v>2017</v>
      </c>
      <c r="W116" s="5"/>
    </row>
    <row r="117" spans="1:23" ht="21.75" customHeight="1">
      <c r="A117" s="40" t="s">
        <v>49</v>
      </c>
      <c r="B117" s="41">
        <v>40</v>
      </c>
      <c r="C117" s="42">
        <v>3.05</v>
      </c>
      <c r="D117" s="42">
        <v>0.25</v>
      </c>
      <c r="E117" s="42">
        <v>20.07</v>
      </c>
      <c r="F117" s="42">
        <v>94.73</v>
      </c>
      <c r="G117" s="42">
        <v>0.06</v>
      </c>
      <c r="H117" s="42">
        <v>0</v>
      </c>
      <c r="I117" s="42">
        <v>0</v>
      </c>
      <c r="J117" s="42">
        <v>0.78</v>
      </c>
      <c r="K117" s="42">
        <v>0</v>
      </c>
      <c r="L117" s="42">
        <v>0.02</v>
      </c>
      <c r="M117" s="42">
        <v>9.1999999999999993</v>
      </c>
      <c r="N117" s="42">
        <v>13.2</v>
      </c>
      <c r="O117" s="42">
        <v>33.6</v>
      </c>
      <c r="P117" s="42">
        <v>0.8</v>
      </c>
      <c r="Q117" s="42">
        <v>51.6</v>
      </c>
      <c r="R117" s="42">
        <v>0</v>
      </c>
      <c r="S117" s="42">
        <v>0.01</v>
      </c>
      <c r="T117" s="42">
        <v>0</v>
      </c>
      <c r="U117" s="4" t="s">
        <v>193</v>
      </c>
      <c r="V117" s="4" t="s">
        <v>36</v>
      </c>
    </row>
    <row r="118" spans="1:23" ht="21.6" customHeight="1">
      <c r="A118" s="43" t="s">
        <v>37</v>
      </c>
      <c r="B118" s="44">
        <f>SUM(B113:B117)</f>
        <v>645</v>
      </c>
      <c r="C118" s="39">
        <f t="shared" ref="C118:T118" si="16">SUM(C113:C117)</f>
        <v>19.080000000000002</v>
      </c>
      <c r="D118" s="39">
        <f t="shared" si="16"/>
        <v>18.66</v>
      </c>
      <c r="E118" s="39">
        <f t="shared" si="16"/>
        <v>87.16</v>
      </c>
      <c r="F118" s="39">
        <f t="shared" si="16"/>
        <v>562.49</v>
      </c>
      <c r="G118" s="39">
        <f t="shared" si="16"/>
        <v>0.38</v>
      </c>
      <c r="H118" s="39">
        <f t="shared" si="16"/>
        <v>38.79</v>
      </c>
      <c r="I118" s="39">
        <f t="shared" si="16"/>
        <v>0.28000000000000003</v>
      </c>
      <c r="J118" s="39">
        <f t="shared" si="16"/>
        <v>5.0900000000000007</v>
      </c>
      <c r="K118" s="39">
        <f t="shared" si="16"/>
        <v>0.1</v>
      </c>
      <c r="L118" s="39">
        <f t="shared" si="16"/>
        <v>0.33000000000000007</v>
      </c>
      <c r="M118" s="39">
        <f t="shared" si="16"/>
        <v>185.79</v>
      </c>
      <c r="N118" s="39">
        <f t="shared" si="16"/>
        <v>132.31</v>
      </c>
      <c r="O118" s="39">
        <f t="shared" si="16"/>
        <v>430.81</v>
      </c>
      <c r="P118" s="39">
        <f t="shared" si="16"/>
        <v>5.2299999999999995</v>
      </c>
      <c r="Q118" s="39">
        <f t="shared" si="16"/>
        <v>1800.44</v>
      </c>
      <c r="R118" s="39">
        <f t="shared" si="16"/>
        <v>161.09</v>
      </c>
      <c r="S118" s="39">
        <f t="shared" si="16"/>
        <v>0.66</v>
      </c>
      <c r="T118" s="39">
        <f t="shared" si="16"/>
        <v>0.02</v>
      </c>
      <c r="U118" s="37"/>
      <c r="V118" s="37"/>
    </row>
    <row r="119" spans="1:23" ht="14.65" customHeight="1">
      <c r="A119" s="48" t="s">
        <v>38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</row>
    <row r="120" spans="1:23" ht="26.25" customHeight="1">
      <c r="A120" s="40" t="s">
        <v>100</v>
      </c>
      <c r="B120" s="41">
        <v>100</v>
      </c>
      <c r="C120" s="42">
        <v>1.5</v>
      </c>
      <c r="D120" s="42">
        <v>5.0999999999999996</v>
      </c>
      <c r="E120" s="42">
        <v>9.3000000000000007</v>
      </c>
      <c r="F120" s="42">
        <v>89.8</v>
      </c>
      <c r="G120" s="42">
        <v>0.02</v>
      </c>
      <c r="H120" s="42">
        <v>14.68</v>
      </c>
      <c r="I120" s="42">
        <v>0.25</v>
      </c>
      <c r="J120" s="42">
        <v>2.21</v>
      </c>
      <c r="K120" s="42">
        <v>0</v>
      </c>
      <c r="L120" s="42">
        <v>0.03</v>
      </c>
      <c r="M120" s="42">
        <v>39.630000000000003</v>
      </c>
      <c r="N120" s="42">
        <v>15.23</v>
      </c>
      <c r="O120" s="42">
        <v>27.59</v>
      </c>
      <c r="P120" s="42">
        <v>0.81</v>
      </c>
      <c r="Q120" s="42">
        <v>165.96</v>
      </c>
      <c r="R120" s="42">
        <v>2.86</v>
      </c>
      <c r="S120" s="42">
        <v>0.01</v>
      </c>
      <c r="T120" s="42">
        <v>0</v>
      </c>
      <c r="U120" s="4" t="s">
        <v>218</v>
      </c>
      <c r="V120" s="4" t="s">
        <v>28</v>
      </c>
    </row>
    <row r="121" spans="1:23" ht="26.25" customHeight="1">
      <c r="A121" s="40" t="s">
        <v>101</v>
      </c>
      <c r="B121" s="41">
        <v>250</v>
      </c>
      <c r="C121" s="42">
        <v>9.65</v>
      </c>
      <c r="D121" s="42">
        <v>15.88</v>
      </c>
      <c r="E121" s="42">
        <v>7.65</v>
      </c>
      <c r="F121" s="42">
        <v>291.13</v>
      </c>
      <c r="G121" s="42">
        <v>0.33</v>
      </c>
      <c r="H121" s="42">
        <v>9.9700000000000006</v>
      </c>
      <c r="I121" s="42">
        <v>0.22</v>
      </c>
      <c r="J121" s="42">
        <v>1.99</v>
      </c>
      <c r="K121" s="42">
        <v>0.11</v>
      </c>
      <c r="L121" s="42">
        <v>0.13</v>
      </c>
      <c r="M121" s="42">
        <v>53.23</v>
      </c>
      <c r="N121" s="42">
        <v>36.67</v>
      </c>
      <c r="O121" s="42">
        <v>157.21</v>
      </c>
      <c r="P121" s="42">
        <v>2.04</v>
      </c>
      <c r="Q121" s="42">
        <v>535.83000000000004</v>
      </c>
      <c r="R121" s="42">
        <v>9.1199999999999992</v>
      </c>
      <c r="S121" s="42">
        <v>0.08</v>
      </c>
      <c r="T121" s="42">
        <v>0</v>
      </c>
      <c r="U121" s="4" t="s">
        <v>219</v>
      </c>
      <c r="V121" s="4" t="s">
        <v>28</v>
      </c>
    </row>
    <row r="122" spans="1:23" ht="22.5" customHeight="1">
      <c r="A122" s="40" t="s">
        <v>103</v>
      </c>
      <c r="B122" s="41">
        <v>200</v>
      </c>
      <c r="C122" s="42">
        <v>9.07</v>
      </c>
      <c r="D122" s="42">
        <v>9.27</v>
      </c>
      <c r="E122" s="42">
        <v>44.27</v>
      </c>
      <c r="F122" s="42">
        <v>239.2</v>
      </c>
      <c r="G122" s="42">
        <v>0.09</v>
      </c>
      <c r="H122" s="42">
        <v>0.21</v>
      </c>
      <c r="I122" s="42">
        <v>0.23</v>
      </c>
      <c r="J122" s="42">
        <v>4.04</v>
      </c>
      <c r="K122" s="42">
        <v>1.5</v>
      </c>
      <c r="L122" s="42">
        <v>0.32</v>
      </c>
      <c r="M122" s="42">
        <v>178.86</v>
      </c>
      <c r="N122" s="42">
        <v>21.29</v>
      </c>
      <c r="O122" s="42">
        <v>218.66</v>
      </c>
      <c r="P122" s="42">
        <v>2.3199999999999998</v>
      </c>
      <c r="Q122" s="42">
        <v>200.16</v>
      </c>
      <c r="R122" s="42">
        <v>15.97</v>
      </c>
      <c r="S122" s="42">
        <v>0.04</v>
      </c>
      <c r="T122" s="42">
        <v>0.03</v>
      </c>
      <c r="U122" s="4" t="s">
        <v>215</v>
      </c>
      <c r="V122" s="4">
        <v>2017</v>
      </c>
    </row>
    <row r="123" spans="1:23" s="6" customFormat="1" ht="24" customHeight="1">
      <c r="A123" s="1" t="s">
        <v>105</v>
      </c>
      <c r="B123" s="2">
        <v>200</v>
      </c>
      <c r="C123" s="3">
        <v>1.4</v>
      </c>
      <c r="D123" s="3">
        <v>0.4</v>
      </c>
      <c r="E123" s="3">
        <v>22.8</v>
      </c>
      <c r="F123" s="3">
        <v>100.4</v>
      </c>
      <c r="G123" s="3">
        <f>0.11*0.18</f>
        <v>1.9799999999999998E-2</v>
      </c>
      <c r="H123" s="3">
        <f>74*0.18</f>
        <v>13.32</v>
      </c>
      <c r="I123" s="3">
        <f>0</f>
        <v>0</v>
      </c>
      <c r="J123" s="3">
        <v>0</v>
      </c>
      <c r="K123" s="3">
        <v>0</v>
      </c>
      <c r="L123" s="3">
        <f>0.22*0.18</f>
        <v>3.9599999999999996E-2</v>
      </c>
      <c r="M123" s="3">
        <f>170*0.18</f>
        <v>30.599999999999998</v>
      </c>
      <c r="N123" s="3">
        <f>60*0.18</f>
        <v>10.799999999999999</v>
      </c>
      <c r="O123" s="3">
        <f>180*0.18</f>
        <v>32.4</v>
      </c>
      <c r="P123" s="3">
        <f>3*0.18</f>
        <v>0.54</v>
      </c>
      <c r="Q123" s="3">
        <f>2500*0.18</f>
        <v>450</v>
      </c>
      <c r="R123" s="3">
        <v>0</v>
      </c>
      <c r="S123" s="3">
        <v>0</v>
      </c>
      <c r="T123" s="3">
        <v>0</v>
      </c>
      <c r="U123" s="4" t="s">
        <v>61</v>
      </c>
      <c r="V123" s="4" t="s">
        <v>28</v>
      </c>
      <c r="W123" s="5"/>
    </row>
    <row r="124" spans="1:23" ht="22.5" customHeight="1">
      <c r="A124" s="40" t="s">
        <v>49</v>
      </c>
      <c r="B124" s="41">
        <v>50</v>
      </c>
      <c r="C124" s="42">
        <v>3.8</v>
      </c>
      <c r="D124" s="42">
        <v>0.3</v>
      </c>
      <c r="E124" s="42">
        <v>25.1</v>
      </c>
      <c r="F124" s="42">
        <v>118.4</v>
      </c>
      <c r="G124" s="42">
        <v>0.08</v>
      </c>
      <c r="H124" s="42">
        <v>0</v>
      </c>
      <c r="I124" s="42">
        <v>0</v>
      </c>
      <c r="J124" s="42">
        <v>0.98</v>
      </c>
      <c r="K124" s="42">
        <v>0</v>
      </c>
      <c r="L124" s="42">
        <v>0.03</v>
      </c>
      <c r="M124" s="42">
        <v>11.5</v>
      </c>
      <c r="N124" s="42">
        <v>16.5</v>
      </c>
      <c r="O124" s="42">
        <v>42</v>
      </c>
      <c r="P124" s="42">
        <v>1</v>
      </c>
      <c r="Q124" s="42">
        <v>64.5</v>
      </c>
      <c r="R124" s="42">
        <v>0</v>
      </c>
      <c r="S124" s="42">
        <v>0.01</v>
      </c>
      <c r="T124" s="42">
        <v>0</v>
      </c>
      <c r="U124" s="4" t="s">
        <v>193</v>
      </c>
      <c r="V124" s="4" t="s">
        <v>36</v>
      </c>
    </row>
    <row r="125" spans="1:23" s="6" customFormat="1" ht="24.75" customHeight="1">
      <c r="A125" s="1" t="s">
        <v>35</v>
      </c>
      <c r="B125" s="2">
        <v>50</v>
      </c>
      <c r="C125" s="3">
        <f>2.65*50/40</f>
        <v>3.3125</v>
      </c>
      <c r="D125" s="3">
        <f>0.35*50/40</f>
        <v>0.4375</v>
      </c>
      <c r="E125" s="3">
        <f>16.96*50/40</f>
        <v>21.2</v>
      </c>
      <c r="F125" s="3">
        <f>81.58*50/40</f>
        <v>101.97499999999999</v>
      </c>
      <c r="G125" s="3">
        <v>7.0000000000000007E-2</v>
      </c>
      <c r="H125" s="3">
        <v>0</v>
      </c>
      <c r="I125" s="3">
        <v>0</v>
      </c>
      <c r="J125" s="3">
        <v>0.88</v>
      </c>
      <c r="K125" s="3">
        <v>0</v>
      </c>
      <c r="L125" s="3">
        <v>0.03</v>
      </c>
      <c r="M125" s="3">
        <v>7.2</v>
      </c>
      <c r="N125" s="3">
        <v>7.6</v>
      </c>
      <c r="O125" s="3">
        <v>34.799999999999997</v>
      </c>
      <c r="P125" s="3">
        <v>1.6</v>
      </c>
      <c r="Q125" s="3">
        <v>54.4</v>
      </c>
      <c r="R125" s="3">
        <v>2.2400000000000002</v>
      </c>
      <c r="S125" s="3">
        <v>0</v>
      </c>
      <c r="T125" s="3">
        <v>0</v>
      </c>
      <c r="U125" s="4" t="s">
        <v>193</v>
      </c>
      <c r="V125" s="4" t="s">
        <v>36</v>
      </c>
      <c r="W125" s="5"/>
    </row>
    <row r="126" spans="1:23" s="6" customFormat="1" ht="24.75" customHeight="1">
      <c r="A126" s="1" t="s">
        <v>70</v>
      </c>
      <c r="B126" s="2">
        <v>200</v>
      </c>
      <c r="C126" s="3">
        <v>5.8</v>
      </c>
      <c r="D126" s="3">
        <v>5</v>
      </c>
      <c r="E126" s="3">
        <v>9.6</v>
      </c>
      <c r="F126" s="3">
        <v>107</v>
      </c>
      <c r="G126" s="3">
        <v>0.08</v>
      </c>
      <c r="H126" s="3">
        <v>2.6</v>
      </c>
      <c r="I126" s="3">
        <v>40</v>
      </c>
      <c r="J126" s="3">
        <v>0</v>
      </c>
      <c r="K126" s="3">
        <v>0</v>
      </c>
      <c r="L126" s="3">
        <v>0.03</v>
      </c>
      <c r="M126" s="3">
        <v>240</v>
      </c>
      <c r="N126" s="3">
        <v>28</v>
      </c>
      <c r="O126" s="3">
        <v>180</v>
      </c>
      <c r="P126" s="3">
        <v>0.2</v>
      </c>
      <c r="Q126" s="3">
        <v>292</v>
      </c>
      <c r="R126" s="3">
        <v>0</v>
      </c>
      <c r="S126" s="3">
        <v>0</v>
      </c>
      <c r="T126" s="3">
        <v>0</v>
      </c>
      <c r="U126" s="4" t="s">
        <v>193</v>
      </c>
      <c r="V126" s="4"/>
      <c r="W126" s="5"/>
    </row>
    <row r="127" spans="1:23" ht="21.6" customHeight="1">
      <c r="A127" s="43" t="s">
        <v>37</v>
      </c>
      <c r="B127" s="44">
        <f>SUM(B120:B126)</f>
        <v>1050</v>
      </c>
      <c r="C127" s="39">
        <f t="shared" ref="C127:T127" si="17">SUM(C120:C126)</f>
        <v>34.532499999999999</v>
      </c>
      <c r="D127" s="39">
        <f t="shared" si="17"/>
        <v>36.387500000000003</v>
      </c>
      <c r="E127" s="39">
        <f t="shared" si="17"/>
        <v>139.91999999999999</v>
      </c>
      <c r="F127" s="39">
        <f t="shared" si="17"/>
        <v>1047.905</v>
      </c>
      <c r="G127" s="39">
        <f t="shared" si="17"/>
        <v>0.68980000000000008</v>
      </c>
      <c r="H127" s="39">
        <f t="shared" si="17"/>
        <v>40.78</v>
      </c>
      <c r="I127" s="39">
        <f t="shared" si="17"/>
        <v>40.700000000000003</v>
      </c>
      <c r="J127" s="39">
        <f t="shared" si="17"/>
        <v>10.100000000000001</v>
      </c>
      <c r="K127" s="39">
        <f t="shared" si="17"/>
        <v>1.61</v>
      </c>
      <c r="L127" s="39">
        <f t="shared" si="17"/>
        <v>0.60960000000000003</v>
      </c>
      <c r="M127" s="39">
        <f t="shared" si="17"/>
        <v>561.02</v>
      </c>
      <c r="N127" s="39">
        <f t="shared" si="17"/>
        <v>136.08999999999997</v>
      </c>
      <c r="O127" s="39">
        <f t="shared" si="17"/>
        <v>692.66</v>
      </c>
      <c r="P127" s="39">
        <f t="shared" si="17"/>
        <v>8.51</v>
      </c>
      <c r="Q127" s="39">
        <f t="shared" si="17"/>
        <v>1762.8500000000001</v>
      </c>
      <c r="R127" s="39">
        <f t="shared" si="17"/>
        <v>30.189999999999998</v>
      </c>
      <c r="S127" s="39">
        <f t="shared" si="17"/>
        <v>0.14000000000000001</v>
      </c>
      <c r="T127" s="39">
        <f t="shared" si="17"/>
        <v>0.03</v>
      </c>
      <c r="U127" s="37"/>
      <c r="V127" s="37"/>
    </row>
    <row r="128" spans="1:23" ht="14.65" customHeight="1">
      <c r="A128" s="48" t="s">
        <v>50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</row>
    <row r="129" spans="1:23" s="6" customFormat="1" ht="24.75" customHeight="1">
      <c r="A129" s="1" t="s">
        <v>250</v>
      </c>
      <c r="B129" s="2">
        <v>180</v>
      </c>
      <c r="C129" s="3">
        <v>4.68</v>
      </c>
      <c r="D129" s="3">
        <v>4.05</v>
      </c>
      <c r="E129" s="3">
        <v>6.48</v>
      </c>
      <c r="F129" s="3">
        <v>85.86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4" t="s">
        <v>193</v>
      </c>
      <c r="V129" s="4" t="s">
        <v>28</v>
      </c>
      <c r="W129" s="5"/>
    </row>
    <row r="130" spans="1:23" s="6" customFormat="1" ht="21" customHeight="1">
      <c r="A130" s="1" t="s">
        <v>251</v>
      </c>
      <c r="B130" s="2">
        <v>100</v>
      </c>
      <c r="C130" s="3">
        <v>0.4</v>
      </c>
      <c r="D130" s="3">
        <v>0.4</v>
      </c>
      <c r="E130" s="3">
        <v>9.8000000000000007</v>
      </c>
      <c r="F130" s="3">
        <v>47</v>
      </c>
      <c r="G130" s="3">
        <v>0.03</v>
      </c>
      <c r="H130" s="3">
        <v>10</v>
      </c>
      <c r="I130" s="3">
        <v>0.01</v>
      </c>
      <c r="J130" s="3">
        <v>0.63</v>
      </c>
      <c r="K130" s="3">
        <v>0</v>
      </c>
      <c r="L130" s="3">
        <v>0.02</v>
      </c>
      <c r="M130" s="3">
        <v>16</v>
      </c>
      <c r="N130" s="3">
        <v>8</v>
      </c>
      <c r="O130" s="3">
        <v>11</v>
      </c>
      <c r="P130" s="3">
        <v>2.2000000000000002</v>
      </c>
      <c r="Q130" s="3">
        <v>278</v>
      </c>
      <c r="R130" s="3">
        <v>2</v>
      </c>
      <c r="S130" s="3">
        <v>0.01</v>
      </c>
      <c r="T130" s="3">
        <v>0</v>
      </c>
      <c r="U130" s="4" t="s">
        <v>34</v>
      </c>
      <c r="V130" s="4" t="s">
        <v>28</v>
      </c>
      <c r="W130" s="5"/>
    </row>
    <row r="131" spans="1:23" s="6" customFormat="1" ht="24.75" customHeight="1">
      <c r="A131" s="7" t="s">
        <v>195</v>
      </c>
      <c r="B131" s="8">
        <v>75</v>
      </c>
      <c r="C131" s="3">
        <v>6.71</v>
      </c>
      <c r="D131" s="3">
        <v>7.52</v>
      </c>
      <c r="E131" s="3">
        <v>14.67</v>
      </c>
      <c r="F131" s="3">
        <v>159.15</v>
      </c>
      <c r="G131" s="3">
        <v>0.05</v>
      </c>
      <c r="H131" s="3">
        <v>0</v>
      </c>
      <c r="I131" s="3">
        <v>0</v>
      </c>
      <c r="J131" s="3">
        <v>1.5</v>
      </c>
      <c r="K131" s="3">
        <v>0.02</v>
      </c>
      <c r="L131" s="3">
        <v>0.02</v>
      </c>
      <c r="M131" s="3">
        <v>8.82</v>
      </c>
      <c r="N131" s="3">
        <v>5.71</v>
      </c>
      <c r="O131" s="3">
        <v>31.93</v>
      </c>
      <c r="P131" s="3">
        <v>0.36</v>
      </c>
      <c r="Q131" s="3">
        <v>49.34</v>
      </c>
      <c r="R131" s="3">
        <v>0.74</v>
      </c>
      <c r="S131" s="3">
        <v>0.01</v>
      </c>
      <c r="T131" s="3">
        <v>0.01</v>
      </c>
      <c r="U131" s="4" t="s">
        <v>196</v>
      </c>
      <c r="V131" s="4">
        <v>2017</v>
      </c>
      <c r="W131" s="5"/>
    </row>
    <row r="132" spans="1:23" ht="12.2" customHeight="1">
      <c r="A132" s="43" t="s">
        <v>37</v>
      </c>
      <c r="B132" s="44">
        <f>SUM(B129:B131)</f>
        <v>355</v>
      </c>
      <c r="C132" s="39">
        <f t="shared" ref="C132:T132" si="18">SUM(C129:C131)</f>
        <v>11.79</v>
      </c>
      <c r="D132" s="39">
        <f t="shared" si="18"/>
        <v>11.969999999999999</v>
      </c>
      <c r="E132" s="39">
        <f t="shared" si="18"/>
        <v>30.950000000000003</v>
      </c>
      <c r="F132" s="39">
        <f t="shared" si="18"/>
        <v>292.01</v>
      </c>
      <c r="G132" s="39">
        <f t="shared" si="18"/>
        <v>0.08</v>
      </c>
      <c r="H132" s="39">
        <f t="shared" si="18"/>
        <v>10</v>
      </c>
      <c r="I132" s="39">
        <f t="shared" si="18"/>
        <v>0.01</v>
      </c>
      <c r="J132" s="39">
        <f t="shared" si="18"/>
        <v>2.13</v>
      </c>
      <c r="K132" s="39">
        <f t="shared" si="18"/>
        <v>0.02</v>
      </c>
      <c r="L132" s="39">
        <f t="shared" si="18"/>
        <v>0.04</v>
      </c>
      <c r="M132" s="39">
        <f t="shared" si="18"/>
        <v>24.82</v>
      </c>
      <c r="N132" s="39">
        <f t="shared" si="18"/>
        <v>13.71</v>
      </c>
      <c r="O132" s="39">
        <f t="shared" si="18"/>
        <v>42.93</v>
      </c>
      <c r="P132" s="39">
        <f t="shared" si="18"/>
        <v>2.56</v>
      </c>
      <c r="Q132" s="39">
        <f t="shared" si="18"/>
        <v>327.34000000000003</v>
      </c>
      <c r="R132" s="39">
        <f t="shared" si="18"/>
        <v>2.74</v>
      </c>
      <c r="S132" s="39">
        <f t="shared" si="18"/>
        <v>0.02</v>
      </c>
      <c r="T132" s="39">
        <f t="shared" si="18"/>
        <v>0.01</v>
      </c>
      <c r="U132" s="37"/>
      <c r="V132" s="37"/>
    </row>
    <row r="133" spans="1:23" ht="21.6" customHeight="1">
      <c r="A133" s="54" t="s">
        <v>54</v>
      </c>
      <c r="B133" s="54"/>
      <c r="C133" s="39">
        <f>C132+C127+C118</f>
        <v>65.402500000000003</v>
      </c>
      <c r="D133" s="39">
        <f t="shared" ref="D133:T133" si="19">D132+D127+D118</f>
        <v>67.017499999999998</v>
      </c>
      <c r="E133" s="39">
        <f t="shared" si="19"/>
        <v>258.02999999999997</v>
      </c>
      <c r="F133" s="39">
        <f t="shared" si="19"/>
        <v>1902.405</v>
      </c>
      <c r="G133" s="39">
        <f t="shared" si="19"/>
        <v>1.1497999999999999</v>
      </c>
      <c r="H133" s="39">
        <f t="shared" si="19"/>
        <v>89.57</v>
      </c>
      <c r="I133" s="39">
        <f t="shared" si="19"/>
        <v>40.99</v>
      </c>
      <c r="J133" s="39">
        <f t="shared" si="19"/>
        <v>17.32</v>
      </c>
      <c r="K133" s="39">
        <f t="shared" si="19"/>
        <v>1.7300000000000002</v>
      </c>
      <c r="L133" s="39">
        <f t="shared" si="19"/>
        <v>0.97960000000000014</v>
      </c>
      <c r="M133" s="39">
        <f t="shared" si="19"/>
        <v>771.63</v>
      </c>
      <c r="N133" s="39">
        <f t="shared" si="19"/>
        <v>282.11</v>
      </c>
      <c r="O133" s="39">
        <f t="shared" si="19"/>
        <v>1166.3999999999999</v>
      </c>
      <c r="P133" s="39">
        <f t="shared" si="19"/>
        <v>16.3</v>
      </c>
      <c r="Q133" s="39">
        <f t="shared" si="19"/>
        <v>3890.63</v>
      </c>
      <c r="R133" s="39">
        <f t="shared" si="19"/>
        <v>194.02</v>
      </c>
      <c r="S133" s="39">
        <f t="shared" si="19"/>
        <v>0.82000000000000006</v>
      </c>
      <c r="T133" s="39">
        <f t="shared" si="19"/>
        <v>0.06</v>
      </c>
      <c r="U133" s="37"/>
      <c r="V133" s="37"/>
    </row>
    <row r="134" spans="1:23" ht="14.1" customHeight="1">
      <c r="A134" s="55" t="s">
        <v>106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</row>
    <row r="135" spans="1:23" ht="28.35" customHeight="1">
      <c r="A135" s="56" t="s">
        <v>184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3" ht="13.35" customHeight="1">
      <c r="A136" s="53" t="s">
        <v>0</v>
      </c>
      <c r="B136" s="53" t="s">
        <v>1</v>
      </c>
      <c r="C136" s="52" t="s">
        <v>2</v>
      </c>
      <c r="D136" s="52"/>
      <c r="E136" s="52"/>
      <c r="F136" s="52" t="s">
        <v>3</v>
      </c>
      <c r="G136" s="52" t="s">
        <v>4</v>
      </c>
      <c r="H136" s="52"/>
      <c r="I136" s="52"/>
      <c r="J136" s="52"/>
      <c r="K136" s="52"/>
      <c r="L136" s="52"/>
      <c r="M136" s="52" t="s">
        <v>5</v>
      </c>
      <c r="N136" s="52"/>
      <c r="O136" s="52"/>
      <c r="P136" s="52"/>
      <c r="Q136" s="52"/>
      <c r="R136" s="52"/>
      <c r="S136" s="52"/>
      <c r="T136" s="52"/>
      <c r="U136" s="53" t="s">
        <v>6</v>
      </c>
      <c r="V136" s="53" t="s">
        <v>7</v>
      </c>
    </row>
    <row r="137" spans="1:23" ht="26.65" customHeight="1">
      <c r="A137" s="53"/>
      <c r="B137" s="53"/>
      <c r="C137" s="39" t="s">
        <v>8</v>
      </c>
      <c r="D137" s="39" t="s">
        <v>9</v>
      </c>
      <c r="E137" s="39" t="s">
        <v>10</v>
      </c>
      <c r="F137" s="52"/>
      <c r="G137" s="39" t="s">
        <v>11</v>
      </c>
      <c r="H137" s="39" t="s">
        <v>12</v>
      </c>
      <c r="I137" s="39" t="s">
        <v>13</v>
      </c>
      <c r="J137" s="39" t="s">
        <v>14</v>
      </c>
      <c r="K137" s="39" t="s">
        <v>15</v>
      </c>
      <c r="L137" s="39" t="s">
        <v>16</v>
      </c>
      <c r="M137" s="39" t="s">
        <v>17</v>
      </c>
      <c r="N137" s="39" t="s">
        <v>18</v>
      </c>
      <c r="O137" s="39" t="s">
        <v>19</v>
      </c>
      <c r="P137" s="39" t="s">
        <v>20</v>
      </c>
      <c r="Q137" s="39" t="s">
        <v>21</v>
      </c>
      <c r="R137" s="39" t="s">
        <v>22</v>
      </c>
      <c r="S137" s="39" t="s">
        <v>23</v>
      </c>
      <c r="T137" s="39" t="s">
        <v>24</v>
      </c>
      <c r="U137" s="53"/>
      <c r="V137" s="53"/>
    </row>
    <row r="138" spans="1:23" ht="14.65" customHeight="1">
      <c r="A138" s="48" t="s">
        <v>25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</row>
    <row r="139" spans="1:23" ht="21.75" customHeight="1">
      <c r="A139" s="40" t="s">
        <v>107</v>
      </c>
      <c r="B139" s="41">
        <v>100</v>
      </c>
      <c r="C139" s="42">
        <v>0.4</v>
      </c>
      <c r="D139" s="42">
        <v>0.4</v>
      </c>
      <c r="E139" s="42">
        <v>39.4</v>
      </c>
      <c r="F139" s="42">
        <v>165.7</v>
      </c>
      <c r="G139" s="42">
        <v>0.02</v>
      </c>
      <c r="H139" s="42">
        <v>4.22</v>
      </c>
      <c r="I139" s="42">
        <v>0.01</v>
      </c>
      <c r="J139" s="42">
        <v>0.67</v>
      </c>
      <c r="K139" s="42">
        <v>0</v>
      </c>
      <c r="L139" s="42">
        <v>0.02</v>
      </c>
      <c r="M139" s="42">
        <v>15.48</v>
      </c>
      <c r="N139" s="42">
        <v>7.6</v>
      </c>
      <c r="O139" s="42">
        <v>10.45</v>
      </c>
      <c r="P139" s="42">
        <v>2.09</v>
      </c>
      <c r="Q139" s="42">
        <v>294.02999999999997</v>
      </c>
      <c r="R139" s="42">
        <v>2.11</v>
      </c>
      <c r="S139" s="42">
        <v>0.01</v>
      </c>
      <c r="T139" s="42">
        <v>0</v>
      </c>
      <c r="U139" s="8" t="s">
        <v>108</v>
      </c>
      <c r="V139" s="8" t="s">
        <v>28</v>
      </c>
    </row>
    <row r="140" spans="1:23" ht="25.5" customHeight="1">
      <c r="A140" s="40" t="s">
        <v>109</v>
      </c>
      <c r="B140" s="41">
        <v>200</v>
      </c>
      <c r="C140" s="42">
        <v>8</v>
      </c>
      <c r="D140" s="42">
        <v>10.199999999999999</v>
      </c>
      <c r="E140" s="42">
        <v>33.200000000000003</v>
      </c>
      <c r="F140" s="42">
        <v>257.39999999999998</v>
      </c>
      <c r="G140" s="42">
        <v>0.17</v>
      </c>
      <c r="H140" s="42">
        <v>1.29</v>
      </c>
      <c r="I140" s="42">
        <v>0.05</v>
      </c>
      <c r="J140" s="42">
        <v>0.26</v>
      </c>
      <c r="K140" s="42">
        <v>0</v>
      </c>
      <c r="L140" s="42">
        <v>0</v>
      </c>
      <c r="M140" s="42">
        <v>140.96</v>
      </c>
      <c r="N140" s="42">
        <v>68.540000000000006</v>
      </c>
      <c r="O140" s="42">
        <v>225.03</v>
      </c>
      <c r="P140" s="42">
        <v>2.59</v>
      </c>
      <c r="Q140" s="42">
        <v>0</v>
      </c>
      <c r="R140" s="42">
        <v>0</v>
      </c>
      <c r="S140" s="42">
        <v>0</v>
      </c>
      <c r="T140" s="42">
        <v>0</v>
      </c>
      <c r="U140" s="8" t="s">
        <v>110</v>
      </c>
      <c r="V140" s="8" t="s">
        <v>31</v>
      </c>
    </row>
    <row r="141" spans="1:23" ht="23.25" customHeight="1">
      <c r="A141" s="40" t="s">
        <v>29</v>
      </c>
      <c r="B141" s="41">
        <v>50</v>
      </c>
      <c r="C141" s="3">
        <v>6.27</v>
      </c>
      <c r="D141" s="3">
        <v>7.86</v>
      </c>
      <c r="E141" s="3">
        <v>14.83</v>
      </c>
      <c r="F141" s="3">
        <v>180</v>
      </c>
      <c r="G141" s="3">
        <v>0.05</v>
      </c>
      <c r="H141" s="3">
        <v>7.0000000000000007E-2</v>
      </c>
      <c r="I141" s="3">
        <v>0.08</v>
      </c>
      <c r="J141" s="3">
        <v>0.84</v>
      </c>
      <c r="K141" s="3">
        <v>0.15</v>
      </c>
      <c r="L141" s="3">
        <v>0.05</v>
      </c>
      <c r="M141" s="3">
        <v>95.92</v>
      </c>
      <c r="N141" s="3">
        <v>13.4</v>
      </c>
      <c r="O141" s="3">
        <v>76.72</v>
      </c>
      <c r="P141" s="3">
        <v>0.72</v>
      </c>
      <c r="Q141" s="3">
        <v>49</v>
      </c>
      <c r="R141" s="3">
        <v>0</v>
      </c>
      <c r="S141" s="3">
        <v>0.01</v>
      </c>
      <c r="T141" s="3">
        <v>0</v>
      </c>
      <c r="U141" s="4" t="s">
        <v>30</v>
      </c>
      <c r="V141" s="4">
        <v>2017</v>
      </c>
    </row>
    <row r="142" spans="1:23" ht="21.75" customHeight="1">
      <c r="A142" s="40" t="s">
        <v>235</v>
      </c>
      <c r="B142" s="41">
        <v>200</v>
      </c>
      <c r="C142" s="42">
        <v>0.4</v>
      </c>
      <c r="D142" s="42">
        <v>0.08</v>
      </c>
      <c r="E142" s="42">
        <v>27.05</v>
      </c>
      <c r="F142" s="42">
        <v>110.17</v>
      </c>
      <c r="G142" s="45">
        <v>0.01</v>
      </c>
      <c r="H142" s="45">
        <v>0.64</v>
      </c>
      <c r="I142" s="45">
        <v>0</v>
      </c>
      <c r="J142" s="45">
        <v>0</v>
      </c>
      <c r="K142" s="45">
        <v>0</v>
      </c>
      <c r="L142" s="45">
        <v>0.01</v>
      </c>
      <c r="M142" s="46">
        <v>14.69</v>
      </c>
      <c r="N142" s="46">
        <v>4.2699999999999996</v>
      </c>
      <c r="O142" s="46">
        <v>11.97</v>
      </c>
      <c r="P142" s="46">
        <v>1.01</v>
      </c>
      <c r="Q142" s="46">
        <v>98.29</v>
      </c>
      <c r="R142" s="46">
        <v>0.8</v>
      </c>
      <c r="S142" s="42">
        <v>0</v>
      </c>
      <c r="T142" s="42">
        <v>0</v>
      </c>
      <c r="U142" s="8">
        <v>358</v>
      </c>
      <c r="V142" s="8">
        <v>2017</v>
      </c>
    </row>
    <row r="143" spans="1:23" s="6" customFormat="1" ht="21.75" customHeight="1">
      <c r="A143" s="1" t="s">
        <v>35</v>
      </c>
      <c r="B143" s="2">
        <v>40</v>
      </c>
      <c r="C143" s="3">
        <v>2.65</v>
      </c>
      <c r="D143" s="3">
        <v>0.35</v>
      </c>
      <c r="E143" s="3">
        <v>16.96</v>
      </c>
      <c r="F143" s="3">
        <v>81.58</v>
      </c>
      <c r="G143" s="3">
        <v>7.0000000000000007E-2</v>
      </c>
      <c r="H143" s="3">
        <v>0</v>
      </c>
      <c r="I143" s="3">
        <v>0</v>
      </c>
      <c r="J143" s="3">
        <v>0.88</v>
      </c>
      <c r="K143" s="3">
        <v>0</v>
      </c>
      <c r="L143" s="3">
        <v>0.03</v>
      </c>
      <c r="M143" s="3">
        <v>7.2</v>
      </c>
      <c r="N143" s="3">
        <v>7.6</v>
      </c>
      <c r="O143" s="3">
        <v>34.799999999999997</v>
      </c>
      <c r="P143" s="3">
        <v>1.6</v>
      </c>
      <c r="Q143" s="3">
        <v>54.4</v>
      </c>
      <c r="R143" s="3">
        <v>2.2400000000000002</v>
      </c>
      <c r="S143" s="3">
        <v>0</v>
      </c>
      <c r="T143" s="3">
        <v>0</v>
      </c>
      <c r="U143" s="4" t="s">
        <v>193</v>
      </c>
      <c r="V143" s="4" t="s">
        <v>36</v>
      </c>
      <c r="W143" s="5"/>
    </row>
    <row r="144" spans="1:23" ht="12.2" customHeight="1">
      <c r="A144" s="43" t="s">
        <v>37</v>
      </c>
      <c r="B144" s="44">
        <f>SUM(B139:B143)</f>
        <v>590</v>
      </c>
      <c r="C144" s="39">
        <f t="shared" ref="C144:T144" si="20">SUM(C139:C143)</f>
        <v>17.72</v>
      </c>
      <c r="D144" s="39">
        <f t="shared" si="20"/>
        <v>18.89</v>
      </c>
      <c r="E144" s="39">
        <f t="shared" si="20"/>
        <v>131.44</v>
      </c>
      <c r="F144" s="39">
        <f t="shared" si="20"/>
        <v>794.84999999999991</v>
      </c>
      <c r="G144" s="39">
        <f t="shared" si="20"/>
        <v>0.32</v>
      </c>
      <c r="H144" s="39">
        <f t="shared" si="20"/>
        <v>6.22</v>
      </c>
      <c r="I144" s="39">
        <f t="shared" si="20"/>
        <v>0.14000000000000001</v>
      </c>
      <c r="J144" s="39">
        <f t="shared" si="20"/>
        <v>2.65</v>
      </c>
      <c r="K144" s="39">
        <f t="shared" si="20"/>
        <v>0.15</v>
      </c>
      <c r="L144" s="39">
        <f t="shared" si="20"/>
        <v>0.11</v>
      </c>
      <c r="M144" s="39">
        <f t="shared" si="20"/>
        <v>274.25</v>
      </c>
      <c r="N144" s="39">
        <f t="shared" si="20"/>
        <v>101.41</v>
      </c>
      <c r="O144" s="39">
        <f t="shared" si="20"/>
        <v>358.97</v>
      </c>
      <c r="P144" s="39">
        <f t="shared" si="20"/>
        <v>8.01</v>
      </c>
      <c r="Q144" s="39">
        <f t="shared" si="20"/>
        <v>495.71999999999997</v>
      </c>
      <c r="R144" s="39">
        <f t="shared" si="20"/>
        <v>5.15</v>
      </c>
      <c r="S144" s="39">
        <f t="shared" si="20"/>
        <v>0.02</v>
      </c>
      <c r="T144" s="39">
        <f t="shared" si="20"/>
        <v>0</v>
      </c>
      <c r="U144" s="37"/>
      <c r="V144" s="37"/>
    </row>
    <row r="145" spans="1:22" ht="14.65" customHeight="1">
      <c r="A145" s="48" t="s">
        <v>38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</row>
    <row r="146" spans="1:22" ht="24.75" customHeight="1">
      <c r="A146" s="40" t="s">
        <v>247</v>
      </c>
      <c r="B146" s="41">
        <v>100</v>
      </c>
      <c r="C146" s="42">
        <v>1.1200000000000001</v>
      </c>
      <c r="D146" s="42">
        <v>0.2</v>
      </c>
      <c r="E146" s="42">
        <v>3.8</v>
      </c>
      <c r="F146" s="42">
        <v>22</v>
      </c>
      <c r="G146" s="42">
        <v>0.06</v>
      </c>
      <c r="H146" s="42">
        <v>25</v>
      </c>
      <c r="I146" s="42">
        <v>0.17</v>
      </c>
      <c r="J146" s="42">
        <v>0.39</v>
      </c>
      <c r="K146" s="42">
        <v>0</v>
      </c>
      <c r="L146" s="42">
        <v>0.04</v>
      </c>
      <c r="M146" s="42">
        <v>14</v>
      </c>
      <c r="N146" s="42">
        <v>20</v>
      </c>
      <c r="O146" s="42">
        <v>26</v>
      </c>
      <c r="P146" s="42">
        <v>1</v>
      </c>
      <c r="Q146" s="42">
        <v>290</v>
      </c>
      <c r="R146" s="42">
        <v>2</v>
      </c>
      <c r="S146" s="42">
        <v>0</v>
      </c>
      <c r="T146" s="42">
        <v>0</v>
      </c>
      <c r="U146" s="8" t="s">
        <v>56</v>
      </c>
      <c r="V146" s="8">
        <v>2017</v>
      </c>
    </row>
    <row r="147" spans="1:22" ht="22.5" customHeight="1">
      <c r="A147" s="40" t="s">
        <v>111</v>
      </c>
      <c r="B147" s="41">
        <v>250</v>
      </c>
      <c r="C147" s="42">
        <v>2.4</v>
      </c>
      <c r="D147" s="42">
        <v>5.0999999999999996</v>
      </c>
      <c r="E147" s="42">
        <v>15.3</v>
      </c>
      <c r="F147" s="42">
        <v>117.3</v>
      </c>
      <c r="G147" s="42">
        <v>0.03</v>
      </c>
      <c r="H147" s="42">
        <v>0.75</v>
      </c>
      <c r="I147" s="42">
        <v>0.19</v>
      </c>
      <c r="J147" s="42">
        <v>2.6</v>
      </c>
      <c r="K147" s="42">
        <v>0</v>
      </c>
      <c r="L147" s="42">
        <v>0.01</v>
      </c>
      <c r="M147" s="42">
        <v>27.05</v>
      </c>
      <c r="N147" s="42">
        <v>10.51</v>
      </c>
      <c r="O147" s="42">
        <v>27.95</v>
      </c>
      <c r="P147" s="42">
        <v>0.61</v>
      </c>
      <c r="Q147" s="42">
        <v>71.94</v>
      </c>
      <c r="R147" s="42">
        <v>1.07</v>
      </c>
      <c r="S147" s="42">
        <v>0.01</v>
      </c>
      <c r="T147" s="42">
        <v>0</v>
      </c>
      <c r="U147" s="8" t="s">
        <v>112</v>
      </c>
      <c r="V147" s="8">
        <v>2017</v>
      </c>
    </row>
    <row r="148" spans="1:22" ht="23.25" customHeight="1">
      <c r="A148" s="40" t="s">
        <v>45</v>
      </c>
      <c r="B148" s="41">
        <v>125</v>
      </c>
      <c r="C148" s="42">
        <v>10.29</v>
      </c>
      <c r="D148" s="42">
        <v>8.82</v>
      </c>
      <c r="E148" s="42">
        <v>14.65</v>
      </c>
      <c r="F148" s="42">
        <v>179.68</v>
      </c>
      <c r="G148" s="42">
        <v>0.11</v>
      </c>
      <c r="H148" s="42">
        <v>0.2</v>
      </c>
      <c r="I148" s="42">
        <v>0.03</v>
      </c>
      <c r="J148" s="42">
        <v>2.04</v>
      </c>
      <c r="K148" s="42">
        <v>7.0000000000000007E-2</v>
      </c>
      <c r="L148" s="42">
        <v>0.1</v>
      </c>
      <c r="M148" s="42">
        <v>57.19</v>
      </c>
      <c r="N148" s="42">
        <v>51.66</v>
      </c>
      <c r="O148" s="42">
        <v>209.36</v>
      </c>
      <c r="P148" s="42">
        <v>1.64</v>
      </c>
      <c r="Q148" s="42">
        <v>371.13</v>
      </c>
      <c r="R148" s="42">
        <v>106.15</v>
      </c>
      <c r="S148" s="42">
        <v>0.45</v>
      </c>
      <c r="T148" s="42">
        <v>0.01</v>
      </c>
      <c r="U148" s="4" t="s">
        <v>46</v>
      </c>
      <c r="V148" s="4" t="s">
        <v>28</v>
      </c>
    </row>
    <row r="149" spans="1:22" ht="23.25" customHeight="1">
      <c r="A149" s="40" t="s">
        <v>240</v>
      </c>
      <c r="B149" s="41">
        <v>180</v>
      </c>
      <c r="C149" s="42">
        <v>4.4400000000000004</v>
      </c>
      <c r="D149" s="42">
        <v>6.32</v>
      </c>
      <c r="E149" s="42">
        <v>46.57</v>
      </c>
      <c r="F149" s="42">
        <v>268.08999999999997</v>
      </c>
      <c r="G149" s="47">
        <v>0.04</v>
      </c>
      <c r="H149" s="47">
        <v>0</v>
      </c>
      <c r="I149" s="47">
        <v>0.04</v>
      </c>
      <c r="J149" s="47">
        <v>0.47</v>
      </c>
      <c r="K149" s="47">
        <v>0.12</v>
      </c>
      <c r="L149" s="47">
        <v>0.04</v>
      </c>
      <c r="M149" s="47">
        <v>29.18</v>
      </c>
      <c r="N149" s="47">
        <v>33.14</v>
      </c>
      <c r="O149" s="47">
        <v>90.33</v>
      </c>
      <c r="P149" s="47">
        <v>0.67</v>
      </c>
      <c r="Q149" s="47">
        <v>67.41</v>
      </c>
      <c r="R149" s="47">
        <v>0.91</v>
      </c>
      <c r="S149" s="47">
        <v>0.03</v>
      </c>
      <c r="T149" s="47">
        <v>0.01</v>
      </c>
      <c r="U149" s="8">
        <v>304</v>
      </c>
      <c r="V149" s="8">
        <v>2017</v>
      </c>
    </row>
    <row r="150" spans="1:22" ht="21" customHeight="1">
      <c r="A150" s="40" t="s">
        <v>32</v>
      </c>
      <c r="B150" s="41">
        <v>180</v>
      </c>
      <c r="C150" s="3">
        <f>1.52*180/200</f>
        <v>1.3680000000000001</v>
      </c>
      <c r="D150" s="3">
        <f>1.35*180/200</f>
        <v>1.2150000000000001</v>
      </c>
      <c r="E150" s="3">
        <v>14.31</v>
      </c>
      <c r="F150" s="3">
        <f>81*180/200</f>
        <v>72.900000000000006</v>
      </c>
      <c r="G150" s="3">
        <f>0.04</f>
        <v>0.04</v>
      </c>
      <c r="H150" s="3">
        <v>1.33</v>
      </c>
      <c r="I150" s="3">
        <v>0.41</v>
      </c>
      <c r="J150" s="3">
        <v>0</v>
      </c>
      <c r="K150" s="3">
        <v>0</v>
      </c>
      <c r="L150" s="3">
        <v>0.16</v>
      </c>
      <c r="M150" s="3">
        <v>126.6</v>
      </c>
      <c r="N150" s="3">
        <v>15.4</v>
      </c>
      <c r="O150" s="3">
        <v>92.8</v>
      </c>
      <c r="P150" s="3">
        <v>0.41</v>
      </c>
      <c r="Q150" s="3">
        <v>154.6</v>
      </c>
      <c r="R150" s="3">
        <v>4.5</v>
      </c>
      <c r="S150" s="3">
        <v>0</v>
      </c>
      <c r="T150" s="3">
        <v>0</v>
      </c>
      <c r="U150" s="8" t="s">
        <v>33</v>
      </c>
      <c r="V150" s="8">
        <v>2017</v>
      </c>
    </row>
    <row r="151" spans="1:22" ht="19.5" customHeight="1">
      <c r="A151" s="40" t="s">
        <v>49</v>
      </c>
      <c r="B151" s="41">
        <v>50</v>
      </c>
      <c r="C151" s="42">
        <v>3.8</v>
      </c>
      <c r="D151" s="42">
        <v>0.3</v>
      </c>
      <c r="E151" s="42">
        <v>25.1</v>
      </c>
      <c r="F151" s="42">
        <v>118.4</v>
      </c>
      <c r="G151" s="42">
        <v>0.08</v>
      </c>
      <c r="H151" s="42">
        <v>0</v>
      </c>
      <c r="I151" s="42">
        <v>0</v>
      </c>
      <c r="J151" s="42">
        <v>0.98</v>
      </c>
      <c r="K151" s="42">
        <v>0</v>
      </c>
      <c r="L151" s="42">
        <v>0.03</v>
      </c>
      <c r="M151" s="42">
        <v>11.5</v>
      </c>
      <c r="N151" s="42">
        <v>16.5</v>
      </c>
      <c r="O151" s="42">
        <v>42</v>
      </c>
      <c r="P151" s="42">
        <v>1</v>
      </c>
      <c r="Q151" s="42">
        <v>64.5</v>
      </c>
      <c r="R151" s="42">
        <v>0</v>
      </c>
      <c r="S151" s="42">
        <v>0.01</v>
      </c>
      <c r="T151" s="42">
        <v>0</v>
      </c>
      <c r="U151" s="8"/>
      <c r="V151" s="8">
        <v>2020</v>
      </c>
    </row>
    <row r="152" spans="1:22" ht="19.5" customHeight="1">
      <c r="A152" s="40" t="s">
        <v>35</v>
      </c>
      <c r="B152" s="41">
        <v>30</v>
      </c>
      <c r="C152" s="42">
        <v>1.99</v>
      </c>
      <c r="D152" s="42">
        <v>0.26</v>
      </c>
      <c r="E152" s="42">
        <v>12.72</v>
      </c>
      <c r="F152" s="42">
        <v>61.19</v>
      </c>
      <c r="G152" s="42">
        <v>0.05</v>
      </c>
      <c r="H152" s="42">
        <v>0</v>
      </c>
      <c r="I152" s="42">
        <v>0</v>
      </c>
      <c r="J152" s="42">
        <v>0.66</v>
      </c>
      <c r="K152" s="42">
        <v>0</v>
      </c>
      <c r="L152" s="42">
        <v>0.02</v>
      </c>
      <c r="M152" s="42">
        <v>5.4</v>
      </c>
      <c r="N152" s="42">
        <v>5.7</v>
      </c>
      <c r="O152" s="42">
        <v>26.1</v>
      </c>
      <c r="P152" s="42">
        <v>1.2</v>
      </c>
      <c r="Q152" s="42">
        <v>40.799999999999997</v>
      </c>
      <c r="R152" s="42">
        <v>1.68</v>
      </c>
      <c r="S152" s="42">
        <v>0</v>
      </c>
      <c r="T152" s="42">
        <v>0</v>
      </c>
      <c r="U152" s="8"/>
      <c r="V152" s="8">
        <v>2020</v>
      </c>
    </row>
    <row r="153" spans="1:22" ht="12.2" customHeight="1">
      <c r="A153" s="43" t="s">
        <v>37</v>
      </c>
      <c r="B153" s="44">
        <f t="shared" ref="B153:T153" si="21">SUM(B146:B152)</f>
        <v>915</v>
      </c>
      <c r="C153" s="39">
        <f t="shared" si="21"/>
        <v>25.407999999999998</v>
      </c>
      <c r="D153" s="39">
        <f t="shared" si="21"/>
        <v>22.215000000000003</v>
      </c>
      <c r="E153" s="39">
        <f t="shared" si="21"/>
        <v>132.44999999999999</v>
      </c>
      <c r="F153" s="39">
        <f t="shared" si="21"/>
        <v>839.56</v>
      </c>
      <c r="G153" s="39">
        <f t="shared" si="21"/>
        <v>0.41000000000000003</v>
      </c>
      <c r="H153" s="39">
        <f t="shared" si="21"/>
        <v>27.28</v>
      </c>
      <c r="I153" s="39">
        <f t="shared" si="21"/>
        <v>0.84</v>
      </c>
      <c r="J153" s="39">
        <f t="shared" si="21"/>
        <v>7.1400000000000006</v>
      </c>
      <c r="K153" s="39">
        <f t="shared" si="21"/>
        <v>0.19</v>
      </c>
      <c r="L153" s="39">
        <f t="shared" si="21"/>
        <v>0.4</v>
      </c>
      <c r="M153" s="39">
        <f t="shared" si="21"/>
        <v>270.91999999999996</v>
      </c>
      <c r="N153" s="39">
        <f t="shared" si="21"/>
        <v>152.90999999999997</v>
      </c>
      <c r="O153" s="39">
        <f t="shared" si="21"/>
        <v>514.54</v>
      </c>
      <c r="P153" s="39">
        <f t="shared" si="21"/>
        <v>6.53</v>
      </c>
      <c r="Q153" s="39">
        <f t="shared" si="21"/>
        <v>1060.3799999999999</v>
      </c>
      <c r="R153" s="39">
        <f t="shared" si="21"/>
        <v>116.31</v>
      </c>
      <c r="S153" s="39">
        <f t="shared" si="21"/>
        <v>0.5</v>
      </c>
      <c r="T153" s="39">
        <f t="shared" si="21"/>
        <v>0.02</v>
      </c>
      <c r="U153" s="37"/>
      <c r="V153" s="37"/>
    </row>
    <row r="154" spans="1:22" ht="21.6" customHeight="1">
      <c r="A154" s="54" t="s">
        <v>54</v>
      </c>
      <c r="B154" s="54"/>
      <c r="C154" s="39">
        <f t="shared" ref="C154:T154" si="22">C153+C144</f>
        <v>43.128</v>
      </c>
      <c r="D154" s="39">
        <f t="shared" si="22"/>
        <v>41.105000000000004</v>
      </c>
      <c r="E154" s="39">
        <f t="shared" si="22"/>
        <v>263.89</v>
      </c>
      <c r="F154" s="39">
        <f t="shared" si="22"/>
        <v>1634.4099999999999</v>
      </c>
      <c r="G154" s="39">
        <f t="shared" si="22"/>
        <v>0.73</v>
      </c>
      <c r="H154" s="39">
        <f t="shared" si="22"/>
        <v>33.5</v>
      </c>
      <c r="I154" s="39">
        <f t="shared" si="22"/>
        <v>0.98</v>
      </c>
      <c r="J154" s="39">
        <f t="shared" si="22"/>
        <v>9.7900000000000009</v>
      </c>
      <c r="K154" s="39">
        <f t="shared" si="22"/>
        <v>0.33999999999999997</v>
      </c>
      <c r="L154" s="39">
        <f t="shared" si="22"/>
        <v>0.51</v>
      </c>
      <c r="M154" s="39">
        <f t="shared" si="22"/>
        <v>545.16999999999996</v>
      </c>
      <c r="N154" s="39">
        <f t="shared" si="22"/>
        <v>254.31999999999996</v>
      </c>
      <c r="O154" s="39">
        <f t="shared" si="22"/>
        <v>873.51</v>
      </c>
      <c r="P154" s="39">
        <f t="shared" si="22"/>
        <v>14.54</v>
      </c>
      <c r="Q154" s="39">
        <f t="shared" si="22"/>
        <v>1556.1</v>
      </c>
      <c r="R154" s="39">
        <f t="shared" si="22"/>
        <v>121.46000000000001</v>
      </c>
      <c r="S154" s="39">
        <f t="shared" si="22"/>
        <v>0.52</v>
      </c>
      <c r="T154" s="39">
        <f t="shared" si="22"/>
        <v>0.02</v>
      </c>
      <c r="U154" s="37"/>
      <c r="V154" s="37"/>
    </row>
    <row r="155" spans="1:22" ht="14.1" customHeight="1">
      <c r="A155" s="55" t="s">
        <v>113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</row>
    <row r="156" spans="1:22" ht="28.35" customHeight="1">
      <c r="A156" s="56" t="s">
        <v>185</v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</row>
    <row r="157" spans="1:22" ht="13.35" customHeight="1">
      <c r="A157" s="53" t="s">
        <v>0</v>
      </c>
      <c r="B157" s="53" t="s">
        <v>1</v>
      </c>
      <c r="C157" s="52" t="s">
        <v>2</v>
      </c>
      <c r="D157" s="52"/>
      <c r="E157" s="52"/>
      <c r="F157" s="52" t="s">
        <v>3</v>
      </c>
      <c r="G157" s="52" t="s">
        <v>4</v>
      </c>
      <c r="H157" s="52"/>
      <c r="I157" s="52"/>
      <c r="J157" s="52"/>
      <c r="K157" s="52"/>
      <c r="L157" s="52"/>
      <c r="M157" s="52" t="s">
        <v>5</v>
      </c>
      <c r="N157" s="52"/>
      <c r="O157" s="52"/>
      <c r="P157" s="52"/>
      <c r="Q157" s="52"/>
      <c r="R157" s="52"/>
      <c r="S157" s="52"/>
      <c r="T157" s="52"/>
      <c r="U157" s="53" t="s">
        <v>6</v>
      </c>
      <c r="V157" s="53" t="s">
        <v>7</v>
      </c>
    </row>
    <row r="158" spans="1:22" ht="26.65" customHeight="1">
      <c r="A158" s="53"/>
      <c r="B158" s="53"/>
      <c r="C158" s="39" t="s">
        <v>8</v>
      </c>
      <c r="D158" s="39" t="s">
        <v>9</v>
      </c>
      <c r="E158" s="39" t="s">
        <v>10</v>
      </c>
      <c r="F158" s="52"/>
      <c r="G158" s="39" t="s">
        <v>11</v>
      </c>
      <c r="H158" s="39" t="s">
        <v>12</v>
      </c>
      <c r="I158" s="39" t="s">
        <v>13</v>
      </c>
      <c r="J158" s="39" t="s">
        <v>14</v>
      </c>
      <c r="K158" s="39" t="s">
        <v>15</v>
      </c>
      <c r="L158" s="39" t="s">
        <v>16</v>
      </c>
      <c r="M158" s="39" t="s">
        <v>17</v>
      </c>
      <c r="N158" s="39" t="s">
        <v>18</v>
      </c>
      <c r="O158" s="39" t="s">
        <v>19</v>
      </c>
      <c r="P158" s="39" t="s">
        <v>20</v>
      </c>
      <c r="Q158" s="39" t="s">
        <v>21</v>
      </c>
      <c r="R158" s="39" t="s">
        <v>22</v>
      </c>
      <c r="S158" s="39" t="s">
        <v>23</v>
      </c>
      <c r="T158" s="39" t="s">
        <v>24</v>
      </c>
      <c r="U158" s="53"/>
      <c r="V158" s="53"/>
    </row>
    <row r="159" spans="1:22" ht="14.65" customHeight="1">
      <c r="A159" s="48" t="s">
        <v>25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</row>
    <row r="160" spans="1:22" ht="19.5" customHeight="1">
      <c r="A160" s="40" t="s">
        <v>114</v>
      </c>
      <c r="B160" s="41">
        <v>200</v>
      </c>
      <c r="C160" s="3">
        <f>11.11*200/205</f>
        <v>10.839024390243903</v>
      </c>
      <c r="D160" s="3">
        <v>8.14</v>
      </c>
      <c r="E160" s="3">
        <v>39.29</v>
      </c>
      <c r="F160" s="3">
        <v>201.48</v>
      </c>
      <c r="G160" s="42">
        <v>0.56000000000000005</v>
      </c>
      <c r="H160" s="42">
        <v>0.81</v>
      </c>
      <c r="I160" s="42">
        <v>0.34</v>
      </c>
      <c r="J160" s="42">
        <v>0.13</v>
      </c>
      <c r="K160" s="42">
        <v>1.86</v>
      </c>
      <c r="L160" s="42">
        <v>0.83</v>
      </c>
      <c r="M160" s="42">
        <v>160.01</v>
      </c>
      <c r="N160" s="42">
        <v>24.88</v>
      </c>
      <c r="O160" s="42">
        <v>111.96</v>
      </c>
      <c r="P160" s="42">
        <v>9.1199999999999992</v>
      </c>
      <c r="Q160" s="42">
        <v>287.64</v>
      </c>
      <c r="R160" s="42">
        <v>14</v>
      </c>
      <c r="S160" s="42">
        <v>0</v>
      </c>
      <c r="T160" s="42">
        <v>0</v>
      </c>
      <c r="U160" s="4" t="s">
        <v>115</v>
      </c>
      <c r="V160" s="4" t="s">
        <v>28</v>
      </c>
    </row>
    <row r="161" spans="1:23" ht="25.5" customHeight="1">
      <c r="A161" s="40" t="s">
        <v>116</v>
      </c>
      <c r="B161" s="41">
        <v>80</v>
      </c>
      <c r="C161" s="42">
        <v>3.41</v>
      </c>
      <c r="D161" s="42">
        <v>4.1100000000000003</v>
      </c>
      <c r="E161" s="42">
        <v>31.25</v>
      </c>
      <c r="F161" s="42">
        <v>197.33</v>
      </c>
      <c r="G161" s="42">
        <v>7.0000000000000007E-2</v>
      </c>
      <c r="H161" s="42">
        <v>0.13</v>
      </c>
      <c r="I161" s="42">
        <v>0.11</v>
      </c>
      <c r="J161" s="42">
        <v>1.1100000000000001</v>
      </c>
      <c r="K161" s="42">
        <v>0.23</v>
      </c>
      <c r="L161" s="42">
        <v>0.04</v>
      </c>
      <c r="M161" s="42">
        <v>14.5</v>
      </c>
      <c r="N161" s="42">
        <v>14.95</v>
      </c>
      <c r="O161" s="42">
        <v>38.700000000000003</v>
      </c>
      <c r="P161" s="42">
        <v>1.08</v>
      </c>
      <c r="Q161" s="42">
        <v>86.1</v>
      </c>
      <c r="R161" s="42">
        <v>0</v>
      </c>
      <c r="S161" s="42">
        <v>0.01</v>
      </c>
      <c r="T161" s="42">
        <v>0</v>
      </c>
      <c r="U161" s="4" t="s">
        <v>74</v>
      </c>
      <c r="V161" s="4">
        <v>2017</v>
      </c>
    </row>
    <row r="162" spans="1:23" s="6" customFormat="1" ht="24" customHeight="1">
      <c r="A162" s="1" t="s">
        <v>117</v>
      </c>
      <c r="B162" s="2">
        <v>200</v>
      </c>
      <c r="C162" s="3">
        <v>3.17</v>
      </c>
      <c r="D162" s="3">
        <v>2.7</v>
      </c>
      <c r="E162" s="3">
        <v>15.94</v>
      </c>
      <c r="F162" s="3">
        <v>100.06</v>
      </c>
      <c r="G162" s="3">
        <v>0.03</v>
      </c>
      <c r="H162" s="3">
        <v>0.47</v>
      </c>
      <c r="I162" s="3">
        <v>0.01</v>
      </c>
      <c r="J162" s="3">
        <v>0</v>
      </c>
      <c r="K162" s="3">
        <v>0</v>
      </c>
      <c r="L162" s="3">
        <v>0.1</v>
      </c>
      <c r="M162" s="3">
        <v>100.26</v>
      </c>
      <c r="N162" s="3">
        <v>17.13</v>
      </c>
      <c r="O162" s="3">
        <v>79.099999999999994</v>
      </c>
      <c r="P162" s="3">
        <v>0.36</v>
      </c>
      <c r="Q162" s="3">
        <v>152.65</v>
      </c>
      <c r="R162" s="3">
        <v>8.1</v>
      </c>
      <c r="S162" s="3">
        <v>0</v>
      </c>
      <c r="T162" s="3">
        <v>0</v>
      </c>
      <c r="U162" s="4" t="s">
        <v>118</v>
      </c>
      <c r="V162" s="4" t="s">
        <v>28</v>
      </c>
      <c r="W162" s="5"/>
    </row>
    <row r="163" spans="1:23" ht="18" customHeight="1">
      <c r="A163" s="40" t="s">
        <v>49</v>
      </c>
      <c r="B163" s="41">
        <v>40</v>
      </c>
      <c r="C163" s="42">
        <v>3.05</v>
      </c>
      <c r="D163" s="42">
        <v>0.25</v>
      </c>
      <c r="E163" s="42">
        <v>20.07</v>
      </c>
      <c r="F163" s="42">
        <v>94.73</v>
      </c>
      <c r="G163" s="42">
        <v>0.06</v>
      </c>
      <c r="H163" s="42">
        <v>0</v>
      </c>
      <c r="I163" s="42">
        <v>0</v>
      </c>
      <c r="J163" s="42">
        <v>0.78</v>
      </c>
      <c r="K163" s="42">
        <v>0</v>
      </c>
      <c r="L163" s="42">
        <v>0.02</v>
      </c>
      <c r="M163" s="42">
        <v>9.1999999999999993</v>
      </c>
      <c r="N163" s="42">
        <v>13.2</v>
      </c>
      <c r="O163" s="42">
        <v>33.6</v>
      </c>
      <c r="P163" s="42">
        <v>0.8</v>
      </c>
      <c r="Q163" s="42">
        <v>51.6</v>
      </c>
      <c r="R163" s="42">
        <v>0</v>
      </c>
      <c r="S163" s="42">
        <v>0.01</v>
      </c>
      <c r="T163" s="42">
        <v>0</v>
      </c>
      <c r="U163" s="4" t="s">
        <v>193</v>
      </c>
      <c r="V163" s="4" t="s">
        <v>36</v>
      </c>
    </row>
    <row r="164" spans="1:23" ht="19.5" customHeight="1">
      <c r="A164" s="40" t="s">
        <v>35</v>
      </c>
      <c r="B164" s="41">
        <v>30</v>
      </c>
      <c r="C164" s="42">
        <v>1.99</v>
      </c>
      <c r="D164" s="42">
        <v>0.26</v>
      </c>
      <c r="E164" s="42">
        <v>12.72</v>
      </c>
      <c r="F164" s="42">
        <v>61.19</v>
      </c>
      <c r="G164" s="42">
        <v>0.05</v>
      </c>
      <c r="H164" s="42">
        <v>0</v>
      </c>
      <c r="I164" s="42">
        <v>0</v>
      </c>
      <c r="J164" s="42">
        <v>0.66</v>
      </c>
      <c r="K164" s="42">
        <v>0</v>
      </c>
      <c r="L164" s="42">
        <v>0.02</v>
      </c>
      <c r="M164" s="42">
        <v>5.4</v>
      </c>
      <c r="N164" s="42">
        <v>5.7</v>
      </c>
      <c r="O164" s="42">
        <v>26.1</v>
      </c>
      <c r="P164" s="42">
        <v>1.2</v>
      </c>
      <c r="Q164" s="42">
        <v>40.799999999999997</v>
      </c>
      <c r="R164" s="42">
        <v>1.68</v>
      </c>
      <c r="S164" s="42">
        <v>0</v>
      </c>
      <c r="T164" s="42">
        <v>0</v>
      </c>
      <c r="U164" s="8"/>
      <c r="V164" s="8" t="s">
        <v>31</v>
      </c>
    </row>
    <row r="165" spans="1:23" ht="12.2" customHeight="1">
      <c r="A165" s="43" t="s">
        <v>37</v>
      </c>
      <c r="B165" s="44">
        <f>SUM(B160:B164)</f>
        <v>550</v>
      </c>
      <c r="C165" s="39">
        <f t="shared" ref="C165:T165" si="23">SUM(C160:C164)</f>
        <v>22.459024390243904</v>
      </c>
      <c r="D165" s="39">
        <f t="shared" si="23"/>
        <v>15.459999999999999</v>
      </c>
      <c r="E165" s="39">
        <f t="shared" si="23"/>
        <v>119.26999999999998</v>
      </c>
      <c r="F165" s="39">
        <f t="shared" si="23"/>
        <v>654.79</v>
      </c>
      <c r="G165" s="39">
        <f t="shared" si="23"/>
        <v>0.77000000000000024</v>
      </c>
      <c r="H165" s="39">
        <f t="shared" si="23"/>
        <v>1.4100000000000001</v>
      </c>
      <c r="I165" s="39">
        <f t="shared" si="23"/>
        <v>0.46</v>
      </c>
      <c r="J165" s="39">
        <f t="shared" si="23"/>
        <v>2.6800000000000006</v>
      </c>
      <c r="K165" s="39">
        <f t="shared" si="23"/>
        <v>2.0900000000000003</v>
      </c>
      <c r="L165" s="39">
        <f t="shared" si="23"/>
        <v>1.01</v>
      </c>
      <c r="M165" s="39">
        <f t="shared" si="23"/>
        <v>289.36999999999995</v>
      </c>
      <c r="N165" s="39">
        <f t="shared" si="23"/>
        <v>75.86</v>
      </c>
      <c r="O165" s="39">
        <f t="shared" si="23"/>
        <v>289.46000000000004</v>
      </c>
      <c r="P165" s="39">
        <f t="shared" si="23"/>
        <v>12.559999999999999</v>
      </c>
      <c r="Q165" s="39">
        <f t="shared" si="23"/>
        <v>618.79</v>
      </c>
      <c r="R165" s="39">
        <f t="shared" si="23"/>
        <v>23.78</v>
      </c>
      <c r="S165" s="39">
        <f t="shared" si="23"/>
        <v>0.02</v>
      </c>
      <c r="T165" s="39">
        <f t="shared" si="23"/>
        <v>0</v>
      </c>
      <c r="U165" s="37"/>
      <c r="V165" s="37"/>
    </row>
    <row r="166" spans="1:23" ht="14.65" customHeight="1">
      <c r="A166" s="48" t="s">
        <v>38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</row>
    <row r="167" spans="1:23" ht="21.75" customHeight="1">
      <c r="A167" s="40" t="s">
        <v>39</v>
      </c>
      <c r="B167" s="41">
        <v>100</v>
      </c>
      <c r="C167" s="42">
        <v>1.9</v>
      </c>
      <c r="D167" s="42">
        <v>8.9</v>
      </c>
      <c r="E167" s="42">
        <v>7.7</v>
      </c>
      <c r="F167" s="42">
        <v>119</v>
      </c>
      <c r="G167" s="42">
        <v>0.02</v>
      </c>
      <c r="H167" s="42">
        <v>7</v>
      </c>
      <c r="I167" s="42">
        <v>0.19</v>
      </c>
      <c r="J167" s="42">
        <v>0</v>
      </c>
      <c r="K167" s="42">
        <v>0</v>
      </c>
      <c r="L167" s="42">
        <v>0.05</v>
      </c>
      <c r="M167" s="42">
        <v>41</v>
      </c>
      <c r="N167" s="42">
        <v>15</v>
      </c>
      <c r="O167" s="42">
        <v>37</v>
      </c>
      <c r="P167" s="42">
        <v>0.7</v>
      </c>
      <c r="Q167" s="42">
        <v>315</v>
      </c>
      <c r="R167" s="42">
        <v>0</v>
      </c>
      <c r="S167" s="42">
        <v>0</v>
      </c>
      <c r="T167" s="42">
        <v>0</v>
      </c>
      <c r="U167" s="4" t="s">
        <v>193</v>
      </c>
      <c r="V167" s="4" t="s">
        <v>40</v>
      </c>
    </row>
    <row r="168" spans="1:23" ht="18.75" customHeight="1">
      <c r="A168" s="40" t="s">
        <v>119</v>
      </c>
      <c r="B168" s="41">
        <v>250</v>
      </c>
      <c r="C168" s="42">
        <v>4.99</v>
      </c>
      <c r="D168" s="42">
        <v>5.28</v>
      </c>
      <c r="E168" s="42">
        <v>16.54</v>
      </c>
      <c r="F168" s="42">
        <v>148.25</v>
      </c>
      <c r="G168" s="42">
        <v>0.17</v>
      </c>
      <c r="H168" s="42">
        <v>6.5</v>
      </c>
      <c r="I168" s="42">
        <v>0.23</v>
      </c>
      <c r="J168" s="42">
        <v>4.13</v>
      </c>
      <c r="K168" s="42">
        <v>0</v>
      </c>
      <c r="L168" s="42">
        <v>0.06</v>
      </c>
      <c r="M168" s="42">
        <v>49.44</v>
      </c>
      <c r="N168" s="42">
        <v>35.08</v>
      </c>
      <c r="O168" s="42">
        <v>80.2</v>
      </c>
      <c r="P168" s="42">
        <v>1.99</v>
      </c>
      <c r="Q168" s="42">
        <v>480.1</v>
      </c>
      <c r="R168" s="42">
        <v>4.17</v>
      </c>
      <c r="S168" s="42">
        <v>0.03</v>
      </c>
      <c r="T168" s="42">
        <v>0</v>
      </c>
      <c r="U168" s="4" t="s">
        <v>120</v>
      </c>
      <c r="V168" s="4" t="s">
        <v>28</v>
      </c>
    </row>
    <row r="169" spans="1:23" ht="17.25" customHeight="1">
      <c r="A169" s="40" t="s">
        <v>121</v>
      </c>
      <c r="B169" s="41">
        <v>180</v>
      </c>
      <c r="C169" s="42">
        <v>3.19</v>
      </c>
      <c r="D169" s="42">
        <v>6.01</v>
      </c>
      <c r="E169" s="42">
        <v>14.96</v>
      </c>
      <c r="F169" s="42">
        <v>159.12</v>
      </c>
      <c r="G169" s="42">
        <v>0.06</v>
      </c>
      <c r="H169" s="42">
        <v>35.83</v>
      </c>
      <c r="I169" s="42">
        <v>7.0000000000000007E-2</v>
      </c>
      <c r="J169" s="42">
        <v>0.72</v>
      </c>
      <c r="K169" s="42">
        <v>0.22</v>
      </c>
      <c r="L169" s="42">
        <v>0.08</v>
      </c>
      <c r="M169" s="42">
        <v>95.94</v>
      </c>
      <c r="N169" s="42">
        <v>31.09</v>
      </c>
      <c r="O169" s="42">
        <v>62.01</v>
      </c>
      <c r="P169" s="42">
        <v>2.68</v>
      </c>
      <c r="Q169" s="42">
        <v>480.18</v>
      </c>
      <c r="R169" s="42">
        <v>6.6</v>
      </c>
      <c r="S169" s="42">
        <v>0.02</v>
      </c>
      <c r="T169" s="42">
        <v>0</v>
      </c>
      <c r="U169" s="4" t="s">
        <v>122</v>
      </c>
      <c r="V169" s="4">
        <v>2017</v>
      </c>
    </row>
    <row r="170" spans="1:23" ht="18.75" customHeight="1">
      <c r="A170" s="40" t="s">
        <v>123</v>
      </c>
      <c r="B170" s="41">
        <v>130</v>
      </c>
      <c r="C170" s="42">
        <v>8.82</v>
      </c>
      <c r="D170" s="42">
        <v>7.43</v>
      </c>
      <c r="E170" s="42">
        <v>15.88</v>
      </c>
      <c r="F170" s="42">
        <v>167.82</v>
      </c>
      <c r="G170" s="42">
        <v>0.33</v>
      </c>
      <c r="H170" s="42">
        <v>1.51</v>
      </c>
      <c r="I170" s="42">
        <v>0.03</v>
      </c>
      <c r="J170" s="42">
        <v>1.48</v>
      </c>
      <c r="K170" s="42">
        <v>0.05</v>
      </c>
      <c r="L170" s="42">
        <v>0.11</v>
      </c>
      <c r="M170" s="42">
        <v>23.49</v>
      </c>
      <c r="N170" s="42">
        <v>27.66</v>
      </c>
      <c r="O170" s="42">
        <v>152.27000000000001</v>
      </c>
      <c r="P170" s="42">
        <v>1.87</v>
      </c>
      <c r="Q170" s="42">
        <v>353.7</v>
      </c>
      <c r="R170" s="42">
        <v>7.42</v>
      </c>
      <c r="S170" s="42">
        <v>0.06</v>
      </c>
      <c r="T170" s="42">
        <v>0</v>
      </c>
      <c r="U170" s="4" t="s">
        <v>124</v>
      </c>
      <c r="V170" s="4" t="s">
        <v>28</v>
      </c>
    </row>
    <row r="171" spans="1:23" ht="18.75" customHeight="1">
      <c r="A171" s="40" t="s">
        <v>245</v>
      </c>
      <c r="B171" s="41">
        <v>220</v>
      </c>
      <c r="C171" s="42">
        <v>6.38</v>
      </c>
      <c r="D171" s="42">
        <v>5.5</v>
      </c>
      <c r="E171" s="42">
        <v>8.8000000000000007</v>
      </c>
      <c r="F171" s="42">
        <v>116.6</v>
      </c>
      <c r="G171" s="42">
        <v>0.08</v>
      </c>
      <c r="H171" s="42">
        <v>1.4</v>
      </c>
      <c r="I171" s="42">
        <v>0.05</v>
      </c>
      <c r="J171" s="42">
        <v>0.14000000000000001</v>
      </c>
      <c r="K171" s="42">
        <v>0</v>
      </c>
      <c r="L171" s="42">
        <v>0.34</v>
      </c>
      <c r="M171" s="42">
        <v>240</v>
      </c>
      <c r="N171" s="42">
        <v>28</v>
      </c>
      <c r="O171" s="42">
        <v>190</v>
      </c>
      <c r="P171" s="42">
        <v>0.2</v>
      </c>
      <c r="Q171" s="42">
        <v>292</v>
      </c>
      <c r="R171" s="42">
        <v>18</v>
      </c>
      <c r="S171" s="42">
        <v>0.04</v>
      </c>
      <c r="T171" s="42">
        <v>0</v>
      </c>
      <c r="U171" s="4" t="s">
        <v>193</v>
      </c>
      <c r="V171" s="4">
        <v>2017</v>
      </c>
    </row>
    <row r="172" spans="1:23" s="6" customFormat="1" ht="19.5" customHeight="1">
      <c r="A172" s="1" t="s">
        <v>69</v>
      </c>
      <c r="B172" s="2">
        <v>150</v>
      </c>
      <c r="C172" s="3">
        <v>1.35</v>
      </c>
      <c r="D172" s="3">
        <v>0.3</v>
      </c>
      <c r="E172" s="3">
        <v>12.15</v>
      </c>
      <c r="F172" s="3">
        <v>64.5</v>
      </c>
      <c r="G172" s="3">
        <v>0.06</v>
      </c>
      <c r="H172" s="3">
        <v>90</v>
      </c>
      <c r="I172" s="3">
        <v>0.02</v>
      </c>
      <c r="J172" s="3">
        <v>0.33</v>
      </c>
      <c r="K172" s="3">
        <v>0</v>
      </c>
      <c r="L172" s="3">
        <v>0.05</v>
      </c>
      <c r="M172" s="3">
        <v>51</v>
      </c>
      <c r="N172" s="3">
        <v>19.5</v>
      </c>
      <c r="O172" s="3">
        <v>34.5</v>
      </c>
      <c r="P172" s="3">
        <v>0.45</v>
      </c>
      <c r="Q172" s="3">
        <v>295.5</v>
      </c>
      <c r="R172" s="3">
        <v>3</v>
      </c>
      <c r="S172" s="3">
        <v>0.03</v>
      </c>
      <c r="T172" s="3">
        <v>0</v>
      </c>
      <c r="U172" s="4" t="s">
        <v>194</v>
      </c>
      <c r="V172" s="4" t="s">
        <v>28</v>
      </c>
      <c r="W172" s="5"/>
    </row>
    <row r="173" spans="1:23" ht="18.75" customHeight="1">
      <c r="A173" s="40" t="s">
        <v>49</v>
      </c>
      <c r="B173" s="41">
        <v>50</v>
      </c>
      <c r="C173" s="42">
        <v>3.8</v>
      </c>
      <c r="D173" s="42">
        <v>0.3</v>
      </c>
      <c r="E173" s="42">
        <v>25.1</v>
      </c>
      <c r="F173" s="42">
        <v>118.4</v>
      </c>
      <c r="G173" s="42">
        <v>0.08</v>
      </c>
      <c r="H173" s="42">
        <v>0</v>
      </c>
      <c r="I173" s="42">
        <v>0</v>
      </c>
      <c r="J173" s="42">
        <v>0.98</v>
      </c>
      <c r="K173" s="42">
        <v>0</v>
      </c>
      <c r="L173" s="42">
        <v>0.03</v>
      </c>
      <c r="M173" s="42">
        <v>11.5</v>
      </c>
      <c r="N173" s="42">
        <v>16.5</v>
      </c>
      <c r="O173" s="42">
        <v>42</v>
      </c>
      <c r="P173" s="42">
        <v>1</v>
      </c>
      <c r="Q173" s="42">
        <v>64.5</v>
      </c>
      <c r="R173" s="42">
        <v>0</v>
      </c>
      <c r="S173" s="42">
        <v>0.01</v>
      </c>
      <c r="T173" s="42">
        <v>0</v>
      </c>
      <c r="U173" s="4" t="s">
        <v>193</v>
      </c>
      <c r="V173" s="4" t="s">
        <v>36</v>
      </c>
    </row>
    <row r="174" spans="1:23" s="6" customFormat="1" ht="20.25" customHeight="1">
      <c r="A174" s="1" t="s">
        <v>35</v>
      </c>
      <c r="B174" s="2">
        <v>40</v>
      </c>
      <c r="C174" s="3">
        <v>2.65</v>
      </c>
      <c r="D174" s="3">
        <v>0.35</v>
      </c>
      <c r="E174" s="3">
        <v>16.96</v>
      </c>
      <c r="F174" s="3">
        <v>81.58</v>
      </c>
      <c r="G174" s="3">
        <v>7.0000000000000007E-2</v>
      </c>
      <c r="H174" s="3">
        <v>0</v>
      </c>
      <c r="I174" s="3">
        <v>0</v>
      </c>
      <c r="J174" s="3">
        <v>0.88</v>
      </c>
      <c r="K174" s="3">
        <v>0</v>
      </c>
      <c r="L174" s="3">
        <v>0.03</v>
      </c>
      <c r="M174" s="3">
        <v>7.2</v>
      </c>
      <c r="N174" s="3">
        <v>7.6</v>
      </c>
      <c r="O174" s="3">
        <v>34.799999999999997</v>
      </c>
      <c r="P174" s="3">
        <v>1.6</v>
      </c>
      <c r="Q174" s="3">
        <v>54.4</v>
      </c>
      <c r="R174" s="3">
        <v>2.2400000000000002</v>
      </c>
      <c r="S174" s="3">
        <v>0</v>
      </c>
      <c r="T174" s="3">
        <v>0</v>
      </c>
      <c r="U174" s="4" t="s">
        <v>193</v>
      </c>
      <c r="V174" s="4" t="s">
        <v>36</v>
      </c>
      <c r="W174" s="5"/>
    </row>
    <row r="175" spans="1:23" ht="21.6" customHeight="1">
      <c r="A175" s="43" t="s">
        <v>37</v>
      </c>
      <c r="B175" s="44">
        <f>SUM(B167:B174)</f>
        <v>1120</v>
      </c>
      <c r="C175" s="39">
        <f t="shared" ref="C175:T175" si="24">SUM(C167:C174)</f>
        <v>33.08</v>
      </c>
      <c r="D175" s="39">
        <f t="shared" si="24"/>
        <v>34.069999999999993</v>
      </c>
      <c r="E175" s="39">
        <f t="shared" si="24"/>
        <v>118.09000000000003</v>
      </c>
      <c r="F175" s="39">
        <f t="shared" si="24"/>
        <v>975.2700000000001</v>
      </c>
      <c r="G175" s="39">
        <f t="shared" si="24"/>
        <v>0.86999999999999988</v>
      </c>
      <c r="H175" s="39">
        <f t="shared" si="24"/>
        <v>142.24</v>
      </c>
      <c r="I175" s="39">
        <f t="shared" si="24"/>
        <v>0.59000000000000008</v>
      </c>
      <c r="J175" s="39">
        <f t="shared" si="24"/>
        <v>8.66</v>
      </c>
      <c r="K175" s="39">
        <f t="shared" si="24"/>
        <v>0.27</v>
      </c>
      <c r="L175" s="39">
        <f t="shared" si="24"/>
        <v>0.75000000000000011</v>
      </c>
      <c r="M175" s="39">
        <f t="shared" si="24"/>
        <v>519.57000000000005</v>
      </c>
      <c r="N175" s="39">
        <f t="shared" si="24"/>
        <v>180.42999999999998</v>
      </c>
      <c r="O175" s="39">
        <f t="shared" si="24"/>
        <v>632.78</v>
      </c>
      <c r="P175" s="39">
        <f t="shared" si="24"/>
        <v>10.49</v>
      </c>
      <c r="Q175" s="39">
        <f t="shared" si="24"/>
        <v>2335.38</v>
      </c>
      <c r="R175" s="39">
        <f t="shared" si="24"/>
        <v>41.43</v>
      </c>
      <c r="S175" s="39">
        <f t="shared" si="24"/>
        <v>0.19</v>
      </c>
      <c r="T175" s="39">
        <f t="shared" si="24"/>
        <v>0</v>
      </c>
      <c r="U175" s="37"/>
      <c r="V175" s="37"/>
    </row>
    <row r="176" spans="1:23" ht="14.65" customHeight="1">
      <c r="A176" s="48" t="s">
        <v>50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</row>
    <row r="177" spans="1:23" ht="31.5" customHeight="1">
      <c r="A177" s="40" t="s">
        <v>125</v>
      </c>
      <c r="B177" s="41">
        <v>180</v>
      </c>
      <c r="C177" s="42">
        <v>2.0099999999999998</v>
      </c>
      <c r="D177" s="42">
        <v>4.79</v>
      </c>
      <c r="E177" s="42">
        <v>9.99</v>
      </c>
      <c r="F177" s="42">
        <v>96.5</v>
      </c>
      <c r="G177" s="42">
        <v>0.16</v>
      </c>
      <c r="H177" s="42">
        <v>14.12</v>
      </c>
      <c r="I177" s="42">
        <v>0.04</v>
      </c>
      <c r="J177" s="42">
        <v>0.36</v>
      </c>
      <c r="K177" s="42">
        <v>0.13</v>
      </c>
      <c r="L177" s="42">
        <v>0.11</v>
      </c>
      <c r="M177" s="42">
        <v>25.59</v>
      </c>
      <c r="N177" s="42">
        <v>37.85</v>
      </c>
      <c r="O177" s="42">
        <v>94.24</v>
      </c>
      <c r="P177" s="42">
        <v>1.63</v>
      </c>
      <c r="Q177" s="42">
        <v>1004.26</v>
      </c>
      <c r="R177" s="42">
        <v>8.83</v>
      </c>
      <c r="S177" s="42">
        <v>0.05</v>
      </c>
      <c r="T177" s="42">
        <v>0</v>
      </c>
      <c r="U177" s="4" t="s">
        <v>126</v>
      </c>
      <c r="V177" s="4">
        <v>2017</v>
      </c>
    </row>
    <row r="178" spans="1:23" ht="17.25" customHeight="1">
      <c r="A178" s="40" t="s">
        <v>127</v>
      </c>
      <c r="B178" s="41">
        <v>115</v>
      </c>
      <c r="C178" s="42">
        <v>2.39</v>
      </c>
      <c r="D178" s="42">
        <v>4.5999999999999996</v>
      </c>
      <c r="E178" s="42">
        <v>6.72</v>
      </c>
      <c r="F178" s="42">
        <v>87.6</v>
      </c>
      <c r="G178" s="42">
        <v>0.11</v>
      </c>
      <c r="H178" s="42">
        <v>0.16</v>
      </c>
      <c r="I178" s="42">
        <v>0.03</v>
      </c>
      <c r="J178" s="42">
        <v>5.33</v>
      </c>
      <c r="K178" s="42">
        <v>0.08</v>
      </c>
      <c r="L178" s="42">
        <v>0.1</v>
      </c>
      <c r="M178" s="42">
        <v>47.6</v>
      </c>
      <c r="N178" s="42">
        <v>56.33</v>
      </c>
      <c r="O178" s="42">
        <v>225.56</v>
      </c>
      <c r="P178" s="42">
        <v>1.8</v>
      </c>
      <c r="Q178" s="42">
        <v>398.9</v>
      </c>
      <c r="R178" s="42">
        <v>120</v>
      </c>
      <c r="S178" s="42">
        <v>0.51</v>
      </c>
      <c r="T178" s="42">
        <v>0.01</v>
      </c>
      <c r="U178" s="4" t="s">
        <v>46</v>
      </c>
      <c r="V178" s="4" t="s">
        <v>28</v>
      </c>
    </row>
    <row r="179" spans="1:23" s="6" customFormat="1" ht="20.25" customHeight="1">
      <c r="A179" s="1" t="s">
        <v>95</v>
      </c>
      <c r="B179" s="2">
        <v>200</v>
      </c>
      <c r="C179" s="3">
        <v>4.08</v>
      </c>
      <c r="D179" s="3">
        <v>3.54</v>
      </c>
      <c r="E179" s="3">
        <v>8.58</v>
      </c>
      <c r="F179" s="3">
        <v>88.16</v>
      </c>
      <c r="G179" s="3">
        <v>0.03</v>
      </c>
      <c r="H179" s="3">
        <v>0.47</v>
      </c>
      <c r="I179" s="3">
        <v>0.01</v>
      </c>
      <c r="J179" s="3">
        <v>0</v>
      </c>
      <c r="K179" s="3">
        <v>0</v>
      </c>
      <c r="L179" s="3">
        <v>0.1</v>
      </c>
      <c r="M179" s="3">
        <v>100.28</v>
      </c>
      <c r="N179" s="3">
        <v>24.74</v>
      </c>
      <c r="O179" s="3">
        <v>86.02</v>
      </c>
      <c r="P179" s="3">
        <v>0.78</v>
      </c>
      <c r="Q179" s="3">
        <v>186.56</v>
      </c>
      <c r="R179" s="3">
        <v>8.1</v>
      </c>
      <c r="S179" s="3">
        <v>0</v>
      </c>
      <c r="T179" s="3">
        <v>0</v>
      </c>
      <c r="U179" s="4" t="s">
        <v>96</v>
      </c>
      <c r="V179" s="4" t="s">
        <v>28</v>
      </c>
      <c r="W179" s="5"/>
    </row>
    <row r="180" spans="1:23" ht="18.75" customHeight="1">
      <c r="A180" s="40" t="s">
        <v>49</v>
      </c>
      <c r="B180" s="41">
        <v>40</v>
      </c>
      <c r="C180" s="42">
        <v>3.05</v>
      </c>
      <c r="D180" s="42">
        <v>0.25</v>
      </c>
      <c r="E180" s="42">
        <v>20.07</v>
      </c>
      <c r="F180" s="42">
        <v>94.73</v>
      </c>
      <c r="G180" s="42">
        <v>0.06</v>
      </c>
      <c r="H180" s="42">
        <v>0</v>
      </c>
      <c r="I180" s="42">
        <v>0</v>
      </c>
      <c r="J180" s="42">
        <v>0.78</v>
      </c>
      <c r="K180" s="42">
        <v>0</v>
      </c>
      <c r="L180" s="42">
        <v>0.02</v>
      </c>
      <c r="M180" s="42">
        <v>9.1999999999999993</v>
      </c>
      <c r="N180" s="42">
        <v>13.2</v>
      </c>
      <c r="O180" s="42">
        <v>33.6</v>
      </c>
      <c r="P180" s="42">
        <v>0.8</v>
      </c>
      <c r="Q180" s="42">
        <v>51.6</v>
      </c>
      <c r="R180" s="42">
        <v>0</v>
      </c>
      <c r="S180" s="42">
        <v>0.01</v>
      </c>
      <c r="T180" s="42">
        <v>0</v>
      </c>
      <c r="U180" s="4" t="s">
        <v>193</v>
      </c>
      <c r="V180" s="4" t="s">
        <v>36</v>
      </c>
    </row>
    <row r="181" spans="1:23" ht="17.25" customHeight="1">
      <c r="A181" s="40" t="s">
        <v>35</v>
      </c>
      <c r="B181" s="41">
        <v>30</v>
      </c>
      <c r="C181" s="42">
        <v>1.99</v>
      </c>
      <c r="D181" s="42">
        <v>0.26</v>
      </c>
      <c r="E181" s="42">
        <v>12.72</v>
      </c>
      <c r="F181" s="42">
        <v>61.19</v>
      </c>
      <c r="G181" s="42">
        <v>0.05</v>
      </c>
      <c r="H181" s="42">
        <v>0</v>
      </c>
      <c r="I181" s="42">
        <v>0</v>
      </c>
      <c r="J181" s="42">
        <v>0.66</v>
      </c>
      <c r="K181" s="42">
        <v>0</v>
      </c>
      <c r="L181" s="42">
        <v>0.02</v>
      </c>
      <c r="M181" s="42">
        <v>5.4</v>
      </c>
      <c r="N181" s="42">
        <v>5.7</v>
      </c>
      <c r="O181" s="42">
        <v>26.1</v>
      </c>
      <c r="P181" s="42">
        <v>1.2</v>
      </c>
      <c r="Q181" s="42">
        <v>40.799999999999997</v>
      </c>
      <c r="R181" s="42">
        <v>1.68</v>
      </c>
      <c r="S181" s="42">
        <v>0</v>
      </c>
      <c r="T181" s="42">
        <v>0</v>
      </c>
      <c r="U181" s="4" t="s">
        <v>193</v>
      </c>
      <c r="V181" s="4">
        <v>2020</v>
      </c>
    </row>
    <row r="182" spans="1:23" ht="21.6" customHeight="1">
      <c r="A182" s="43" t="s">
        <v>37</v>
      </c>
      <c r="B182" s="44">
        <f>SUM(B177:B181)</f>
        <v>565</v>
      </c>
      <c r="C182" s="39">
        <f t="shared" ref="C182:T182" si="25">SUM(C177:C181)</f>
        <v>13.520000000000001</v>
      </c>
      <c r="D182" s="39">
        <f t="shared" si="25"/>
        <v>13.44</v>
      </c>
      <c r="E182" s="39">
        <f t="shared" si="25"/>
        <v>58.08</v>
      </c>
      <c r="F182" s="39">
        <f t="shared" si="25"/>
        <v>428.18</v>
      </c>
      <c r="G182" s="39">
        <f t="shared" si="25"/>
        <v>0.41000000000000003</v>
      </c>
      <c r="H182" s="39">
        <f t="shared" si="25"/>
        <v>14.75</v>
      </c>
      <c r="I182" s="39">
        <f t="shared" si="25"/>
        <v>0.08</v>
      </c>
      <c r="J182" s="39">
        <f t="shared" si="25"/>
        <v>7.1300000000000008</v>
      </c>
      <c r="K182" s="39">
        <f t="shared" si="25"/>
        <v>0.21000000000000002</v>
      </c>
      <c r="L182" s="39">
        <f t="shared" si="25"/>
        <v>0.35000000000000009</v>
      </c>
      <c r="M182" s="39">
        <f t="shared" si="25"/>
        <v>188.07</v>
      </c>
      <c r="N182" s="39">
        <f t="shared" si="25"/>
        <v>137.82</v>
      </c>
      <c r="O182" s="39">
        <f t="shared" si="25"/>
        <v>465.52000000000004</v>
      </c>
      <c r="P182" s="39">
        <f t="shared" si="25"/>
        <v>6.21</v>
      </c>
      <c r="Q182" s="39">
        <f t="shared" si="25"/>
        <v>1682.1199999999997</v>
      </c>
      <c r="R182" s="39">
        <f t="shared" si="25"/>
        <v>138.61000000000001</v>
      </c>
      <c r="S182" s="39">
        <f t="shared" si="25"/>
        <v>0.57000000000000006</v>
      </c>
      <c r="T182" s="39">
        <f t="shared" si="25"/>
        <v>0.01</v>
      </c>
      <c r="U182" s="37"/>
      <c r="V182" s="37"/>
    </row>
    <row r="183" spans="1:23" ht="21.6" customHeight="1">
      <c r="A183" s="54" t="s">
        <v>54</v>
      </c>
      <c r="B183" s="54"/>
      <c r="C183" s="39">
        <f>C182+C175+C165</f>
        <v>69.059024390243906</v>
      </c>
      <c r="D183" s="39">
        <f t="shared" ref="D183:T183" si="26">D182+D175+D165</f>
        <v>62.969999999999992</v>
      </c>
      <c r="E183" s="39">
        <f t="shared" si="26"/>
        <v>295.44</v>
      </c>
      <c r="F183" s="39">
        <f t="shared" si="26"/>
        <v>2058.2399999999998</v>
      </c>
      <c r="G183" s="39">
        <f t="shared" si="26"/>
        <v>2.0499999999999998</v>
      </c>
      <c r="H183" s="39">
        <f t="shared" si="26"/>
        <v>158.4</v>
      </c>
      <c r="I183" s="39">
        <f t="shared" si="26"/>
        <v>1.1300000000000001</v>
      </c>
      <c r="J183" s="39">
        <f t="shared" si="26"/>
        <v>18.470000000000002</v>
      </c>
      <c r="K183" s="39">
        <f t="shared" si="26"/>
        <v>2.5700000000000003</v>
      </c>
      <c r="L183" s="39">
        <f t="shared" si="26"/>
        <v>2.1100000000000003</v>
      </c>
      <c r="M183" s="39">
        <f t="shared" si="26"/>
        <v>997.01</v>
      </c>
      <c r="N183" s="39">
        <f t="shared" si="26"/>
        <v>394.11</v>
      </c>
      <c r="O183" s="39">
        <f t="shared" si="26"/>
        <v>1387.76</v>
      </c>
      <c r="P183" s="39">
        <f t="shared" si="26"/>
        <v>29.259999999999998</v>
      </c>
      <c r="Q183" s="39">
        <f t="shared" si="26"/>
        <v>4636.29</v>
      </c>
      <c r="R183" s="39">
        <f t="shared" si="26"/>
        <v>203.82000000000002</v>
      </c>
      <c r="S183" s="39">
        <f t="shared" si="26"/>
        <v>0.78</v>
      </c>
      <c r="T183" s="39">
        <f t="shared" si="26"/>
        <v>0.01</v>
      </c>
      <c r="U183" s="37"/>
      <c r="V183" s="37"/>
    </row>
    <row r="184" spans="1:23" ht="14.1" customHeight="1">
      <c r="A184" s="55" t="s">
        <v>128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</row>
    <row r="185" spans="1:23" ht="28.35" customHeight="1">
      <c r="A185" s="56" t="s">
        <v>186</v>
      </c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</row>
    <row r="186" spans="1:23" ht="13.35" customHeight="1">
      <c r="A186" s="53" t="s">
        <v>0</v>
      </c>
      <c r="B186" s="53" t="s">
        <v>1</v>
      </c>
      <c r="C186" s="52" t="s">
        <v>2</v>
      </c>
      <c r="D186" s="52"/>
      <c r="E186" s="52"/>
      <c r="F186" s="52" t="s">
        <v>3</v>
      </c>
      <c r="G186" s="52" t="s">
        <v>4</v>
      </c>
      <c r="H186" s="52"/>
      <c r="I186" s="52"/>
      <c r="J186" s="52"/>
      <c r="K186" s="52"/>
      <c r="L186" s="52"/>
      <c r="M186" s="52" t="s">
        <v>5</v>
      </c>
      <c r="N186" s="52"/>
      <c r="O186" s="52"/>
      <c r="P186" s="52"/>
      <c r="Q186" s="52"/>
      <c r="R186" s="52"/>
      <c r="S186" s="52"/>
      <c r="T186" s="52"/>
      <c r="U186" s="53" t="s">
        <v>6</v>
      </c>
      <c r="V186" s="53" t="s">
        <v>7</v>
      </c>
    </row>
    <row r="187" spans="1:23" ht="26.65" customHeight="1">
      <c r="A187" s="53"/>
      <c r="B187" s="53"/>
      <c r="C187" s="39" t="s">
        <v>8</v>
      </c>
      <c r="D187" s="39" t="s">
        <v>9</v>
      </c>
      <c r="E187" s="39" t="s">
        <v>10</v>
      </c>
      <c r="F187" s="52"/>
      <c r="G187" s="39" t="s">
        <v>11</v>
      </c>
      <c r="H187" s="39" t="s">
        <v>12</v>
      </c>
      <c r="I187" s="39" t="s">
        <v>13</v>
      </c>
      <c r="J187" s="39" t="s">
        <v>14</v>
      </c>
      <c r="K187" s="39" t="s">
        <v>15</v>
      </c>
      <c r="L187" s="39" t="s">
        <v>16</v>
      </c>
      <c r="M187" s="39" t="s">
        <v>17</v>
      </c>
      <c r="N187" s="39" t="s">
        <v>18</v>
      </c>
      <c r="O187" s="39" t="s">
        <v>19</v>
      </c>
      <c r="P187" s="39" t="s">
        <v>20</v>
      </c>
      <c r="Q187" s="39" t="s">
        <v>21</v>
      </c>
      <c r="R187" s="39" t="s">
        <v>22</v>
      </c>
      <c r="S187" s="39" t="s">
        <v>23</v>
      </c>
      <c r="T187" s="39" t="s">
        <v>24</v>
      </c>
      <c r="U187" s="53"/>
      <c r="V187" s="53"/>
    </row>
    <row r="188" spans="1:23" ht="14.65" customHeight="1">
      <c r="A188" s="48" t="s">
        <v>25</v>
      </c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</row>
    <row r="189" spans="1:23" ht="24" customHeight="1">
      <c r="A189" s="40" t="s">
        <v>129</v>
      </c>
      <c r="B189" s="41">
        <v>100</v>
      </c>
      <c r="C189" s="42">
        <v>1.33</v>
      </c>
      <c r="D189" s="42">
        <v>0.17</v>
      </c>
      <c r="E189" s="42">
        <v>8.5</v>
      </c>
      <c r="F189" s="42">
        <v>25</v>
      </c>
      <c r="G189" s="42">
        <v>0.06</v>
      </c>
      <c r="H189" s="42">
        <v>5</v>
      </c>
      <c r="I189" s="42">
        <v>2.4900000000000002</v>
      </c>
      <c r="J189" s="42">
        <v>0.63</v>
      </c>
      <c r="K189" s="42">
        <v>0</v>
      </c>
      <c r="L189" s="42">
        <v>7.0000000000000007E-2</v>
      </c>
      <c r="M189" s="42">
        <v>51</v>
      </c>
      <c r="N189" s="42">
        <v>38</v>
      </c>
      <c r="O189" s="42">
        <v>55</v>
      </c>
      <c r="P189" s="42">
        <v>1</v>
      </c>
      <c r="Q189" s="42">
        <v>200</v>
      </c>
      <c r="R189" s="42">
        <v>5</v>
      </c>
      <c r="S189" s="42">
        <v>0.06</v>
      </c>
      <c r="T189" s="42">
        <v>0</v>
      </c>
      <c r="U189" s="4" t="s">
        <v>220</v>
      </c>
      <c r="V189" s="4" t="s">
        <v>52</v>
      </c>
    </row>
    <row r="190" spans="1:23" ht="23.25" customHeight="1">
      <c r="A190" s="40" t="s">
        <v>130</v>
      </c>
      <c r="B190" s="41">
        <v>200</v>
      </c>
      <c r="C190" s="42">
        <v>4.32</v>
      </c>
      <c r="D190" s="42">
        <v>5.28</v>
      </c>
      <c r="E190" s="42">
        <v>24.84</v>
      </c>
      <c r="F190" s="42">
        <v>187.2</v>
      </c>
      <c r="G190" s="42">
        <v>0.16</v>
      </c>
      <c r="H190" s="42">
        <v>12.6</v>
      </c>
      <c r="I190" s="42">
        <v>0.49</v>
      </c>
      <c r="J190" s="42">
        <v>3.85</v>
      </c>
      <c r="K190" s="42">
        <v>2.04</v>
      </c>
      <c r="L190" s="42">
        <v>0.42</v>
      </c>
      <c r="M190" s="42">
        <v>79.19</v>
      </c>
      <c r="N190" s="42">
        <v>42.67</v>
      </c>
      <c r="O190" s="42">
        <v>234.21</v>
      </c>
      <c r="P190" s="42">
        <v>3.42</v>
      </c>
      <c r="Q190" s="42">
        <v>873.07</v>
      </c>
      <c r="R190" s="42">
        <v>24.81</v>
      </c>
      <c r="S190" s="42">
        <v>0.09</v>
      </c>
      <c r="T190" s="42">
        <v>0.03</v>
      </c>
      <c r="U190" s="4" t="s">
        <v>221</v>
      </c>
      <c r="V190" s="4" t="s">
        <v>52</v>
      </c>
    </row>
    <row r="191" spans="1:23" ht="26.25" customHeight="1">
      <c r="A191" s="40" t="s">
        <v>131</v>
      </c>
      <c r="B191" s="41">
        <v>100</v>
      </c>
      <c r="C191" s="42">
        <v>8.83</v>
      </c>
      <c r="D191" s="42">
        <v>12.18</v>
      </c>
      <c r="E191" s="42">
        <v>17.690000000000001</v>
      </c>
      <c r="F191" s="42">
        <v>224.46</v>
      </c>
      <c r="G191" s="42">
        <v>0.09</v>
      </c>
      <c r="H191" s="42">
        <v>0.61</v>
      </c>
      <c r="I191" s="42">
        <v>0.05</v>
      </c>
      <c r="J191" s="42">
        <v>2.97</v>
      </c>
      <c r="K191" s="42">
        <v>0</v>
      </c>
      <c r="L191" s="42">
        <v>0.14000000000000001</v>
      </c>
      <c r="M191" s="42">
        <v>48.27</v>
      </c>
      <c r="N191" s="42">
        <v>31.59</v>
      </c>
      <c r="O191" s="42">
        <v>176.14</v>
      </c>
      <c r="P191" s="42">
        <v>2.33</v>
      </c>
      <c r="Q191" s="42">
        <v>233.93</v>
      </c>
      <c r="R191" s="42">
        <v>6.24</v>
      </c>
      <c r="S191" s="42">
        <v>0.08</v>
      </c>
      <c r="T191" s="42">
        <v>0.01</v>
      </c>
      <c r="U191" s="4">
        <v>294</v>
      </c>
      <c r="V191" s="4" t="s">
        <v>28</v>
      </c>
    </row>
    <row r="192" spans="1:23" s="6" customFormat="1" ht="25.5" customHeight="1">
      <c r="A192" s="1" t="s">
        <v>252</v>
      </c>
      <c r="B192" s="2">
        <v>180</v>
      </c>
      <c r="C192" s="3">
        <v>4.68</v>
      </c>
      <c r="D192" s="3">
        <v>4.05</v>
      </c>
      <c r="E192" s="3">
        <v>6.48</v>
      </c>
      <c r="F192" s="3">
        <v>85.86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4" t="s">
        <v>193</v>
      </c>
      <c r="V192" s="4" t="s">
        <v>28</v>
      </c>
      <c r="W192" s="5"/>
    </row>
    <row r="193" spans="1:23" ht="24.75" customHeight="1">
      <c r="A193" s="40" t="s">
        <v>49</v>
      </c>
      <c r="B193" s="41">
        <v>20</v>
      </c>
      <c r="C193" s="42">
        <v>1.53</v>
      </c>
      <c r="D193" s="42">
        <v>0.12</v>
      </c>
      <c r="E193" s="42">
        <v>10.039999999999999</v>
      </c>
      <c r="F193" s="42">
        <v>47.36</v>
      </c>
      <c r="G193" s="42">
        <v>0.03</v>
      </c>
      <c r="H193" s="42">
        <v>0</v>
      </c>
      <c r="I193" s="42">
        <v>0</v>
      </c>
      <c r="J193" s="42">
        <v>0.39</v>
      </c>
      <c r="K193" s="42">
        <v>0</v>
      </c>
      <c r="L193" s="42">
        <v>0.01</v>
      </c>
      <c r="M193" s="42">
        <v>4.5999999999999996</v>
      </c>
      <c r="N193" s="42">
        <v>6.6</v>
      </c>
      <c r="O193" s="42">
        <v>16.8</v>
      </c>
      <c r="P193" s="42">
        <v>0.4</v>
      </c>
      <c r="Q193" s="42">
        <v>25.8</v>
      </c>
      <c r="R193" s="42">
        <v>0</v>
      </c>
      <c r="S193" s="42">
        <v>0</v>
      </c>
      <c r="T193" s="42">
        <v>0</v>
      </c>
      <c r="U193" s="4" t="s">
        <v>193</v>
      </c>
      <c r="V193" s="4" t="s">
        <v>36</v>
      </c>
    </row>
    <row r="194" spans="1:23" ht="24" customHeight="1">
      <c r="A194" s="40" t="s">
        <v>35</v>
      </c>
      <c r="B194" s="41">
        <v>20</v>
      </c>
      <c r="C194" s="42">
        <v>1.1200000000000001</v>
      </c>
      <c r="D194" s="42">
        <v>0.22</v>
      </c>
      <c r="E194" s="42">
        <v>9.8800000000000008</v>
      </c>
      <c r="F194" s="42">
        <v>45.98</v>
      </c>
      <c r="G194" s="42">
        <v>0.04</v>
      </c>
      <c r="H194" s="42">
        <v>0</v>
      </c>
      <c r="I194" s="42">
        <v>0</v>
      </c>
      <c r="J194" s="42">
        <v>0.44</v>
      </c>
      <c r="K194" s="42">
        <v>0</v>
      </c>
      <c r="L194" s="42">
        <v>0.02</v>
      </c>
      <c r="M194" s="42">
        <v>3.6</v>
      </c>
      <c r="N194" s="42">
        <v>3.8</v>
      </c>
      <c r="O194" s="42">
        <v>17.399999999999999</v>
      </c>
      <c r="P194" s="42">
        <v>0.8</v>
      </c>
      <c r="Q194" s="42">
        <v>27.2</v>
      </c>
      <c r="R194" s="42">
        <v>1.1200000000000001</v>
      </c>
      <c r="S194" s="42">
        <v>0</v>
      </c>
      <c r="T194" s="42">
        <v>0</v>
      </c>
      <c r="U194" s="4" t="s">
        <v>193</v>
      </c>
      <c r="V194" s="4" t="s">
        <v>36</v>
      </c>
    </row>
    <row r="195" spans="1:23" ht="21.6" customHeight="1">
      <c r="A195" s="43" t="s">
        <v>37</v>
      </c>
      <c r="B195" s="44">
        <f>SUM(B189:B194)</f>
        <v>620</v>
      </c>
      <c r="C195" s="39">
        <f t="shared" ref="C195:T195" si="27">SUM(C189:C194)</f>
        <v>21.810000000000002</v>
      </c>
      <c r="D195" s="39">
        <f t="shared" si="27"/>
        <v>22.02</v>
      </c>
      <c r="E195" s="39">
        <f t="shared" si="27"/>
        <v>77.430000000000007</v>
      </c>
      <c r="F195" s="39">
        <f t="shared" si="27"/>
        <v>615.86</v>
      </c>
      <c r="G195" s="39">
        <f t="shared" si="27"/>
        <v>0.37999999999999995</v>
      </c>
      <c r="H195" s="39">
        <f t="shared" si="27"/>
        <v>18.21</v>
      </c>
      <c r="I195" s="39">
        <f t="shared" si="27"/>
        <v>3.0300000000000002</v>
      </c>
      <c r="J195" s="39">
        <f t="shared" si="27"/>
        <v>8.2800000000000011</v>
      </c>
      <c r="K195" s="39">
        <f t="shared" si="27"/>
        <v>2.04</v>
      </c>
      <c r="L195" s="39">
        <f t="shared" si="27"/>
        <v>0.66</v>
      </c>
      <c r="M195" s="39">
        <f t="shared" si="27"/>
        <v>186.66</v>
      </c>
      <c r="N195" s="39">
        <f t="shared" si="27"/>
        <v>122.66</v>
      </c>
      <c r="O195" s="39">
        <f t="shared" si="27"/>
        <v>499.55</v>
      </c>
      <c r="P195" s="39">
        <f t="shared" si="27"/>
        <v>7.95</v>
      </c>
      <c r="Q195" s="39">
        <f t="shared" si="27"/>
        <v>1360.0000000000002</v>
      </c>
      <c r="R195" s="39">
        <f t="shared" si="27"/>
        <v>37.169999999999995</v>
      </c>
      <c r="S195" s="39">
        <f t="shared" si="27"/>
        <v>0.22999999999999998</v>
      </c>
      <c r="T195" s="39">
        <f t="shared" si="27"/>
        <v>0.04</v>
      </c>
      <c r="U195" s="37"/>
      <c r="V195" s="37"/>
    </row>
    <row r="196" spans="1:23" ht="14.65" customHeight="1">
      <c r="A196" s="48" t="s">
        <v>38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</row>
    <row r="197" spans="1:23" ht="21.75" customHeight="1">
      <c r="A197" s="40" t="s">
        <v>132</v>
      </c>
      <c r="B197" s="41">
        <v>100</v>
      </c>
      <c r="C197" s="42">
        <v>1.17</v>
      </c>
      <c r="D197" s="42">
        <v>5.17</v>
      </c>
      <c r="E197" s="42">
        <v>9.5</v>
      </c>
      <c r="F197" s="42">
        <v>73.38</v>
      </c>
      <c r="G197" s="42">
        <v>0.03</v>
      </c>
      <c r="H197" s="42">
        <v>26.03</v>
      </c>
      <c r="I197" s="42">
        <v>0.32</v>
      </c>
      <c r="J197" s="42">
        <v>2.4</v>
      </c>
      <c r="K197" s="42">
        <v>0</v>
      </c>
      <c r="L197" s="42">
        <v>0</v>
      </c>
      <c r="M197" s="42">
        <v>36.04</v>
      </c>
      <c r="N197" s="42">
        <v>17.02</v>
      </c>
      <c r="O197" s="42">
        <v>27.03</v>
      </c>
      <c r="P197" s="42">
        <v>1.1000000000000001</v>
      </c>
      <c r="Q197" s="42">
        <v>0</v>
      </c>
      <c r="R197" s="42">
        <v>0</v>
      </c>
      <c r="S197" s="42">
        <v>0</v>
      </c>
      <c r="T197" s="42">
        <v>0</v>
      </c>
      <c r="U197" s="4" t="s">
        <v>222</v>
      </c>
      <c r="V197" s="4" t="s">
        <v>40</v>
      </c>
    </row>
    <row r="198" spans="1:23" ht="26.25" customHeight="1">
      <c r="A198" s="40" t="s">
        <v>134</v>
      </c>
      <c r="B198" s="41">
        <v>250</v>
      </c>
      <c r="C198" s="42">
        <v>2.0099999999999998</v>
      </c>
      <c r="D198" s="42">
        <v>5.09</v>
      </c>
      <c r="E198" s="42">
        <v>11.83</v>
      </c>
      <c r="F198" s="42">
        <v>107.25</v>
      </c>
      <c r="G198" s="42">
        <v>7.0000000000000007E-2</v>
      </c>
      <c r="H198" s="42">
        <v>5.77</v>
      </c>
      <c r="I198" s="42">
        <v>0.19</v>
      </c>
      <c r="J198" s="42">
        <v>2.42</v>
      </c>
      <c r="K198" s="42">
        <v>0</v>
      </c>
      <c r="L198" s="42">
        <v>0.05</v>
      </c>
      <c r="M198" s="42">
        <v>29.06</v>
      </c>
      <c r="N198" s="42">
        <v>22.32</v>
      </c>
      <c r="O198" s="42">
        <v>59.09</v>
      </c>
      <c r="P198" s="42">
        <v>0.9</v>
      </c>
      <c r="Q198" s="42">
        <v>419.06</v>
      </c>
      <c r="R198" s="42">
        <v>3.87</v>
      </c>
      <c r="S198" s="42">
        <v>0.03</v>
      </c>
      <c r="T198" s="42">
        <v>0</v>
      </c>
      <c r="U198" s="4" t="s">
        <v>135</v>
      </c>
      <c r="V198" s="4" t="s">
        <v>28</v>
      </c>
    </row>
    <row r="199" spans="1:23" s="6" customFormat="1" ht="20.25" customHeight="1">
      <c r="A199" s="1" t="s">
        <v>236</v>
      </c>
      <c r="B199" s="2">
        <v>220</v>
      </c>
      <c r="C199" s="3">
        <v>18.96</v>
      </c>
      <c r="D199" s="3">
        <v>18.04</v>
      </c>
      <c r="E199" s="3">
        <v>42.74</v>
      </c>
      <c r="F199" s="3">
        <v>405.45</v>
      </c>
      <c r="G199" s="3">
        <v>0.08</v>
      </c>
      <c r="H199" s="3">
        <v>0.39</v>
      </c>
      <c r="I199" s="3">
        <v>0.12</v>
      </c>
      <c r="J199" s="3">
        <v>0.56000000000000005</v>
      </c>
      <c r="K199" s="3">
        <v>0.25</v>
      </c>
      <c r="L199" s="3">
        <v>0.39</v>
      </c>
      <c r="M199" s="3">
        <v>278.16000000000003</v>
      </c>
      <c r="N199" s="3">
        <v>42.33</v>
      </c>
      <c r="O199" s="3">
        <v>347.09</v>
      </c>
      <c r="P199" s="3">
        <v>1.23</v>
      </c>
      <c r="Q199" s="3">
        <v>292.38</v>
      </c>
      <c r="R199" s="3">
        <v>3.26</v>
      </c>
      <c r="S199" s="3">
        <v>0.05</v>
      </c>
      <c r="T199" s="3">
        <v>0.04</v>
      </c>
      <c r="U199" s="4" t="s">
        <v>90</v>
      </c>
      <c r="V199" s="4" t="s">
        <v>28</v>
      </c>
      <c r="W199" s="5"/>
    </row>
    <row r="200" spans="1:23" ht="24" customHeight="1">
      <c r="A200" s="40" t="s">
        <v>253</v>
      </c>
      <c r="B200" s="41">
        <v>200</v>
      </c>
      <c r="C200" s="42">
        <v>0.6</v>
      </c>
      <c r="D200" s="42">
        <v>0.4</v>
      </c>
      <c r="E200" s="42">
        <v>31.6</v>
      </c>
      <c r="F200" s="42">
        <v>135.80000000000001</v>
      </c>
      <c r="G200" s="42">
        <v>0.03</v>
      </c>
      <c r="H200" s="42">
        <v>1.6</v>
      </c>
      <c r="I200" s="42">
        <v>0</v>
      </c>
      <c r="J200" s="42">
        <v>0</v>
      </c>
      <c r="K200" s="42">
        <v>0</v>
      </c>
      <c r="L200" s="42">
        <v>0.02</v>
      </c>
      <c r="M200" s="42">
        <v>36</v>
      </c>
      <c r="N200" s="42">
        <v>16.2</v>
      </c>
      <c r="O200" s="42">
        <v>21.6</v>
      </c>
      <c r="P200" s="42">
        <v>0.72</v>
      </c>
      <c r="Q200" s="42">
        <v>300</v>
      </c>
      <c r="R200" s="42">
        <v>12</v>
      </c>
      <c r="S200" s="42">
        <v>0</v>
      </c>
      <c r="T200" s="42">
        <v>0</v>
      </c>
      <c r="U200" s="4" t="s">
        <v>61</v>
      </c>
      <c r="V200" s="4" t="s">
        <v>28</v>
      </c>
    </row>
    <row r="201" spans="1:23" ht="24" customHeight="1">
      <c r="A201" s="40" t="s">
        <v>49</v>
      </c>
      <c r="B201" s="41">
        <v>50</v>
      </c>
      <c r="C201" s="42">
        <v>3.8</v>
      </c>
      <c r="D201" s="42">
        <v>0.3</v>
      </c>
      <c r="E201" s="42">
        <v>25.1</v>
      </c>
      <c r="F201" s="42">
        <v>118.4</v>
      </c>
      <c r="G201" s="42">
        <v>0.08</v>
      </c>
      <c r="H201" s="42">
        <v>0</v>
      </c>
      <c r="I201" s="42">
        <v>0</v>
      </c>
      <c r="J201" s="42">
        <v>0.98</v>
      </c>
      <c r="K201" s="42">
        <v>0</v>
      </c>
      <c r="L201" s="42">
        <v>0.03</v>
      </c>
      <c r="M201" s="42">
        <v>11.5</v>
      </c>
      <c r="N201" s="42">
        <v>16.5</v>
      </c>
      <c r="O201" s="42">
        <v>42</v>
      </c>
      <c r="P201" s="42">
        <v>1</v>
      </c>
      <c r="Q201" s="42">
        <v>64.5</v>
      </c>
      <c r="R201" s="42">
        <v>0</v>
      </c>
      <c r="S201" s="42">
        <v>0.01</v>
      </c>
      <c r="T201" s="42">
        <v>0</v>
      </c>
      <c r="U201" s="4" t="s">
        <v>193</v>
      </c>
      <c r="V201" s="4">
        <v>2020</v>
      </c>
    </row>
    <row r="202" spans="1:23" s="6" customFormat="1" ht="23.25" customHeight="1">
      <c r="A202" s="1" t="s">
        <v>35</v>
      </c>
      <c r="B202" s="2">
        <v>40</v>
      </c>
      <c r="C202" s="3">
        <v>2.65</v>
      </c>
      <c r="D202" s="3">
        <v>0.35</v>
      </c>
      <c r="E202" s="3">
        <v>16.96</v>
      </c>
      <c r="F202" s="3">
        <v>81.58</v>
      </c>
      <c r="G202" s="3">
        <v>7.0000000000000007E-2</v>
      </c>
      <c r="H202" s="3">
        <v>0</v>
      </c>
      <c r="I202" s="3">
        <v>0</v>
      </c>
      <c r="J202" s="3">
        <v>0.88</v>
      </c>
      <c r="K202" s="3">
        <v>0</v>
      </c>
      <c r="L202" s="3">
        <v>0.03</v>
      </c>
      <c r="M202" s="3">
        <v>7.2</v>
      </c>
      <c r="N202" s="3">
        <v>7.6</v>
      </c>
      <c r="O202" s="3">
        <v>34.799999999999997</v>
      </c>
      <c r="P202" s="3">
        <v>1.6</v>
      </c>
      <c r="Q202" s="3">
        <v>54.4</v>
      </c>
      <c r="R202" s="3">
        <v>2.2400000000000002</v>
      </c>
      <c r="S202" s="3">
        <v>0</v>
      </c>
      <c r="T202" s="3">
        <v>0</v>
      </c>
      <c r="U202" s="4" t="s">
        <v>193</v>
      </c>
      <c r="V202" s="4" t="s">
        <v>36</v>
      </c>
      <c r="W202" s="5"/>
    </row>
    <row r="203" spans="1:23" ht="20.25" customHeight="1">
      <c r="A203" s="40" t="s">
        <v>70</v>
      </c>
      <c r="B203" s="41">
        <v>200</v>
      </c>
      <c r="C203" s="42">
        <v>0</v>
      </c>
      <c r="D203" s="42">
        <v>0</v>
      </c>
      <c r="E203" s="42">
        <v>0</v>
      </c>
      <c r="F203" s="42">
        <v>0.5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" t="s">
        <v>193</v>
      </c>
      <c r="V203" s="4">
        <v>2020</v>
      </c>
    </row>
    <row r="204" spans="1:23" ht="21.6" customHeight="1">
      <c r="A204" s="43" t="s">
        <v>37</v>
      </c>
      <c r="B204" s="44">
        <f>SUM(B197:B203)</f>
        <v>1060</v>
      </c>
      <c r="C204" s="39">
        <f t="shared" ref="C204:T204" si="28">SUM(C197:C203)</f>
        <v>29.19</v>
      </c>
      <c r="D204" s="39">
        <f t="shared" si="28"/>
        <v>29.349999999999998</v>
      </c>
      <c r="E204" s="39">
        <f t="shared" si="28"/>
        <v>137.72999999999999</v>
      </c>
      <c r="F204" s="39">
        <f t="shared" si="28"/>
        <v>922.3599999999999</v>
      </c>
      <c r="G204" s="39">
        <f t="shared" si="28"/>
        <v>0.36</v>
      </c>
      <c r="H204" s="39">
        <f t="shared" si="28"/>
        <v>33.79</v>
      </c>
      <c r="I204" s="39">
        <f t="shared" si="28"/>
        <v>0.63</v>
      </c>
      <c r="J204" s="39">
        <f t="shared" si="28"/>
        <v>7.2400000000000011</v>
      </c>
      <c r="K204" s="39">
        <f t="shared" si="28"/>
        <v>0.25</v>
      </c>
      <c r="L204" s="39">
        <f t="shared" si="28"/>
        <v>0.52</v>
      </c>
      <c r="M204" s="39">
        <f t="shared" si="28"/>
        <v>397.96</v>
      </c>
      <c r="N204" s="39">
        <f t="shared" si="28"/>
        <v>121.97</v>
      </c>
      <c r="O204" s="39">
        <f t="shared" si="28"/>
        <v>531.61</v>
      </c>
      <c r="P204" s="39">
        <f t="shared" si="28"/>
        <v>6.5500000000000007</v>
      </c>
      <c r="Q204" s="39">
        <f t="shared" si="28"/>
        <v>1130.3400000000001</v>
      </c>
      <c r="R204" s="39">
        <f t="shared" si="28"/>
        <v>21.369999999999997</v>
      </c>
      <c r="S204" s="39">
        <f t="shared" si="28"/>
        <v>0.09</v>
      </c>
      <c r="T204" s="39">
        <f t="shared" si="28"/>
        <v>0.04</v>
      </c>
      <c r="U204" s="37"/>
      <c r="V204" s="37"/>
    </row>
    <row r="205" spans="1:23" ht="14.65" customHeight="1">
      <c r="A205" s="48" t="s">
        <v>50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</row>
    <row r="206" spans="1:23" ht="27" customHeight="1">
      <c r="A206" s="40" t="s">
        <v>136</v>
      </c>
      <c r="B206" s="41">
        <v>200</v>
      </c>
      <c r="C206" s="42">
        <v>8.1300000000000008</v>
      </c>
      <c r="D206" s="42">
        <v>8.1300000000000008</v>
      </c>
      <c r="E206" s="42">
        <v>29.52</v>
      </c>
      <c r="F206" s="42">
        <v>253.27</v>
      </c>
      <c r="G206" s="42">
        <v>0.16</v>
      </c>
      <c r="H206" s="42">
        <v>1.87</v>
      </c>
      <c r="I206" s="42">
        <v>7.0000000000000007E-2</v>
      </c>
      <c r="J206" s="42">
        <v>1.4</v>
      </c>
      <c r="K206" s="42">
        <v>0.12</v>
      </c>
      <c r="L206" s="42">
        <v>0.16</v>
      </c>
      <c r="M206" s="42">
        <v>144.19</v>
      </c>
      <c r="N206" s="42">
        <v>45.97</v>
      </c>
      <c r="O206" s="42">
        <v>177.56</v>
      </c>
      <c r="P206" s="42">
        <v>1.8</v>
      </c>
      <c r="Q206" s="42">
        <v>354.79</v>
      </c>
      <c r="R206" s="42">
        <v>13.92</v>
      </c>
      <c r="S206" s="42">
        <v>0.01</v>
      </c>
      <c r="T206" s="42">
        <v>0</v>
      </c>
      <c r="U206" s="4" t="s">
        <v>137</v>
      </c>
      <c r="V206" s="4" t="s">
        <v>138</v>
      </c>
    </row>
    <row r="207" spans="1:23" s="6" customFormat="1" ht="25.5" customHeight="1">
      <c r="A207" s="1" t="s">
        <v>117</v>
      </c>
      <c r="B207" s="2">
        <v>180</v>
      </c>
      <c r="C207" s="3">
        <v>2.85</v>
      </c>
      <c r="D207" s="3">
        <v>2.4300000000000002</v>
      </c>
      <c r="E207" s="3">
        <v>14.35</v>
      </c>
      <c r="F207" s="3">
        <v>93.15</v>
      </c>
      <c r="G207" s="3">
        <v>0.03</v>
      </c>
      <c r="H207" s="3">
        <v>0.47</v>
      </c>
      <c r="I207" s="3">
        <v>0.01</v>
      </c>
      <c r="J207" s="3">
        <v>0</v>
      </c>
      <c r="K207" s="3">
        <v>0</v>
      </c>
      <c r="L207" s="3">
        <v>0.1</v>
      </c>
      <c r="M207" s="3">
        <v>100.26</v>
      </c>
      <c r="N207" s="3">
        <v>17.13</v>
      </c>
      <c r="O207" s="3">
        <v>79.099999999999994</v>
      </c>
      <c r="P207" s="3">
        <v>0.36</v>
      </c>
      <c r="Q207" s="3">
        <v>152.65</v>
      </c>
      <c r="R207" s="3">
        <v>8.1</v>
      </c>
      <c r="S207" s="3">
        <v>0</v>
      </c>
      <c r="T207" s="3">
        <v>0</v>
      </c>
      <c r="U207" s="4" t="s">
        <v>118</v>
      </c>
      <c r="V207" s="4" t="s">
        <v>28</v>
      </c>
      <c r="W207" s="5"/>
    </row>
    <row r="208" spans="1:23" ht="24" customHeight="1">
      <c r="A208" s="40" t="s">
        <v>35</v>
      </c>
      <c r="B208" s="41">
        <v>30</v>
      </c>
      <c r="C208" s="42">
        <v>1.99</v>
      </c>
      <c r="D208" s="42">
        <v>0.26</v>
      </c>
      <c r="E208" s="42">
        <v>12.72</v>
      </c>
      <c r="F208" s="42">
        <v>61.19</v>
      </c>
      <c r="G208" s="42">
        <v>0.05</v>
      </c>
      <c r="H208" s="42">
        <v>0</v>
      </c>
      <c r="I208" s="42">
        <v>0</v>
      </c>
      <c r="J208" s="42">
        <v>0.66</v>
      </c>
      <c r="K208" s="42">
        <v>0</v>
      </c>
      <c r="L208" s="42">
        <v>0.02</v>
      </c>
      <c r="M208" s="42">
        <v>5.4</v>
      </c>
      <c r="N208" s="42">
        <v>5.7</v>
      </c>
      <c r="O208" s="42">
        <v>26.1</v>
      </c>
      <c r="P208" s="42">
        <v>1.2</v>
      </c>
      <c r="Q208" s="42">
        <v>40.799999999999997</v>
      </c>
      <c r="R208" s="42">
        <v>1.68</v>
      </c>
      <c r="S208" s="42">
        <v>0</v>
      </c>
      <c r="T208" s="42">
        <v>0</v>
      </c>
      <c r="U208" s="4" t="s">
        <v>193</v>
      </c>
      <c r="V208" s="4" t="s">
        <v>36</v>
      </c>
    </row>
    <row r="209" spans="1:23" ht="12.2" customHeight="1">
      <c r="A209" s="43" t="s">
        <v>37</v>
      </c>
      <c r="B209" s="44">
        <f>SUM(B206:B208)</f>
        <v>410</v>
      </c>
      <c r="C209" s="39">
        <f t="shared" ref="C209:T209" si="29">SUM(C206:C208)</f>
        <v>12.97</v>
      </c>
      <c r="D209" s="39">
        <f t="shared" si="29"/>
        <v>10.82</v>
      </c>
      <c r="E209" s="39">
        <f t="shared" si="29"/>
        <v>56.589999999999996</v>
      </c>
      <c r="F209" s="39">
        <f t="shared" si="29"/>
        <v>407.61</v>
      </c>
      <c r="G209" s="39">
        <f t="shared" si="29"/>
        <v>0.24</v>
      </c>
      <c r="H209" s="39">
        <f t="shared" si="29"/>
        <v>2.34</v>
      </c>
      <c r="I209" s="39">
        <f t="shared" si="29"/>
        <v>0.08</v>
      </c>
      <c r="J209" s="39">
        <f t="shared" si="29"/>
        <v>2.06</v>
      </c>
      <c r="K209" s="39">
        <f t="shared" si="29"/>
        <v>0.12</v>
      </c>
      <c r="L209" s="39">
        <f t="shared" si="29"/>
        <v>0.28000000000000003</v>
      </c>
      <c r="M209" s="39">
        <f t="shared" si="29"/>
        <v>249.85</v>
      </c>
      <c r="N209" s="39">
        <f t="shared" si="29"/>
        <v>68.8</v>
      </c>
      <c r="O209" s="39">
        <f t="shared" si="29"/>
        <v>282.76</v>
      </c>
      <c r="P209" s="39">
        <f t="shared" si="29"/>
        <v>3.3600000000000003</v>
      </c>
      <c r="Q209" s="39">
        <f t="shared" si="29"/>
        <v>548.24</v>
      </c>
      <c r="R209" s="39">
        <f t="shared" si="29"/>
        <v>23.7</v>
      </c>
      <c r="S209" s="39">
        <f t="shared" si="29"/>
        <v>0.01</v>
      </c>
      <c r="T209" s="39">
        <f t="shared" si="29"/>
        <v>0</v>
      </c>
      <c r="U209" s="37"/>
      <c r="V209" s="37"/>
    </row>
    <row r="210" spans="1:23" ht="21.6" customHeight="1">
      <c r="A210" s="54" t="s">
        <v>54</v>
      </c>
      <c r="B210" s="54"/>
      <c r="C210" s="39">
        <f>C209+C204+C195</f>
        <v>63.970000000000006</v>
      </c>
      <c r="D210" s="39">
        <f t="shared" ref="D210:T210" si="30">D209+D204+D195</f>
        <v>62.19</v>
      </c>
      <c r="E210" s="39">
        <f t="shared" si="30"/>
        <v>271.75</v>
      </c>
      <c r="F210" s="39">
        <f t="shared" si="30"/>
        <v>1945.83</v>
      </c>
      <c r="G210" s="39">
        <f t="shared" si="30"/>
        <v>0.98</v>
      </c>
      <c r="H210" s="39">
        <f t="shared" si="30"/>
        <v>54.339999999999996</v>
      </c>
      <c r="I210" s="39">
        <f t="shared" si="30"/>
        <v>3.74</v>
      </c>
      <c r="J210" s="39">
        <f t="shared" si="30"/>
        <v>17.580000000000002</v>
      </c>
      <c r="K210" s="39">
        <f t="shared" si="30"/>
        <v>2.41</v>
      </c>
      <c r="L210" s="39">
        <f t="shared" si="30"/>
        <v>1.46</v>
      </c>
      <c r="M210" s="39">
        <f t="shared" si="30"/>
        <v>834.46999999999991</v>
      </c>
      <c r="N210" s="39">
        <f t="shared" si="30"/>
        <v>313.42999999999995</v>
      </c>
      <c r="O210" s="39">
        <f t="shared" si="30"/>
        <v>1313.92</v>
      </c>
      <c r="P210" s="39">
        <f t="shared" si="30"/>
        <v>17.86</v>
      </c>
      <c r="Q210" s="39">
        <f t="shared" si="30"/>
        <v>3038.5800000000004</v>
      </c>
      <c r="R210" s="39">
        <f t="shared" si="30"/>
        <v>82.239999999999981</v>
      </c>
      <c r="S210" s="39">
        <f t="shared" si="30"/>
        <v>0.32999999999999996</v>
      </c>
      <c r="T210" s="39">
        <f t="shared" si="30"/>
        <v>0.08</v>
      </c>
      <c r="U210" s="37"/>
      <c r="V210" s="37"/>
    </row>
    <row r="211" spans="1:23" ht="14.1" customHeight="1">
      <c r="A211" s="55" t="s">
        <v>139</v>
      </c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</row>
    <row r="212" spans="1:23" ht="28.35" customHeight="1">
      <c r="A212" s="56" t="s">
        <v>187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</row>
    <row r="213" spans="1:23" ht="13.35" customHeight="1">
      <c r="A213" s="53" t="s">
        <v>0</v>
      </c>
      <c r="B213" s="53" t="s">
        <v>1</v>
      </c>
      <c r="C213" s="52" t="s">
        <v>2</v>
      </c>
      <c r="D213" s="52"/>
      <c r="E213" s="52"/>
      <c r="F213" s="52" t="s">
        <v>3</v>
      </c>
      <c r="G213" s="52" t="s">
        <v>4</v>
      </c>
      <c r="H213" s="52"/>
      <c r="I213" s="52"/>
      <c r="J213" s="52"/>
      <c r="K213" s="52"/>
      <c r="L213" s="52"/>
      <c r="M213" s="52" t="s">
        <v>5</v>
      </c>
      <c r="N213" s="52"/>
      <c r="O213" s="52"/>
      <c r="P213" s="52"/>
      <c r="Q213" s="52"/>
      <c r="R213" s="52"/>
      <c r="S213" s="52"/>
      <c r="T213" s="52"/>
      <c r="U213" s="53" t="s">
        <v>6</v>
      </c>
      <c r="V213" s="53" t="s">
        <v>7</v>
      </c>
    </row>
    <row r="214" spans="1:23" ht="26.65" customHeight="1">
      <c r="A214" s="53"/>
      <c r="B214" s="53"/>
      <c r="C214" s="39" t="s">
        <v>8</v>
      </c>
      <c r="D214" s="39" t="s">
        <v>9</v>
      </c>
      <c r="E214" s="39" t="s">
        <v>10</v>
      </c>
      <c r="F214" s="52"/>
      <c r="G214" s="39" t="s">
        <v>11</v>
      </c>
      <c r="H214" s="39" t="s">
        <v>12</v>
      </c>
      <c r="I214" s="39" t="s">
        <v>13</v>
      </c>
      <c r="J214" s="39" t="s">
        <v>14</v>
      </c>
      <c r="K214" s="39" t="s">
        <v>15</v>
      </c>
      <c r="L214" s="39" t="s">
        <v>16</v>
      </c>
      <c r="M214" s="39" t="s">
        <v>17</v>
      </c>
      <c r="N214" s="39" t="s">
        <v>18</v>
      </c>
      <c r="O214" s="39" t="s">
        <v>19</v>
      </c>
      <c r="P214" s="39" t="s">
        <v>20</v>
      </c>
      <c r="Q214" s="39" t="s">
        <v>21</v>
      </c>
      <c r="R214" s="39" t="s">
        <v>22</v>
      </c>
      <c r="S214" s="39" t="s">
        <v>23</v>
      </c>
      <c r="T214" s="39" t="s">
        <v>24</v>
      </c>
      <c r="U214" s="53"/>
      <c r="V214" s="53"/>
    </row>
    <row r="215" spans="1:23" ht="14.65" customHeight="1">
      <c r="A215" s="48" t="s">
        <v>25</v>
      </c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</row>
    <row r="216" spans="1:23" ht="29.25" customHeight="1">
      <c r="A216" s="40" t="s">
        <v>140</v>
      </c>
      <c r="B216" s="41">
        <v>100</v>
      </c>
      <c r="C216" s="42">
        <v>2.02</v>
      </c>
      <c r="D216" s="42">
        <v>0.1</v>
      </c>
      <c r="E216" s="42">
        <v>20.55</v>
      </c>
      <c r="F216" s="42">
        <v>91.28</v>
      </c>
      <c r="G216" s="42">
        <v>7.0000000000000007E-2</v>
      </c>
      <c r="H216" s="42">
        <v>6.73</v>
      </c>
      <c r="I216" s="42">
        <v>1.6</v>
      </c>
      <c r="J216" s="42">
        <v>3.92</v>
      </c>
      <c r="K216" s="42">
        <v>0</v>
      </c>
      <c r="L216" s="42">
        <v>0.08</v>
      </c>
      <c r="M216" s="42">
        <v>44.56</v>
      </c>
      <c r="N216" s="42">
        <v>39.65</v>
      </c>
      <c r="O216" s="42">
        <v>62.49</v>
      </c>
      <c r="P216" s="42">
        <v>1.36</v>
      </c>
      <c r="Q216" s="42">
        <v>402.61</v>
      </c>
      <c r="R216" s="42">
        <v>6.61</v>
      </c>
      <c r="S216" s="42">
        <v>0.04</v>
      </c>
      <c r="T216" s="42">
        <v>0</v>
      </c>
      <c r="U216" s="4">
        <v>75</v>
      </c>
      <c r="V216" s="4">
        <v>2017</v>
      </c>
    </row>
    <row r="217" spans="1:23" ht="20.25" customHeight="1">
      <c r="A217" s="40" t="s">
        <v>141</v>
      </c>
      <c r="B217" s="41">
        <v>220</v>
      </c>
      <c r="C217" s="42">
        <v>14.1</v>
      </c>
      <c r="D217" s="42">
        <v>16</v>
      </c>
      <c r="E217" s="42">
        <v>21.1</v>
      </c>
      <c r="F217" s="42">
        <v>279.10000000000002</v>
      </c>
      <c r="G217" s="42">
        <v>0.11</v>
      </c>
      <c r="H217" s="42">
        <v>2.09</v>
      </c>
      <c r="I217" s="42">
        <v>0.1</v>
      </c>
      <c r="J217" s="42">
        <v>1.1000000000000001</v>
      </c>
      <c r="K217" s="42">
        <v>0.06</v>
      </c>
      <c r="L217" s="42">
        <v>0.19</v>
      </c>
      <c r="M217" s="42">
        <v>189.08</v>
      </c>
      <c r="N217" s="42">
        <v>30.6</v>
      </c>
      <c r="O217" s="42">
        <v>222.91</v>
      </c>
      <c r="P217" s="42">
        <v>1.88</v>
      </c>
      <c r="Q217" s="42">
        <v>300.45</v>
      </c>
      <c r="R217" s="42">
        <v>10.43</v>
      </c>
      <c r="S217" s="42">
        <v>0.08</v>
      </c>
      <c r="T217" s="42">
        <v>0.02</v>
      </c>
      <c r="U217" s="4" t="s">
        <v>223</v>
      </c>
      <c r="V217" s="4" t="s">
        <v>52</v>
      </c>
    </row>
    <row r="218" spans="1:23" s="6" customFormat="1" ht="21.75" customHeight="1">
      <c r="A218" s="1" t="s">
        <v>78</v>
      </c>
      <c r="B218" s="2">
        <v>200</v>
      </c>
      <c r="C218" s="3">
        <f>3.31*0.2</f>
        <v>0.66200000000000003</v>
      </c>
      <c r="D218" s="3">
        <f>0.46*0.2</f>
        <v>9.2000000000000012E-2</v>
      </c>
      <c r="E218" s="3">
        <f>160.07*0.2</f>
        <v>32.014000000000003</v>
      </c>
      <c r="F218" s="3">
        <f>664*0.2</f>
        <v>132.80000000000001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8.39</v>
      </c>
      <c r="N218" s="3">
        <v>1.8</v>
      </c>
      <c r="O218" s="3">
        <v>0</v>
      </c>
      <c r="P218" s="3">
        <v>0</v>
      </c>
      <c r="Q218" s="3">
        <v>1.08</v>
      </c>
      <c r="R218" s="3">
        <v>0</v>
      </c>
      <c r="S218" s="3">
        <v>0</v>
      </c>
      <c r="T218" s="3">
        <v>0</v>
      </c>
      <c r="U218" s="4" t="s">
        <v>79</v>
      </c>
      <c r="V218" s="4" t="s">
        <v>28</v>
      </c>
      <c r="W218" s="5"/>
    </row>
    <row r="219" spans="1:23" ht="24" customHeight="1">
      <c r="A219" s="40" t="s">
        <v>49</v>
      </c>
      <c r="B219" s="41">
        <v>30</v>
      </c>
      <c r="C219" s="42">
        <v>2.2999999999999998</v>
      </c>
      <c r="D219" s="42">
        <v>0.2</v>
      </c>
      <c r="E219" s="42">
        <v>15.1</v>
      </c>
      <c r="F219" s="42">
        <v>71</v>
      </c>
      <c r="G219" s="42">
        <v>0.05</v>
      </c>
      <c r="H219" s="42">
        <v>0</v>
      </c>
      <c r="I219" s="42">
        <v>0</v>
      </c>
      <c r="J219" s="42">
        <v>0.59</v>
      </c>
      <c r="K219" s="42">
        <v>0</v>
      </c>
      <c r="L219" s="42">
        <v>0.02</v>
      </c>
      <c r="M219" s="42">
        <v>6.9</v>
      </c>
      <c r="N219" s="42">
        <v>9.9</v>
      </c>
      <c r="O219" s="42">
        <v>25.2</v>
      </c>
      <c r="P219" s="42">
        <v>0.6</v>
      </c>
      <c r="Q219" s="42">
        <v>38.700000000000003</v>
      </c>
      <c r="R219" s="42">
        <v>0</v>
      </c>
      <c r="S219" s="42">
        <v>0</v>
      </c>
      <c r="T219" s="42">
        <v>0</v>
      </c>
      <c r="U219" s="4" t="s">
        <v>193</v>
      </c>
      <c r="V219" s="4" t="s">
        <v>36</v>
      </c>
    </row>
    <row r="220" spans="1:23" ht="21.75" customHeight="1">
      <c r="A220" s="40" t="s">
        <v>35</v>
      </c>
      <c r="B220" s="41">
        <v>20</v>
      </c>
      <c r="C220" s="42">
        <v>1.1200000000000001</v>
      </c>
      <c r="D220" s="42">
        <v>0.22</v>
      </c>
      <c r="E220" s="42">
        <v>9.8800000000000008</v>
      </c>
      <c r="F220" s="42">
        <v>45.98</v>
      </c>
      <c r="G220" s="42">
        <v>0.04</v>
      </c>
      <c r="H220" s="42">
        <v>0</v>
      </c>
      <c r="I220" s="42">
        <v>0</v>
      </c>
      <c r="J220" s="42">
        <v>0.44</v>
      </c>
      <c r="K220" s="42">
        <v>0</v>
      </c>
      <c r="L220" s="42">
        <v>0.02</v>
      </c>
      <c r="M220" s="42">
        <v>3.6</v>
      </c>
      <c r="N220" s="42">
        <v>3.8</v>
      </c>
      <c r="O220" s="42">
        <v>17.399999999999999</v>
      </c>
      <c r="P220" s="42">
        <v>0.8</v>
      </c>
      <c r="Q220" s="42">
        <v>27.2</v>
      </c>
      <c r="R220" s="42">
        <v>1.1200000000000001</v>
      </c>
      <c r="S220" s="42">
        <v>0</v>
      </c>
      <c r="T220" s="42">
        <v>0</v>
      </c>
      <c r="U220" s="4" t="s">
        <v>193</v>
      </c>
      <c r="V220" s="4" t="s">
        <v>36</v>
      </c>
    </row>
    <row r="221" spans="1:23" ht="12.2" customHeight="1">
      <c r="A221" s="43" t="s">
        <v>37</v>
      </c>
      <c r="B221" s="44">
        <f>SUM(B216:B220)</f>
        <v>570</v>
      </c>
      <c r="C221" s="39">
        <f t="shared" ref="C221:T221" si="31">SUM(C216:C220)</f>
        <v>20.202000000000002</v>
      </c>
      <c r="D221" s="39">
        <f t="shared" si="31"/>
        <v>16.611999999999998</v>
      </c>
      <c r="E221" s="39">
        <f t="shared" si="31"/>
        <v>98.644000000000005</v>
      </c>
      <c r="F221" s="39">
        <f t="shared" si="31"/>
        <v>620.16000000000008</v>
      </c>
      <c r="G221" s="39">
        <f t="shared" si="31"/>
        <v>0.26999999999999996</v>
      </c>
      <c r="H221" s="39">
        <f t="shared" si="31"/>
        <v>8.82</v>
      </c>
      <c r="I221" s="39">
        <f t="shared" si="31"/>
        <v>1.7000000000000002</v>
      </c>
      <c r="J221" s="39">
        <f t="shared" si="31"/>
        <v>6.05</v>
      </c>
      <c r="K221" s="39">
        <f t="shared" si="31"/>
        <v>0.06</v>
      </c>
      <c r="L221" s="39">
        <f t="shared" si="31"/>
        <v>0.31000000000000005</v>
      </c>
      <c r="M221" s="39">
        <f t="shared" si="31"/>
        <v>252.53000000000003</v>
      </c>
      <c r="N221" s="39">
        <f t="shared" si="31"/>
        <v>85.75</v>
      </c>
      <c r="O221" s="39">
        <f t="shared" si="31"/>
        <v>327.99999999999994</v>
      </c>
      <c r="P221" s="39">
        <f t="shared" si="31"/>
        <v>4.6400000000000006</v>
      </c>
      <c r="Q221" s="39">
        <f t="shared" si="31"/>
        <v>770.04000000000008</v>
      </c>
      <c r="R221" s="39">
        <f t="shared" si="31"/>
        <v>18.16</v>
      </c>
      <c r="S221" s="39">
        <f t="shared" si="31"/>
        <v>0.12</v>
      </c>
      <c r="T221" s="39">
        <f t="shared" si="31"/>
        <v>0.02</v>
      </c>
      <c r="U221" s="37"/>
      <c r="V221" s="37"/>
    </row>
    <row r="222" spans="1:23" ht="14.65" customHeight="1">
      <c r="A222" s="48" t="s">
        <v>38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</row>
    <row r="223" spans="1:23" ht="26.25" customHeight="1">
      <c r="A223" s="40" t="s">
        <v>142</v>
      </c>
      <c r="B223" s="41">
        <v>100</v>
      </c>
      <c r="C223" s="42">
        <v>2.37</v>
      </c>
      <c r="D223" s="42">
        <v>0.1</v>
      </c>
      <c r="E223" s="42">
        <v>22.87</v>
      </c>
      <c r="F223" s="42">
        <v>185.3</v>
      </c>
      <c r="G223" s="42">
        <v>0.05</v>
      </c>
      <c r="H223" s="42">
        <v>8.07</v>
      </c>
      <c r="I223" s="42">
        <v>0.08</v>
      </c>
      <c r="J223" s="42">
        <v>3.54</v>
      </c>
      <c r="K223" s="42">
        <v>0</v>
      </c>
      <c r="L223" s="42">
        <v>0.06</v>
      </c>
      <c r="M223" s="42">
        <v>33.31</v>
      </c>
      <c r="N223" s="42">
        <v>27.67</v>
      </c>
      <c r="O223" s="42">
        <v>52.36</v>
      </c>
      <c r="P223" s="42">
        <v>1.58</v>
      </c>
      <c r="Q223" s="42">
        <v>456.2</v>
      </c>
      <c r="R223" s="42">
        <v>7.8</v>
      </c>
      <c r="S223" s="42">
        <v>0.02</v>
      </c>
      <c r="T223" s="42">
        <v>0</v>
      </c>
      <c r="U223" s="4" t="s">
        <v>143</v>
      </c>
      <c r="V223" s="4" t="s">
        <v>28</v>
      </c>
    </row>
    <row r="224" spans="1:23" ht="20.25" customHeight="1">
      <c r="A224" s="40" t="s">
        <v>144</v>
      </c>
      <c r="B224" s="41">
        <v>250</v>
      </c>
      <c r="C224" s="42">
        <v>2.56</v>
      </c>
      <c r="D224" s="42">
        <v>5.54</v>
      </c>
      <c r="E224" s="42">
        <v>11.63</v>
      </c>
      <c r="F224" s="42">
        <v>115.71</v>
      </c>
      <c r="G224" s="42">
        <v>0.02</v>
      </c>
      <c r="H224" s="42">
        <v>0.4</v>
      </c>
      <c r="I224" s="42">
        <v>0.02</v>
      </c>
      <c r="J224" s="42">
        <v>2.2200000000000002</v>
      </c>
      <c r="K224" s="42">
        <v>0.11</v>
      </c>
      <c r="L224" s="42">
        <v>0.03</v>
      </c>
      <c r="M224" s="42">
        <v>26.36</v>
      </c>
      <c r="N224" s="42">
        <v>7.18</v>
      </c>
      <c r="O224" s="42">
        <v>30.2</v>
      </c>
      <c r="P224" s="42">
        <v>0.44</v>
      </c>
      <c r="Q224" s="42">
        <v>48.39</v>
      </c>
      <c r="R224" s="42">
        <v>1.58</v>
      </c>
      <c r="S224" s="42">
        <v>0</v>
      </c>
      <c r="T224" s="42">
        <v>0.01</v>
      </c>
      <c r="U224" s="4" t="s">
        <v>145</v>
      </c>
      <c r="V224" s="4" t="s">
        <v>28</v>
      </c>
    </row>
    <row r="225" spans="1:23" ht="21.75" customHeight="1">
      <c r="A225" s="40" t="s">
        <v>146</v>
      </c>
      <c r="B225" s="41">
        <v>180</v>
      </c>
      <c r="C225" s="42">
        <v>5.45</v>
      </c>
      <c r="D225" s="42">
        <v>9</v>
      </c>
      <c r="E225" s="42">
        <v>36.119999999999997</v>
      </c>
      <c r="F225" s="42">
        <v>256.44</v>
      </c>
      <c r="G225" s="42">
        <v>0.05</v>
      </c>
      <c r="H225" s="42">
        <v>0</v>
      </c>
      <c r="I225" s="42">
        <v>0.05</v>
      </c>
      <c r="J225" s="42">
        <v>2.31</v>
      </c>
      <c r="K225" s="42">
        <v>0.18</v>
      </c>
      <c r="L225" s="42">
        <v>0.04</v>
      </c>
      <c r="M225" s="42">
        <v>31.27</v>
      </c>
      <c r="N225" s="42">
        <v>21.5</v>
      </c>
      <c r="O225" s="42">
        <v>164.02</v>
      </c>
      <c r="P225" s="42">
        <v>1.06</v>
      </c>
      <c r="Q225" s="42">
        <v>97.65</v>
      </c>
      <c r="R225" s="42">
        <v>0</v>
      </c>
      <c r="S225" s="42">
        <v>0.03</v>
      </c>
      <c r="T225" s="42">
        <v>0.02</v>
      </c>
      <c r="U225" s="4" t="s">
        <v>147</v>
      </c>
      <c r="V225" s="4">
        <v>2017</v>
      </c>
    </row>
    <row r="226" spans="1:23" ht="19.5" customHeight="1">
      <c r="A226" s="40" t="s">
        <v>45</v>
      </c>
      <c r="B226" s="41">
        <v>125</v>
      </c>
      <c r="C226" s="42">
        <v>10.29</v>
      </c>
      <c r="D226" s="42">
        <v>8.82</v>
      </c>
      <c r="E226" s="42">
        <v>14.65</v>
      </c>
      <c r="F226" s="42">
        <v>179.68</v>
      </c>
      <c r="G226" s="42">
        <v>0.11</v>
      </c>
      <c r="H226" s="42">
        <v>0.2</v>
      </c>
      <c r="I226" s="42">
        <v>0.03</v>
      </c>
      <c r="J226" s="42">
        <v>3.44</v>
      </c>
      <c r="K226" s="42">
        <v>7.0000000000000007E-2</v>
      </c>
      <c r="L226" s="42">
        <v>0.1</v>
      </c>
      <c r="M226" s="42">
        <v>56.42</v>
      </c>
      <c r="N226" s="42">
        <v>51.61</v>
      </c>
      <c r="O226" s="42">
        <v>209.26</v>
      </c>
      <c r="P226" s="42">
        <v>1.64</v>
      </c>
      <c r="Q226" s="42">
        <v>371.11</v>
      </c>
      <c r="R226" s="42">
        <v>106.15</v>
      </c>
      <c r="S226" s="42">
        <v>0.45</v>
      </c>
      <c r="T226" s="42">
        <v>0.01</v>
      </c>
      <c r="U226" s="4" t="s">
        <v>46</v>
      </c>
      <c r="V226" s="4" t="s">
        <v>28</v>
      </c>
    </row>
    <row r="227" spans="1:23" s="6" customFormat="1" ht="21" customHeight="1">
      <c r="A227" s="1" t="s">
        <v>148</v>
      </c>
      <c r="B227" s="2">
        <v>180</v>
      </c>
      <c r="C227" s="3">
        <f>0.07*180/200</f>
        <v>6.3E-2</v>
      </c>
      <c r="D227" s="3">
        <f>0.02*180/200</f>
        <v>1.8000000000000002E-2</v>
      </c>
      <c r="E227" s="3">
        <f>15*180/200</f>
        <v>13.5</v>
      </c>
      <c r="F227" s="3">
        <f>60*180/200</f>
        <v>54</v>
      </c>
      <c r="G227" s="3">
        <v>0</v>
      </c>
      <c r="H227" s="3">
        <v>0.04</v>
      </c>
      <c r="I227" s="3">
        <v>0</v>
      </c>
      <c r="J227" s="3">
        <v>0</v>
      </c>
      <c r="K227" s="3">
        <v>0</v>
      </c>
      <c r="L227" s="3">
        <v>0.01</v>
      </c>
      <c r="M227" s="3">
        <v>11.97</v>
      </c>
      <c r="N227" s="3">
        <v>5.3</v>
      </c>
      <c r="O227" s="3">
        <v>6.68</v>
      </c>
      <c r="P227" s="3">
        <v>0.67</v>
      </c>
      <c r="Q227" s="3">
        <v>23.17</v>
      </c>
      <c r="R227" s="3">
        <v>0</v>
      </c>
      <c r="S227" s="3">
        <v>0</v>
      </c>
      <c r="T227" s="3">
        <v>0</v>
      </c>
      <c r="U227" s="4" t="s">
        <v>149</v>
      </c>
      <c r="V227" s="4" t="s">
        <v>28</v>
      </c>
      <c r="W227" s="5"/>
    </row>
    <row r="228" spans="1:23" ht="22.5" customHeight="1">
      <c r="A228" s="40" t="s">
        <v>49</v>
      </c>
      <c r="B228" s="41">
        <v>50</v>
      </c>
      <c r="C228" s="42">
        <v>3.8</v>
      </c>
      <c r="D228" s="42">
        <v>0.3</v>
      </c>
      <c r="E228" s="42">
        <v>25.1</v>
      </c>
      <c r="F228" s="42">
        <v>118.4</v>
      </c>
      <c r="G228" s="42">
        <v>0.08</v>
      </c>
      <c r="H228" s="42">
        <v>0</v>
      </c>
      <c r="I228" s="42">
        <v>0</v>
      </c>
      <c r="J228" s="42">
        <v>0.98</v>
      </c>
      <c r="K228" s="42">
        <v>0</v>
      </c>
      <c r="L228" s="42">
        <v>0.03</v>
      </c>
      <c r="M228" s="42">
        <v>11.5</v>
      </c>
      <c r="N228" s="42">
        <v>16.5</v>
      </c>
      <c r="O228" s="42">
        <v>42</v>
      </c>
      <c r="P228" s="42">
        <v>1</v>
      </c>
      <c r="Q228" s="42">
        <v>64.5</v>
      </c>
      <c r="R228" s="42">
        <v>0</v>
      </c>
      <c r="S228" s="42">
        <v>0.01</v>
      </c>
      <c r="T228" s="42">
        <v>0</v>
      </c>
      <c r="U228" s="4" t="s">
        <v>193</v>
      </c>
      <c r="V228" s="4" t="s">
        <v>36</v>
      </c>
    </row>
    <row r="229" spans="1:23" s="6" customFormat="1" ht="20.25" customHeight="1">
      <c r="A229" s="1" t="s">
        <v>35</v>
      </c>
      <c r="B229" s="2">
        <v>40</v>
      </c>
      <c r="C229" s="3">
        <v>2.65</v>
      </c>
      <c r="D229" s="3">
        <v>0.35</v>
      </c>
      <c r="E229" s="3">
        <v>16.96</v>
      </c>
      <c r="F229" s="3">
        <v>81.58</v>
      </c>
      <c r="G229" s="3">
        <v>7.0000000000000007E-2</v>
      </c>
      <c r="H229" s="3">
        <v>0</v>
      </c>
      <c r="I229" s="3">
        <v>0</v>
      </c>
      <c r="J229" s="3">
        <v>0.88</v>
      </c>
      <c r="K229" s="3">
        <v>0</v>
      </c>
      <c r="L229" s="3">
        <v>0.03</v>
      </c>
      <c r="M229" s="3">
        <v>7.2</v>
      </c>
      <c r="N229" s="3">
        <v>7.6</v>
      </c>
      <c r="O229" s="3">
        <v>34.799999999999997</v>
      </c>
      <c r="P229" s="3">
        <v>1.6</v>
      </c>
      <c r="Q229" s="3">
        <v>54.4</v>
      </c>
      <c r="R229" s="3">
        <v>2.2400000000000002</v>
      </c>
      <c r="S229" s="3">
        <v>0</v>
      </c>
      <c r="T229" s="3">
        <v>0</v>
      </c>
      <c r="U229" s="4" t="s">
        <v>193</v>
      </c>
      <c r="V229" s="4" t="s">
        <v>36</v>
      </c>
      <c r="W229" s="5"/>
    </row>
    <row r="230" spans="1:23" ht="21.6" customHeight="1">
      <c r="A230" s="43" t="s">
        <v>37</v>
      </c>
      <c r="B230" s="44">
        <f>SUM(B223:B229)</f>
        <v>925</v>
      </c>
      <c r="C230" s="39">
        <f t="shared" ref="C230:T230" si="32">SUM(C223:C229)</f>
        <v>27.182999999999996</v>
      </c>
      <c r="D230" s="39">
        <f t="shared" si="32"/>
        <v>24.128000000000004</v>
      </c>
      <c r="E230" s="39">
        <f t="shared" si="32"/>
        <v>140.83000000000001</v>
      </c>
      <c r="F230" s="39">
        <f t="shared" si="32"/>
        <v>991.11000000000013</v>
      </c>
      <c r="G230" s="39">
        <f t="shared" si="32"/>
        <v>0.38</v>
      </c>
      <c r="H230" s="39">
        <f t="shared" si="32"/>
        <v>8.7099999999999991</v>
      </c>
      <c r="I230" s="39">
        <f t="shared" si="32"/>
        <v>0.18000000000000002</v>
      </c>
      <c r="J230" s="39">
        <f t="shared" si="32"/>
        <v>13.370000000000001</v>
      </c>
      <c r="K230" s="39">
        <f t="shared" si="32"/>
        <v>0.36</v>
      </c>
      <c r="L230" s="39">
        <f t="shared" si="32"/>
        <v>0.30000000000000004</v>
      </c>
      <c r="M230" s="39">
        <f t="shared" si="32"/>
        <v>178.03</v>
      </c>
      <c r="N230" s="39">
        <f t="shared" si="32"/>
        <v>137.35999999999999</v>
      </c>
      <c r="O230" s="39">
        <f t="shared" si="32"/>
        <v>539.32000000000005</v>
      </c>
      <c r="P230" s="39">
        <f t="shared" si="32"/>
        <v>7.99</v>
      </c>
      <c r="Q230" s="39">
        <f t="shared" si="32"/>
        <v>1115.42</v>
      </c>
      <c r="R230" s="39">
        <f t="shared" si="32"/>
        <v>117.77</v>
      </c>
      <c r="S230" s="39">
        <f t="shared" si="32"/>
        <v>0.51</v>
      </c>
      <c r="T230" s="39">
        <f t="shared" si="32"/>
        <v>0.04</v>
      </c>
      <c r="U230" s="37"/>
      <c r="V230" s="37"/>
    </row>
    <row r="231" spans="1:23" ht="14.65" customHeight="1">
      <c r="A231" s="48" t="s">
        <v>50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</row>
    <row r="232" spans="1:23" ht="28.5" customHeight="1">
      <c r="A232" s="40" t="s">
        <v>150</v>
      </c>
      <c r="B232" s="41">
        <v>200</v>
      </c>
      <c r="C232" s="42">
        <v>9.4700000000000006</v>
      </c>
      <c r="D232" s="42">
        <v>12.27</v>
      </c>
      <c r="E232" s="42">
        <v>17.47</v>
      </c>
      <c r="F232" s="42">
        <v>208.73</v>
      </c>
      <c r="G232" s="42">
        <v>0.4</v>
      </c>
      <c r="H232" s="42">
        <v>7.6</v>
      </c>
      <c r="I232" s="42">
        <v>0.53</v>
      </c>
      <c r="J232" s="42">
        <v>0.45</v>
      </c>
      <c r="K232" s="42">
        <v>7.0000000000000007E-2</v>
      </c>
      <c r="L232" s="42">
        <v>0.16</v>
      </c>
      <c r="M232" s="42">
        <v>39.369999999999997</v>
      </c>
      <c r="N232" s="42">
        <v>46.62</v>
      </c>
      <c r="O232" s="42">
        <v>185.71</v>
      </c>
      <c r="P232" s="42">
        <v>2.42</v>
      </c>
      <c r="Q232" s="42">
        <v>788.27</v>
      </c>
      <c r="R232" s="42">
        <v>11.61</v>
      </c>
      <c r="S232" s="42">
        <v>0.09</v>
      </c>
      <c r="T232" s="42">
        <v>0</v>
      </c>
      <c r="U232" s="4" t="s">
        <v>224</v>
      </c>
      <c r="V232" s="4" t="s">
        <v>151</v>
      </c>
    </row>
    <row r="233" spans="1:23" s="6" customFormat="1" ht="22.5" customHeight="1">
      <c r="A233" s="1" t="s">
        <v>47</v>
      </c>
      <c r="B233" s="2">
        <v>180</v>
      </c>
      <c r="C233" s="3">
        <v>0.21</v>
      </c>
      <c r="D233" s="3">
        <v>0.01</v>
      </c>
      <c r="E233" s="3">
        <v>26.54</v>
      </c>
      <c r="F233" s="3">
        <v>136.08000000000001</v>
      </c>
      <c r="G233" s="3">
        <v>0</v>
      </c>
      <c r="H233" s="3">
        <v>0.1</v>
      </c>
      <c r="I233" s="3">
        <v>0</v>
      </c>
      <c r="J233" s="3">
        <v>0</v>
      </c>
      <c r="K233" s="3">
        <v>0</v>
      </c>
      <c r="L233" s="3">
        <v>0</v>
      </c>
      <c r="M233" s="3">
        <v>24.05</v>
      </c>
      <c r="N233" s="3">
        <v>5.26</v>
      </c>
      <c r="O233" s="3">
        <v>13.86</v>
      </c>
      <c r="P233" s="3">
        <v>0.65</v>
      </c>
      <c r="Q233" s="3">
        <v>72.17</v>
      </c>
      <c r="R233" s="3">
        <v>0</v>
      </c>
      <c r="S233" s="3">
        <v>0</v>
      </c>
      <c r="T233" s="3">
        <v>0</v>
      </c>
      <c r="U233" s="4" t="s">
        <v>48</v>
      </c>
      <c r="V233" s="4" t="s">
        <v>28</v>
      </c>
      <c r="W233" s="5"/>
    </row>
    <row r="234" spans="1:23" ht="30.75" customHeight="1">
      <c r="A234" s="40" t="s">
        <v>35</v>
      </c>
      <c r="B234" s="41">
        <v>30</v>
      </c>
      <c r="C234" s="42">
        <v>1.99</v>
      </c>
      <c r="D234" s="42">
        <v>0.26</v>
      </c>
      <c r="E234" s="42">
        <v>12.72</v>
      </c>
      <c r="F234" s="42">
        <v>61.19</v>
      </c>
      <c r="G234" s="42">
        <v>0.05</v>
      </c>
      <c r="H234" s="42">
        <v>0</v>
      </c>
      <c r="I234" s="42">
        <v>0</v>
      </c>
      <c r="J234" s="42">
        <v>0.66</v>
      </c>
      <c r="K234" s="42">
        <v>0</v>
      </c>
      <c r="L234" s="42">
        <v>0.02</v>
      </c>
      <c r="M234" s="42">
        <v>5.4</v>
      </c>
      <c r="N234" s="42">
        <v>5.7</v>
      </c>
      <c r="O234" s="42">
        <v>26.1</v>
      </c>
      <c r="P234" s="42">
        <v>1.2</v>
      </c>
      <c r="Q234" s="42">
        <v>40.799999999999997</v>
      </c>
      <c r="R234" s="42">
        <v>1.68</v>
      </c>
      <c r="S234" s="42">
        <v>0</v>
      </c>
      <c r="T234" s="42">
        <v>0</v>
      </c>
      <c r="U234" s="4" t="s">
        <v>193</v>
      </c>
      <c r="V234" s="4" t="s">
        <v>36</v>
      </c>
    </row>
    <row r="235" spans="1:23" ht="12.2" customHeight="1">
      <c r="A235" s="43" t="s">
        <v>37</v>
      </c>
      <c r="B235" s="44">
        <f>SUM(B232:B234)</f>
        <v>410</v>
      </c>
      <c r="C235" s="39">
        <f t="shared" ref="C235:T235" si="33">SUM(C232:C234)</f>
        <v>11.670000000000002</v>
      </c>
      <c r="D235" s="39">
        <f t="shared" si="33"/>
        <v>12.54</v>
      </c>
      <c r="E235" s="39">
        <f t="shared" si="33"/>
        <v>56.73</v>
      </c>
      <c r="F235" s="39">
        <f t="shared" si="33"/>
        <v>406</v>
      </c>
      <c r="G235" s="39">
        <f t="shared" si="33"/>
        <v>0.45</v>
      </c>
      <c r="H235" s="39">
        <f t="shared" si="33"/>
        <v>7.6999999999999993</v>
      </c>
      <c r="I235" s="39">
        <f t="shared" si="33"/>
        <v>0.53</v>
      </c>
      <c r="J235" s="39">
        <f t="shared" si="33"/>
        <v>1.1100000000000001</v>
      </c>
      <c r="K235" s="39">
        <f t="shared" si="33"/>
        <v>7.0000000000000007E-2</v>
      </c>
      <c r="L235" s="39">
        <f t="shared" si="33"/>
        <v>0.18</v>
      </c>
      <c r="M235" s="39">
        <f t="shared" si="33"/>
        <v>68.820000000000007</v>
      </c>
      <c r="N235" s="39">
        <f t="shared" si="33"/>
        <v>57.58</v>
      </c>
      <c r="O235" s="39">
        <f t="shared" si="33"/>
        <v>225.67</v>
      </c>
      <c r="P235" s="39">
        <f t="shared" si="33"/>
        <v>4.2699999999999996</v>
      </c>
      <c r="Q235" s="39">
        <f t="shared" si="33"/>
        <v>901.2399999999999</v>
      </c>
      <c r="R235" s="39">
        <f t="shared" si="33"/>
        <v>13.29</v>
      </c>
      <c r="S235" s="39">
        <f t="shared" si="33"/>
        <v>0.09</v>
      </c>
      <c r="T235" s="39">
        <f t="shared" si="33"/>
        <v>0</v>
      </c>
      <c r="U235" s="37"/>
      <c r="V235" s="37"/>
    </row>
    <row r="236" spans="1:23" ht="21.6" customHeight="1">
      <c r="A236" s="54" t="s">
        <v>54</v>
      </c>
      <c r="B236" s="54"/>
      <c r="C236" s="39">
        <f>C235+C230+C221</f>
        <v>59.054999999999993</v>
      </c>
      <c r="D236" s="39">
        <f t="shared" ref="D236:T236" si="34">D235+D230+D221</f>
        <v>53.28</v>
      </c>
      <c r="E236" s="39">
        <f t="shared" si="34"/>
        <v>296.20400000000001</v>
      </c>
      <c r="F236" s="39">
        <f t="shared" si="34"/>
        <v>2017.2700000000002</v>
      </c>
      <c r="G236" s="39">
        <f t="shared" si="34"/>
        <v>1.1000000000000001</v>
      </c>
      <c r="H236" s="39">
        <f t="shared" si="34"/>
        <v>25.229999999999997</v>
      </c>
      <c r="I236" s="39">
        <f t="shared" si="34"/>
        <v>2.41</v>
      </c>
      <c r="J236" s="39">
        <f t="shared" si="34"/>
        <v>20.53</v>
      </c>
      <c r="K236" s="39">
        <f t="shared" si="34"/>
        <v>0.49</v>
      </c>
      <c r="L236" s="39">
        <f t="shared" si="34"/>
        <v>0.79</v>
      </c>
      <c r="M236" s="39">
        <f t="shared" si="34"/>
        <v>499.38000000000005</v>
      </c>
      <c r="N236" s="39">
        <f t="shared" si="34"/>
        <v>280.69</v>
      </c>
      <c r="O236" s="39">
        <f t="shared" si="34"/>
        <v>1092.99</v>
      </c>
      <c r="P236" s="39">
        <f t="shared" si="34"/>
        <v>16.899999999999999</v>
      </c>
      <c r="Q236" s="39">
        <f t="shared" si="34"/>
        <v>2786.7</v>
      </c>
      <c r="R236" s="39">
        <f t="shared" si="34"/>
        <v>149.22</v>
      </c>
      <c r="S236" s="39">
        <f t="shared" si="34"/>
        <v>0.72</v>
      </c>
      <c r="T236" s="39">
        <f t="shared" si="34"/>
        <v>0.06</v>
      </c>
      <c r="U236" s="37"/>
      <c r="V236" s="37"/>
    </row>
    <row r="237" spans="1:23" ht="14.1" customHeight="1">
      <c r="A237" s="55" t="s">
        <v>152</v>
      </c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</row>
    <row r="238" spans="1:23" ht="28.35" customHeight="1">
      <c r="A238" s="56" t="s">
        <v>188</v>
      </c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</row>
    <row r="239" spans="1:23" ht="13.35" customHeight="1">
      <c r="A239" s="53" t="s">
        <v>0</v>
      </c>
      <c r="B239" s="53" t="s">
        <v>1</v>
      </c>
      <c r="C239" s="52" t="s">
        <v>2</v>
      </c>
      <c r="D239" s="52"/>
      <c r="E239" s="52"/>
      <c r="F239" s="52" t="s">
        <v>3</v>
      </c>
      <c r="G239" s="52" t="s">
        <v>4</v>
      </c>
      <c r="H239" s="52"/>
      <c r="I239" s="52"/>
      <c r="J239" s="52"/>
      <c r="K239" s="52"/>
      <c r="L239" s="52"/>
      <c r="M239" s="52" t="s">
        <v>5</v>
      </c>
      <c r="N239" s="52"/>
      <c r="O239" s="52"/>
      <c r="P239" s="52"/>
      <c r="Q239" s="52"/>
      <c r="R239" s="52"/>
      <c r="S239" s="52"/>
      <c r="T239" s="52"/>
      <c r="U239" s="53" t="s">
        <v>6</v>
      </c>
      <c r="V239" s="53" t="s">
        <v>7</v>
      </c>
    </row>
    <row r="240" spans="1:23" ht="26.65" customHeight="1">
      <c r="A240" s="53"/>
      <c r="B240" s="53"/>
      <c r="C240" s="39" t="s">
        <v>8</v>
      </c>
      <c r="D240" s="39" t="s">
        <v>9</v>
      </c>
      <c r="E240" s="39" t="s">
        <v>10</v>
      </c>
      <c r="F240" s="52"/>
      <c r="G240" s="39" t="s">
        <v>11</v>
      </c>
      <c r="H240" s="39" t="s">
        <v>12</v>
      </c>
      <c r="I240" s="39" t="s">
        <v>13</v>
      </c>
      <c r="J240" s="39" t="s">
        <v>14</v>
      </c>
      <c r="K240" s="39" t="s">
        <v>15</v>
      </c>
      <c r="L240" s="39" t="s">
        <v>16</v>
      </c>
      <c r="M240" s="39" t="s">
        <v>17</v>
      </c>
      <c r="N240" s="39" t="s">
        <v>18</v>
      </c>
      <c r="O240" s="39" t="s">
        <v>19</v>
      </c>
      <c r="P240" s="39" t="s">
        <v>20</v>
      </c>
      <c r="Q240" s="39" t="s">
        <v>21</v>
      </c>
      <c r="R240" s="39" t="s">
        <v>22</v>
      </c>
      <c r="S240" s="39" t="s">
        <v>23</v>
      </c>
      <c r="T240" s="39" t="s">
        <v>24</v>
      </c>
      <c r="U240" s="53"/>
      <c r="V240" s="53"/>
    </row>
    <row r="241" spans="1:23" ht="14.65" customHeight="1">
      <c r="A241" s="48" t="s">
        <v>25</v>
      </c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</row>
    <row r="242" spans="1:23" ht="19.5" customHeight="1">
      <c r="A242" s="40" t="s">
        <v>153</v>
      </c>
      <c r="B242" s="41">
        <v>110</v>
      </c>
      <c r="C242" s="42">
        <v>0.5</v>
      </c>
      <c r="D242" s="42">
        <v>0.4</v>
      </c>
      <c r="E242" s="42">
        <v>26.7</v>
      </c>
      <c r="F242" s="42">
        <v>114.5</v>
      </c>
      <c r="G242" s="42">
        <v>0.03</v>
      </c>
      <c r="H242" s="42">
        <v>3.52</v>
      </c>
      <c r="I242" s="42">
        <v>0</v>
      </c>
      <c r="J242" s="42">
        <v>0.55000000000000004</v>
      </c>
      <c r="K242" s="42">
        <v>0</v>
      </c>
      <c r="L242" s="42">
        <v>0.02</v>
      </c>
      <c r="M242" s="42">
        <v>17.170000000000002</v>
      </c>
      <c r="N242" s="42">
        <v>8.6</v>
      </c>
      <c r="O242" s="42">
        <v>15.68</v>
      </c>
      <c r="P242" s="42">
        <v>1.9</v>
      </c>
      <c r="Q242" s="42">
        <v>294.74</v>
      </c>
      <c r="R242" s="42">
        <v>1.76</v>
      </c>
      <c r="S242" s="42">
        <v>0.01</v>
      </c>
      <c r="T242" s="42">
        <v>0</v>
      </c>
      <c r="U242" s="4" t="s">
        <v>225</v>
      </c>
      <c r="V242" s="4" t="s">
        <v>52</v>
      </c>
    </row>
    <row r="243" spans="1:23" ht="20.25" customHeight="1">
      <c r="A243" s="40" t="s">
        <v>237</v>
      </c>
      <c r="B243" s="41">
        <v>200</v>
      </c>
      <c r="C243" s="42">
        <v>16.23</v>
      </c>
      <c r="D243" s="42">
        <v>19.32</v>
      </c>
      <c r="E243" s="42">
        <v>18.95</v>
      </c>
      <c r="F243" s="42">
        <v>337.15</v>
      </c>
      <c r="G243" s="42">
        <v>0.4</v>
      </c>
      <c r="H243" s="42">
        <v>10.4</v>
      </c>
      <c r="I243" s="42">
        <v>0.01</v>
      </c>
      <c r="J243" s="42">
        <v>3.53</v>
      </c>
      <c r="K243" s="42">
        <v>0</v>
      </c>
      <c r="L243" s="42">
        <v>0.16</v>
      </c>
      <c r="M243" s="42">
        <v>21.98</v>
      </c>
      <c r="N243" s="42">
        <v>44.44</v>
      </c>
      <c r="O243" s="42">
        <v>182.34</v>
      </c>
      <c r="P243" s="42">
        <v>2.42</v>
      </c>
      <c r="Q243" s="42">
        <v>955.76</v>
      </c>
      <c r="R243" s="42">
        <v>11.92</v>
      </c>
      <c r="S243" s="42">
        <v>0.08</v>
      </c>
      <c r="T243" s="42">
        <v>0</v>
      </c>
      <c r="U243" s="4" t="s">
        <v>94</v>
      </c>
      <c r="V243" s="4">
        <v>2017</v>
      </c>
    </row>
    <row r="244" spans="1:23" s="6" customFormat="1" ht="19.5" customHeight="1">
      <c r="A244" s="1" t="s">
        <v>154</v>
      </c>
      <c r="B244" s="2">
        <v>200</v>
      </c>
      <c r="C244" s="3">
        <v>2.94</v>
      </c>
      <c r="D244" s="3">
        <f>17.72*0.2</f>
        <v>3.544</v>
      </c>
      <c r="E244" s="3">
        <f>87.89*0.2</f>
        <v>17.577999999999999</v>
      </c>
      <c r="F244" s="3">
        <f>593*0.2</f>
        <v>118.60000000000001</v>
      </c>
      <c r="G244" s="3">
        <v>0.03</v>
      </c>
      <c r="H244" s="3">
        <v>0.47</v>
      </c>
      <c r="I244" s="3">
        <v>0.01</v>
      </c>
      <c r="J244" s="3">
        <v>0</v>
      </c>
      <c r="K244" s="3">
        <v>0</v>
      </c>
      <c r="L244" s="3">
        <v>0.1</v>
      </c>
      <c r="M244" s="3">
        <v>100.28</v>
      </c>
      <c r="N244" s="3">
        <v>24.74</v>
      </c>
      <c r="O244" s="3">
        <v>86.02</v>
      </c>
      <c r="P244" s="3">
        <v>0.78</v>
      </c>
      <c r="Q244" s="3">
        <v>186.56</v>
      </c>
      <c r="R244" s="3">
        <v>8.1</v>
      </c>
      <c r="S244" s="3">
        <v>0</v>
      </c>
      <c r="T244" s="3">
        <v>0</v>
      </c>
      <c r="U244" s="4" t="s">
        <v>96</v>
      </c>
      <c r="V244" s="4" t="s">
        <v>28</v>
      </c>
      <c r="W244" s="5"/>
    </row>
    <row r="245" spans="1:23" ht="20.25" customHeight="1">
      <c r="A245" s="40" t="s">
        <v>49</v>
      </c>
      <c r="B245" s="41">
        <v>40</v>
      </c>
      <c r="C245" s="42">
        <v>3.05</v>
      </c>
      <c r="D245" s="42">
        <v>0.25</v>
      </c>
      <c r="E245" s="42">
        <v>20.07</v>
      </c>
      <c r="F245" s="42">
        <v>94.73</v>
      </c>
      <c r="G245" s="42">
        <v>0.06</v>
      </c>
      <c r="H245" s="42">
        <v>0</v>
      </c>
      <c r="I245" s="42">
        <v>0</v>
      </c>
      <c r="J245" s="42">
        <v>0.78</v>
      </c>
      <c r="K245" s="42">
        <v>0</v>
      </c>
      <c r="L245" s="42">
        <v>0.02</v>
      </c>
      <c r="M245" s="42">
        <v>9.1999999999999993</v>
      </c>
      <c r="N245" s="42">
        <v>13.2</v>
      </c>
      <c r="O245" s="42">
        <v>33.6</v>
      </c>
      <c r="P245" s="42">
        <v>0.8</v>
      </c>
      <c r="Q245" s="42">
        <v>51.6</v>
      </c>
      <c r="R245" s="42">
        <v>0</v>
      </c>
      <c r="S245" s="42">
        <v>0.01</v>
      </c>
      <c r="T245" s="42">
        <v>0</v>
      </c>
      <c r="U245" s="4" t="s">
        <v>193</v>
      </c>
      <c r="V245" s="4" t="s">
        <v>36</v>
      </c>
    </row>
    <row r="246" spans="1:23" ht="21.6" customHeight="1">
      <c r="A246" s="43" t="s">
        <v>37</v>
      </c>
      <c r="B246" s="44">
        <f>SUM(B242:B245)</f>
        <v>550</v>
      </c>
      <c r="C246" s="39">
        <f t="shared" ref="C246:T246" si="35">SUM(C242:C245)</f>
        <v>22.720000000000002</v>
      </c>
      <c r="D246" s="39">
        <f t="shared" si="35"/>
        <v>23.513999999999999</v>
      </c>
      <c r="E246" s="39">
        <f t="shared" si="35"/>
        <v>83.298000000000002</v>
      </c>
      <c r="F246" s="39">
        <f t="shared" si="35"/>
        <v>664.98</v>
      </c>
      <c r="G246" s="39">
        <f t="shared" si="35"/>
        <v>0.52</v>
      </c>
      <c r="H246" s="39">
        <f t="shared" si="35"/>
        <v>14.39</v>
      </c>
      <c r="I246" s="39">
        <f t="shared" si="35"/>
        <v>0.02</v>
      </c>
      <c r="J246" s="39">
        <f t="shared" si="35"/>
        <v>4.8600000000000003</v>
      </c>
      <c r="K246" s="39">
        <f t="shared" si="35"/>
        <v>0</v>
      </c>
      <c r="L246" s="39">
        <f t="shared" si="35"/>
        <v>0.30000000000000004</v>
      </c>
      <c r="M246" s="39">
        <f t="shared" si="35"/>
        <v>148.63</v>
      </c>
      <c r="N246" s="39">
        <f t="shared" si="35"/>
        <v>90.98</v>
      </c>
      <c r="O246" s="39">
        <f t="shared" si="35"/>
        <v>317.64000000000004</v>
      </c>
      <c r="P246" s="39">
        <f t="shared" si="35"/>
        <v>5.9</v>
      </c>
      <c r="Q246" s="39">
        <f t="shared" si="35"/>
        <v>1488.6599999999999</v>
      </c>
      <c r="R246" s="39">
        <f t="shared" si="35"/>
        <v>21.78</v>
      </c>
      <c r="S246" s="39">
        <f t="shared" si="35"/>
        <v>9.9999999999999992E-2</v>
      </c>
      <c r="T246" s="39">
        <f t="shared" si="35"/>
        <v>0</v>
      </c>
      <c r="U246" s="37"/>
      <c r="V246" s="37"/>
    </row>
    <row r="247" spans="1:23" ht="14.65" customHeight="1">
      <c r="A247" s="48" t="s">
        <v>38</v>
      </c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</row>
    <row r="248" spans="1:23" ht="23.25" customHeight="1">
      <c r="A248" s="40" t="s">
        <v>155</v>
      </c>
      <c r="B248" s="41">
        <v>100</v>
      </c>
      <c r="C248" s="42">
        <v>1.17</v>
      </c>
      <c r="D248" s="42">
        <v>4.17</v>
      </c>
      <c r="E248" s="42">
        <v>12.33</v>
      </c>
      <c r="F248" s="42">
        <v>86.5</v>
      </c>
      <c r="G248" s="42">
        <v>0.03</v>
      </c>
      <c r="H248" s="42">
        <v>15.01</v>
      </c>
      <c r="I248" s="42">
        <v>0.3</v>
      </c>
      <c r="J248" s="42">
        <v>2.2999999999999998</v>
      </c>
      <c r="K248" s="42">
        <v>0</v>
      </c>
      <c r="L248" s="42">
        <v>0.04</v>
      </c>
      <c r="M248" s="42">
        <v>51.76</v>
      </c>
      <c r="N248" s="42">
        <v>20.25</v>
      </c>
      <c r="O248" s="42">
        <v>34.26</v>
      </c>
      <c r="P248" s="42">
        <v>0.9</v>
      </c>
      <c r="Q248" s="42">
        <v>214.35</v>
      </c>
      <c r="R248" s="42">
        <v>2.52</v>
      </c>
      <c r="S248" s="42">
        <v>0.02</v>
      </c>
      <c r="T248" s="42">
        <v>0</v>
      </c>
      <c r="U248" s="4" t="s">
        <v>226</v>
      </c>
      <c r="V248" s="4" t="s">
        <v>40</v>
      </c>
    </row>
    <row r="249" spans="1:23" ht="21.75" customHeight="1">
      <c r="A249" s="40" t="s">
        <v>156</v>
      </c>
      <c r="B249" s="41">
        <v>250</v>
      </c>
      <c r="C249" s="42">
        <v>2.75</v>
      </c>
      <c r="D249" s="42">
        <v>5.13</v>
      </c>
      <c r="E249" s="42">
        <v>16.13</v>
      </c>
      <c r="F249" s="42">
        <v>110.5</v>
      </c>
      <c r="G249" s="42">
        <v>0.06</v>
      </c>
      <c r="H249" s="42">
        <v>14.71</v>
      </c>
      <c r="I249" s="42">
        <v>0.26</v>
      </c>
      <c r="J249" s="42">
        <v>2.4300000000000002</v>
      </c>
      <c r="K249" s="42">
        <v>0</v>
      </c>
      <c r="L249" s="42">
        <v>0.06</v>
      </c>
      <c r="M249" s="42">
        <v>66.72</v>
      </c>
      <c r="N249" s="42">
        <v>33.479999999999997</v>
      </c>
      <c r="O249" s="42">
        <v>63.77</v>
      </c>
      <c r="P249" s="42">
        <v>1.5</v>
      </c>
      <c r="Q249" s="42">
        <v>535.86</v>
      </c>
      <c r="R249" s="42">
        <v>6.6</v>
      </c>
      <c r="S249" s="42">
        <v>0.04</v>
      </c>
      <c r="T249" s="42">
        <v>0</v>
      </c>
      <c r="U249" s="4" t="s">
        <v>227</v>
      </c>
      <c r="V249" s="4" t="s">
        <v>52</v>
      </c>
    </row>
    <row r="250" spans="1:23" ht="19.5" customHeight="1">
      <c r="A250" s="40" t="s">
        <v>157</v>
      </c>
      <c r="B250" s="41">
        <v>180</v>
      </c>
      <c r="C250" s="42">
        <v>7.2</v>
      </c>
      <c r="D250" s="42">
        <v>11.25</v>
      </c>
      <c r="E250" s="42">
        <v>25.8</v>
      </c>
      <c r="F250" s="42">
        <v>236.64</v>
      </c>
      <c r="G250" s="42">
        <v>0.14000000000000001</v>
      </c>
      <c r="H250" s="42">
        <v>12.16</v>
      </c>
      <c r="I250" s="42">
        <v>7.0000000000000007E-2</v>
      </c>
      <c r="J250" s="42">
        <v>3.37</v>
      </c>
      <c r="K250" s="42">
        <v>0.05</v>
      </c>
      <c r="L250" s="42">
        <v>0.14000000000000001</v>
      </c>
      <c r="M250" s="42">
        <v>189.99</v>
      </c>
      <c r="N250" s="42">
        <v>38.99</v>
      </c>
      <c r="O250" s="42">
        <v>180.35</v>
      </c>
      <c r="P250" s="42">
        <v>1.73</v>
      </c>
      <c r="Q250" s="42">
        <v>847.51</v>
      </c>
      <c r="R250" s="42">
        <v>8.2100000000000009</v>
      </c>
      <c r="S250" s="42">
        <v>0.05</v>
      </c>
      <c r="T250" s="42">
        <v>0</v>
      </c>
      <c r="U250" s="4" t="s">
        <v>228</v>
      </c>
      <c r="V250" s="4" t="s">
        <v>40</v>
      </c>
    </row>
    <row r="251" spans="1:23" ht="21.75" customHeight="1">
      <c r="A251" s="40" t="s">
        <v>158</v>
      </c>
      <c r="B251" s="41">
        <v>100</v>
      </c>
      <c r="C251" s="42">
        <v>10.56</v>
      </c>
      <c r="D251" s="42">
        <v>11.33</v>
      </c>
      <c r="E251" s="42">
        <v>13.33</v>
      </c>
      <c r="F251" s="42">
        <v>190.12</v>
      </c>
      <c r="G251" s="42">
        <v>0.08</v>
      </c>
      <c r="H251" s="42">
        <v>3.2</v>
      </c>
      <c r="I251" s="42">
        <v>0.1</v>
      </c>
      <c r="J251" s="42">
        <v>2.4500000000000002</v>
      </c>
      <c r="K251" s="42">
        <v>0.42</v>
      </c>
      <c r="L251" s="42">
        <v>0.16</v>
      </c>
      <c r="M251" s="42">
        <v>39.18</v>
      </c>
      <c r="N251" s="42">
        <v>27.74</v>
      </c>
      <c r="O251" s="42">
        <v>168.59</v>
      </c>
      <c r="P251" s="42">
        <v>2.41</v>
      </c>
      <c r="Q251" s="42">
        <v>231.04</v>
      </c>
      <c r="R251" s="42">
        <v>7.6</v>
      </c>
      <c r="S251" s="42">
        <v>0.08</v>
      </c>
      <c r="T251" s="42">
        <v>0.02</v>
      </c>
      <c r="U251" s="4" t="s">
        <v>229</v>
      </c>
      <c r="V251" s="4" t="s">
        <v>52</v>
      </c>
    </row>
    <row r="252" spans="1:23" ht="21" customHeight="1">
      <c r="A252" s="1" t="s">
        <v>159</v>
      </c>
      <c r="B252" s="2">
        <v>200</v>
      </c>
      <c r="C252" s="3">
        <f>0.3*200/180</f>
        <v>0.33333333333333331</v>
      </c>
      <c r="D252" s="3">
        <f>0.1*200/180</f>
        <v>0.1111111111111111</v>
      </c>
      <c r="E252" s="3">
        <f>20.2*200/180</f>
        <v>22.444444444444443</v>
      </c>
      <c r="F252" s="3">
        <f>89.5*200/180</f>
        <v>99.444444444444443</v>
      </c>
      <c r="G252" s="42">
        <v>0.01</v>
      </c>
      <c r="H252" s="42">
        <v>61.16</v>
      </c>
      <c r="I252" s="42">
        <v>0.11</v>
      </c>
      <c r="J252" s="42">
        <v>0</v>
      </c>
      <c r="K252" s="42">
        <v>0</v>
      </c>
      <c r="L252" s="42">
        <v>0.04</v>
      </c>
      <c r="M252" s="42">
        <v>15.93</v>
      </c>
      <c r="N252" s="42">
        <v>3.93</v>
      </c>
      <c r="O252" s="42">
        <v>2.13</v>
      </c>
      <c r="P252" s="42">
        <v>0.38</v>
      </c>
      <c r="Q252" s="42">
        <v>8.08</v>
      </c>
      <c r="R252" s="42">
        <v>0</v>
      </c>
      <c r="S252" s="42">
        <v>0</v>
      </c>
      <c r="T252" s="42">
        <v>0</v>
      </c>
      <c r="U252" s="4" t="s">
        <v>230</v>
      </c>
      <c r="V252" s="4" t="s">
        <v>52</v>
      </c>
    </row>
    <row r="253" spans="1:23" ht="24" customHeight="1">
      <c r="A253" s="40" t="s">
        <v>49</v>
      </c>
      <c r="B253" s="41">
        <v>50</v>
      </c>
      <c r="C253" s="42">
        <v>3.8</v>
      </c>
      <c r="D253" s="42">
        <v>0.3</v>
      </c>
      <c r="E253" s="42">
        <v>25.1</v>
      </c>
      <c r="F253" s="42">
        <v>118.4</v>
      </c>
      <c r="G253" s="42">
        <v>0.08</v>
      </c>
      <c r="H253" s="42">
        <v>0</v>
      </c>
      <c r="I253" s="42">
        <v>0</v>
      </c>
      <c r="J253" s="42">
        <v>0.98</v>
      </c>
      <c r="K253" s="42">
        <v>0</v>
      </c>
      <c r="L253" s="42">
        <v>0.03</v>
      </c>
      <c r="M253" s="42">
        <v>11.5</v>
      </c>
      <c r="N253" s="42">
        <v>16.5</v>
      </c>
      <c r="O253" s="42">
        <v>42</v>
      </c>
      <c r="P253" s="42">
        <v>1</v>
      </c>
      <c r="Q253" s="42">
        <v>64.5</v>
      </c>
      <c r="R253" s="42">
        <v>0</v>
      </c>
      <c r="S253" s="42">
        <v>0.01</v>
      </c>
      <c r="T253" s="42">
        <v>0</v>
      </c>
      <c r="U253" s="4" t="s">
        <v>193</v>
      </c>
      <c r="V253" s="4" t="s">
        <v>36</v>
      </c>
    </row>
    <row r="254" spans="1:23" s="6" customFormat="1" ht="23.25" customHeight="1">
      <c r="A254" s="1" t="s">
        <v>35</v>
      </c>
      <c r="B254" s="2">
        <v>40</v>
      </c>
      <c r="C254" s="3">
        <v>2.65</v>
      </c>
      <c r="D254" s="3">
        <v>0.35</v>
      </c>
      <c r="E254" s="3">
        <v>16.96</v>
      </c>
      <c r="F254" s="3">
        <v>81.58</v>
      </c>
      <c r="G254" s="3">
        <v>7.0000000000000007E-2</v>
      </c>
      <c r="H254" s="3">
        <v>0</v>
      </c>
      <c r="I254" s="3">
        <v>0</v>
      </c>
      <c r="J254" s="3">
        <v>0.88</v>
      </c>
      <c r="K254" s="3">
        <v>0</v>
      </c>
      <c r="L254" s="3">
        <v>0.03</v>
      </c>
      <c r="M254" s="3">
        <v>7.2</v>
      </c>
      <c r="N254" s="3">
        <v>7.6</v>
      </c>
      <c r="O254" s="3">
        <v>34.799999999999997</v>
      </c>
      <c r="P254" s="3">
        <v>1.6</v>
      </c>
      <c r="Q254" s="3">
        <v>54.4</v>
      </c>
      <c r="R254" s="3">
        <v>2.2400000000000002</v>
      </c>
      <c r="S254" s="3">
        <v>0</v>
      </c>
      <c r="T254" s="3">
        <v>0</v>
      </c>
      <c r="U254" s="4" t="s">
        <v>193</v>
      </c>
      <c r="V254" s="4" t="s">
        <v>36</v>
      </c>
      <c r="W254" s="5"/>
    </row>
    <row r="255" spans="1:23" ht="21.6" customHeight="1">
      <c r="A255" s="43" t="s">
        <v>37</v>
      </c>
      <c r="B255" s="44">
        <f>SUM(B248:B254)</f>
        <v>920</v>
      </c>
      <c r="C255" s="39">
        <f t="shared" ref="C255:T255" si="36">SUM(C248:C254)</f>
        <v>28.463333333333331</v>
      </c>
      <c r="D255" s="39">
        <f t="shared" si="36"/>
        <v>32.641111111111115</v>
      </c>
      <c r="E255" s="39">
        <f t="shared" si="36"/>
        <v>132.09444444444446</v>
      </c>
      <c r="F255" s="39">
        <f t="shared" si="36"/>
        <v>923.18444444444447</v>
      </c>
      <c r="G255" s="39">
        <f t="shared" si="36"/>
        <v>0.47000000000000003</v>
      </c>
      <c r="H255" s="39">
        <f t="shared" si="36"/>
        <v>106.24</v>
      </c>
      <c r="I255" s="39">
        <f t="shared" si="36"/>
        <v>0.84000000000000008</v>
      </c>
      <c r="J255" s="39">
        <f t="shared" si="36"/>
        <v>12.410000000000002</v>
      </c>
      <c r="K255" s="39">
        <f t="shared" si="36"/>
        <v>0.47</v>
      </c>
      <c r="L255" s="39">
        <f t="shared" si="36"/>
        <v>0.5</v>
      </c>
      <c r="M255" s="39">
        <f t="shared" si="36"/>
        <v>382.28000000000003</v>
      </c>
      <c r="N255" s="39">
        <f t="shared" si="36"/>
        <v>148.48999999999998</v>
      </c>
      <c r="O255" s="39">
        <f t="shared" si="36"/>
        <v>525.9</v>
      </c>
      <c r="P255" s="39">
        <f t="shared" si="36"/>
        <v>9.52</v>
      </c>
      <c r="Q255" s="39">
        <f t="shared" si="36"/>
        <v>1955.74</v>
      </c>
      <c r="R255" s="39">
        <f t="shared" si="36"/>
        <v>27.17</v>
      </c>
      <c r="S255" s="39">
        <f t="shared" si="36"/>
        <v>0.2</v>
      </c>
      <c r="T255" s="39">
        <f t="shared" si="36"/>
        <v>0.02</v>
      </c>
      <c r="U255" s="37"/>
      <c r="V255" s="37"/>
    </row>
    <row r="256" spans="1:23" ht="14.65" customHeight="1">
      <c r="A256" s="48" t="s">
        <v>50</v>
      </c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</row>
    <row r="257" spans="1:23" s="6" customFormat="1" ht="24.75" customHeight="1">
      <c r="A257" s="1" t="s">
        <v>197</v>
      </c>
      <c r="B257" s="2">
        <v>100</v>
      </c>
      <c r="C257" s="3">
        <v>6.58</v>
      </c>
      <c r="D257" s="3">
        <v>6.91</v>
      </c>
      <c r="E257" s="3">
        <v>20.73</v>
      </c>
      <c r="F257" s="3">
        <v>165.18</v>
      </c>
      <c r="G257" s="3">
        <v>0.05</v>
      </c>
      <c r="H257" s="3">
        <v>0</v>
      </c>
      <c r="I257" s="3">
        <v>0</v>
      </c>
      <c r="J257" s="3">
        <v>1.5</v>
      </c>
      <c r="K257" s="3">
        <v>0.02</v>
      </c>
      <c r="L257" s="3">
        <v>0.02</v>
      </c>
      <c r="M257" s="3">
        <v>8.82</v>
      </c>
      <c r="N257" s="3">
        <v>5.71</v>
      </c>
      <c r="O257" s="3">
        <v>31.93</v>
      </c>
      <c r="P257" s="3">
        <v>0.36</v>
      </c>
      <c r="Q257" s="3">
        <v>49.34</v>
      </c>
      <c r="R257" s="3">
        <v>0.74</v>
      </c>
      <c r="S257" s="3">
        <v>0.01</v>
      </c>
      <c r="T257" s="3">
        <v>0.01</v>
      </c>
      <c r="U257" s="4" t="s">
        <v>193</v>
      </c>
      <c r="V257" s="4">
        <v>2017</v>
      </c>
      <c r="W257" s="5"/>
    </row>
    <row r="258" spans="1:23" s="6" customFormat="1" ht="20.25" customHeight="1">
      <c r="A258" s="1" t="s">
        <v>160</v>
      </c>
      <c r="B258" s="2">
        <v>20</v>
      </c>
      <c r="C258" s="3">
        <f>3.48*20/15</f>
        <v>4.6399999999999997</v>
      </c>
      <c r="D258" s="3">
        <v>3.89</v>
      </c>
      <c r="E258" s="3">
        <f>0.07*20/15</f>
        <v>9.3333333333333338E-2</v>
      </c>
      <c r="F258" s="3">
        <f>54*20/15</f>
        <v>72</v>
      </c>
      <c r="G258" s="3">
        <v>0</v>
      </c>
      <c r="H258" s="3">
        <v>0.08</v>
      </c>
      <c r="I258" s="3">
        <v>0.04</v>
      </c>
      <c r="J258" s="3">
        <v>0.03</v>
      </c>
      <c r="K258" s="3">
        <v>0</v>
      </c>
      <c r="L258" s="3">
        <v>0.03</v>
      </c>
      <c r="M258" s="3">
        <v>99.44</v>
      </c>
      <c r="N258" s="3">
        <v>3.96</v>
      </c>
      <c r="O258" s="3">
        <v>56.5</v>
      </c>
      <c r="P258" s="3">
        <v>0.11</v>
      </c>
      <c r="Q258" s="3">
        <v>9.94</v>
      </c>
      <c r="R258" s="3">
        <v>0</v>
      </c>
      <c r="S258" s="3">
        <v>0</v>
      </c>
      <c r="T258" s="3">
        <v>0</v>
      </c>
      <c r="U258" s="4" t="s">
        <v>161</v>
      </c>
      <c r="V258" s="4">
        <v>2017</v>
      </c>
      <c r="W258" s="5"/>
    </row>
    <row r="259" spans="1:23" s="6" customFormat="1" ht="24" customHeight="1">
      <c r="A259" s="1" t="s">
        <v>244</v>
      </c>
      <c r="B259" s="2">
        <v>200</v>
      </c>
      <c r="C259" s="3">
        <v>1</v>
      </c>
      <c r="D259" s="3">
        <v>0</v>
      </c>
      <c r="E259" s="3">
        <v>20.2</v>
      </c>
      <c r="F259" s="3">
        <v>84.8</v>
      </c>
      <c r="G259" s="3">
        <v>0.03</v>
      </c>
      <c r="H259" s="3">
        <v>1.6</v>
      </c>
      <c r="I259" s="3">
        <v>0</v>
      </c>
      <c r="J259" s="3">
        <v>0</v>
      </c>
      <c r="K259" s="3">
        <v>0</v>
      </c>
      <c r="L259" s="3">
        <v>0.02</v>
      </c>
      <c r="M259" s="3">
        <v>36</v>
      </c>
      <c r="N259" s="3">
        <v>16.2</v>
      </c>
      <c r="O259" s="3">
        <v>21.6</v>
      </c>
      <c r="P259" s="3">
        <v>0.72</v>
      </c>
      <c r="Q259" s="3">
        <v>300</v>
      </c>
      <c r="R259" s="3">
        <v>12</v>
      </c>
      <c r="S259" s="3">
        <v>0</v>
      </c>
      <c r="T259" s="3">
        <v>0</v>
      </c>
      <c r="U259" s="4" t="s">
        <v>61</v>
      </c>
      <c r="V259" s="4">
        <v>2017</v>
      </c>
      <c r="W259" s="5"/>
    </row>
    <row r="260" spans="1:23" s="6" customFormat="1" ht="20.25" customHeight="1">
      <c r="A260" s="1" t="s">
        <v>249</v>
      </c>
      <c r="B260" s="2">
        <v>30</v>
      </c>
      <c r="C260" s="3">
        <v>1.3</v>
      </c>
      <c r="D260" s="3">
        <v>2.9</v>
      </c>
      <c r="E260" s="3">
        <v>16.3</v>
      </c>
      <c r="F260" s="3">
        <v>85.01</v>
      </c>
      <c r="G260" s="3">
        <v>0.02</v>
      </c>
      <c r="H260" s="3">
        <v>0</v>
      </c>
      <c r="I260" s="3">
        <v>0</v>
      </c>
      <c r="J260" s="3">
        <v>0</v>
      </c>
      <c r="K260" s="3">
        <v>0</v>
      </c>
      <c r="L260" s="3">
        <v>0.02</v>
      </c>
      <c r="M260" s="3">
        <v>8.6999999999999993</v>
      </c>
      <c r="N260" s="3">
        <v>6</v>
      </c>
      <c r="O260" s="3">
        <v>27</v>
      </c>
      <c r="P260" s="3">
        <v>0.63</v>
      </c>
      <c r="Q260" s="3">
        <v>33</v>
      </c>
      <c r="R260" s="3">
        <v>0</v>
      </c>
      <c r="S260" s="3">
        <v>0</v>
      </c>
      <c r="T260" s="3">
        <v>0</v>
      </c>
      <c r="U260" s="4" t="s">
        <v>193</v>
      </c>
      <c r="V260" s="4">
        <v>2017</v>
      </c>
      <c r="W260" s="5"/>
    </row>
    <row r="261" spans="1:23" ht="12.2" customHeight="1">
      <c r="A261" s="43" t="s">
        <v>37</v>
      </c>
      <c r="B261" s="44">
        <f>SUM(B257:B260)</f>
        <v>350</v>
      </c>
      <c r="C261" s="39">
        <f t="shared" ref="C261:T261" si="37">SUM(C257:C260)</f>
        <v>13.52</v>
      </c>
      <c r="D261" s="39">
        <f t="shared" si="37"/>
        <v>13.700000000000001</v>
      </c>
      <c r="E261" s="39">
        <f t="shared" si="37"/>
        <v>57.323333333333338</v>
      </c>
      <c r="F261" s="39">
        <f t="shared" si="37"/>
        <v>406.99</v>
      </c>
      <c r="G261" s="39">
        <f t="shared" si="37"/>
        <v>0.1</v>
      </c>
      <c r="H261" s="39">
        <f t="shared" si="37"/>
        <v>1.6800000000000002</v>
      </c>
      <c r="I261" s="39">
        <f t="shared" si="37"/>
        <v>0.04</v>
      </c>
      <c r="J261" s="39">
        <f t="shared" si="37"/>
        <v>1.53</v>
      </c>
      <c r="K261" s="39">
        <f t="shared" si="37"/>
        <v>0.02</v>
      </c>
      <c r="L261" s="39">
        <f t="shared" si="37"/>
        <v>9.0000000000000011E-2</v>
      </c>
      <c r="M261" s="39">
        <f t="shared" si="37"/>
        <v>152.95999999999998</v>
      </c>
      <c r="N261" s="39">
        <f t="shared" si="37"/>
        <v>31.869999999999997</v>
      </c>
      <c r="O261" s="39">
        <f t="shared" si="37"/>
        <v>137.03</v>
      </c>
      <c r="P261" s="39">
        <f t="shared" si="37"/>
        <v>1.8199999999999998</v>
      </c>
      <c r="Q261" s="39">
        <f t="shared" si="37"/>
        <v>392.28</v>
      </c>
      <c r="R261" s="39">
        <f t="shared" si="37"/>
        <v>12.74</v>
      </c>
      <c r="S261" s="39">
        <f t="shared" si="37"/>
        <v>0.01</v>
      </c>
      <c r="T261" s="39">
        <f t="shared" si="37"/>
        <v>0.01</v>
      </c>
      <c r="U261" s="37"/>
      <c r="V261" s="37"/>
    </row>
    <row r="262" spans="1:23" ht="21.6" customHeight="1">
      <c r="A262" s="54" t="s">
        <v>54</v>
      </c>
      <c r="B262" s="54"/>
      <c r="C262" s="39">
        <v>63.6</v>
      </c>
      <c r="D262" s="39">
        <v>93.6</v>
      </c>
      <c r="E262" s="39">
        <v>255.2</v>
      </c>
      <c r="F262" s="39">
        <v>2140.5</v>
      </c>
      <c r="G262" s="42">
        <v>1.04</v>
      </c>
      <c r="H262" s="42">
        <v>122.39</v>
      </c>
      <c r="I262" s="42">
        <v>0.92</v>
      </c>
      <c r="J262" s="42">
        <v>17.36</v>
      </c>
      <c r="K262" s="42">
        <v>0.47</v>
      </c>
      <c r="L262" s="42">
        <v>0.9</v>
      </c>
      <c r="M262" s="42">
        <v>696.23</v>
      </c>
      <c r="N262" s="42">
        <v>261</v>
      </c>
      <c r="O262" s="42">
        <v>968.97</v>
      </c>
      <c r="P262" s="42">
        <v>18.829999999999998</v>
      </c>
      <c r="Q262" s="42">
        <v>3752.41</v>
      </c>
      <c r="R262" s="42">
        <v>51.88</v>
      </c>
      <c r="S262" s="42">
        <v>0.31</v>
      </c>
      <c r="T262" s="42">
        <v>0.02</v>
      </c>
      <c r="U262" s="37"/>
      <c r="V262" s="37"/>
    </row>
    <row r="263" spans="1:23" ht="14.1" customHeight="1">
      <c r="A263" s="55" t="s">
        <v>162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</row>
    <row r="264" spans="1:23" ht="28.35" customHeight="1">
      <c r="A264" s="56" t="s">
        <v>189</v>
      </c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</row>
    <row r="265" spans="1:23" ht="13.35" customHeight="1">
      <c r="A265" s="53" t="s">
        <v>0</v>
      </c>
      <c r="B265" s="53" t="s">
        <v>1</v>
      </c>
      <c r="C265" s="52" t="s">
        <v>2</v>
      </c>
      <c r="D265" s="52"/>
      <c r="E265" s="52"/>
      <c r="F265" s="52" t="s">
        <v>3</v>
      </c>
      <c r="G265" s="52" t="s">
        <v>4</v>
      </c>
      <c r="H265" s="52"/>
      <c r="I265" s="52"/>
      <c r="J265" s="52"/>
      <c r="K265" s="52"/>
      <c r="L265" s="52"/>
      <c r="M265" s="52" t="s">
        <v>5</v>
      </c>
      <c r="N265" s="52"/>
      <c r="O265" s="52"/>
      <c r="P265" s="52"/>
      <c r="Q265" s="52"/>
      <c r="R265" s="52"/>
      <c r="S265" s="52"/>
      <c r="T265" s="52"/>
      <c r="U265" s="53" t="s">
        <v>6</v>
      </c>
      <c r="V265" s="53" t="s">
        <v>7</v>
      </c>
    </row>
    <row r="266" spans="1:23" ht="26.65" customHeight="1">
      <c r="A266" s="53"/>
      <c r="B266" s="53"/>
      <c r="C266" s="39" t="s">
        <v>8</v>
      </c>
      <c r="D266" s="39" t="s">
        <v>9</v>
      </c>
      <c r="E266" s="39" t="s">
        <v>10</v>
      </c>
      <c r="F266" s="52"/>
      <c r="G266" s="39" t="s">
        <v>11</v>
      </c>
      <c r="H266" s="39" t="s">
        <v>12</v>
      </c>
      <c r="I266" s="39" t="s">
        <v>13</v>
      </c>
      <c r="J266" s="39" t="s">
        <v>14</v>
      </c>
      <c r="K266" s="39" t="s">
        <v>15</v>
      </c>
      <c r="L266" s="39" t="s">
        <v>16</v>
      </c>
      <c r="M266" s="39" t="s">
        <v>17</v>
      </c>
      <c r="N266" s="39" t="s">
        <v>18</v>
      </c>
      <c r="O266" s="39" t="s">
        <v>19</v>
      </c>
      <c r="P266" s="39" t="s">
        <v>20</v>
      </c>
      <c r="Q266" s="39" t="s">
        <v>21</v>
      </c>
      <c r="R266" s="39" t="s">
        <v>22</v>
      </c>
      <c r="S266" s="39" t="s">
        <v>23</v>
      </c>
      <c r="T266" s="39" t="s">
        <v>24</v>
      </c>
      <c r="U266" s="53"/>
      <c r="V266" s="53"/>
    </row>
    <row r="267" spans="1:23" ht="14.65" customHeight="1">
      <c r="A267" s="48" t="s">
        <v>25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</row>
    <row r="268" spans="1:23" ht="27" customHeight="1">
      <c r="A268" s="40" t="s">
        <v>129</v>
      </c>
      <c r="B268" s="41">
        <v>100</v>
      </c>
      <c r="C268" s="42">
        <v>1.33</v>
      </c>
      <c r="D268" s="42">
        <v>0.17</v>
      </c>
      <c r="E268" s="42">
        <v>8.5</v>
      </c>
      <c r="F268" s="42">
        <v>25</v>
      </c>
      <c r="G268" s="42">
        <v>0.06</v>
      </c>
      <c r="H268" s="42">
        <v>5</v>
      </c>
      <c r="I268" s="42">
        <v>2.4900000000000002</v>
      </c>
      <c r="J268" s="42">
        <v>0.63</v>
      </c>
      <c r="K268" s="42">
        <v>0</v>
      </c>
      <c r="L268" s="42">
        <v>7.0000000000000007E-2</v>
      </c>
      <c r="M268" s="42">
        <v>51</v>
      </c>
      <c r="N268" s="42">
        <v>38</v>
      </c>
      <c r="O268" s="42">
        <v>55</v>
      </c>
      <c r="P268" s="42">
        <v>1</v>
      </c>
      <c r="Q268" s="42">
        <v>200</v>
      </c>
      <c r="R268" s="42">
        <v>5</v>
      </c>
      <c r="S268" s="42">
        <v>0.06</v>
      </c>
      <c r="T268" s="42">
        <v>0</v>
      </c>
      <c r="U268" s="4" t="s">
        <v>220</v>
      </c>
      <c r="V268" s="4" t="s">
        <v>52</v>
      </c>
    </row>
    <row r="269" spans="1:23" ht="22.5" customHeight="1">
      <c r="A269" s="40" t="s">
        <v>163</v>
      </c>
      <c r="B269" s="41">
        <v>180</v>
      </c>
      <c r="C269" s="42">
        <v>3.72</v>
      </c>
      <c r="D269" s="42">
        <v>9.43</v>
      </c>
      <c r="E269" s="42">
        <v>16.87</v>
      </c>
      <c r="F269" s="42">
        <v>153.18</v>
      </c>
      <c r="G269" s="42">
        <v>0.06</v>
      </c>
      <c r="H269" s="42">
        <v>38.619999999999997</v>
      </c>
      <c r="I269" s="42">
        <v>0.13</v>
      </c>
      <c r="J269" s="42">
        <v>0.3</v>
      </c>
      <c r="K269" s="42">
        <v>0.09</v>
      </c>
      <c r="L269" s="42">
        <v>0.08</v>
      </c>
      <c r="M269" s="42">
        <v>102</v>
      </c>
      <c r="N269" s="42">
        <v>37.04</v>
      </c>
      <c r="O269" s="42">
        <v>73.78</v>
      </c>
      <c r="P269" s="42">
        <v>2.23</v>
      </c>
      <c r="Q269" s="42">
        <v>477.78</v>
      </c>
      <c r="R269" s="42">
        <v>6.62</v>
      </c>
      <c r="S269" s="42">
        <v>0.02</v>
      </c>
      <c r="T269" s="42">
        <v>0</v>
      </c>
      <c r="U269" s="4" t="s">
        <v>164</v>
      </c>
      <c r="V269" s="4" t="s">
        <v>28</v>
      </c>
    </row>
    <row r="270" spans="1:23" ht="21" customHeight="1">
      <c r="A270" s="40" t="s">
        <v>165</v>
      </c>
      <c r="B270" s="41">
        <v>130</v>
      </c>
      <c r="C270" s="42">
        <v>13</v>
      </c>
      <c r="D270" s="42">
        <v>12.11</v>
      </c>
      <c r="E270" s="42">
        <v>17.559999999999999</v>
      </c>
      <c r="F270" s="42">
        <v>213.33</v>
      </c>
      <c r="G270" s="42">
        <v>0.11</v>
      </c>
      <c r="H270" s="42">
        <v>1.18</v>
      </c>
      <c r="I270" s="42">
        <v>0.59</v>
      </c>
      <c r="J270" s="42">
        <v>0.99</v>
      </c>
      <c r="K270" s="42">
        <v>0.37</v>
      </c>
      <c r="L270" s="42">
        <v>0.17</v>
      </c>
      <c r="M270" s="42">
        <v>69.09</v>
      </c>
      <c r="N270" s="42">
        <v>59.92</v>
      </c>
      <c r="O270" s="42">
        <v>249.89</v>
      </c>
      <c r="P270" s="42">
        <v>1.46</v>
      </c>
      <c r="Q270" s="42">
        <v>493</v>
      </c>
      <c r="R270" s="42">
        <v>138</v>
      </c>
      <c r="S270" s="42">
        <v>0.57999999999999996</v>
      </c>
      <c r="T270" s="42">
        <v>0.02</v>
      </c>
      <c r="U270" s="4" t="s">
        <v>166</v>
      </c>
      <c r="V270" s="4" t="s">
        <v>31</v>
      </c>
    </row>
    <row r="271" spans="1:23" s="6" customFormat="1" ht="22.5" customHeight="1">
      <c r="A271" s="1" t="s">
        <v>60</v>
      </c>
      <c r="B271" s="2">
        <v>200</v>
      </c>
      <c r="C271" s="3">
        <v>1</v>
      </c>
      <c r="D271" s="3">
        <v>0</v>
      </c>
      <c r="E271" s="3">
        <v>20.2</v>
      </c>
      <c r="F271" s="3">
        <v>84.8</v>
      </c>
      <c r="G271" s="3">
        <v>0.03</v>
      </c>
      <c r="H271" s="3">
        <v>1.6</v>
      </c>
      <c r="I271" s="3">
        <v>0</v>
      </c>
      <c r="J271" s="3">
        <v>0</v>
      </c>
      <c r="K271" s="3">
        <v>0</v>
      </c>
      <c r="L271" s="3">
        <v>0.02</v>
      </c>
      <c r="M271" s="3">
        <v>36</v>
      </c>
      <c r="N271" s="3">
        <v>16.2</v>
      </c>
      <c r="O271" s="3">
        <v>21.6</v>
      </c>
      <c r="P271" s="3">
        <v>0.72</v>
      </c>
      <c r="Q271" s="3">
        <v>300</v>
      </c>
      <c r="R271" s="3">
        <v>12</v>
      </c>
      <c r="S271" s="3">
        <v>0</v>
      </c>
      <c r="T271" s="3">
        <v>0</v>
      </c>
      <c r="U271" s="4" t="s">
        <v>61</v>
      </c>
      <c r="V271" s="4">
        <v>2017</v>
      </c>
      <c r="W271" s="5"/>
    </row>
    <row r="272" spans="1:23" ht="23.25" customHeight="1">
      <c r="A272" s="40" t="s">
        <v>35</v>
      </c>
      <c r="B272" s="41">
        <v>30</v>
      </c>
      <c r="C272" s="42">
        <v>1.99</v>
      </c>
      <c r="D272" s="42">
        <v>0.26</v>
      </c>
      <c r="E272" s="42">
        <v>12.72</v>
      </c>
      <c r="F272" s="42">
        <v>61.19</v>
      </c>
      <c r="G272" s="42">
        <v>0.05</v>
      </c>
      <c r="H272" s="42">
        <v>0</v>
      </c>
      <c r="I272" s="42">
        <v>0</v>
      </c>
      <c r="J272" s="42">
        <v>0.66</v>
      </c>
      <c r="K272" s="42">
        <v>0</v>
      </c>
      <c r="L272" s="42">
        <v>0.02</v>
      </c>
      <c r="M272" s="42">
        <v>5.4</v>
      </c>
      <c r="N272" s="42">
        <v>5.7</v>
      </c>
      <c r="O272" s="42">
        <v>26.1</v>
      </c>
      <c r="P272" s="42">
        <v>1.2</v>
      </c>
      <c r="Q272" s="42">
        <v>40.799999999999997</v>
      </c>
      <c r="R272" s="42">
        <v>1.68</v>
      </c>
      <c r="S272" s="42">
        <v>0</v>
      </c>
      <c r="T272" s="42">
        <v>0</v>
      </c>
      <c r="U272" s="4" t="s">
        <v>193</v>
      </c>
      <c r="V272" s="4" t="s">
        <v>36</v>
      </c>
    </row>
    <row r="273" spans="1:23" ht="21.6" customHeight="1">
      <c r="A273" s="43" t="s">
        <v>37</v>
      </c>
      <c r="B273" s="44">
        <f>SUM(B268:B272)</f>
        <v>640</v>
      </c>
      <c r="C273" s="39">
        <f t="shared" ref="C273:T273" si="38">SUM(C268:C272)</f>
        <v>21.04</v>
      </c>
      <c r="D273" s="39">
        <f t="shared" si="38"/>
        <v>21.970000000000002</v>
      </c>
      <c r="E273" s="39">
        <f t="shared" si="38"/>
        <v>75.849999999999994</v>
      </c>
      <c r="F273" s="39">
        <f t="shared" si="38"/>
        <v>537.5</v>
      </c>
      <c r="G273" s="39">
        <f t="shared" si="38"/>
        <v>0.31</v>
      </c>
      <c r="H273" s="39">
        <f t="shared" si="38"/>
        <v>46.4</v>
      </c>
      <c r="I273" s="39">
        <f t="shared" si="38"/>
        <v>3.21</v>
      </c>
      <c r="J273" s="39">
        <f t="shared" si="38"/>
        <v>2.58</v>
      </c>
      <c r="K273" s="39">
        <f t="shared" si="38"/>
        <v>0.45999999999999996</v>
      </c>
      <c r="L273" s="39">
        <f t="shared" si="38"/>
        <v>0.3600000000000001</v>
      </c>
      <c r="M273" s="39">
        <f t="shared" si="38"/>
        <v>263.49</v>
      </c>
      <c r="N273" s="39">
        <f t="shared" si="38"/>
        <v>156.85999999999996</v>
      </c>
      <c r="O273" s="39">
        <f t="shared" si="38"/>
        <v>426.37</v>
      </c>
      <c r="P273" s="39">
        <f t="shared" si="38"/>
        <v>6.6099999999999994</v>
      </c>
      <c r="Q273" s="39">
        <f t="shared" si="38"/>
        <v>1511.58</v>
      </c>
      <c r="R273" s="39">
        <f t="shared" si="38"/>
        <v>163.30000000000001</v>
      </c>
      <c r="S273" s="39">
        <f t="shared" si="38"/>
        <v>0.65999999999999992</v>
      </c>
      <c r="T273" s="39">
        <f t="shared" si="38"/>
        <v>0.02</v>
      </c>
      <c r="U273" s="37"/>
      <c r="V273" s="37"/>
    </row>
    <row r="274" spans="1:23" ht="14.65" customHeight="1">
      <c r="A274" s="48" t="s">
        <v>38</v>
      </c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</row>
    <row r="275" spans="1:23" ht="19.5" customHeight="1">
      <c r="A275" s="40" t="s">
        <v>167</v>
      </c>
      <c r="B275" s="41">
        <v>100</v>
      </c>
      <c r="C275" s="42">
        <v>1.1200000000000001</v>
      </c>
      <c r="D275" s="42">
        <v>0.2</v>
      </c>
      <c r="E275" s="42">
        <v>3.8</v>
      </c>
      <c r="F275" s="42">
        <v>22</v>
      </c>
      <c r="G275" s="42">
        <v>0.06</v>
      </c>
      <c r="H275" s="42">
        <v>25</v>
      </c>
      <c r="I275" s="42">
        <v>0.17</v>
      </c>
      <c r="J275" s="42">
        <v>0.39</v>
      </c>
      <c r="K275" s="42">
        <v>0</v>
      </c>
      <c r="L275" s="42">
        <v>0.04</v>
      </c>
      <c r="M275" s="42">
        <v>14</v>
      </c>
      <c r="N275" s="42">
        <v>20</v>
      </c>
      <c r="O275" s="42">
        <v>26</v>
      </c>
      <c r="P275" s="42">
        <v>1</v>
      </c>
      <c r="Q275" s="42">
        <v>290</v>
      </c>
      <c r="R275" s="42">
        <v>2</v>
      </c>
      <c r="S275" s="42">
        <v>0</v>
      </c>
      <c r="T275" s="42">
        <v>0</v>
      </c>
      <c r="U275" s="4">
        <v>71</v>
      </c>
      <c r="V275" s="4" t="s">
        <v>28</v>
      </c>
    </row>
    <row r="276" spans="1:23" ht="25.5" customHeight="1">
      <c r="A276" s="40" t="s">
        <v>168</v>
      </c>
      <c r="B276" s="41">
        <v>250</v>
      </c>
      <c r="C276" s="42">
        <v>1.59</v>
      </c>
      <c r="D276" s="42">
        <v>4.99</v>
      </c>
      <c r="E276" s="42">
        <v>9.14</v>
      </c>
      <c r="F276" s="42">
        <v>95.25</v>
      </c>
      <c r="G276" s="42">
        <v>0.06</v>
      </c>
      <c r="H276" s="42">
        <v>8.5</v>
      </c>
      <c r="I276" s="42">
        <v>0.21</v>
      </c>
      <c r="J276" s="42">
        <v>1.34</v>
      </c>
      <c r="K276" s="42">
        <v>0.04</v>
      </c>
      <c r="L276" s="42">
        <v>0.05</v>
      </c>
      <c r="M276" s="42">
        <v>36.340000000000003</v>
      </c>
      <c r="N276" s="42">
        <v>21.41</v>
      </c>
      <c r="O276" s="42">
        <v>47.81</v>
      </c>
      <c r="P276" s="42">
        <v>0.91</v>
      </c>
      <c r="Q276" s="42">
        <v>367.04</v>
      </c>
      <c r="R276" s="42">
        <v>3.9</v>
      </c>
      <c r="S276" s="42">
        <v>0.02</v>
      </c>
      <c r="T276" s="42">
        <v>0</v>
      </c>
      <c r="U276" s="4" t="s">
        <v>102</v>
      </c>
      <c r="V276" s="4">
        <v>2017</v>
      </c>
    </row>
    <row r="277" spans="1:23" ht="25.5" customHeight="1">
      <c r="A277" s="40" t="s">
        <v>169</v>
      </c>
      <c r="B277" s="41">
        <v>200</v>
      </c>
      <c r="C277" s="42">
        <v>14.23</v>
      </c>
      <c r="D277" s="42">
        <v>21.11</v>
      </c>
      <c r="E277" s="42">
        <v>54.91</v>
      </c>
      <c r="F277" s="42">
        <v>395</v>
      </c>
      <c r="G277" s="42">
        <v>0.35</v>
      </c>
      <c r="H277" s="42">
        <v>20.56</v>
      </c>
      <c r="I277" s="42">
        <v>9.64</v>
      </c>
      <c r="J277" s="42">
        <v>4.72</v>
      </c>
      <c r="K277" s="42">
        <v>1.23</v>
      </c>
      <c r="L277" s="42">
        <v>2.48</v>
      </c>
      <c r="M277" s="42">
        <v>88.68</v>
      </c>
      <c r="N277" s="42">
        <v>42.09</v>
      </c>
      <c r="O277" s="42">
        <v>510.8</v>
      </c>
      <c r="P277" s="42">
        <v>9.85</v>
      </c>
      <c r="Q277" s="42">
        <v>622.04999999999995</v>
      </c>
      <c r="R277" s="42">
        <v>24.32</v>
      </c>
      <c r="S277" s="42">
        <v>0.31</v>
      </c>
      <c r="T277" s="42">
        <v>0.06</v>
      </c>
      <c r="U277" s="4" t="s">
        <v>231</v>
      </c>
      <c r="V277" s="4" t="s">
        <v>52</v>
      </c>
    </row>
    <row r="278" spans="1:23" s="6" customFormat="1" ht="19.5" customHeight="1">
      <c r="A278" s="1" t="s">
        <v>170</v>
      </c>
      <c r="B278" s="2">
        <v>25</v>
      </c>
      <c r="C278" s="3">
        <v>0.3</v>
      </c>
      <c r="D278" s="3">
        <v>2.7</v>
      </c>
      <c r="E278" s="3">
        <v>2.2999999999999998</v>
      </c>
      <c r="F278" s="3">
        <v>44</v>
      </c>
      <c r="G278" s="3">
        <v>0.01</v>
      </c>
      <c r="H278" s="3">
        <v>0.74</v>
      </c>
      <c r="I278" s="3">
        <v>0.09</v>
      </c>
      <c r="J278" s="3">
        <v>1.66</v>
      </c>
      <c r="K278" s="3">
        <v>0</v>
      </c>
      <c r="L278" s="3">
        <v>0.01</v>
      </c>
      <c r="M278" s="3">
        <v>7.04</v>
      </c>
      <c r="N278" s="3">
        <v>3.64</v>
      </c>
      <c r="O278" s="3">
        <v>7.35</v>
      </c>
      <c r="P278" s="3">
        <v>0.16</v>
      </c>
      <c r="Q278" s="3">
        <v>40.22</v>
      </c>
      <c r="R278" s="3">
        <v>0.6</v>
      </c>
      <c r="S278" s="3">
        <v>0</v>
      </c>
      <c r="T278" s="3">
        <v>0</v>
      </c>
      <c r="U278" s="4" t="s">
        <v>198</v>
      </c>
      <c r="V278" s="4" t="s">
        <v>52</v>
      </c>
      <c r="W278" s="5"/>
    </row>
    <row r="279" spans="1:23" ht="21.75" customHeight="1">
      <c r="A279" s="40" t="s">
        <v>245</v>
      </c>
      <c r="B279" s="41">
        <v>220</v>
      </c>
      <c r="C279" s="42">
        <v>6.38</v>
      </c>
      <c r="D279" s="42">
        <v>5.5</v>
      </c>
      <c r="E279" s="42">
        <v>8.8000000000000007</v>
      </c>
      <c r="F279" s="42">
        <v>116.6</v>
      </c>
      <c r="G279" s="42">
        <v>0.08</v>
      </c>
      <c r="H279" s="42">
        <v>1.4</v>
      </c>
      <c r="I279" s="42">
        <v>0.05</v>
      </c>
      <c r="J279" s="42">
        <v>0.14000000000000001</v>
      </c>
      <c r="K279" s="42">
        <v>0</v>
      </c>
      <c r="L279" s="42">
        <v>0.34</v>
      </c>
      <c r="M279" s="42">
        <v>240</v>
      </c>
      <c r="N279" s="42">
        <v>28</v>
      </c>
      <c r="O279" s="42">
        <v>190</v>
      </c>
      <c r="P279" s="42">
        <v>0.2</v>
      </c>
      <c r="Q279" s="42">
        <v>292</v>
      </c>
      <c r="R279" s="42">
        <v>18</v>
      </c>
      <c r="S279" s="42">
        <v>0.04</v>
      </c>
      <c r="T279" s="42">
        <v>0</v>
      </c>
      <c r="U279" s="4" t="s">
        <v>193</v>
      </c>
      <c r="V279" s="4">
        <v>2017</v>
      </c>
    </row>
    <row r="280" spans="1:23" s="6" customFormat="1" ht="20.25" customHeight="1">
      <c r="A280" s="1" t="s">
        <v>69</v>
      </c>
      <c r="B280" s="2">
        <v>150</v>
      </c>
      <c r="C280" s="3">
        <v>1.35</v>
      </c>
      <c r="D280" s="3">
        <v>0.3</v>
      </c>
      <c r="E280" s="3">
        <v>12.15</v>
      </c>
      <c r="F280" s="3">
        <v>64.5</v>
      </c>
      <c r="G280" s="3">
        <v>0.06</v>
      </c>
      <c r="H280" s="3">
        <v>90</v>
      </c>
      <c r="I280" s="3">
        <v>0.02</v>
      </c>
      <c r="J280" s="3">
        <v>0.33</v>
      </c>
      <c r="K280" s="3">
        <v>0</v>
      </c>
      <c r="L280" s="3">
        <v>0.05</v>
      </c>
      <c r="M280" s="3">
        <v>51</v>
      </c>
      <c r="N280" s="3">
        <v>19.5</v>
      </c>
      <c r="O280" s="3">
        <v>34.5</v>
      </c>
      <c r="P280" s="3">
        <v>0.45</v>
      </c>
      <c r="Q280" s="3">
        <v>295.5</v>
      </c>
      <c r="R280" s="3">
        <v>3</v>
      </c>
      <c r="S280" s="3">
        <v>0.03</v>
      </c>
      <c r="T280" s="3">
        <v>0</v>
      </c>
      <c r="U280" s="4" t="s">
        <v>194</v>
      </c>
      <c r="V280" s="4" t="s">
        <v>28</v>
      </c>
      <c r="W280" s="5"/>
    </row>
    <row r="281" spans="1:23" ht="24" customHeight="1">
      <c r="A281" s="40" t="s">
        <v>49</v>
      </c>
      <c r="B281" s="41">
        <v>50</v>
      </c>
      <c r="C281" s="42">
        <v>3.8</v>
      </c>
      <c r="D281" s="42">
        <v>0.3</v>
      </c>
      <c r="E281" s="42">
        <v>25.1</v>
      </c>
      <c r="F281" s="42">
        <v>118.4</v>
      </c>
      <c r="G281" s="42">
        <v>0.08</v>
      </c>
      <c r="H281" s="42">
        <v>0</v>
      </c>
      <c r="I281" s="42">
        <v>0</v>
      </c>
      <c r="J281" s="42">
        <v>0.98</v>
      </c>
      <c r="K281" s="42">
        <v>0</v>
      </c>
      <c r="L281" s="42">
        <v>0.03</v>
      </c>
      <c r="M281" s="42">
        <v>11.5</v>
      </c>
      <c r="N281" s="42">
        <v>16.5</v>
      </c>
      <c r="O281" s="42">
        <v>42</v>
      </c>
      <c r="P281" s="42">
        <v>1</v>
      </c>
      <c r="Q281" s="42">
        <v>64.5</v>
      </c>
      <c r="R281" s="42">
        <v>0</v>
      </c>
      <c r="S281" s="42">
        <v>0.01</v>
      </c>
      <c r="T281" s="42">
        <v>0</v>
      </c>
      <c r="U281" s="4" t="s">
        <v>193</v>
      </c>
      <c r="V281" s="4" t="s">
        <v>36</v>
      </c>
    </row>
    <row r="282" spans="1:23" s="6" customFormat="1" ht="27" customHeight="1">
      <c r="A282" s="1" t="s">
        <v>35</v>
      </c>
      <c r="B282" s="2">
        <v>40</v>
      </c>
      <c r="C282" s="3">
        <v>2.65</v>
      </c>
      <c r="D282" s="3">
        <v>0.35</v>
      </c>
      <c r="E282" s="3">
        <v>16.96</v>
      </c>
      <c r="F282" s="3">
        <v>81.58</v>
      </c>
      <c r="G282" s="3">
        <v>7.0000000000000007E-2</v>
      </c>
      <c r="H282" s="3">
        <v>0</v>
      </c>
      <c r="I282" s="3">
        <v>0</v>
      </c>
      <c r="J282" s="3">
        <v>0.88</v>
      </c>
      <c r="K282" s="3">
        <v>0</v>
      </c>
      <c r="L282" s="3">
        <v>0.03</v>
      </c>
      <c r="M282" s="3">
        <v>7.2</v>
      </c>
      <c r="N282" s="3">
        <v>7.6</v>
      </c>
      <c r="O282" s="3">
        <v>34.799999999999997</v>
      </c>
      <c r="P282" s="3">
        <v>1.6</v>
      </c>
      <c r="Q282" s="3">
        <v>54.4</v>
      </c>
      <c r="R282" s="3">
        <v>2.2400000000000002</v>
      </c>
      <c r="S282" s="3">
        <v>0</v>
      </c>
      <c r="T282" s="3">
        <v>0</v>
      </c>
      <c r="U282" s="4" t="s">
        <v>193</v>
      </c>
      <c r="V282" s="4" t="s">
        <v>36</v>
      </c>
      <c r="W282" s="5"/>
    </row>
    <row r="283" spans="1:23" ht="21.6" customHeight="1">
      <c r="A283" s="43" t="s">
        <v>37</v>
      </c>
      <c r="B283" s="44">
        <f>SUM(B275:B282)</f>
        <v>1035</v>
      </c>
      <c r="C283" s="39">
        <f t="shared" ref="C283:T283" si="39">SUM(C275:C282)</f>
        <v>31.42</v>
      </c>
      <c r="D283" s="39">
        <f t="shared" si="39"/>
        <v>35.449999999999996</v>
      </c>
      <c r="E283" s="39">
        <f t="shared" si="39"/>
        <v>133.16</v>
      </c>
      <c r="F283" s="39">
        <f t="shared" si="39"/>
        <v>937.33</v>
      </c>
      <c r="G283" s="39">
        <f t="shared" si="39"/>
        <v>0.7699999999999998</v>
      </c>
      <c r="H283" s="39">
        <f t="shared" si="39"/>
        <v>146.19999999999999</v>
      </c>
      <c r="I283" s="39">
        <f t="shared" si="39"/>
        <v>10.180000000000001</v>
      </c>
      <c r="J283" s="39">
        <f t="shared" si="39"/>
        <v>10.440000000000001</v>
      </c>
      <c r="K283" s="39">
        <f t="shared" si="39"/>
        <v>1.27</v>
      </c>
      <c r="L283" s="39">
        <f t="shared" si="39"/>
        <v>3.0299999999999989</v>
      </c>
      <c r="M283" s="39">
        <f t="shared" si="39"/>
        <v>455.76</v>
      </c>
      <c r="N283" s="39">
        <f t="shared" si="39"/>
        <v>158.73999999999998</v>
      </c>
      <c r="O283" s="39">
        <f t="shared" si="39"/>
        <v>893.26</v>
      </c>
      <c r="P283" s="39">
        <f t="shared" si="39"/>
        <v>15.169999999999998</v>
      </c>
      <c r="Q283" s="39">
        <f t="shared" si="39"/>
        <v>2025.71</v>
      </c>
      <c r="R283" s="39">
        <f t="shared" si="39"/>
        <v>54.06</v>
      </c>
      <c r="S283" s="39">
        <f t="shared" si="39"/>
        <v>0.41000000000000003</v>
      </c>
      <c r="T283" s="39">
        <f t="shared" si="39"/>
        <v>0.06</v>
      </c>
      <c r="U283" s="37"/>
      <c r="V283" s="37"/>
    </row>
    <row r="284" spans="1:23" ht="14.65" customHeight="1">
      <c r="A284" s="48" t="s">
        <v>50</v>
      </c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</row>
    <row r="285" spans="1:23" ht="25.5" customHeight="1">
      <c r="A285" s="40" t="s">
        <v>171</v>
      </c>
      <c r="B285" s="41">
        <v>200</v>
      </c>
      <c r="C285" s="42">
        <v>10.53</v>
      </c>
      <c r="D285" s="42">
        <v>13.4</v>
      </c>
      <c r="E285" s="42">
        <v>23.13</v>
      </c>
      <c r="F285" s="42">
        <v>258.25</v>
      </c>
      <c r="G285" s="42">
        <v>0.09</v>
      </c>
      <c r="H285" s="42">
        <v>0.19</v>
      </c>
      <c r="I285" s="42">
        <v>0.17</v>
      </c>
      <c r="J285" s="42">
        <v>3.92</v>
      </c>
      <c r="K285" s="42">
        <v>1.19</v>
      </c>
      <c r="L285" s="42">
        <v>0.24</v>
      </c>
      <c r="M285" s="42">
        <v>75.650000000000006</v>
      </c>
      <c r="N285" s="42">
        <v>16.829999999999998</v>
      </c>
      <c r="O285" s="42">
        <v>144.81</v>
      </c>
      <c r="P285" s="42">
        <v>1.95</v>
      </c>
      <c r="Q285" s="42">
        <v>175.83</v>
      </c>
      <c r="R285" s="42">
        <v>13.33</v>
      </c>
      <c r="S285" s="42">
        <v>0.03</v>
      </c>
      <c r="T285" s="42">
        <v>0.02</v>
      </c>
      <c r="U285" s="4" t="s">
        <v>104</v>
      </c>
      <c r="V285" s="4" t="s">
        <v>28</v>
      </c>
    </row>
    <row r="286" spans="1:23" s="6" customFormat="1" ht="33" customHeight="1">
      <c r="A286" s="1" t="s">
        <v>72</v>
      </c>
      <c r="B286" s="2">
        <v>180</v>
      </c>
      <c r="C286" s="3">
        <v>0.14000000000000001</v>
      </c>
      <c r="D286" s="3">
        <v>0.14000000000000001</v>
      </c>
      <c r="E286" s="3">
        <v>25.09</v>
      </c>
      <c r="F286" s="3">
        <v>103.14</v>
      </c>
      <c r="G286" s="3">
        <v>0.01</v>
      </c>
      <c r="H286" s="3">
        <v>1.44</v>
      </c>
      <c r="I286" s="3">
        <v>0</v>
      </c>
      <c r="J286" s="3">
        <v>0.23</v>
      </c>
      <c r="K286" s="3">
        <v>0</v>
      </c>
      <c r="L286" s="3">
        <v>0.01</v>
      </c>
      <c r="M286" s="3">
        <v>11.84</v>
      </c>
      <c r="N286" s="3">
        <v>3.99</v>
      </c>
      <c r="O286" s="3">
        <v>3.56</v>
      </c>
      <c r="P286" s="3">
        <v>0.71</v>
      </c>
      <c r="Q286" s="3">
        <v>101.19</v>
      </c>
      <c r="R286" s="3">
        <v>0.72</v>
      </c>
      <c r="S286" s="3">
        <v>0</v>
      </c>
      <c r="T286" s="3">
        <v>0</v>
      </c>
      <c r="U286" s="4" t="s">
        <v>73</v>
      </c>
      <c r="V286" s="4">
        <v>2017</v>
      </c>
      <c r="W286" s="5"/>
    </row>
    <row r="287" spans="1:23" ht="21.75" customHeight="1">
      <c r="A287" s="40" t="s">
        <v>35</v>
      </c>
      <c r="B287" s="41">
        <v>20</v>
      </c>
      <c r="C287" s="42">
        <v>1.1200000000000001</v>
      </c>
      <c r="D287" s="42">
        <v>0.22</v>
      </c>
      <c r="E287" s="42">
        <v>9.8800000000000008</v>
      </c>
      <c r="F287" s="42">
        <v>45.98</v>
      </c>
      <c r="G287" s="42">
        <v>0.04</v>
      </c>
      <c r="H287" s="42">
        <v>0</v>
      </c>
      <c r="I287" s="42">
        <v>0</v>
      </c>
      <c r="J287" s="42">
        <v>0.44</v>
      </c>
      <c r="K287" s="42">
        <v>0</v>
      </c>
      <c r="L287" s="42">
        <v>0.02</v>
      </c>
      <c r="M287" s="42">
        <v>3.6</v>
      </c>
      <c r="N287" s="42">
        <v>3.8</v>
      </c>
      <c r="O287" s="42">
        <v>17.399999999999999</v>
      </c>
      <c r="P287" s="42">
        <v>0.8</v>
      </c>
      <c r="Q287" s="42">
        <v>27.2</v>
      </c>
      <c r="R287" s="42">
        <v>1.1200000000000001</v>
      </c>
      <c r="S287" s="42">
        <v>0</v>
      </c>
      <c r="T287" s="42">
        <v>0</v>
      </c>
      <c r="U287" s="8"/>
      <c r="V287" s="8" t="s">
        <v>36</v>
      </c>
    </row>
    <row r="288" spans="1:23" ht="12.2" customHeight="1">
      <c r="A288" s="43" t="s">
        <v>37</v>
      </c>
      <c r="B288" s="44">
        <f>SUM(B285:B287)</f>
        <v>400</v>
      </c>
      <c r="C288" s="39">
        <f t="shared" ref="C288:T288" si="40">SUM(C285:C287)</f>
        <v>11.79</v>
      </c>
      <c r="D288" s="39">
        <f t="shared" si="40"/>
        <v>13.760000000000002</v>
      </c>
      <c r="E288" s="39">
        <f t="shared" si="40"/>
        <v>58.1</v>
      </c>
      <c r="F288" s="39">
        <f t="shared" si="40"/>
        <v>407.37</v>
      </c>
      <c r="G288" s="39">
        <f t="shared" si="40"/>
        <v>0.13999999999999999</v>
      </c>
      <c r="H288" s="39">
        <f t="shared" si="40"/>
        <v>1.63</v>
      </c>
      <c r="I288" s="39">
        <f t="shared" si="40"/>
        <v>0.17</v>
      </c>
      <c r="J288" s="39">
        <f t="shared" si="40"/>
        <v>4.5900000000000007</v>
      </c>
      <c r="K288" s="39">
        <f t="shared" si="40"/>
        <v>1.19</v>
      </c>
      <c r="L288" s="39">
        <f t="shared" si="40"/>
        <v>0.27</v>
      </c>
      <c r="M288" s="39">
        <f t="shared" si="40"/>
        <v>91.09</v>
      </c>
      <c r="N288" s="39">
        <f t="shared" si="40"/>
        <v>24.62</v>
      </c>
      <c r="O288" s="39">
        <f t="shared" si="40"/>
        <v>165.77</v>
      </c>
      <c r="P288" s="39">
        <f t="shared" si="40"/>
        <v>3.46</v>
      </c>
      <c r="Q288" s="39">
        <f t="shared" si="40"/>
        <v>304.21999999999997</v>
      </c>
      <c r="R288" s="39">
        <f t="shared" si="40"/>
        <v>15.170000000000002</v>
      </c>
      <c r="S288" s="39">
        <f t="shared" si="40"/>
        <v>0.03</v>
      </c>
      <c r="T288" s="39">
        <f t="shared" si="40"/>
        <v>0.02</v>
      </c>
      <c r="U288" s="37"/>
      <c r="V288" s="37"/>
    </row>
    <row r="289" spans="1:23" ht="21.6" customHeight="1">
      <c r="A289" s="54" t="s">
        <v>54</v>
      </c>
      <c r="B289" s="54"/>
      <c r="C289" s="39">
        <f>C288+C283+C273</f>
        <v>64.25</v>
      </c>
      <c r="D289" s="39">
        <f t="shared" ref="D289:T289" si="41">D288+D283+D273</f>
        <v>71.179999999999993</v>
      </c>
      <c r="E289" s="39">
        <f t="shared" si="41"/>
        <v>267.11</v>
      </c>
      <c r="F289" s="39">
        <f t="shared" si="41"/>
        <v>1882.2</v>
      </c>
      <c r="G289" s="39">
        <f t="shared" si="41"/>
        <v>1.2199999999999998</v>
      </c>
      <c r="H289" s="39">
        <f t="shared" si="41"/>
        <v>194.23</v>
      </c>
      <c r="I289" s="39">
        <f t="shared" si="41"/>
        <v>13.560000000000002</v>
      </c>
      <c r="J289" s="39">
        <f t="shared" si="41"/>
        <v>17.61</v>
      </c>
      <c r="K289" s="39">
        <f t="shared" si="41"/>
        <v>2.92</v>
      </c>
      <c r="L289" s="39">
        <f t="shared" si="41"/>
        <v>3.6599999999999993</v>
      </c>
      <c r="M289" s="39">
        <f t="shared" si="41"/>
        <v>810.34</v>
      </c>
      <c r="N289" s="39">
        <f t="shared" si="41"/>
        <v>340.21999999999991</v>
      </c>
      <c r="O289" s="39">
        <f t="shared" si="41"/>
        <v>1485.4</v>
      </c>
      <c r="P289" s="39">
        <f t="shared" si="41"/>
        <v>25.24</v>
      </c>
      <c r="Q289" s="39">
        <f t="shared" si="41"/>
        <v>3841.5099999999998</v>
      </c>
      <c r="R289" s="39">
        <f t="shared" si="41"/>
        <v>232.53000000000003</v>
      </c>
      <c r="S289" s="39">
        <f t="shared" si="41"/>
        <v>1.1000000000000001</v>
      </c>
      <c r="T289" s="39">
        <f t="shared" si="41"/>
        <v>0.1</v>
      </c>
      <c r="U289" s="37"/>
      <c r="V289" s="37"/>
    </row>
    <row r="290" spans="1:23" ht="14.1" customHeight="1">
      <c r="A290" s="55" t="s">
        <v>172</v>
      </c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</row>
    <row r="291" spans="1:23" ht="28.35" customHeight="1">
      <c r="A291" s="56" t="s">
        <v>190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</row>
    <row r="292" spans="1:23" ht="13.35" customHeight="1">
      <c r="A292" s="53" t="s">
        <v>0</v>
      </c>
      <c r="B292" s="53" t="s">
        <v>1</v>
      </c>
      <c r="C292" s="52" t="s">
        <v>2</v>
      </c>
      <c r="D292" s="52"/>
      <c r="E292" s="52"/>
      <c r="F292" s="52" t="s">
        <v>3</v>
      </c>
      <c r="G292" s="52" t="s">
        <v>4</v>
      </c>
      <c r="H292" s="52"/>
      <c r="I292" s="52"/>
      <c r="J292" s="52"/>
      <c r="K292" s="52"/>
      <c r="L292" s="52"/>
      <c r="M292" s="52" t="s">
        <v>5</v>
      </c>
      <c r="N292" s="52"/>
      <c r="O292" s="52"/>
      <c r="P292" s="52"/>
      <c r="Q292" s="52"/>
      <c r="R292" s="52"/>
      <c r="S292" s="52"/>
      <c r="T292" s="52"/>
      <c r="U292" s="53" t="s">
        <v>6</v>
      </c>
      <c r="V292" s="53" t="s">
        <v>7</v>
      </c>
    </row>
    <row r="293" spans="1:23" ht="26.65" customHeight="1">
      <c r="A293" s="53"/>
      <c r="B293" s="53"/>
      <c r="C293" s="39" t="s">
        <v>8</v>
      </c>
      <c r="D293" s="39" t="s">
        <v>9</v>
      </c>
      <c r="E293" s="39" t="s">
        <v>10</v>
      </c>
      <c r="F293" s="52"/>
      <c r="G293" s="39" t="s">
        <v>11</v>
      </c>
      <c r="H293" s="39" t="s">
        <v>12</v>
      </c>
      <c r="I293" s="39" t="s">
        <v>13</v>
      </c>
      <c r="J293" s="39" t="s">
        <v>14</v>
      </c>
      <c r="K293" s="39" t="s">
        <v>15</v>
      </c>
      <c r="L293" s="39" t="s">
        <v>16</v>
      </c>
      <c r="M293" s="39" t="s">
        <v>17</v>
      </c>
      <c r="N293" s="39" t="s">
        <v>18</v>
      </c>
      <c r="O293" s="39" t="s">
        <v>19</v>
      </c>
      <c r="P293" s="39" t="s">
        <v>20</v>
      </c>
      <c r="Q293" s="39" t="s">
        <v>21</v>
      </c>
      <c r="R293" s="39" t="s">
        <v>22</v>
      </c>
      <c r="S293" s="39" t="s">
        <v>23</v>
      </c>
      <c r="T293" s="39" t="s">
        <v>24</v>
      </c>
      <c r="U293" s="53"/>
      <c r="V293" s="53"/>
    </row>
    <row r="294" spans="1:23" ht="14.65" customHeight="1">
      <c r="A294" s="48" t="s">
        <v>25</v>
      </c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</row>
    <row r="295" spans="1:23" ht="24" customHeight="1">
      <c r="A295" s="40" t="s">
        <v>239</v>
      </c>
      <c r="B295" s="41">
        <v>250</v>
      </c>
      <c r="C295" s="42">
        <v>5.7</v>
      </c>
      <c r="D295" s="42">
        <v>4.8</v>
      </c>
      <c r="E295" s="42">
        <v>20.8</v>
      </c>
      <c r="F295" s="42">
        <v>152.1</v>
      </c>
      <c r="G295" s="42">
        <v>0.06</v>
      </c>
      <c r="H295" s="42">
        <v>0.65</v>
      </c>
      <c r="I295" s="42">
        <v>0.03</v>
      </c>
      <c r="J295" s="42">
        <v>0.04</v>
      </c>
      <c r="K295" s="42">
        <v>0.03</v>
      </c>
      <c r="L295" s="42">
        <v>0.15</v>
      </c>
      <c r="M295" s="42">
        <v>144.51</v>
      </c>
      <c r="N295" s="42">
        <v>18.3</v>
      </c>
      <c r="O295" s="42">
        <v>110.4</v>
      </c>
      <c r="P295" s="42">
        <v>0.5</v>
      </c>
      <c r="Q295" s="42">
        <v>209.7</v>
      </c>
      <c r="R295" s="42">
        <v>12.11</v>
      </c>
      <c r="S295" s="42">
        <v>0</v>
      </c>
      <c r="T295" s="42">
        <v>0</v>
      </c>
      <c r="U295" s="8" t="s">
        <v>173</v>
      </c>
      <c r="V295" s="8" t="s">
        <v>28</v>
      </c>
    </row>
    <row r="296" spans="1:23" s="6" customFormat="1" ht="20.25" customHeight="1">
      <c r="A296" s="7" t="s">
        <v>195</v>
      </c>
      <c r="B296" s="8">
        <v>75</v>
      </c>
      <c r="C296" s="3">
        <v>6.71</v>
      </c>
      <c r="D296" s="3">
        <v>7.52</v>
      </c>
      <c r="E296" s="3">
        <v>14.67</v>
      </c>
      <c r="F296" s="3">
        <v>159.15</v>
      </c>
      <c r="G296" s="3">
        <v>0.05</v>
      </c>
      <c r="H296" s="3">
        <v>0</v>
      </c>
      <c r="I296" s="3">
        <v>0</v>
      </c>
      <c r="J296" s="3">
        <v>1.5</v>
      </c>
      <c r="K296" s="3">
        <v>0.02</v>
      </c>
      <c r="L296" s="3">
        <v>0.02</v>
      </c>
      <c r="M296" s="3">
        <v>8.82</v>
      </c>
      <c r="N296" s="3">
        <v>5.71</v>
      </c>
      <c r="O296" s="3">
        <v>31.93</v>
      </c>
      <c r="P296" s="3">
        <v>0.36</v>
      </c>
      <c r="Q296" s="3">
        <v>49.34</v>
      </c>
      <c r="R296" s="3">
        <v>0.74</v>
      </c>
      <c r="S296" s="3">
        <v>0.01</v>
      </c>
      <c r="T296" s="3">
        <v>0.01</v>
      </c>
      <c r="U296" s="4" t="s">
        <v>196</v>
      </c>
      <c r="V296" s="4">
        <v>2017</v>
      </c>
      <c r="W296" s="5"/>
    </row>
    <row r="297" spans="1:23" s="6" customFormat="1" ht="20.25" customHeight="1">
      <c r="A297" s="1" t="s">
        <v>254</v>
      </c>
      <c r="B297" s="2">
        <v>180</v>
      </c>
      <c r="C297" s="3">
        <v>4.68</v>
      </c>
      <c r="D297" s="3">
        <v>4.05</v>
      </c>
      <c r="E297" s="3">
        <v>6.48</v>
      </c>
      <c r="F297" s="3">
        <v>85.86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4" t="s">
        <v>193</v>
      </c>
      <c r="V297" s="4" t="s">
        <v>28</v>
      </c>
      <c r="W297" s="5"/>
    </row>
    <row r="298" spans="1:23" ht="23.25" customHeight="1">
      <c r="A298" s="40" t="s">
        <v>35</v>
      </c>
      <c r="B298" s="41">
        <v>30</v>
      </c>
      <c r="C298" s="42">
        <v>1.99</v>
      </c>
      <c r="D298" s="42">
        <v>0.26</v>
      </c>
      <c r="E298" s="42">
        <v>12.72</v>
      </c>
      <c r="F298" s="42">
        <v>61.19</v>
      </c>
      <c r="G298" s="42">
        <v>0.05</v>
      </c>
      <c r="H298" s="42">
        <v>0</v>
      </c>
      <c r="I298" s="42">
        <v>0</v>
      </c>
      <c r="J298" s="42">
        <v>0.66</v>
      </c>
      <c r="K298" s="42">
        <v>0</v>
      </c>
      <c r="L298" s="42">
        <v>0.02</v>
      </c>
      <c r="M298" s="42">
        <v>5.4</v>
      </c>
      <c r="N298" s="42">
        <v>5.7</v>
      </c>
      <c r="O298" s="42">
        <v>26.1</v>
      </c>
      <c r="P298" s="42">
        <v>1.2</v>
      </c>
      <c r="Q298" s="42">
        <v>40.799999999999997</v>
      </c>
      <c r="R298" s="42">
        <v>1.68</v>
      </c>
      <c r="S298" s="42">
        <v>0</v>
      </c>
      <c r="T298" s="42">
        <v>0</v>
      </c>
      <c r="U298" s="4" t="s">
        <v>193</v>
      </c>
      <c r="V298" s="8" t="s">
        <v>36</v>
      </c>
    </row>
    <row r="299" spans="1:23" ht="24.75" customHeight="1">
      <c r="A299" s="40" t="s">
        <v>49</v>
      </c>
      <c r="B299" s="41">
        <v>20</v>
      </c>
      <c r="C299" s="42">
        <v>1.53</v>
      </c>
      <c r="D299" s="42">
        <v>0.12</v>
      </c>
      <c r="E299" s="42">
        <v>10.039999999999999</v>
      </c>
      <c r="F299" s="42">
        <v>47.36</v>
      </c>
      <c r="G299" s="42">
        <v>0.03</v>
      </c>
      <c r="H299" s="42">
        <v>0</v>
      </c>
      <c r="I299" s="42">
        <v>0</v>
      </c>
      <c r="J299" s="42">
        <v>0.39</v>
      </c>
      <c r="K299" s="42">
        <v>0</v>
      </c>
      <c r="L299" s="42">
        <v>0.01</v>
      </c>
      <c r="M299" s="42">
        <v>4.5999999999999996</v>
      </c>
      <c r="N299" s="42">
        <v>6.6</v>
      </c>
      <c r="O299" s="42">
        <v>16.8</v>
      </c>
      <c r="P299" s="42">
        <v>0.4</v>
      </c>
      <c r="Q299" s="42">
        <v>25.8</v>
      </c>
      <c r="R299" s="42">
        <v>0</v>
      </c>
      <c r="S299" s="42">
        <v>0</v>
      </c>
      <c r="T299" s="42">
        <v>0</v>
      </c>
      <c r="U299" s="4" t="s">
        <v>193</v>
      </c>
      <c r="V299" s="8" t="s">
        <v>36</v>
      </c>
    </row>
    <row r="300" spans="1:23" ht="12.2" customHeight="1">
      <c r="A300" s="43" t="s">
        <v>37</v>
      </c>
      <c r="B300" s="44">
        <f>SUM(B295:B299)</f>
        <v>555</v>
      </c>
      <c r="C300" s="39">
        <f t="shared" ref="C300:T300" si="42">SUM(C295:C299)</f>
        <v>20.61</v>
      </c>
      <c r="D300" s="39">
        <f t="shared" si="42"/>
        <v>16.750000000000004</v>
      </c>
      <c r="E300" s="39">
        <f t="shared" si="42"/>
        <v>64.710000000000008</v>
      </c>
      <c r="F300" s="39">
        <f t="shared" si="42"/>
        <v>505.66</v>
      </c>
      <c r="G300" s="39">
        <f t="shared" si="42"/>
        <v>0.19</v>
      </c>
      <c r="H300" s="39">
        <f t="shared" si="42"/>
        <v>0.65</v>
      </c>
      <c r="I300" s="39">
        <f t="shared" si="42"/>
        <v>0.03</v>
      </c>
      <c r="J300" s="39">
        <f t="shared" si="42"/>
        <v>2.5900000000000003</v>
      </c>
      <c r="K300" s="39">
        <f t="shared" si="42"/>
        <v>0.05</v>
      </c>
      <c r="L300" s="39">
        <f t="shared" si="42"/>
        <v>0.19999999999999998</v>
      </c>
      <c r="M300" s="39">
        <f t="shared" si="42"/>
        <v>163.32999999999998</v>
      </c>
      <c r="N300" s="39">
        <f t="shared" si="42"/>
        <v>36.31</v>
      </c>
      <c r="O300" s="39">
        <f t="shared" si="42"/>
        <v>185.23000000000002</v>
      </c>
      <c r="P300" s="39">
        <f t="shared" si="42"/>
        <v>2.46</v>
      </c>
      <c r="Q300" s="39">
        <f t="shared" si="42"/>
        <v>325.64</v>
      </c>
      <c r="R300" s="39">
        <f t="shared" si="42"/>
        <v>14.53</v>
      </c>
      <c r="S300" s="39">
        <f t="shared" si="42"/>
        <v>0.01</v>
      </c>
      <c r="T300" s="39">
        <f t="shared" si="42"/>
        <v>0.01</v>
      </c>
      <c r="U300" s="37"/>
      <c r="V300" s="37"/>
    </row>
    <row r="301" spans="1:23" ht="14.65" customHeight="1">
      <c r="A301" s="48" t="s">
        <v>38</v>
      </c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</row>
    <row r="302" spans="1:23" ht="25.5" customHeight="1">
      <c r="A302" s="40" t="s">
        <v>75</v>
      </c>
      <c r="B302" s="41">
        <v>100</v>
      </c>
      <c r="C302" s="42">
        <v>1.2</v>
      </c>
      <c r="D302" s="42">
        <v>5.2</v>
      </c>
      <c r="E302" s="42">
        <v>11.3</v>
      </c>
      <c r="F302" s="42">
        <v>98</v>
      </c>
      <c r="G302" s="42">
        <v>0.03</v>
      </c>
      <c r="H302" s="42">
        <v>24.1</v>
      </c>
      <c r="I302" s="42">
        <v>0.38</v>
      </c>
      <c r="J302" s="42">
        <v>2.39</v>
      </c>
      <c r="K302" s="42">
        <v>0</v>
      </c>
      <c r="L302" s="42">
        <v>0.04</v>
      </c>
      <c r="M302" s="42">
        <v>36.700000000000003</v>
      </c>
      <c r="N302" s="42">
        <v>15.9</v>
      </c>
      <c r="O302" s="42">
        <v>28.95</v>
      </c>
      <c r="P302" s="42">
        <v>1.22</v>
      </c>
      <c r="Q302" s="42">
        <v>194.25</v>
      </c>
      <c r="R302" s="42">
        <v>2.75</v>
      </c>
      <c r="S302" s="42">
        <v>0.02</v>
      </c>
      <c r="T302" s="42">
        <v>0</v>
      </c>
      <c r="U302" s="8" t="s">
        <v>76</v>
      </c>
      <c r="V302" s="8">
        <v>2017</v>
      </c>
    </row>
    <row r="303" spans="1:23" ht="27.75" customHeight="1">
      <c r="A303" s="40" t="s">
        <v>174</v>
      </c>
      <c r="B303" s="41">
        <v>250</v>
      </c>
      <c r="C303" s="42">
        <v>2.4</v>
      </c>
      <c r="D303" s="42">
        <v>3.7</v>
      </c>
      <c r="E303" s="42">
        <v>11.9</v>
      </c>
      <c r="F303" s="42">
        <v>94.3</v>
      </c>
      <c r="G303" s="42">
        <v>0.03</v>
      </c>
      <c r="H303" s="42">
        <v>0.59</v>
      </c>
      <c r="I303" s="42">
        <v>0.22</v>
      </c>
      <c r="J303" s="42">
        <v>0.26</v>
      </c>
      <c r="K303" s="42">
        <v>0.17</v>
      </c>
      <c r="L303" s="42">
        <v>0.04</v>
      </c>
      <c r="M303" s="42">
        <v>29.74</v>
      </c>
      <c r="N303" s="42">
        <v>9.7799999999999994</v>
      </c>
      <c r="O303" s="42">
        <v>31.69</v>
      </c>
      <c r="P303" s="42">
        <v>0.48</v>
      </c>
      <c r="Q303" s="42">
        <v>62.91</v>
      </c>
      <c r="R303" s="42">
        <v>1.88</v>
      </c>
      <c r="S303" s="42">
        <v>0.01</v>
      </c>
      <c r="T303" s="42">
        <v>0.01</v>
      </c>
      <c r="U303" s="8" t="s">
        <v>175</v>
      </c>
      <c r="V303" s="8" t="s">
        <v>28</v>
      </c>
    </row>
    <row r="304" spans="1:23" ht="24.75" customHeight="1">
      <c r="A304" s="40" t="s">
        <v>176</v>
      </c>
      <c r="B304" s="41">
        <v>200</v>
      </c>
      <c r="C304" s="42">
        <v>24</v>
      </c>
      <c r="D304" s="42">
        <v>25.2</v>
      </c>
      <c r="E304" s="42">
        <v>21.9</v>
      </c>
      <c r="F304" s="42">
        <v>415.5</v>
      </c>
      <c r="G304" s="42">
        <v>0.15</v>
      </c>
      <c r="H304" s="42">
        <v>5.7</v>
      </c>
      <c r="I304" s="42">
        <v>0.18</v>
      </c>
      <c r="J304" s="42">
        <v>1.1399999999999999</v>
      </c>
      <c r="K304" s="42">
        <v>0.67</v>
      </c>
      <c r="L304" s="42">
        <v>0.3</v>
      </c>
      <c r="M304" s="42">
        <v>181.92</v>
      </c>
      <c r="N304" s="42">
        <v>47.72</v>
      </c>
      <c r="O304" s="42">
        <v>314.68</v>
      </c>
      <c r="P304" s="42">
        <v>3.47</v>
      </c>
      <c r="Q304" s="42">
        <v>602.32000000000005</v>
      </c>
      <c r="R304" s="42">
        <v>15.01</v>
      </c>
      <c r="S304" s="42">
        <v>0.13</v>
      </c>
      <c r="T304" s="42">
        <v>0.03</v>
      </c>
      <c r="U304" s="8" t="s">
        <v>177</v>
      </c>
      <c r="V304" s="8" t="s">
        <v>52</v>
      </c>
    </row>
    <row r="305" spans="1:39" ht="25.5" customHeight="1">
      <c r="A305" s="40" t="s">
        <v>78</v>
      </c>
      <c r="B305" s="41">
        <v>200</v>
      </c>
      <c r="C305" s="42">
        <v>0.6</v>
      </c>
      <c r="D305" s="42">
        <v>0.09</v>
      </c>
      <c r="E305" s="42">
        <v>32.01</v>
      </c>
      <c r="F305" s="42">
        <v>132.80000000000001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8.24</v>
      </c>
      <c r="N305" s="42">
        <v>1.8</v>
      </c>
      <c r="O305" s="42">
        <v>0</v>
      </c>
      <c r="P305" s="42">
        <v>0</v>
      </c>
      <c r="Q305" s="42">
        <v>0.84</v>
      </c>
      <c r="R305" s="42">
        <v>0</v>
      </c>
      <c r="S305" s="42">
        <v>0</v>
      </c>
      <c r="T305" s="42">
        <v>0</v>
      </c>
      <c r="U305" s="8" t="s">
        <v>79</v>
      </c>
      <c r="V305" s="8">
        <v>2017</v>
      </c>
    </row>
    <row r="306" spans="1:39" ht="22.5" customHeight="1">
      <c r="A306" s="40" t="s">
        <v>49</v>
      </c>
      <c r="B306" s="41">
        <v>50</v>
      </c>
      <c r="C306" s="42">
        <v>3.8</v>
      </c>
      <c r="D306" s="42">
        <v>0.3</v>
      </c>
      <c r="E306" s="42">
        <v>25.1</v>
      </c>
      <c r="F306" s="42">
        <v>118.4</v>
      </c>
      <c r="G306" s="42">
        <v>0.08</v>
      </c>
      <c r="H306" s="42">
        <v>0</v>
      </c>
      <c r="I306" s="42">
        <v>0</v>
      </c>
      <c r="J306" s="42">
        <v>0.98</v>
      </c>
      <c r="K306" s="42">
        <v>0</v>
      </c>
      <c r="L306" s="42">
        <v>0.03</v>
      </c>
      <c r="M306" s="42">
        <v>11.5</v>
      </c>
      <c r="N306" s="42">
        <v>16.5</v>
      </c>
      <c r="O306" s="42">
        <v>42</v>
      </c>
      <c r="P306" s="42">
        <v>1</v>
      </c>
      <c r="Q306" s="42">
        <v>64.5</v>
      </c>
      <c r="R306" s="42">
        <v>0</v>
      </c>
      <c r="S306" s="42">
        <v>0.01</v>
      </c>
      <c r="T306" s="42">
        <v>0</v>
      </c>
      <c r="U306" s="8" t="s">
        <v>193</v>
      </c>
      <c r="V306" s="8" t="s">
        <v>36</v>
      </c>
    </row>
    <row r="307" spans="1:39" s="6" customFormat="1" ht="33" customHeight="1">
      <c r="A307" s="1" t="s">
        <v>35</v>
      </c>
      <c r="B307" s="2">
        <v>40</v>
      </c>
      <c r="C307" s="3">
        <v>2.65</v>
      </c>
      <c r="D307" s="3">
        <v>0.35</v>
      </c>
      <c r="E307" s="3">
        <v>16.96</v>
      </c>
      <c r="F307" s="3">
        <v>81.58</v>
      </c>
      <c r="G307" s="3">
        <v>7.0000000000000007E-2</v>
      </c>
      <c r="H307" s="3">
        <v>0</v>
      </c>
      <c r="I307" s="3">
        <v>0</v>
      </c>
      <c r="J307" s="3">
        <v>0.88</v>
      </c>
      <c r="K307" s="3">
        <v>0</v>
      </c>
      <c r="L307" s="3">
        <v>0.03</v>
      </c>
      <c r="M307" s="3">
        <v>7.2</v>
      </c>
      <c r="N307" s="3">
        <v>7.6</v>
      </c>
      <c r="O307" s="3">
        <v>34.799999999999997</v>
      </c>
      <c r="P307" s="3">
        <v>1.6</v>
      </c>
      <c r="Q307" s="3">
        <v>54.4</v>
      </c>
      <c r="R307" s="3">
        <v>2.2400000000000002</v>
      </c>
      <c r="S307" s="3">
        <v>0</v>
      </c>
      <c r="T307" s="3">
        <v>0</v>
      </c>
      <c r="U307" s="4" t="s">
        <v>193</v>
      </c>
      <c r="V307" s="4" t="s">
        <v>36</v>
      </c>
      <c r="W307" s="5"/>
    </row>
    <row r="308" spans="1:39" ht="12.2" customHeight="1">
      <c r="A308" s="43" t="s">
        <v>37</v>
      </c>
      <c r="B308" s="44">
        <f>SUM(B302:B307)</f>
        <v>840</v>
      </c>
      <c r="C308" s="39">
        <f t="shared" ref="C308:T308" si="43">SUM(C302:C307)</f>
        <v>34.65</v>
      </c>
      <c r="D308" s="39">
        <f t="shared" si="43"/>
        <v>34.840000000000003</v>
      </c>
      <c r="E308" s="39">
        <f t="shared" si="43"/>
        <v>119.17000000000002</v>
      </c>
      <c r="F308" s="39">
        <f t="shared" si="43"/>
        <v>940.57999999999993</v>
      </c>
      <c r="G308" s="39">
        <f t="shared" si="43"/>
        <v>0.36</v>
      </c>
      <c r="H308" s="39">
        <f t="shared" si="43"/>
        <v>30.39</v>
      </c>
      <c r="I308" s="39">
        <f t="shared" si="43"/>
        <v>0.78</v>
      </c>
      <c r="J308" s="39">
        <f t="shared" si="43"/>
        <v>5.6499999999999995</v>
      </c>
      <c r="K308" s="39">
        <f t="shared" si="43"/>
        <v>0.84000000000000008</v>
      </c>
      <c r="L308" s="39">
        <f t="shared" si="43"/>
        <v>0.44000000000000006</v>
      </c>
      <c r="M308" s="39">
        <f t="shared" si="43"/>
        <v>275.29999999999995</v>
      </c>
      <c r="N308" s="39">
        <f t="shared" si="43"/>
        <v>99.3</v>
      </c>
      <c r="O308" s="39">
        <f t="shared" si="43"/>
        <v>452.12</v>
      </c>
      <c r="P308" s="39">
        <f t="shared" si="43"/>
        <v>7.77</v>
      </c>
      <c r="Q308" s="39">
        <f t="shared" si="43"/>
        <v>979.22</v>
      </c>
      <c r="R308" s="39">
        <f t="shared" si="43"/>
        <v>21.880000000000003</v>
      </c>
      <c r="S308" s="39">
        <f t="shared" si="43"/>
        <v>0.17</v>
      </c>
      <c r="T308" s="39">
        <f t="shared" si="43"/>
        <v>0.04</v>
      </c>
      <c r="U308" s="37"/>
      <c r="V308" s="37"/>
    </row>
    <row r="309" spans="1:39" ht="21.6" customHeight="1">
      <c r="A309" s="54" t="s">
        <v>54</v>
      </c>
      <c r="B309" s="54"/>
      <c r="C309" s="39">
        <v>50.9</v>
      </c>
      <c r="D309" s="39">
        <v>47.4</v>
      </c>
      <c r="E309" s="39">
        <v>173.7</v>
      </c>
      <c r="F309" s="39">
        <v>1342.8</v>
      </c>
      <c r="G309" s="42">
        <v>0.55000000000000004</v>
      </c>
      <c r="H309" s="42">
        <v>34.79</v>
      </c>
      <c r="I309" s="42">
        <v>0.83</v>
      </c>
      <c r="J309" s="42">
        <v>7.5</v>
      </c>
      <c r="K309" s="42">
        <v>0.87</v>
      </c>
      <c r="L309" s="42">
        <v>0.62</v>
      </c>
      <c r="M309" s="42">
        <v>446.01</v>
      </c>
      <c r="N309" s="42">
        <v>134.75</v>
      </c>
      <c r="O309" s="42">
        <v>629.72</v>
      </c>
      <c r="P309" s="42">
        <v>10.220000000000001</v>
      </c>
      <c r="Q309" s="42">
        <v>1241.92</v>
      </c>
      <c r="R309" s="42">
        <v>35.11</v>
      </c>
      <c r="S309" s="42">
        <v>0.17</v>
      </c>
      <c r="T309" s="42">
        <v>0.04</v>
      </c>
      <c r="U309" s="37"/>
      <c r="V309" s="37"/>
    </row>
    <row r="310" spans="1:39" ht="14.1" customHeight="1">
      <c r="A310" s="55" t="s">
        <v>178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</row>
    <row r="312" spans="1:39" ht="14.1" customHeight="1">
      <c r="A312" s="63" t="s">
        <v>199</v>
      </c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23"/>
      <c r="N312" s="23"/>
      <c r="O312" s="23"/>
      <c r="P312" s="23"/>
      <c r="Q312" s="23"/>
      <c r="R312" s="23"/>
      <c r="S312" s="23"/>
      <c r="T312" s="23"/>
      <c r="U312" s="24"/>
      <c r="V312" s="24"/>
      <c r="W312" s="24"/>
    </row>
    <row r="313" spans="1:39" ht="14.1" customHeight="1">
      <c r="A313" s="64" t="s">
        <v>200</v>
      </c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24"/>
    </row>
    <row r="314" spans="1:39" ht="13.35" customHeight="1">
      <c r="A314" s="66" t="s">
        <v>201</v>
      </c>
      <c r="B314" s="66"/>
      <c r="C314" s="68" t="s">
        <v>2</v>
      </c>
      <c r="D314" s="68"/>
      <c r="E314" s="68"/>
      <c r="F314" s="68" t="s">
        <v>3</v>
      </c>
      <c r="G314" s="68" t="s">
        <v>4</v>
      </c>
      <c r="H314" s="68"/>
      <c r="I314" s="68"/>
      <c r="J314" s="68"/>
      <c r="K314" s="68"/>
      <c r="L314" s="68"/>
      <c r="M314" s="68" t="s">
        <v>5</v>
      </c>
      <c r="N314" s="68"/>
      <c r="O314" s="68"/>
      <c r="P314" s="68"/>
      <c r="Q314" s="68"/>
      <c r="R314" s="68"/>
      <c r="S314" s="68"/>
      <c r="T314" s="68"/>
      <c r="U314" s="66"/>
      <c r="V314" s="66"/>
      <c r="W314" s="24"/>
    </row>
    <row r="315" spans="1:39" ht="26.65" customHeight="1">
      <c r="A315" s="67"/>
      <c r="B315" s="67"/>
      <c r="C315" s="36" t="s">
        <v>8</v>
      </c>
      <c r="D315" s="36" t="s">
        <v>9</v>
      </c>
      <c r="E315" s="36" t="s">
        <v>10</v>
      </c>
      <c r="F315" s="69"/>
      <c r="G315" s="36" t="s">
        <v>11</v>
      </c>
      <c r="H315" s="36" t="s">
        <v>12</v>
      </c>
      <c r="I315" s="36" t="s">
        <v>13</v>
      </c>
      <c r="J315" s="36" t="s">
        <v>14</v>
      </c>
      <c r="K315" s="36" t="s">
        <v>15</v>
      </c>
      <c r="L315" s="36" t="s">
        <v>16</v>
      </c>
      <c r="M315" s="36" t="s">
        <v>17</v>
      </c>
      <c r="N315" s="36" t="s">
        <v>18</v>
      </c>
      <c r="O315" s="36" t="s">
        <v>19</v>
      </c>
      <c r="P315" s="36" t="s">
        <v>20</v>
      </c>
      <c r="Q315" s="36" t="s">
        <v>21</v>
      </c>
      <c r="R315" s="36" t="s">
        <v>22</v>
      </c>
      <c r="S315" s="36" t="s">
        <v>23</v>
      </c>
      <c r="T315" s="36" t="s">
        <v>24</v>
      </c>
      <c r="U315" s="66"/>
      <c r="V315" s="66"/>
      <c r="W315" s="24"/>
    </row>
    <row r="316" spans="1:39" s="28" customFormat="1" ht="14.1" customHeight="1">
      <c r="A316" s="25" t="s">
        <v>202</v>
      </c>
      <c r="B316" s="25"/>
      <c r="C316" s="26">
        <f t="shared" ref="C316:T316" si="44">C309+C289+C262+C236+C210+C183+C154+C133+C107+C82+C56+C28</f>
        <v>729.37246883468822</v>
      </c>
      <c r="D316" s="26">
        <f t="shared" si="44"/>
        <v>772.01655555555544</v>
      </c>
      <c r="E316" s="26">
        <f t="shared" si="44"/>
        <v>3187.1508888888889</v>
      </c>
      <c r="F316" s="26">
        <f t="shared" si="44"/>
        <v>22651.427777777775</v>
      </c>
      <c r="G316" s="26">
        <f t="shared" si="44"/>
        <v>13.243000000000002</v>
      </c>
      <c r="H316" s="26">
        <f t="shared" si="44"/>
        <v>1051.4734000000001</v>
      </c>
      <c r="I316" s="26">
        <f t="shared" si="44"/>
        <v>117.78999999999999</v>
      </c>
      <c r="J316" s="26">
        <f t="shared" si="44"/>
        <v>187.62</v>
      </c>
      <c r="K316" s="26">
        <f t="shared" si="44"/>
        <v>13.77</v>
      </c>
      <c r="L316" s="26">
        <f t="shared" si="44"/>
        <v>17.299599999999998</v>
      </c>
      <c r="M316" s="26">
        <f t="shared" si="44"/>
        <v>8658.2119999999995</v>
      </c>
      <c r="N316" s="26">
        <f t="shared" si="44"/>
        <v>3439.944</v>
      </c>
      <c r="O316" s="26">
        <f t="shared" si="44"/>
        <v>13820.886</v>
      </c>
      <c r="P316" s="26">
        <f t="shared" si="44"/>
        <v>232.2482</v>
      </c>
      <c r="Q316" s="26">
        <f t="shared" si="44"/>
        <v>38849.17</v>
      </c>
      <c r="R316" s="26">
        <f t="shared" si="44"/>
        <v>1498.2600000000002</v>
      </c>
      <c r="S316" s="26">
        <f t="shared" si="44"/>
        <v>6.94</v>
      </c>
      <c r="T316" s="26">
        <f t="shared" si="44"/>
        <v>0.58000000000000007</v>
      </c>
      <c r="U316" s="27"/>
      <c r="V316" s="27"/>
      <c r="W316" s="27"/>
    </row>
    <row r="317" spans="1:39" s="28" customFormat="1" ht="14.1" customHeight="1">
      <c r="A317" s="25" t="s">
        <v>203</v>
      </c>
      <c r="B317" s="25"/>
      <c r="C317" s="26">
        <f>C316/10</f>
        <v>72.937246883468816</v>
      </c>
      <c r="D317" s="26">
        <f t="shared" ref="D317:T317" si="45">D316/10</f>
        <v>77.201655555555547</v>
      </c>
      <c r="E317" s="26">
        <f t="shared" si="45"/>
        <v>318.71508888888889</v>
      </c>
      <c r="F317" s="26">
        <f t="shared" si="45"/>
        <v>2265.1427777777776</v>
      </c>
      <c r="G317" s="26">
        <f t="shared" si="45"/>
        <v>1.3243000000000003</v>
      </c>
      <c r="H317" s="26">
        <f t="shared" si="45"/>
        <v>105.14734000000001</v>
      </c>
      <c r="I317" s="26">
        <f t="shared" si="45"/>
        <v>11.779</v>
      </c>
      <c r="J317" s="26">
        <f t="shared" si="45"/>
        <v>18.762</v>
      </c>
      <c r="K317" s="26">
        <f t="shared" si="45"/>
        <v>1.377</v>
      </c>
      <c r="L317" s="26">
        <f t="shared" si="45"/>
        <v>1.7299599999999997</v>
      </c>
      <c r="M317" s="26">
        <f t="shared" si="45"/>
        <v>865.82119999999998</v>
      </c>
      <c r="N317" s="26">
        <f t="shared" si="45"/>
        <v>343.99439999999998</v>
      </c>
      <c r="O317" s="26">
        <f t="shared" si="45"/>
        <v>1382.0886</v>
      </c>
      <c r="P317" s="26">
        <f t="shared" si="45"/>
        <v>23.224820000000001</v>
      </c>
      <c r="Q317" s="26">
        <f t="shared" si="45"/>
        <v>3884.9169999999999</v>
      </c>
      <c r="R317" s="26">
        <f t="shared" si="45"/>
        <v>149.82600000000002</v>
      </c>
      <c r="S317" s="26">
        <f t="shared" si="45"/>
        <v>0.69400000000000006</v>
      </c>
      <c r="T317" s="26">
        <f t="shared" si="45"/>
        <v>5.800000000000001E-2</v>
      </c>
      <c r="U317" s="27"/>
      <c r="V317" s="27"/>
      <c r="W317" s="27"/>
    </row>
    <row r="318" spans="1:39" ht="14.1" customHeight="1">
      <c r="A318" s="35"/>
      <c r="B318" s="35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23"/>
      <c r="N318" s="23"/>
      <c r="O318" s="23"/>
      <c r="P318" s="23"/>
      <c r="Q318" s="23"/>
      <c r="R318" s="23"/>
      <c r="S318" s="23"/>
      <c r="T318" s="23"/>
      <c r="U318" s="24"/>
      <c r="V318" s="24"/>
      <c r="W318" s="24"/>
    </row>
    <row r="319" spans="1:39" s="31" customFormat="1" ht="35.450000000000003" customHeight="1">
      <c r="A319" s="62" t="s">
        <v>204</v>
      </c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</row>
    <row r="320" spans="1:39" s="28" customFormat="1" ht="14.1" customHeight="1">
      <c r="A320" s="25" t="s">
        <v>205</v>
      </c>
      <c r="B320" s="25"/>
      <c r="C320" s="26" t="s">
        <v>206</v>
      </c>
      <c r="D320" s="26" t="s">
        <v>207</v>
      </c>
      <c r="E320" s="26" t="s">
        <v>208</v>
      </c>
      <c r="F320" s="32"/>
      <c r="G320" s="32"/>
      <c r="H320" s="32"/>
      <c r="I320" s="32"/>
      <c r="J320" s="32"/>
      <c r="K320" s="32"/>
      <c r="L320" s="32"/>
      <c r="M320" s="33"/>
      <c r="N320" s="33"/>
      <c r="O320" s="33"/>
      <c r="P320" s="33"/>
      <c r="Q320" s="33"/>
      <c r="R320" s="33"/>
      <c r="S320" s="33"/>
      <c r="T320" s="33"/>
      <c r="U320" s="27"/>
      <c r="V320" s="27"/>
      <c r="W320" s="27"/>
    </row>
    <row r="321" spans="1:23" s="28" customFormat="1" ht="14.1" customHeight="1">
      <c r="A321" s="25" t="s">
        <v>209</v>
      </c>
      <c r="B321" s="25"/>
      <c r="C321" s="26">
        <f>(B13+B40+B67+B93+B118+B144+B165+B195+B221+B246+B273+B300)/12</f>
        <v>590.41666666666663</v>
      </c>
      <c r="D321" s="26">
        <f>(B308+B283+B255+B230+B204+B175+B153+B127+B102+B76+B50+B22)/12</f>
        <v>993.33333333333337</v>
      </c>
      <c r="E321" s="26">
        <f>(B288+B261+B235+B209+B182+B132+B106+B81+B55+B27)/10</f>
        <v>411</v>
      </c>
      <c r="F321" s="32"/>
      <c r="G321" s="32"/>
      <c r="H321" s="32"/>
      <c r="I321" s="32"/>
      <c r="J321" s="32"/>
      <c r="K321" s="32"/>
      <c r="L321" s="32"/>
      <c r="M321" s="33"/>
      <c r="N321" s="33"/>
      <c r="O321" s="33"/>
      <c r="P321" s="33"/>
      <c r="Q321" s="33"/>
      <c r="R321" s="33"/>
      <c r="S321" s="33"/>
      <c r="T321" s="33"/>
      <c r="U321" s="27"/>
      <c r="V321" s="27"/>
      <c r="W321" s="27"/>
    </row>
  </sheetData>
  <mergeCells count="180">
    <mergeCell ref="A319:AM319"/>
    <mergeCell ref="A312:L312"/>
    <mergeCell ref="A313:V313"/>
    <mergeCell ref="A314:A315"/>
    <mergeCell ref="B314:B315"/>
    <mergeCell ref="C314:E314"/>
    <mergeCell ref="F314:F315"/>
    <mergeCell ref="G314:L314"/>
    <mergeCell ref="M314:T314"/>
    <mergeCell ref="U314:U315"/>
    <mergeCell ref="V314:V315"/>
    <mergeCell ref="A310:N310"/>
    <mergeCell ref="K1:V2"/>
    <mergeCell ref="A309:B309"/>
    <mergeCell ref="A301:V301"/>
    <mergeCell ref="A294:V294"/>
    <mergeCell ref="A290:V290"/>
    <mergeCell ref="A291:V291"/>
    <mergeCell ref="C292:E292"/>
    <mergeCell ref="G292:L292"/>
    <mergeCell ref="M292:T292"/>
    <mergeCell ref="A292:A293"/>
    <mergeCell ref="B292:B293"/>
    <mergeCell ref="F292:F293"/>
    <mergeCell ref="U292:U293"/>
    <mergeCell ref="V292:V293"/>
    <mergeCell ref="A289:B289"/>
    <mergeCell ref="A284:V284"/>
    <mergeCell ref="A274:V274"/>
    <mergeCell ref="A267:V267"/>
    <mergeCell ref="A263:V263"/>
    <mergeCell ref="A264:V264"/>
    <mergeCell ref="C265:E265"/>
    <mergeCell ref="G265:L265"/>
    <mergeCell ref="M265:T265"/>
    <mergeCell ref="A265:A266"/>
    <mergeCell ref="B265:B266"/>
    <mergeCell ref="F265:F266"/>
    <mergeCell ref="U265:U266"/>
    <mergeCell ref="V265:V266"/>
    <mergeCell ref="A262:B262"/>
    <mergeCell ref="A256:V256"/>
    <mergeCell ref="A247:V247"/>
    <mergeCell ref="U239:U240"/>
    <mergeCell ref="V239:V240"/>
    <mergeCell ref="A241:V241"/>
    <mergeCell ref="A236:B236"/>
    <mergeCell ref="A237:V237"/>
    <mergeCell ref="A238:V238"/>
    <mergeCell ref="C239:E239"/>
    <mergeCell ref="G239:L239"/>
    <mergeCell ref="M239:T239"/>
    <mergeCell ref="A239:A240"/>
    <mergeCell ref="B239:B240"/>
    <mergeCell ref="F239:F240"/>
    <mergeCell ref="A231:V231"/>
    <mergeCell ref="A222:V222"/>
    <mergeCell ref="A215:V215"/>
    <mergeCell ref="A211:V211"/>
    <mergeCell ref="A212:V212"/>
    <mergeCell ref="C213:E213"/>
    <mergeCell ref="G213:L213"/>
    <mergeCell ref="M213:T213"/>
    <mergeCell ref="A213:A214"/>
    <mergeCell ref="B213:B214"/>
    <mergeCell ref="F213:F214"/>
    <mergeCell ref="U213:U214"/>
    <mergeCell ref="V213:V214"/>
    <mergeCell ref="A210:B210"/>
    <mergeCell ref="A205:V205"/>
    <mergeCell ref="A196:V196"/>
    <mergeCell ref="A188:V188"/>
    <mergeCell ref="A184:V184"/>
    <mergeCell ref="A185:V185"/>
    <mergeCell ref="C186:E186"/>
    <mergeCell ref="G186:L186"/>
    <mergeCell ref="M186:T186"/>
    <mergeCell ref="A186:A187"/>
    <mergeCell ref="B186:B187"/>
    <mergeCell ref="F186:F187"/>
    <mergeCell ref="U186:U187"/>
    <mergeCell ref="V186:V187"/>
    <mergeCell ref="A183:B183"/>
    <mergeCell ref="A176:V176"/>
    <mergeCell ref="A166:V166"/>
    <mergeCell ref="A159:V159"/>
    <mergeCell ref="A155:V155"/>
    <mergeCell ref="A156:V156"/>
    <mergeCell ref="C157:E157"/>
    <mergeCell ref="G157:L157"/>
    <mergeCell ref="M157:T157"/>
    <mergeCell ref="A157:A158"/>
    <mergeCell ref="B157:B158"/>
    <mergeCell ref="F157:F158"/>
    <mergeCell ref="U157:U158"/>
    <mergeCell ref="V157:V158"/>
    <mergeCell ref="A154:B154"/>
    <mergeCell ref="A145:V145"/>
    <mergeCell ref="A138:V138"/>
    <mergeCell ref="A134:V134"/>
    <mergeCell ref="A135:V135"/>
    <mergeCell ref="C136:E136"/>
    <mergeCell ref="G136:L136"/>
    <mergeCell ref="M136:T136"/>
    <mergeCell ref="A136:A137"/>
    <mergeCell ref="B136:B137"/>
    <mergeCell ref="F136:F137"/>
    <mergeCell ref="U136:U137"/>
    <mergeCell ref="V136:V137"/>
    <mergeCell ref="A133:B133"/>
    <mergeCell ref="A128:V128"/>
    <mergeCell ref="A119:V119"/>
    <mergeCell ref="U110:U111"/>
    <mergeCell ref="V110:V111"/>
    <mergeCell ref="A112:V112"/>
    <mergeCell ref="A107:B107"/>
    <mergeCell ref="A108:V108"/>
    <mergeCell ref="A109:V109"/>
    <mergeCell ref="C110:E110"/>
    <mergeCell ref="G110:L110"/>
    <mergeCell ref="M110:T110"/>
    <mergeCell ref="A110:A111"/>
    <mergeCell ref="B110:B111"/>
    <mergeCell ref="F110:F111"/>
    <mergeCell ref="A103:V103"/>
    <mergeCell ref="A94:V94"/>
    <mergeCell ref="A87:V87"/>
    <mergeCell ref="A83:V83"/>
    <mergeCell ref="A84:V84"/>
    <mergeCell ref="C85:E85"/>
    <mergeCell ref="G85:L85"/>
    <mergeCell ref="M85:T85"/>
    <mergeCell ref="A85:A86"/>
    <mergeCell ref="B85:B86"/>
    <mergeCell ref="F85:F86"/>
    <mergeCell ref="U85:U86"/>
    <mergeCell ref="V85:V86"/>
    <mergeCell ref="A82:B82"/>
    <mergeCell ref="A77:V77"/>
    <mergeCell ref="A68:V68"/>
    <mergeCell ref="U59:U60"/>
    <mergeCell ref="V59:V60"/>
    <mergeCell ref="A61:V61"/>
    <mergeCell ref="A56:B56"/>
    <mergeCell ref="A57:V57"/>
    <mergeCell ref="A58:V58"/>
    <mergeCell ref="C59:E59"/>
    <mergeCell ref="G59:L59"/>
    <mergeCell ref="M59:T59"/>
    <mergeCell ref="A59:A60"/>
    <mergeCell ref="B59:B60"/>
    <mergeCell ref="F59:F60"/>
    <mergeCell ref="A51:V51"/>
    <mergeCell ref="A41:V41"/>
    <mergeCell ref="U31:U32"/>
    <mergeCell ref="V31:V32"/>
    <mergeCell ref="A33:V33"/>
    <mergeCell ref="A28:B28"/>
    <mergeCell ref="A29:V29"/>
    <mergeCell ref="A30:V30"/>
    <mergeCell ref="C31:E31"/>
    <mergeCell ref="G31:L31"/>
    <mergeCell ref="M31:T31"/>
    <mergeCell ref="A31:A32"/>
    <mergeCell ref="B31:B32"/>
    <mergeCell ref="F31:F32"/>
    <mergeCell ref="A23:V23"/>
    <mergeCell ref="A14:V14"/>
    <mergeCell ref="A7:V7"/>
    <mergeCell ref="A1:C1"/>
    <mergeCell ref="A3:V3"/>
    <mergeCell ref="A4:V4"/>
    <mergeCell ref="C5:E5"/>
    <mergeCell ref="G5:L5"/>
    <mergeCell ref="M5:T5"/>
    <mergeCell ref="A5:A6"/>
    <mergeCell ref="B5:B6"/>
    <mergeCell ref="F5:F6"/>
    <mergeCell ref="U5:U6"/>
    <mergeCell ref="V5:V6"/>
  </mergeCells>
  <pageMargins left="0.39" right="0.39" top="0.39" bottom="0.39" header="0" footer="0"/>
  <pageSetup paperSize="9" scale="69" orientation="landscape" horizontalDpi="300" verticalDpi="300" r:id="rId1"/>
  <rowBreaks count="11" manualBreakCount="11">
    <brk id="29" max="16383" man="1"/>
    <brk id="57" max="16383" man="1"/>
    <brk id="83" max="16383" man="1"/>
    <brk id="108" max="16383" man="1"/>
    <brk id="134" max="16383" man="1"/>
    <brk id="155" max="16383" man="1"/>
    <brk id="184" max="16383" man="1"/>
    <brk id="211" max="16383" man="1"/>
    <brk id="237" max="16383" man="1"/>
    <brk id="263" max="16383" man="1"/>
    <brk id="290" max="16383" man="1"/>
  </rowBreaks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32"/>
  <sheetViews>
    <sheetView topLeftCell="A109" workbookViewId="0">
      <selection activeCell="E117" sqref="E117"/>
    </sheetView>
  </sheetViews>
  <sheetFormatPr defaultColWidth="9.1640625" defaultRowHeight="12.75"/>
  <cols>
    <col min="1" max="1" width="56.5" style="11" customWidth="1"/>
    <col min="2" max="2" width="8.6640625" style="11" customWidth="1"/>
    <col min="3" max="3" width="8.6640625" style="22" customWidth="1"/>
    <col min="4" max="4" width="9.6640625" style="22" customWidth="1"/>
    <col min="5" max="5" width="12.33203125" style="22" customWidth="1"/>
    <col min="6" max="6" width="13.6640625" style="22" customWidth="1"/>
    <col min="7" max="12" width="8.6640625" style="22" customWidth="1"/>
    <col min="13" max="13" width="10.6640625" style="22" customWidth="1"/>
    <col min="14" max="14" width="11.1640625" style="22" customWidth="1"/>
    <col min="15" max="15" width="10.1640625" style="22" customWidth="1"/>
    <col min="16" max="20" width="8.6640625" style="22" customWidth="1"/>
    <col min="21" max="22" width="8.6640625" style="11" customWidth="1"/>
    <col min="23" max="16384" width="9.1640625" style="11"/>
  </cols>
  <sheetData>
    <row r="1" spans="1:23" ht="82.5" customHeight="1">
      <c r="A1" s="49" t="s">
        <v>191</v>
      </c>
      <c r="B1" s="49"/>
      <c r="C1" s="49"/>
      <c r="D1" s="10"/>
      <c r="E1" s="10"/>
      <c r="F1" s="10"/>
      <c r="G1" s="10"/>
      <c r="H1" s="10"/>
      <c r="I1" s="10"/>
      <c r="J1" s="10"/>
      <c r="K1" s="60" t="s">
        <v>192</v>
      </c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3" ht="22.9" customHeight="1">
      <c r="A2" s="12"/>
      <c r="C2" s="10"/>
      <c r="D2" s="10"/>
      <c r="E2" s="10"/>
      <c r="F2" s="10"/>
      <c r="G2" s="10"/>
      <c r="H2" s="10"/>
      <c r="I2" s="10"/>
      <c r="J2" s="10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3" s="6" customFormat="1" ht="13.5" customHeight="1">
      <c r="A3" s="50" t="s">
        <v>232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"/>
    </row>
    <row r="4" spans="1:23" ht="28.35" customHeight="1">
      <c r="A4" s="56" t="s">
        <v>179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3" ht="13.35" customHeight="1">
      <c r="A5" s="53" t="s">
        <v>0</v>
      </c>
      <c r="B5" s="53" t="s">
        <v>1</v>
      </c>
      <c r="C5" s="52" t="s">
        <v>2</v>
      </c>
      <c r="D5" s="52"/>
      <c r="E5" s="52"/>
      <c r="F5" s="52" t="s">
        <v>3</v>
      </c>
      <c r="G5" s="52" t="s">
        <v>4</v>
      </c>
      <c r="H5" s="52"/>
      <c r="I5" s="52"/>
      <c r="J5" s="52"/>
      <c r="K5" s="52"/>
      <c r="L5" s="52"/>
      <c r="M5" s="52" t="s">
        <v>5</v>
      </c>
      <c r="N5" s="52"/>
      <c r="O5" s="52"/>
      <c r="P5" s="52"/>
      <c r="Q5" s="52"/>
      <c r="R5" s="52"/>
      <c r="S5" s="52"/>
      <c r="T5" s="52"/>
      <c r="U5" s="53" t="s">
        <v>6</v>
      </c>
      <c r="V5" s="53" t="s">
        <v>7</v>
      </c>
    </row>
    <row r="6" spans="1:23" ht="26.65" customHeight="1">
      <c r="A6" s="53"/>
      <c r="B6" s="53"/>
      <c r="C6" s="39" t="s">
        <v>8</v>
      </c>
      <c r="D6" s="39" t="s">
        <v>9</v>
      </c>
      <c r="E6" s="39" t="s">
        <v>10</v>
      </c>
      <c r="F6" s="52"/>
      <c r="G6" s="39" t="s">
        <v>11</v>
      </c>
      <c r="H6" s="39" t="s">
        <v>12</v>
      </c>
      <c r="I6" s="39" t="s">
        <v>13</v>
      </c>
      <c r="J6" s="39" t="s">
        <v>14</v>
      </c>
      <c r="K6" s="39" t="s">
        <v>15</v>
      </c>
      <c r="L6" s="39" t="s">
        <v>16</v>
      </c>
      <c r="M6" s="39" t="s">
        <v>17</v>
      </c>
      <c r="N6" s="39" t="s">
        <v>18</v>
      </c>
      <c r="O6" s="39" t="s">
        <v>19</v>
      </c>
      <c r="P6" s="39" t="s">
        <v>20</v>
      </c>
      <c r="Q6" s="39" t="s">
        <v>21</v>
      </c>
      <c r="R6" s="39" t="s">
        <v>22</v>
      </c>
      <c r="S6" s="39" t="s">
        <v>23</v>
      </c>
      <c r="T6" s="39" t="s">
        <v>24</v>
      </c>
      <c r="U6" s="53"/>
      <c r="V6" s="53"/>
    </row>
    <row r="7" spans="1:23" ht="14.65" customHeight="1">
      <c r="A7" s="48" t="s">
        <v>25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3" ht="12.2" customHeight="1">
      <c r="A8" s="40" t="s">
        <v>26</v>
      </c>
      <c r="B8" s="41">
        <v>200</v>
      </c>
      <c r="C8" s="42">
        <v>8.11</v>
      </c>
      <c r="D8" s="42">
        <v>10.65</v>
      </c>
      <c r="E8" s="42">
        <v>31.88</v>
      </c>
      <c r="F8" s="42">
        <v>247.61</v>
      </c>
      <c r="G8" s="42">
        <v>0.09</v>
      </c>
      <c r="H8" s="42">
        <v>0.5</v>
      </c>
      <c r="I8" s="42">
        <v>0.06</v>
      </c>
      <c r="J8" s="42">
        <v>0.74</v>
      </c>
      <c r="K8" s="42">
        <v>0.14000000000000001</v>
      </c>
      <c r="L8" s="42">
        <v>0.12</v>
      </c>
      <c r="M8" s="42">
        <v>106.04</v>
      </c>
      <c r="N8" s="42">
        <v>30.73</v>
      </c>
      <c r="O8" s="42">
        <v>125.9</v>
      </c>
      <c r="P8" s="42">
        <v>0.7</v>
      </c>
      <c r="Q8" s="42">
        <v>192.26</v>
      </c>
      <c r="R8" s="42">
        <v>9.57</v>
      </c>
      <c r="S8" s="42">
        <v>0.01</v>
      </c>
      <c r="T8" s="42">
        <v>0</v>
      </c>
      <c r="U8" s="4" t="s">
        <v>27</v>
      </c>
      <c r="V8" s="4" t="s">
        <v>28</v>
      </c>
    </row>
    <row r="9" spans="1:23" ht="12.2" customHeight="1">
      <c r="A9" s="40" t="s">
        <v>29</v>
      </c>
      <c r="B9" s="41">
        <v>50</v>
      </c>
      <c r="C9" s="3">
        <v>6.27</v>
      </c>
      <c r="D9" s="3">
        <v>7.86</v>
      </c>
      <c r="E9" s="3">
        <v>14.83</v>
      </c>
      <c r="F9" s="3">
        <v>180</v>
      </c>
      <c r="G9" s="3">
        <v>0.05</v>
      </c>
      <c r="H9" s="3">
        <v>7.0000000000000007E-2</v>
      </c>
      <c r="I9" s="3">
        <v>0.08</v>
      </c>
      <c r="J9" s="3">
        <v>0.84</v>
      </c>
      <c r="K9" s="3">
        <v>0.15</v>
      </c>
      <c r="L9" s="3">
        <v>0.05</v>
      </c>
      <c r="M9" s="3">
        <v>95.92</v>
      </c>
      <c r="N9" s="3">
        <v>13.4</v>
      </c>
      <c r="O9" s="3">
        <v>76.72</v>
      </c>
      <c r="P9" s="3">
        <v>0.72</v>
      </c>
      <c r="Q9" s="3">
        <v>49</v>
      </c>
      <c r="R9" s="3">
        <v>0</v>
      </c>
      <c r="S9" s="3">
        <v>0.01</v>
      </c>
      <c r="T9" s="3">
        <v>0</v>
      </c>
      <c r="U9" s="4" t="s">
        <v>30</v>
      </c>
      <c r="V9" s="4">
        <v>2017</v>
      </c>
    </row>
    <row r="10" spans="1:23" ht="12.2" customHeight="1">
      <c r="A10" s="40" t="s">
        <v>32</v>
      </c>
      <c r="B10" s="41">
        <v>180</v>
      </c>
      <c r="C10" s="3">
        <f>1.52*180/200</f>
        <v>1.3680000000000001</v>
      </c>
      <c r="D10" s="3">
        <f>1.35*180/200</f>
        <v>1.2150000000000001</v>
      </c>
      <c r="E10" s="3">
        <v>14.31</v>
      </c>
      <c r="F10" s="3">
        <f>81*180/200</f>
        <v>72.900000000000006</v>
      </c>
      <c r="G10" s="3">
        <f>0.04</f>
        <v>0.04</v>
      </c>
      <c r="H10" s="3">
        <v>1.33</v>
      </c>
      <c r="I10" s="3">
        <v>0.41</v>
      </c>
      <c r="J10" s="3">
        <v>0</v>
      </c>
      <c r="K10" s="3">
        <v>0</v>
      </c>
      <c r="L10" s="3">
        <v>0.16</v>
      </c>
      <c r="M10" s="3">
        <v>126.6</v>
      </c>
      <c r="N10" s="3">
        <v>15.4</v>
      </c>
      <c r="O10" s="3">
        <v>92.8</v>
      </c>
      <c r="P10" s="3">
        <v>0.41</v>
      </c>
      <c r="Q10" s="3">
        <v>154.6</v>
      </c>
      <c r="R10" s="3">
        <v>4.5</v>
      </c>
      <c r="S10" s="3">
        <v>0</v>
      </c>
      <c r="T10" s="3">
        <v>0</v>
      </c>
      <c r="U10" s="4" t="s">
        <v>33</v>
      </c>
      <c r="V10" s="4">
        <v>2017</v>
      </c>
    </row>
    <row r="11" spans="1:23" ht="12.2" customHeight="1">
      <c r="A11" s="40" t="s">
        <v>241</v>
      </c>
      <c r="B11" s="41">
        <v>100</v>
      </c>
      <c r="C11" s="3">
        <v>0.4</v>
      </c>
      <c r="D11" s="3">
        <v>0.4</v>
      </c>
      <c r="E11" s="3">
        <v>9.8000000000000007</v>
      </c>
      <c r="F11" s="3">
        <v>47</v>
      </c>
      <c r="G11" s="3">
        <v>0.03</v>
      </c>
      <c r="H11" s="3">
        <v>10</v>
      </c>
      <c r="I11" s="3">
        <v>0.01</v>
      </c>
      <c r="J11" s="3">
        <v>0.63</v>
      </c>
      <c r="K11" s="3">
        <v>0</v>
      </c>
      <c r="L11" s="3">
        <v>0.02</v>
      </c>
      <c r="M11" s="3">
        <v>16</v>
      </c>
      <c r="N11" s="3">
        <v>8</v>
      </c>
      <c r="O11" s="3">
        <v>11</v>
      </c>
      <c r="P11" s="3">
        <v>2.2000000000000002</v>
      </c>
      <c r="Q11" s="3">
        <v>278</v>
      </c>
      <c r="R11" s="3">
        <v>2</v>
      </c>
      <c r="S11" s="3">
        <v>0.01</v>
      </c>
      <c r="T11" s="3">
        <v>0</v>
      </c>
      <c r="U11" s="4" t="s">
        <v>34</v>
      </c>
      <c r="V11" s="4" t="s">
        <v>28</v>
      </c>
    </row>
    <row r="12" spans="1:23" s="6" customFormat="1" ht="12.2" customHeight="1">
      <c r="A12" s="1" t="s">
        <v>35</v>
      </c>
      <c r="B12" s="2">
        <v>40</v>
      </c>
      <c r="C12" s="3">
        <v>2.65</v>
      </c>
      <c r="D12" s="3">
        <v>0.35</v>
      </c>
      <c r="E12" s="3">
        <v>16.96</v>
      </c>
      <c r="F12" s="3">
        <v>81.58</v>
      </c>
      <c r="G12" s="3">
        <v>7.0000000000000007E-2</v>
      </c>
      <c r="H12" s="3">
        <v>0</v>
      </c>
      <c r="I12" s="3">
        <v>0</v>
      </c>
      <c r="J12" s="3">
        <v>0.88</v>
      </c>
      <c r="K12" s="3">
        <v>0</v>
      </c>
      <c r="L12" s="3">
        <v>0.03</v>
      </c>
      <c r="M12" s="3">
        <v>7.2</v>
      </c>
      <c r="N12" s="3">
        <v>7.6</v>
      </c>
      <c r="O12" s="3">
        <v>34.799999999999997</v>
      </c>
      <c r="P12" s="3">
        <v>1.6</v>
      </c>
      <c r="Q12" s="3">
        <v>54.4</v>
      </c>
      <c r="R12" s="3">
        <v>2.2400000000000002</v>
      </c>
      <c r="S12" s="3">
        <v>0</v>
      </c>
      <c r="T12" s="3">
        <v>0</v>
      </c>
      <c r="U12" s="4" t="s">
        <v>193</v>
      </c>
      <c r="V12" s="4" t="s">
        <v>36</v>
      </c>
      <c r="W12" s="5"/>
    </row>
    <row r="13" spans="1:23" ht="12.2" customHeight="1">
      <c r="A13" s="43" t="s">
        <v>37</v>
      </c>
      <c r="B13" s="44">
        <f>SUM(B8:B12)</f>
        <v>570</v>
      </c>
      <c r="C13" s="39">
        <f t="shared" ref="C13:T13" si="0">SUM(C8:C12)</f>
        <v>18.797999999999998</v>
      </c>
      <c r="D13" s="39">
        <f t="shared" si="0"/>
        <v>20.475000000000001</v>
      </c>
      <c r="E13" s="39">
        <f t="shared" si="0"/>
        <v>87.78</v>
      </c>
      <c r="F13" s="39">
        <f t="shared" si="0"/>
        <v>629.09</v>
      </c>
      <c r="G13" s="39">
        <f t="shared" si="0"/>
        <v>0.28000000000000003</v>
      </c>
      <c r="H13" s="39">
        <f t="shared" si="0"/>
        <v>11.9</v>
      </c>
      <c r="I13" s="39">
        <f t="shared" si="0"/>
        <v>0.56000000000000005</v>
      </c>
      <c r="J13" s="39">
        <f t="shared" si="0"/>
        <v>3.09</v>
      </c>
      <c r="K13" s="39">
        <f t="shared" si="0"/>
        <v>0.29000000000000004</v>
      </c>
      <c r="L13" s="39">
        <f t="shared" si="0"/>
        <v>0.38</v>
      </c>
      <c r="M13" s="39">
        <f t="shared" si="0"/>
        <v>351.76</v>
      </c>
      <c r="N13" s="39">
        <f t="shared" si="0"/>
        <v>75.13</v>
      </c>
      <c r="O13" s="39">
        <f t="shared" si="0"/>
        <v>341.22</v>
      </c>
      <c r="P13" s="39">
        <f t="shared" si="0"/>
        <v>5.6300000000000008</v>
      </c>
      <c r="Q13" s="39">
        <f t="shared" si="0"/>
        <v>728.26</v>
      </c>
      <c r="R13" s="39">
        <f t="shared" si="0"/>
        <v>18.310000000000002</v>
      </c>
      <c r="S13" s="39">
        <f t="shared" si="0"/>
        <v>0.03</v>
      </c>
      <c r="T13" s="39">
        <f t="shared" si="0"/>
        <v>0</v>
      </c>
      <c r="U13" s="9"/>
      <c r="V13" s="9"/>
    </row>
    <row r="14" spans="1:23" ht="28.35" customHeight="1">
      <c r="A14" s="56" t="s">
        <v>180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3" ht="13.35" customHeight="1">
      <c r="A15" s="53" t="s">
        <v>0</v>
      </c>
      <c r="B15" s="53" t="s">
        <v>1</v>
      </c>
      <c r="C15" s="52" t="s">
        <v>2</v>
      </c>
      <c r="D15" s="52"/>
      <c r="E15" s="52"/>
      <c r="F15" s="52" t="s">
        <v>3</v>
      </c>
      <c r="G15" s="52" t="s">
        <v>4</v>
      </c>
      <c r="H15" s="52"/>
      <c r="I15" s="52"/>
      <c r="J15" s="52"/>
      <c r="K15" s="52"/>
      <c r="L15" s="52"/>
      <c r="M15" s="52" t="s">
        <v>5</v>
      </c>
      <c r="N15" s="52"/>
      <c r="O15" s="52"/>
      <c r="P15" s="52"/>
      <c r="Q15" s="52"/>
      <c r="R15" s="52"/>
      <c r="S15" s="52"/>
      <c r="T15" s="52"/>
      <c r="U15" s="53" t="s">
        <v>6</v>
      </c>
      <c r="V15" s="53" t="s">
        <v>7</v>
      </c>
    </row>
    <row r="16" spans="1:23" ht="26.65" customHeight="1">
      <c r="A16" s="53"/>
      <c r="B16" s="53"/>
      <c r="C16" s="39" t="s">
        <v>8</v>
      </c>
      <c r="D16" s="39" t="s">
        <v>9</v>
      </c>
      <c r="E16" s="39" t="s">
        <v>10</v>
      </c>
      <c r="F16" s="52"/>
      <c r="G16" s="39" t="s">
        <v>11</v>
      </c>
      <c r="H16" s="39" t="s">
        <v>12</v>
      </c>
      <c r="I16" s="39" t="s">
        <v>13</v>
      </c>
      <c r="J16" s="39" t="s">
        <v>14</v>
      </c>
      <c r="K16" s="39" t="s">
        <v>15</v>
      </c>
      <c r="L16" s="39" t="s">
        <v>16</v>
      </c>
      <c r="M16" s="39" t="s">
        <v>17</v>
      </c>
      <c r="N16" s="39" t="s">
        <v>18</v>
      </c>
      <c r="O16" s="39" t="s">
        <v>19</v>
      </c>
      <c r="P16" s="39" t="s">
        <v>20</v>
      </c>
      <c r="Q16" s="39" t="s">
        <v>21</v>
      </c>
      <c r="R16" s="39" t="s">
        <v>22</v>
      </c>
      <c r="S16" s="39" t="s">
        <v>23</v>
      </c>
      <c r="T16" s="39" t="s">
        <v>24</v>
      </c>
      <c r="U16" s="53"/>
      <c r="V16" s="53"/>
    </row>
    <row r="17" spans="1:22" ht="14.65" customHeight="1">
      <c r="A17" s="48" t="s">
        <v>25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ht="12.2" customHeight="1">
      <c r="A18" s="40" t="s">
        <v>243</v>
      </c>
      <c r="B18" s="41">
        <v>100</v>
      </c>
      <c r="C18" s="42">
        <v>0.7</v>
      </c>
      <c r="D18" s="42">
        <v>0.1</v>
      </c>
      <c r="E18" s="42">
        <v>1.9</v>
      </c>
      <c r="F18" s="42">
        <v>12</v>
      </c>
      <c r="G18" s="42">
        <v>0.03</v>
      </c>
      <c r="H18" s="42">
        <v>4.08</v>
      </c>
      <c r="I18" s="42">
        <v>0</v>
      </c>
      <c r="J18" s="42">
        <v>0</v>
      </c>
      <c r="K18" s="42">
        <v>0</v>
      </c>
      <c r="L18" s="42">
        <v>0.02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" t="s">
        <v>56</v>
      </c>
      <c r="V18" s="4" t="s">
        <v>28</v>
      </c>
    </row>
    <row r="19" spans="1:22" ht="12.2" customHeight="1">
      <c r="A19" s="40" t="s">
        <v>57</v>
      </c>
      <c r="B19" s="41">
        <v>180</v>
      </c>
      <c r="C19" s="42">
        <v>4.5599999999999996</v>
      </c>
      <c r="D19" s="42">
        <v>5.16</v>
      </c>
      <c r="E19" s="42">
        <v>33.119999999999997</v>
      </c>
      <c r="F19" s="42">
        <v>171</v>
      </c>
      <c r="G19" s="42">
        <v>0.12</v>
      </c>
      <c r="H19" s="42">
        <v>0.25</v>
      </c>
      <c r="I19" s="42">
        <v>0.02</v>
      </c>
      <c r="J19" s="42">
        <v>1.63</v>
      </c>
      <c r="K19" s="42">
        <v>7.0000000000000007E-2</v>
      </c>
      <c r="L19" s="42">
        <v>0.04</v>
      </c>
      <c r="M19" s="42">
        <v>56.16</v>
      </c>
      <c r="N19" s="42">
        <v>28.02</v>
      </c>
      <c r="O19" s="42">
        <v>180.51</v>
      </c>
      <c r="P19" s="42">
        <v>1.1399999999999999</v>
      </c>
      <c r="Q19" s="42">
        <v>129.44999999999999</v>
      </c>
      <c r="R19" s="42">
        <v>0.15</v>
      </c>
      <c r="S19" s="42">
        <v>0.05</v>
      </c>
      <c r="T19" s="42">
        <v>0.02</v>
      </c>
      <c r="U19" s="4" t="s">
        <v>133</v>
      </c>
      <c r="V19" s="4" t="s">
        <v>52</v>
      </c>
    </row>
    <row r="20" spans="1:22" ht="12.2" customHeight="1">
      <c r="A20" s="40" t="s">
        <v>58</v>
      </c>
      <c r="B20" s="41">
        <v>105</v>
      </c>
      <c r="C20" s="42">
        <v>10.48</v>
      </c>
      <c r="D20" s="42">
        <v>17.53</v>
      </c>
      <c r="E20" s="42">
        <v>9.6</v>
      </c>
      <c r="F20" s="42">
        <v>279.5</v>
      </c>
      <c r="G20" s="42">
        <v>0.24</v>
      </c>
      <c r="H20" s="42">
        <v>0.1</v>
      </c>
      <c r="I20" s="42">
        <v>0</v>
      </c>
      <c r="J20" s="42">
        <v>2.6</v>
      </c>
      <c r="K20" s="42">
        <v>0.02</v>
      </c>
      <c r="L20" s="42">
        <v>0.1</v>
      </c>
      <c r="M20" s="42">
        <v>18.45</v>
      </c>
      <c r="N20" s="42">
        <v>26.24</v>
      </c>
      <c r="O20" s="42">
        <v>150.18</v>
      </c>
      <c r="P20" s="42">
        <v>2.12</v>
      </c>
      <c r="Q20" s="42">
        <v>299.69</v>
      </c>
      <c r="R20" s="42">
        <v>6.11</v>
      </c>
      <c r="S20" s="42">
        <v>0.05</v>
      </c>
      <c r="T20" s="42">
        <v>0</v>
      </c>
      <c r="U20" s="4" t="s">
        <v>59</v>
      </c>
      <c r="V20" s="4" t="s">
        <v>28</v>
      </c>
    </row>
    <row r="21" spans="1:22" ht="12.2" customHeight="1">
      <c r="A21" s="40" t="s">
        <v>244</v>
      </c>
      <c r="B21" s="41">
        <v>200</v>
      </c>
      <c r="C21" s="42">
        <v>1</v>
      </c>
      <c r="D21" s="42">
        <v>0.2</v>
      </c>
      <c r="E21" s="42">
        <v>19.600000000000001</v>
      </c>
      <c r="F21" s="42">
        <v>83.4</v>
      </c>
      <c r="G21" s="42">
        <v>0.02</v>
      </c>
      <c r="H21" s="42">
        <v>1.6</v>
      </c>
      <c r="I21" s="42">
        <v>0</v>
      </c>
      <c r="J21" s="42">
        <v>0</v>
      </c>
      <c r="K21" s="42">
        <v>0</v>
      </c>
      <c r="L21" s="42">
        <v>0.02</v>
      </c>
      <c r="M21" s="42">
        <v>12.6</v>
      </c>
      <c r="N21" s="42">
        <v>7.2</v>
      </c>
      <c r="O21" s="42">
        <v>12.6</v>
      </c>
      <c r="P21" s="42">
        <v>2.52</v>
      </c>
      <c r="Q21" s="42">
        <v>240</v>
      </c>
      <c r="R21" s="42">
        <v>2</v>
      </c>
      <c r="S21" s="42">
        <v>0</v>
      </c>
      <c r="T21" s="42">
        <v>0</v>
      </c>
      <c r="U21" s="4" t="s">
        <v>61</v>
      </c>
      <c r="V21" s="4">
        <v>2017</v>
      </c>
    </row>
    <row r="22" spans="1:22" ht="12.2" customHeight="1">
      <c r="A22" s="40" t="s">
        <v>49</v>
      </c>
      <c r="B22" s="41">
        <v>50</v>
      </c>
      <c r="C22" s="42">
        <v>3.8</v>
      </c>
      <c r="D22" s="42">
        <v>0.3</v>
      </c>
      <c r="E22" s="42">
        <v>25.1</v>
      </c>
      <c r="F22" s="42">
        <v>118.4</v>
      </c>
      <c r="G22" s="42">
        <v>0.08</v>
      </c>
      <c r="H22" s="42">
        <v>0</v>
      </c>
      <c r="I22" s="42">
        <v>0</v>
      </c>
      <c r="J22" s="42">
        <v>0.98</v>
      </c>
      <c r="K22" s="42">
        <v>0</v>
      </c>
      <c r="L22" s="42">
        <v>0.03</v>
      </c>
      <c r="M22" s="42">
        <v>11.5</v>
      </c>
      <c r="N22" s="42">
        <v>16.5</v>
      </c>
      <c r="O22" s="42">
        <v>42</v>
      </c>
      <c r="P22" s="42">
        <v>1</v>
      </c>
      <c r="Q22" s="42">
        <v>64.5</v>
      </c>
      <c r="R22" s="42">
        <v>0</v>
      </c>
      <c r="S22" s="42">
        <v>0.01</v>
      </c>
      <c r="T22" s="42">
        <v>0</v>
      </c>
      <c r="U22" s="4" t="s">
        <v>193</v>
      </c>
      <c r="V22" s="4" t="s">
        <v>36</v>
      </c>
    </row>
    <row r="23" spans="1:22" ht="12.2" customHeight="1">
      <c r="A23" s="40" t="s">
        <v>35</v>
      </c>
      <c r="B23" s="41">
        <v>30</v>
      </c>
      <c r="C23" s="42">
        <v>1.99</v>
      </c>
      <c r="D23" s="42">
        <v>0.26</v>
      </c>
      <c r="E23" s="42">
        <v>12.72</v>
      </c>
      <c r="F23" s="42">
        <v>61.19</v>
      </c>
      <c r="G23" s="42">
        <v>0.05</v>
      </c>
      <c r="H23" s="42">
        <v>0</v>
      </c>
      <c r="I23" s="42">
        <v>0</v>
      </c>
      <c r="J23" s="42">
        <v>0.66</v>
      </c>
      <c r="K23" s="42">
        <v>0</v>
      </c>
      <c r="L23" s="42">
        <v>0.02</v>
      </c>
      <c r="M23" s="42">
        <v>5.4</v>
      </c>
      <c r="N23" s="42">
        <v>5.7</v>
      </c>
      <c r="O23" s="42">
        <v>26.1</v>
      </c>
      <c r="P23" s="42">
        <v>1.2</v>
      </c>
      <c r="Q23" s="42">
        <v>40.799999999999997</v>
      </c>
      <c r="R23" s="42">
        <v>1.68</v>
      </c>
      <c r="S23" s="42">
        <v>0</v>
      </c>
      <c r="T23" s="42">
        <v>0</v>
      </c>
      <c r="U23" s="4" t="s">
        <v>193</v>
      </c>
      <c r="V23" s="4" t="s">
        <v>36</v>
      </c>
    </row>
    <row r="24" spans="1:22" ht="12.2" customHeight="1">
      <c r="A24" s="43" t="s">
        <v>37</v>
      </c>
      <c r="B24" s="44">
        <f>SUM(B18:B23)</f>
        <v>665</v>
      </c>
      <c r="C24" s="39">
        <f t="shared" ref="C24:T24" si="1">SUM(C18:C23)</f>
        <v>22.53</v>
      </c>
      <c r="D24" s="39">
        <f t="shared" si="1"/>
        <v>23.55</v>
      </c>
      <c r="E24" s="39">
        <f t="shared" si="1"/>
        <v>102.03999999999999</v>
      </c>
      <c r="F24" s="39">
        <f t="shared" si="1"/>
        <v>725.49</v>
      </c>
      <c r="G24" s="39">
        <f t="shared" si="1"/>
        <v>0.54</v>
      </c>
      <c r="H24" s="39">
        <f t="shared" si="1"/>
        <v>6.0299999999999994</v>
      </c>
      <c r="I24" s="39">
        <f t="shared" si="1"/>
        <v>0.02</v>
      </c>
      <c r="J24" s="39">
        <f t="shared" si="1"/>
        <v>5.870000000000001</v>
      </c>
      <c r="K24" s="39">
        <f t="shared" si="1"/>
        <v>9.0000000000000011E-2</v>
      </c>
      <c r="L24" s="39">
        <f t="shared" si="1"/>
        <v>0.22999999999999998</v>
      </c>
      <c r="M24" s="39">
        <f t="shared" si="1"/>
        <v>104.11</v>
      </c>
      <c r="N24" s="39">
        <f t="shared" si="1"/>
        <v>83.660000000000011</v>
      </c>
      <c r="O24" s="39">
        <f t="shared" si="1"/>
        <v>411.39000000000004</v>
      </c>
      <c r="P24" s="39">
        <f t="shared" si="1"/>
        <v>7.9799999999999995</v>
      </c>
      <c r="Q24" s="39">
        <f t="shared" si="1"/>
        <v>774.43999999999994</v>
      </c>
      <c r="R24" s="39">
        <f t="shared" si="1"/>
        <v>9.9400000000000013</v>
      </c>
      <c r="S24" s="39">
        <f t="shared" si="1"/>
        <v>0.11</v>
      </c>
      <c r="T24" s="39">
        <f t="shared" si="1"/>
        <v>0.02</v>
      </c>
      <c r="U24" s="37"/>
      <c r="V24" s="37"/>
    </row>
    <row r="25" spans="1:22" ht="28.35" customHeight="1">
      <c r="A25" s="56" t="s">
        <v>181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ht="13.35" customHeight="1">
      <c r="A26" s="53" t="s">
        <v>0</v>
      </c>
      <c r="B26" s="53" t="s">
        <v>1</v>
      </c>
      <c r="C26" s="52" t="s">
        <v>2</v>
      </c>
      <c r="D26" s="52"/>
      <c r="E26" s="52"/>
      <c r="F26" s="52" t="s">
        <v>3</v>
      </c>
      <c r="G26" s="52" t="s">
        <v>4</v>
      </c>
      <c r="H26" s="52"/>
      <c r="I26" s="52"/>
      <c r="J26" s="52"/>
      <c r="K26" s="52"/>
      <c r="L26" s="52"/>
      <c r="M26" s="52" t="s">
        <v>5</v>
      </c>
      <c r="N26" s="52"/>
      <c r="O26" s="52"/>
      <c r="P26" s="52"/>
      <c r="Q26" s="52"/>
      <c r="R26" s="52"/>
      <c r="S26" s="52"/>
      <c r="T26" s="52"/>
      <c r="U26" s="53" t="s">
        <v>6</v>
      </c>
      <c r="V26" s="53" t="s">
        <v>7</v>
      </c>
    </row>
    <row r="27" spans="1:22" ht="26.65" customHeight="1">
      <c r="A27" s="53"/>
      <c r="B27" s="53"/>
      <c r="C27" s="39" t="s">
        <v>8</v>
      </c>
      <c r="D27" s="39" t="s">
        <v>9</v>
      </c>
      <c r="E27" s="39" t="s">
        <v>10</v>
      </c>
      <c r="F27" s="52"/>
      <c r="G27" s="39" t="s">
        <v>11</v>
      </c>
      <c r="H27" s="39" t="s">
        <v>12</v>
      </c>
      <c r="I27" s="39" t="s">
        <v>13</v>
      </c>
      <c r="J27" s="39" t="s">
        <v>14</v>
      </c>
      <c r="K27" s="39" t="s">
        <v>15</v>
      </c>
      <c r="L27" s="39" t="s">
        <v>16</v>
      </c>
      <c r="M27" s="39" t="s">
        <v>17</v>
      </c>
      <c r="N27" s="39" t="s">
        <v>18</v>
      </c>
      <c r="O27" s="39" t="s">
        <v>19</v>
      </c>
      <c r="P27" s="39" t="s">
        <v>20</v>
      </c>
      <c r="Q27" s="39" t="s">
        <v>21</v>
      </c>
      <c r="R27" s="39" t="s">
        <v>22</v>
      </c>
      <c r="S27" s="39" t="s">
        <v>23</v>
      </c>
      <c r="T27" s="39" t="s">
        <v>24</v>
      </c>
      <c r="U27" s="53"/>
      <c r="V27" s="53"/>
    </row>
    <row r="28" spans="1:22" ht="14.65" customHeight="1">
      <c r="A28" s="48" t="s">
        <v>25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ht="12.2" customHeight="1">
      <c r="A29" s="40" t="s">
        <v>75</v>
      </c>
      <c r="B29" s="41">
        <v>100</v>
      </c>
      <c r="C29" s="42">
        <v>0.12</v>
      </c>
      <c r="D29" s="42">
        <v>5.0999999999999996</v>
      </c>
      <c r="E29" s="42">
        <v>11.17</v>
      </c>
      <c r="F29" s="42">
        <v>90.1</v>
      </c>
      <c r="G29" s="42">
        <v>0.03</v>
      </c>
      <c r="H29" s="42">
        <v>24.69</v>
      </c>
      <c r="I29" s="42">
        <v>0.35</v>
      </c>
      <c r="J29" s="42">
        <v>2.42</v>
      </c>
      <c r="K29" s="42">
        <v>0</v>
      </c>
      <c r="L29" s="42">
        <v>0.04</v>
      </c>
      <c r="M29" s="42">
        <v>37.21</v>
      </c>
      <c r="N29" s="42">
        <v>16.03</v>
      </c>
      <c r="O29" s="42">
        <v>29.1</v>
      </c>
      <c r="P29" s="42">
        <v>1.35</v>
      </c>
      <c r="Q29" s="42">
        <v>210.04</v>
      </c>
      <c r="R29" s="42">
        <v>2.83</v>
      </c>
      <c r="S29" s="42">
        <v>0.02</v>
      </c>
      <c r="T29" s="42">
        <v>0</v>
      </c>
      <c r="U29" s="4" t="s">
        <v>76</v>
      </c>
      <c r="V29" s="4">
        <v>2017</v>
      </c>
    </row>
    <row r="30" spans="1:22" ht="12.2" customHeight="1">
      <c r="A30" s="40" t="s">
        <v>77</v>
      </c>
      <c r="B30" s="41">
        <v>200</v>
      </c>
      <c r="C30" s="3">
        <v>15.2</v>
      </c>
      <c r="D30" s="3">
        <v>16.100000000000001</v>
      </c>
      <c r="E30" s="3">
        <v>23.3</v>
      </c>
      <c r="F30" s="3">
        <v>307.39999999999998</v>
      </c>
      <c r="G30" s="42">
        <v>0.23</v>
      </c>
      <c r="H30" s="42">
        <v>16.96</v>
      </c>
      <c r="I30" s="42">
        <v>4.32</v>
      </c>
      <c r="J30" s="42">
        <v>6.32</v>
      </c>
      <c r="K30" s="42">
        <v>0</v>
      </c>
      <c r="L30" s="42">
        <v>1.04</v>
      </c>
      <c r="M30" s="42">
        <v>135.96</v>
      </c>
      <c r="N30" s="42">
        <v>46.64</v>
      </c>
      <c r="O30" s="42">
        <v>287.91000000000003</v>
      </c>
      <c r="P30" s="42">
        <v>4.88</v>
      </c>
      <c r="Q30" s="42">
        <v>815.11</v>
      </c>
      <c r="R30" s="42">
        <v>12.11</v>
      </c>
      <c r="S30" s="42">
        <v>0.16</v>
      </c>
      <c r="T30" s="42">
        <v>0.02</v>
      </c>
      <c r="U30" s="4" t="s">
        <v>213</v>
      </c>
      <c r="V30" s="4" t="s">
        <v>52</v>
      </c>
    </row>
    <row r="31" spans="1:22" ht="12.2" customHeight="1">
      <c r="A31" s="40" t="s">
        <v>78</v>
      </c>
      <c r="B31" s="41">
        <v>180</v>
      </c>
      <c r="C31" s="3">
        <v>0.59</v>
      </c>
      <c r="D31" s="3">
        <f>0.45*0.18</f>
        <v>8.1000000000000003E-2</v>
      </c>
      <c r="E31" s="3">
        <v>28.92</v>
      </c>
      <c r="F31" s="3">
        <v>119.52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8.23</v>
      </c>
      <c r="N31" s="42">
        <v>1.8</v>
      </c>
      <c r="O31" s="42">
        <v>0</v>
      </c>
      <c r="P31" s="42">
        <v>0</v>
      </c>
      <c r="Q31" s="42">
        <v>0.82</v>
      </c>
      <c r="R31" s="42">
        <v>0</v>
      </c>
      <c r="S31" s="42">
        <v>0</v>
      </c>
      <c r="T31" s="42">
        <v>0</v>
      </c>
      <c r="U31" s="4" t="s">
        <v>79</v>
      </c>
      <c r="V31" s="4" t="s">
        <v>28</v>
      </c>
    </row>
    <row r="32" spans="1:22" ht="12.2" customHeight="1">
      <c r="A32" s="40" t="s">
        <v>49</v>
      </c>
      <c r="B32" s="41">
        <v>40</v>
      </c>
      <c r="C32" s="42">
        <v>3.05</v>
      </c>
      <c r="D32" s="42">
        <v>0.25</v>
      </c>
      <c r="E32" s="42">
        <v>20.07</v>
      </c>
      <c r="F32" s="42">
        <v>94.73</v>
      </c>
      <c r="G32" s="42">
        <v>0.06</v>
      </c>
      <c r="H32" s="42">
        <v>0</v>
      </c>
      <c r="I32" s="42">
        <v>0</v>
      </c>
      <c r="J32" s="42">
        <v>0.78</v>
      </c>
      <c r="K32" s="42">
        <v>0</v>
      </c>
      <c r="L32" s="42">
        <v>0.02</v>
      </c>
      <c r="M32" s="42">
        <v>9.1999999999999993</v>
      </c>
      <c r="N32" s="42">
        <v>13.2</v>
      </c>
      <c r="O32" s="42">
        <v>33.6</v>
      </c>
      <c r="P32" s="42">
        <v>0.8</v>
      </c>
      <c r="Q32" s="42">
        <v>51.6</v>
      </c>
      <c r="R32" s="42">
        <v>0</v>
      </c>
      <c r="S32" s="42">
        <v>0.01</v>
      </c>
      <c r="T32" s="42">
        <v>0</v>
      </c>
      <c r="U32" s="4" t="s">
        <v>193</v>
      </c>
      <c r="V32" s="4" t="s">
        <v>36</v>
      </c>
    </row>
    <row r="33" spans="1:23" ht="12.2" customHeight="1">
      <c r="A33" s="40" t="s">
        <v>35</v>
      </c>
      <c r="B33" s="41">
        <v>30</v>
      </c>
      <c r="C33" s="42">
        <v>1.99</v>
      </c>
      <c r="D33" s="42">
        <v>0.26</v>
      </c>
      <c r="E33" s="42">
        <v>12.72</v>
      </c>
      <c r="F33" s="42">
        <v>61.19</v>
      </c>
      <c r="G33" s="42">
        <v>0.05</v>
      </c>
      <c r="H33" s="42">
        <v>0</v>
      </c>
      <c r="I33" s="42">
        <v>0</v>
      </c>
      <c r="J33" s="42">
        <v>0.66</v>
      </c>
      <c r="K33" s="42">
        <v>0</v>
      </c>
      <c r="L33" s="42">
        <v>0.02</v>
      </c>
      <c r="M33" s="42">
        <v>5.4</v>
      </c>
      <c r="N33" s="42">
        <v>5.7</v>
      </c>
      <c r="O33" s="42">
        <v>26.1</v>
      </c>
      <c r="P33" s="42">
        <v>1.2</v>
      </c>
      <c r="Q33" s="42">
        <v>40.799999999999997</v>
      </c>
      <c r="R33" s="42">
        <v>1.68</v>
      </c>
      <c r="S33" s="42">
        <v>0</v>
      </c>
      <c r="T33" s="42">
        <v>0</v>
      </c>
      <c r="U33" s="4" t="s">
        <v>193</v>
      </c>
      <c r="V33" s="4" t="s">
        <v>36</v>
      </c>
    </row>
    <row r="34" spans="1:23" ht="21.6" customHeight="1">
      <c r="A34" s="43" t="s">
        <v>37</v>
      </c>
      <c r="B34" s="44">
        <f>SUM(B29:B33)</f>
        <v>550</v>
      </c>
      <c r="C34" s="39">
        <f t="shared" ref="C34:T34" si="2">SUM(C29:C33)</f>
        <v>20.949999999999996</v>
      </c>
      <c r="D34" s="39">
        <f t="shared" si="2"/>
        <v>21.791000000000004</v>
      </c>
      <c r="E34" s="39">
        <f t="shared" si="2"/>
        <v>96.18</v>
      </c>
      <c r="F34" s="39">
        <f t="shared" si="2"/>
        <v>672.94</v>
      </c>
      <c r="G34" s="39">
        <f t="shared" si="2"/>
        <v>0.37</v>
      </c>
      <c r="H34" s="39">
        <f t="shared" si="2"/>
        <v>41.650000000000006</v>
      </c>
      <c r="I34" s="39">
        <f t="shared" si="2"/>
        <v>4.67</v>
      </c>
      <c r="J34" s="39">
        <f t="shared" si="2"/>
        <v>10.18</v>
      </c>
      <c r="K34" s="39">
        <f t="shared" si="2"/>
        <v>0</v>
      </c>
      <c r="L34" s="39">
        <f t="shared" si="2"/>
        <v>1.1200000000000001</v>
      </c>
      <c r="M34" s="39">
        <f t="shared" si="2"/>
        <v>196</v>
      </c>
      <c r="N34" s="39">
        <f t="shared" si="2"/>
        <v>83.37</v>
      </c>
      <c r="O34" s="39">
        <f t="shared" si="2"/>
        <v>376.71000000000009</v>
      </c>
      <c r="P34" s="39">
        <f t="shared" si="2"/>
        <v>8.23</v>
      </c>
      <c r="Q34" s="39">
        <f t="shared" si="2"/>
        <v>1118.3699999999999</v>
      </c>
      <c r="R34" s="39">
        <f t="shared" si="2"/>
        <v>16.62</v>
      </c>
      <c r="S34" s="39">
        <f t="shared" si="2"/>
        <v>0.19</v>
      </c>
      <c r="T34" s="39">
        <f t="shared" si="2"/>
        <v>0.02</v>
      </c>
      <c r="U34" s="37"/>
      <c r="V34" s="37"/>
    </row>
    <row r="35" spans="1:23" ht="28.35" customHeight="1">
      <c r="A35" s="56" t="s">
        <v>182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3" ht="13.35" customHeight="1">
      <c r="A36" s="53" t="s">
        <v>0</v>
      </c>
      <c r="B36" s="53" t="s">
        <v>1</v>
      </c>
      <c r="C36" s="52" t="s">
        <v>2</v>
      </c>
      <c r="D36" s="52"/>
      <c r="E36" s="52"/>
      <c r="F36" s="52" t="s">
        <v>3</v>
      </c>
      <c r="G36" s="52" t="s">
        <v>4</v>
      </c>
      <c r="H36" s="52"/>
      <c r="I36" s="52"/>
      <c r="J36" s="52"/>
      <c r="K36" s="52"/>
      <c r="L36" s="52"/>
      <c r="M36" s="52" t="s">
        <v>5</v>
      </c>
      <c r="N36" s="52"/>
      <c r="O36" s="52"/>
      <c r="P36" s="52"/>
      <c r="Q36" s="52"/>
      <c r="R36" s="52"/>
      <c r="S36" s="52"/>
      <c r="T36" s="52"/>
      <c r="U36" s="53" t="s">
        <v>6</v>
      </c>
      <c r="V36" s="53" t="s">
        <v>7</v>
      </c>
    </row>
    <row r="37" spans="1:23" ht="26.65" customHeight="1">
      <c r="A37" s="53"/>
      <c r="B37" s="53"/>
      <c r="C37" s="39" t="s">
        <v>8</v>
      </c>
      <c r="D37" s="39" t="s">
        <v>9</v>
      </c>
      <c r="E37" s="39" t="s">
        <v>10</v>
      </c>
      <c r="F37" s="52"/>
      <c r="G37" s="39" t="s">
        <v>11</v>
      </c>
      <c r="H37" s="39" t="s">
        <v>12</v>
      </c>
      <c r="I37" s="39" t="s">
        <v>13</v>
      </c>
      <c r="J37" s="39" t="s">
        <v>14</v>
      </c>
      <c r="K37" s="39" t="s">
        <v>15</v>
      </c>
      <c r="L37" s="39" t="s">
        <v>16</v>
      </c>
      <c r="M37" s="39" t="s">
        <v>17</v>
      </c>
      <c r="N37" s="39" t="s">
        <v>18</v>
      </c>
      <c r="O37" s="39" t="s">
        <v>19</v>
      </c>
      <c r="P37" s="39" t="s">
        <v>20</v>
      </c>
      <c r="Q37" s="39" t="s">
        <v>21</v>
      </c>
      <c r="R37" s="39" t="s">
        <v>22</v>
      </c>
      <c r="S37" s="39" t="s">
        <v>23</v>
      </c>
      <c r="T37" s="39" t="s">
        <v>24</v>
      </c>
      <c r="U37" s="53"/>
      <c r="V37" s="53"/>
    </row>
    <row r="38" spans="1:23" ht="14.65" customHeight="1">
      <c r="A38" s="48" t="s">
        <v>25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3" s="6" customFormat="1" ht="12.2" customHeight="1">
      <c r="A39" s="1" t="s">
        <v>251</v>
      </c>
      <c r="B39" s="2">
        <v>120</v>
      </c>
      <c r="C39" s="3">
        <f>0.4*120/100</f>
        <v>0.48</v>
      </c>
      <c r="D39" s="3">
        <v>0.48</v>
      </c>
      <c r="E39" s="3">
        <v>9.8000000000000007</v>
      </c>
      <c r="F39" s="3">
        <v>47</v>
      </c>
      <c r="G39" s="3">
        <v>0.03</v>
      </c>
      <c r="H39" s="3">
        <v>10</v>
      </c>
      <c r="I39" s="3">
        <v>0.01</v>
      </c>
      <c r="J39" s="3">
        <v>0.63</v>
      </c>
      <c r="K39" s="3">
        <v>0</v>
      </c>
      <c r="L39" s="3">
        <v>0.02</v>
      </c>
      <c r="M39" s="3">
        <v>16</v>
      </c>
      <c r="N39" s="3">
        <v>8</v>
      </c>
      <c r="O39" s="3">
        <v>11</v>
      </c>
      <c r="P39" s="3">
        <v>2.2000000000000002</v>
      </c>
      <c r="Q39" s="3">
        <v>278</v>
      </c>
      <c r="R39" s="3">
        <v>2</v>
      </c>
      <c r="S39" s="3">
        <v>0.01</v>
      </c>
      <c r="T39" s="3">
        <v>0</v>
      </c>
      <c r="U39" s="4" t="s">
        <v>34</v>
      </c>
      <c r="V39" s="4" t="s">
        <v>28</v>
      </c>
      <c r="W39" s="5"/>
    </row>
    <row r="40" spans="1:23" ht="12.2" customHeight="1">
      <c r="A40" s="40" t="s">
        <v>89</v>
      </c>
      <c r="B40" s="41">
        <v>220</v>
      </c>
      <c r="C40" s="42">
        <v>12.2</v>
      </c>
      <c r="D40" s="42">
        <v>13.11</v>
      </c>
      <c r="E40" s="42">
        <v>42.31</v>
      </c>
      <c r="F40" s="42">
        <v>345</v>
      </c>
      <c r="G40" s="42">
        <v>0.09</v>
      </c>
      <c r="H40" s="42">
        <v>0.43</v>
      </c>
      <c r="I40" s="42">
        <v>0.14000000000000001</v>
      </c>
      <c r="J40" s="42">
        <v>0.64</v>
      </c>
      <c r="K40" s="42">
        <v>0.3</v>
      </c>
      <c r="L40" s="42">
        <v>0.41</v>
      </c>
      <c r="M40" s="42">
        <v>284.68</v>
      </c>
      <c r="N40" s="42">
        <v>46.73</v>
      </c>
      <c r="O40" s="42">
        <v>386.86</v>
      </c>
      <c r="P40" s="42">
        <v>1.7</v>
      </c>
      <c r="Q40" s="42">
        <v>299.92</v>
      </c>
      <c r="R40" s="42">
        <v>2.3199999999999998</v>
      </c>
      <c r="S40" s="42">
        <v>0.06</v>
      </c>
      <c r="T40" s="42">
        <v>0.05</v>
      </c>
      <c r="U40" s="4" t="s">
        <v>215</v>
      </c>
      <c r="V40" s="4">
        <v>2023</v>
      </c>
    </row>
    <row r="41" spans="1:23" s="6" customFormat="1" ht="12.2" customHeight="1">
      <c r="A41" s="1" t="s">
        <v>248</v>
      </c>
      <c r="B41" s="2">
        <v>180</v>
      </c>
      <c r="C41" s="3">
        <f>5.8*200/180</f>
        <v>6.4444444444444446</v>
      </c>
      <c r="D41" s="3">
        <f>5*200/180</f>
        <v>5.5555555555555554</v>
      </c>
      <c r="E41" s="3">
        <f>8*200/180</f>
        <v>8.8888888888888893</v>
      </c>
      <c r="F41" s="3">
        <f>106*200/180</f>
        <v>117.77777777777777</v>
      </c>
      <c r="G41" s="3">
        <v>0.08</v>
      </c>
      <c r="H41" s="3">
        <v>1.4</v>
      </c>
      <c r="I41" s="3">
        <v>0.05</v>
      </c>
      <c r="J41" s="3">
        <v>0.14000000000000001</v>
      </c>
      <c r="K41" s="3">
        <v>0</v>
      </c>
      <c r="L41" s="3">
        <v>0.34</v>
      </c>
      <c r="M41" s="3">
        <v>240</v>
      </c>
      <c r="N41" s="3">
        <v>28</v>
      </c>
      <c r="O41" s="3">
        <v>190</v>
      </c>
      <c r="P41" s="3">
        <v>0.2</v>
      </c>
      <c r="Q41" s="3">
        <v>292</v>
      </c>
      <c r="R41" s="3">
        <v>18</v>
      </c>
      <c r="S41" s="3">
        <v>0.04</v>
      </c>
      <c r="T41" s="3">
        <v>0</v>
      </c>
      <c r="U41" s="4" t="s">
        <v>68</v>
      </c>
      <c r="V41" s="4" t="s">
        <v>28</v>
      </c>
      <c r="W41" s="5"/>
    </row>
    <row r="42" spans="1:23" ht="12.2" customHeight="1">
      <c r="A42" s="40" t="s">
        <v>49</v>
      </c>
      <c r="B42" s="41">
        <v>30</v>
      </c>
      <c r="C42" s="42">
        <v>2.2999999999999998</v>
      </c>
      <c r="D42" s="42">
        <v>0.2</v>
      </c>
      <c r="E42" s="42">
        <v>15.1</v>
      </c>
      <c r="F42" s="42">
        <v>71</v>
      </c>
      <c r="G42" s="42">
        <v>0.05</v>
      </c>
      <c r="H42" s="42">
        <v>0</v>
      </c>
      <c r="I42" s="42">
        <v>0</v>
      </c>
      <c r="J42" s="42">
        <v>0.59</v>
      </c>
      <c r="K42" s="42">
        <v>0</v>
      </c>
      <c r="L42" s="42">
        <v>0.02</v>
      </c>
      <c r="M42" s="42">
        <v>6.9</v>
      </c>
      <c r="N42" s="42">
        <v>9.9</v>
      </c>
      <c r="O42" s="42">
        <v>25.2</v>
      </c>
      <c r="P42" s="42">
        <v>0.6</v>
      </c>
      <c r="Q42" s="42">
        <v>38.700000000000003</v>
      </c>
      <c r="R42" s="42">
        <v>0</v>
      </c>
      <c r="S42" s="42">
        <v>0</v>
      </c>
      <c r="T42" s="42">
        <v>0</v>
      </c>
      <c r="U42" s="4" t="s">
        <v>193</v>
      </c>
      <c r="V42" s="4" t="s">
        <v>36</v>
      </c>
    </row>
    <row r="43" spans="1:23" ht="12.2" customHeight="1">
      <c r="A43" s="40" t="s">
        <v>35</v>
      </c>
      <c r="B43" s="41">
        <v>30</v>
      </c>
      <c r="C43" s="42">
        <v>1.99</v>
      </c>
      <c r="D43" s="42">
        <v>0.26</v>
      </c>
      <c r="E43" s="42">
        <v>12.72</v>
      </c>
      <c r="F43" s="42">
        <v>61.19</v>
      </c>
      <c r="G43" s="42">
        <v>0.05</v>
      </c>
      <c r="H43" s="42">
        <v>0</v>
      </c>
      <c r="I43" s="42">
        <v>0</v>
      </c>
      <c r="J43" s="42">
        <v>0.66</v>
      </c>
      <c r="K43" s="42">
        <v>0</v>
      </c>
      <c r="L43" s="42">
        <v>0.02</v>
      </c>
      <c r="M43" s="42">
        <v>5.4</v>
      </c>
      <c r="N43" s="42">
        <v>5.7</v>
      </c>
      <c r="O43" s="42">
        <v>26.1</v>
      </c>
      <c r="P43" s="42">
        <v>1.2</v>
      </c>
      <c r="Q43" s="42">
        <v>40.799999999999997</v>
      </c>
      <c r="R43" s="42">
        <v>1.68</v>
      </c>
      <c r="S43" s="42">
        <v>0</v>
      </c>
      <c r="T43" s="42">
        <v>0</v>
      </c>
      <c r="U43" s="4" t="s">
        <v>193</v>
      </c>
      <c r="V43" s="4" t="s">
        <v>36</v>
      </c>
    </row>
    <row r="44" spans="1:23" ht="21.6" customHeight="1">
      <c r="A44" s="43" t="s">
        <v>37</v>
      </c>
      <c r="B44" s="44">
        <f>SUM(B39:B43)</f>
        <v>580</v>
      </c>
      <c r="C44" s="39">
        <f t="shared" ref="C44:T44" si="3">SUM(C39:C43)</f>
        <v>23.414444444444442</v>
      </c>
      <c r="D44" s="39">
        <f t="shared" si="3"/>
        <v>19.605555555555554</v>
      </c>
      <c r="E44" s="39">
        <f t="shared" si="3"/>
        <v>88.818888888888878</v>
      </c>
      <c r="F44" s="39">
        <f t="shared" si="3"/>
        <v>641.96777777777788</v>
      </c>
      <c r="G44" s="39">
        <f t="shared" si="3"/>
        <v>0.3</v>
      </c>
      <c r="H44" s="39">
        <f t="shared" si="3"/>
        <v>11.83</v>
      </c>
      <c r="I44" s="39">
        <f t="shared" si="3"/>
        <v>0.2</v>
      </c>
      <c r="J44" s="39">
        <f t="shared" si="3"/>
        <v>2.66</v>
      </c>
      <c r="K44" s="39">
        <f t="shared" si="3"/>
        <v>0.3</v>
      </c>
      <c r="L44" s="39">
        <f t="shared" si="3"/>
        <v>0.81</v>
      </c>
      <c r="M44" s="39">
        <f t="shared" si="3"/>
        <v>552.98</v>
      </c>
      <c r="N44" s="39">
        <f t="shared" si="3"/>
        <v>98.33</v>
      </c>
      <c r="O44" s="39">
        <f t="shared" si="3"/>
        <v>639.16000000000008</v>
      </c>
      <c r="P44" s="39">
        <f t="shared" si="3"/>
        <v>5.9</v>
      </c>
      <c r="Q44" s="39">
        <f t="shared" si="3"/>
        <v>949.42000000000007</v>
      </c>
      <c r="R44" s="39">
        <f t="shared" si="3"/>
        <v>24</v>
      </c>
      <c r="S44" s="39">
        <f t="shared" si="3"/>
        <v>0.10999999999999999</v>
      </c>
      <c r="T44" s="39">
        <f t="shared" si="3"/>
        <v>0.05</v>
      </c>
      <c r="U44" s="37"/>
      <c r="V44" s="37"/>
    </row>
    <row r="45" spans="1:23" ht="28.35" customHeight="1">
      <c r="A45" s="56" t="s">
        <v>183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3" ht="13.35" customHeight="1">
      <c r="A46" s="53" t="s">
        <v>0</v>
      </c>
      <c r="B46" s="53" t="s">
        <v>1</v>
      </c>
      <c r="C46" s="52" t="s">
        <v>2</v>
      </c>
      <c r="D46" s="52"/>
      <c r="E46" s="52"/>
      <c r="F46" s="52" t="s">
        <v>3</v>
      </c>
      <c r="G46" s="52" t="s">
        <v>4</v>
      </c>
      <c r="H46" s="52"/>
      <c r="I46" s="52"/>
      <c r="J46" s="52"/>
      <c r="K46" s="52"/>
      <c r="L46" s="52"/>
      <c r="M46" s="52" t="s">
        <v>5</v>
      </c>
      <c r="N46" s="52"/>
      <c r="O46" s="52"/>
      <c r="P46" s="52"/>
      <c r="Q46" s="52"/>
      <c r="R46" s="52"/>
      <c r="S46" s="52"/>
      <c r="T46" s="52"/>
      <c r="U46" s="53" t="s">
        <v>6</v>
      </c>
      <c r="V46" s="53" t="s">
        <v>7</v>
      </c>
    </row>
    <row r="47" spans="1:23" ht="26.65" customHeight="1">
      <c r="A47" s="53"/>
      <c r="B47" s="53"/>
      <c r="C47" s="39" t="s">
        <v>8</v>
      </c>
      <c r="D47" s="39" t="s">
        <v>9</v>
      </c>
      <c r="E47" s="39" t="s">
        <v>10</v>
      </c>
      <c r="F47" s="52"/>
      <c r="G47" s="39" t="s">
        <v>11</v>
      </c>
      <c r="H47" s="39" t="s">
        <v>12</v>
      </c>
      <c r="I47" s="39" t="s">
        <v>13</v>
      </c>
      <c r="J47" s="39" t="s">
        <v>14</v>
      </c>
      <c r="K47" s="39" t="s">
        <v>15</v>
      </c>
      <c r="L47" s="39" t="s">
        <v>16</v>
      </c>
      <c r="M47" s="39" t="s">
        <v>17</v>
      </c>
      <c r="N47" s="39" t="s">
        <v>18</v>
      </c>
      <c r="O47" s="39" t="s">
        <v>19</v>
      </c>
      <c r="P47" s="39" t="s">
        <v>20</v>
      </c>
      <c r="Q47" s="39" t="s">
        <v>21</v>
      </c>
      <c r="R47" s="39" t="s">
        <v>22</v>
      </c>
      <c r="S47" s="39" t="s">
        <v>23</v>
      </c>
      <c r="T47" s="39" t="s">
        <v>24</v>
      </c>
      <c r="U47" s="53"/>
      <c r="V47" s="53"/>
    </row>
    <row r="48" spans="1:23" ht="14.65" customHeight="1">
      <c r="A48" s="48" t="s">
        <v>25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3" ht="12.2" customHeight="1">
      <c r="A49" s="40" t="s">
        <v>247</v>
      </c>
      <c r="B49" s="41">
        <v>100</v>
      </c>
      <c r="C49" s="42">
        <v>1.1200000000000001</v>
      </c>
      <c r="D49" s="42">
        <v>0.2</v>
      </c>
      <c r="E49" s="42">
        <v>3.8</v>
      </c>
      <c r="F49" s="42">
        <v>22</v>
      </c>
      <c r="G49" s="42">
        <v>0.06</v>
      </c>
      <c r="H49" s="42">
        <v>25</v>
      </c>
      <c r="I49" s="42">
        <v>0.17</v>
      </c>
      <c r="J49" s="42">
        <v>0.39</v>
      </c>
      <c r="K49" s="42">
        <v>0</v>
      </c>
      <c r="L49" s="42">
        <v>0.04</v>
      </c>
      <c r="M49" s="42">
        <v>14</v>
      </c>
      <c r="N49" s="42">
        <v>20</v>
      </c>
      <c r="O49" s="42">
        <v>26</v>
      </c>
      <c r="P49" s="42">
        <v>1</v>
      </c>
      <c r="Q49" s="42">
        <v>290</v>
      </c>
      <c r="R49" s="42">
        <v>2</v>
      </c>
      <c r="S49" s="42">
        <v>0</v>
      </c>
      <c r="T49" s="42">
        <v>0</v>
      </c>
      <c r="U49" s="4">
        <v>71</v>
      </c>
      <c r="V49" s="4" t="s">
        <v>28</v>
      </c>
    </row>
    <row r="50" spans="1:23" ht="12.2" customHeight="1">
      <c r="A50" s="40" t="s">
        <v>43</v>
      </c>
      <c r="B50" s="41">
        <v>180</v>
      </c>
      <c r="C50" s="42">
        <v>3.67</v>
      </c>
      <c r="D50" s="42">
        <v>5.76</v>
      </c>
      <c r="E50" s="42">
        <v>24.48</v>
      </c>
      <c r="F50" s="42">
        <v>164.7</v>
      </c>
      <c r="G50" s="42">
        <v>0.13</v>
      </c>
      <c r="H50" s="42">
        <v>10.92</v>
      </c>
      <c r="I50" s="42">
        <v>0.04</v>
      </c>
      <c r="J50" s="42">
        <v>0.27</v>
      </c>
      <c r="K50" s="42">
        <v>0.1</v>
      </c>
      <c r="L50" s="42">
        <v>0.13</v>
      </c>
      <c r="M50" s="42">
        <v>68.19</v>
      </c>
      <c r="N50" s="42">
        <v>33.409999999999997</v>
      </c>
      <c r="O50" s="42">
        <v>106.81</v>
      </c>
      <c r="P50" s="42">
        <v>1.3</v>
      </c>
      <c r="Q50" s="42">
        <v>829.79</v>
      </c>
      <c r="R50" s="42">
        <v>11.04</v>
      </c>
      <c r="S50" s="42">
        <v>0.04</v>
      </c>
      <c r="T50" s="42">
        <v>0</v>
      </c>
      <c r="U50" s="4" t="s">
        <v>44</v>
      </c>
      <c r="V50" s="4" t="s">
        <v>28</v>
      </c>
    </row>
    <row r="51" spans="1:23" ht="12.2" customHeight="1">
      <c r="A51" s="40" t="s">
        <v>99</v>
      </c>
      <c r="B51" s="41">
        <v>145</v>
      </c>
      <c r="C51" s="42">
        <v>11.1</v>
      </c>
      <c r="D51" s="42">
        <v>12.31</v>
      </c>
      <c r="E51" s="42">
        <v>13.72</v>
      </c>
      <c r="F51" s="42">
        <v>177.92</v>
      </c>
      <c r="G51" s="42">
        <v>0.12</v>
      </c>
      <c r="H51" s="42">
        <v>1.43</v>
      </c>
      <c r="I51" s="42">
        <v>7.0000000000000007E-2</v>
      </c>
      <c r="J51" s="42">
        <v>3.42</v>
      </c>
      <c r="K51" s="42">
        <v>0</v>
      </c>
      <c r="L51" s="42">
        <v>0.13</v>
      </c>
      <c r="M51" s="42">
        <v>82.56</v>
      </c>
      <c r="N51" s="42">
        <v>61.71</v>
      </c>
      <c r="O51" s="42">
        <v>260.83999999999997</v>
      </c>
      <c r="P51" s="42">
        <v>1.42</v>
      </c>
      <c r="Q51" s="42">
        <v>527.86</v>
      </c>
      <c r="R51" s="42">
        <v>147.33000000000001</v>
      </c>
      <c r="S51" s="42">
        <v>0.61</v>
      </c>
      <c r="T51" s="42">
        <v>0.02</v>
      </c>
      <c r="U51" s="4" t="s">
        <v>217</v>
      </c>
      <c r="V51" s="4">
        <v>2017</v>
      </c>
    </row>
    <row r="52" spans="1:23" s="6" customFormat="1" ht="12.2" customHeight="1">
      <c r="A52" s="1" t="s">
        <v>72</v>
      </c>
      <c r="B52" s="2">
        <v>180</v>
      </c>
      <c r="C52" s="3">
        <v>0.14000000000000001</v>
      </c>
      <c r="D52" s="3">
        <v>0.14000000000000001</v>
      </c>
      <c r="E52" s="3">
        <v>25.09</v>
      </c>
      <c r="F52" s="3">
        <v>103.14</v>
      </c>
      <c r="G52" s="3">
        <v>0.01</v>
      </c>
      <c r="H52" s="3">
        <v>1.44</v>
      </c>
      <c r="I52" s="3">
        <v>0</v>
      </c>
      <c r="J52" s="3">
        <v>0.23</v>
      </c>
      <c r="K52" s="3">
        <v>0</v>
      </c>
      <c r="L52" s="3">
        <v>0.01</v>
      </c>
      <c r="M52" s="3">
        <v>11.84</v>
      </c>
      <c r="N52" s="3">
        <v>3.99</v>
      </c>
      <c r="O52" s="3">
        <v>3.56</v>
      </c>
      <c r="P52" s="3">
        <v>0.71</v>
      </c>
      <c r="Q52" s="3">
        <v>101.19</v>
      </c>
      <c r="R52" s="3">
        <v>0.72</v>
      </c>
      <c r="S52" s="3">
        <v>0</v>
      </c>
      <c r="T52" s="3">
        <v>0</v>
      </c>
      <c r="U52" s="4" t="s">
        <v>73</v>
      </c>
      <c r="V52" s="4">
        <v>2017</v>
      </c>
      <c r="W52" s="5"/>
    </row>
    <row r="53" spans="1:23" ht="12.2" customHeight="1">
      <c r="A53" s="40" t="s">
        <v>49</v>
      </c>
      <c r="B53" s="41">
        <v>40</v>
      </c>
      <c r="C53" s="42">
        <v>3.05</v>
      </c>
      <c r="D53" s="42">
        <v>0.25</v>
      </c>
      <c r="E53" s="42">
        <v>20.07</v>
      </c>
      <c r="F53" s="42">
        <v>94.73</v>
      </c>
      <c r="G53" s="42">
        <v>0.06</v>
      </c>
      <c r="H53" s="42">
        <v>0</v>
      </c>
      <c r="I53" s="42">
        <v>0</v>
      </c>
      <c r="J53" s="42">
        <v>0.78</v>
      </c>
      <c r="K53" s="42">
        <v>0</v>
      </c>
      <c r="L53" s="42">
        <v>0.02</v>
      </c>
      <c r="M53" s="42">
        <v>9.1999999999999993</v>
      </c>
      <c r="N53" s="42">
        <v>13.2</v>
      </c>
      <c r="O53" s="42">
        <v>33.6</v>
      </c>
      <c r="P53" s="42">
        <v>0.8</v>
      </c>
      <c r="Q53" s="42">
        <v>51.6</v>
      </c>
      <c r="R53" s="42">
        <v>0</v>
      </c>
      <c r="S53" s="42">
        <v>0.01</v>
      </c>
      <c r="T53" s="42">
        <v>0</v>
      </c>
      <c r="U53" s="4" t="s">
        <v>193</v>
      </c>
      <c r="V53" s="4" t="s">
        <v>36</v>
      </c>
    </row>
    <row r="54" spans="1:23" ht="21.6" customHeight="1">
      <c r="A54" s="43" t="s">
        <v>37</v>
      </c>
      <c r="B54" s="44">
        <f>SUM(B49:B53)</f>
        <v>645</v>
      </c>
      <c r="C54" s="39">
        <f t="shared" ref="C54:T54" si="4">SUM(C49:C53)</f>
        <v>19.080000000000002</v>
      </c>
      <c r="D54" s="39">
        <f t="shared" si="4"/>
        <v>18.66</v>
      </c>
      <c r="E54" s="39">
        <f t="shared" si="4"/>
        <v>87.16</v>
      </c>
      <c r="F54" s="39">
        <f t="shared" si="4"/>
        <v>562.49</v>
      </c>
      <c r="G54" s="39">
        <f t="shared" si="4"/>
        <v>0.38</v>
      </c>
      <c r="H54" s="39">
        <f t="shared" si="4"/>
        <v>38.79</v>
      </c>
      <c r="I54" s="39">
        <f t="shared" si="4"/>
        <v>0.28000000000000003</v>
      </c>
      <c r="J54" s="39">
        <f t="shared" si="4"/>
        <v>5.0900000000000007</v>
      </c>
      <c r="K54" s="39">
        <f t="shared" si="4"/>
        <v>0.1</v>
      </c>
      <c r="L54" s="39">
        <f t="shared" si="4"/>
        <v>0.33000000000000007</v>
      </c>
      <c r="M54" s="39">
        <f t="shared" si="4"/>
        <v>185.79</v>
      </c>
      <c r="N54" s="39">
        <f t="shared" si="4"/>
        <v>132.31</v>
      </c>
      <c r="O54" s="39">
        <f t="shared" si="4"/>
        <v>430.81</v>
      </c>
      <c r="P54" s="39">
        <f t="shared" si="4"/>
        <v>5.2299999999999995</v>
      </c>
      <c r="Q54" s="39">
        <f t="shared" si="4"/>
        <v>1800.44</v>
      </c>
      <c r="R54" s="39">
        <f t="shared" si="4"/>
        <v>161.09</v>
      </c>
      <c r="S54" s="39">
        <f t="shared" si="4"/>
        <v>0.66</v>
      </c>
      <c r="T54" s="39">
        <f t="shared" si="4"/>
        <v>0.02</v>
      </c>
      <c r="U54" s="37"/>
      <c r="V54" s="37"/>
    </row>
    <row r="55" spans="1:23" ht="28.35" customHeight="1">
      <c r="A55" s="56" t="s">
        <v>184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3" ht="13.35" customHeight="1">
      <c r="A56" s="53" t="s">
        <v>0</v>
      </c>
      <c r="B56" s="53" t="s">
        <v>1</v>
      </c>
      <c r="C56" s="52" t="s">
        <v>2</v>
      </c>
      <c r="D56" s="52"/>
      <c r="E56" s="52"/>
      <c r="F56" s="52" t="s">
        <v>3</v>
      </c>
      <c r="G56" s="52" t="s">
        <v>4</v>
      </c>
      <c r="H56" s="52"/>
      <c r="I56" s="52"/>
      <c r="J56" s="52"/>
      <c r="K56" s="52"/>
      <c r="L56" s="52"/>
      <c r="M56" s="52" t="s">
        <v>5</v>
      </c>
      <c r="N56" s="52"/>
      <c r="O56" s="52"/>
      <c r="P56" s="52"/>
      <c r="Q56" s="52"/>
      <c r="R56" s="52"/>
      <c r="S56" s="52"/>
      <c r="T56" s="52"/>
      <c r="U56" s="53" t="s">
        <v>6</v>
      </c>
      <c r="V56" s="53" t="s">
        <v>7</v>
      </c>
    </row>
    <row r="57" spans="1:23" ht="26.65" customHeight="1">
      <c r="A57" s="53"/>
      <c r="B57" s="53"/>
      <c r="C57" s="39" t="s">
        <v>8</v>
      </c>
      <c r="D57" s="39" t="s">
        <v>9</v>
      </c>
      <c r="E57" s="39" t="s">
        <v>10</v>
      </c>
      <c r="F57" s="52"/>
      <c r="G57" s="39" t="s">
        <v>11</v>
      </c>
      <c r="H57" s="39" t="s">
        <v>12</v>
      </c>
      <c r="I57" s="39" t="s">
        <v>13</v>
      </c>
      <c r="J57" s="39" t="s">
        <v>14</v>
      </c>
      <c r="K57" s="39" t="s">
        <v>15</v>
      </c>
      <c r="L57" s="39" t="s">
        <v>16</v>
      </c>
      <c r="M57" s="39" t="s">
        <v>17</v>
      </c>
      <c r="N57" s="39" t="s">
        <v>18</v>
      </c>
      <c r="O57" s="39" t="s">
        <v>19</v>
      </c>
      <c r="P57" s="39" t="s">
        <v>20</v>
      </c>
      <c r="Q57" s="39" t="s">
        <v>21</v>
      </c>
      <c r="R57" s="39" t="s">
        <v>22</v>
      </c>
      <c r="S57" s="39" t="s">
        <v>23</v>
      </c>
      <c r="T57" s="39" t="s">
        <v>24</v>
      </c>
      <c r="U57" s="53"/>
      <c r="V57" s="53"/>
    </row>
    <row r="58" spans="1:23" ht="14.65" customHeight="1">
      <c r="A58" s="48" t="s">
        <v>25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3" ht="12.2" customHeight="1">
      <c r="A59" s="40" t="s">
        <v>107</v>
      </c>
      <c r="B59" s="41">
        <v>100</v>
      </c>
      <c r="C59" s="42">
        <v>0.4</v>
      </c>
      <c r="D59" s="42">
        <v>0.4</v>
      </c>
      <c r="E59" s="42">
        <v>39.4</v>
      </c>
      <c r="F59" s="42">
        <v>165.7</v>
      </c>
      <c r="G59" s="42">
        <v>0.02</v>
      </c>
      <c r="H59" s="42">
        <v>4.22</v>
      </c>
      <c r="I59" s="42">
        <v>0.01</v>
      </c>
      <c r="J59" s="42">
        <v>0.67</v>
      </c>
      <c r="K59" s="42">
        <v>0</v>
      </c>
      <c r="L59" s="42">
        <v>0.02</v>
      </c>
      <c r="M59" s="42">
        <v>15.48</v>
      </c>
      <c r="N59" s="42">
        <v>7.6</v>
      </c>
      <c r="O59" s="42">
        <v>10.45</v>
      </c>
      <c r="P59" s="42">
        <v>2.09</v>
      </c>
      <c r="Q59" s="42">
        <v>294.02999999999997</v>
      </c>
      <c r="R59" s="42">
        <v>2.11</v>
      </c>
      <c r="S59" s="42">
        <v>0.01</v>
      </c>
      <c r="T59" s="42">
        <v>0</v>
      </c>
      <c r="U59" s="8" t="s">
        <v>108</v>
      </c>
      <c r="V59" s="8" t="s">
        <v>28</v>
      </c>
    </row>
    <row r="60" spans="1:23" ht="12.2" customHeight="1">
      <c r="A60" s="40" t="s">
        <v>109</v>
      </c>
      <c r="B60" s="41">
        <v>200</v>
      </c>
      <c r="C60" s="42">
        <v>8</v>
      </c>
      <c r="D60" s="42">
        <v>10.199999999999999</v>
      </c>
      <c r="E60" s="42">
        <v>33.200000000000003</v>
      </c>
      <c r="F60" s="42">
        <v>257.39999999999998</v>
      </c>
      <c r="G60" s="42">
        <v>0.17</v>
      </c>
      <c r="H60" s="42">
        <v>1.29</v>
      </c>
      <c r="I60" s="42">
        <v>0.05</v>
      </c>
      <c r="J60" s="42">
        <v>0.26</v>
      </c>
      <c r="K60" s="42">
        <v>0</v>
      </c>
      <c r="L60" s="42">
        <v>0</v>
      </c>
      <c r="M60" s="42">
        <v>140.96</v>
      </c>
      <c r="N60" s="42">
        <v>68.540000000000006</v>
      </c>
      <c r="O60" s="42">
        <v>225.03</v>
      </c>
      <c r="P60" s="42">
        <v>2.59</v>
      </c>
      <c r="Q60" s="42">
        <v>0</v>
      </c>
      <c r="R60" s="42">
        <v>0</v>
      </c>
      <c r="S60" s="42">
        <v>0</v>
      </c>
      <c r="T60" s="42">
        <v>0</v>
      </c>
      <c r="U60" s="8" t="s">
        <v>110</v>
      </c>
      <c r="V60" s="8" t="s">
        <v>31</v>
      </c>
    </row>
    <row r="61" spans="1:23" ht="12.2" customHeight="1">
      <c r="A61" s="40" t="s">
        <v>29</v>
      </c>
      <c r="B61" s="41">
        <v>50</v>
      </c>
      <c r="C61" s="3">
        <v>6.27</v>
      </c>
      <c r="D61" s="3">
        <v>7.86</v>
      </c>
      <c r="E61" s="3">
        <v>14.83</v>
      </c>
      <c r="F61" s="3">
        <v>180</v>
      </c>
      <c r="G61" s="3">
        <v>0.05</v>
      </c>
      <c r="H61" s="3">
        <v>7.0000000000000007E-2</v>
      </c>
      <c r="I61" s="3">
        <v>0.08</v>
      </c>
      <c r="J61" s="3">
        <v>0.84</v>
      </c>
      <c r="K61" s="3">
        <v>0.15</v>
      </c>
      <c r="L61" s="3">
        <v>0.05</v>
      </c>
      <c r="M61" s="3">
        <v>95.92</v>
      </c>
      <c r="N61" s="3">
        <v>13.4</v>
      </c>
      <c r="O61" s="3">
        <v>76.72</v>
      </c>
      <c r="P61" s="3">
        <v>0.72</v>
      </c>
      <c r="Q61" s="3">
        <v>49</v>
      </c>
      <c r="R61" s="3">
        <v>0</v>
      </c>
      <c r="S61" s="3">
        <v>0.01</v>
      </c>
      <c r="T61" s="3">
        <v>0</v>
      </c>
      <c r="U61" s="4" t="s">
        <v>30</v>
      </c>
      <c r="V61" s="4">
        <v>2017</v>
      </c>
    </row>
    <row r="62" spans="1:23" ht="12.2" customHeight="1">
      <c r="A62" s="40" t="s">
        <v>235</v>
      </c>
      <c r="B62" s="41">
        <v>200</v>
      </c>
      <c r="C62" s="42">
        <v>0.4</v>
      </c>
      <c r="D62" s="42">
        <v>0.08</v>
      </c>
      <c r="E62" s="42">
        <v>27.05</v>
      </c>
      <c r="F62" s="42">
        <v>110.17</v>
      </c>
      <c r="G62" s="45">
        <v>0.01</v>
      </c>
      <c r="H62" s="45">
        <v>0.64</v>
      </c>
      <c r="I62" s="45">
        <v>0</v>
      </c>
      <c r="J62" s="45">
        <v>0</v>
      </c>
      <c r="K62" s="45">
        <v>0</v>
      </c>
      <c r="L62" s="45">
        <v>0.01</v>
      </c>
      <c r="M62" s="46">
        <v>14.69</v>
      </c>
      <c r="N62" s="46">
        <v>4.2699999999999996</v>
      </c>
      <c r="O62" s="46">
        <v>11.97</v>
      </c>
      <c r="P62" s="46">
        <v>1.01</v>
      </c>
      <c r="Q62" s="46">
        <v>98.29</v>
      </c>
      <c r="R62" s="46">
        <v>0.8</v>
      </c>
      <c r="S62" s="42">
        <v>0</v>
      </c>
      <c r="T62" s="42">
        <v>0</v>
      </c>
      <c r="U62" s="8">
        <v>358</v>
      </c>
      <c r="V62" s="8">
        <v>2017</v>
      </c>
    </row>
    <row r="63" spans="1:23" s="6" customFormat="1" ht="12.2" customHeight="1">
      <c r="A63" s="1" t="s">
        <v>35</v>
      </c>
      <c r="B63" s="2">
        <v>40</v>
      </c>
      <c r="C63" s="3">
        <v>2.65</v>
      </c>
      <c r="D63" s="3">
        <v>0.35</v>
      </c>
      <c r="E63" s="3">
        <v>16.96</v>
      </c>
      <c r="F63" s="3">
        <v>81.58</v>
      </c>
      <c r="G63" s="3">
        <v>7.0000000000000007E-2</v>
      </c>
      <c r="H63" s="3">
        <v>0</v>
      </c>
      <c r="I63" s="3">
        <v>0</v>
      </c>
      <c r="J63" s="3">
        <v>0.88</v>
      </c>
      <c r="K63" s="3">
        <v>0</v>
      </c>
      <c r="L63" s="3">
        <v>0.03</v>
      </c>
      <c r="M63" s="3">
        <v>7.2</v>
      </c>
      <c r="N63" s="3">
        <v>7.6</v>
      </c>
      <c r="O63" s="3">
        <v>34.799999999999997</v>
      </c>
      <c r="P63" s="3">
        <v>1.6</v>
      </c>
      <c r="Q63" s="3">
        <v>54.4</v>
      </c>
      <c r="R63" s="3">
        <v>2.2400000000000002</v>
      </c>
      <c r="S63" s="3">
        <v>0</v>
      </c>
      <c r="T63" s="3">
        <v>0</v>
      </c>
      <c r="U63" s="4" t="s">
        <v>193</v>
      </c>
      <c r="V63" s="4" t="s">
        <v>36</v>
      </c>
      <c r="W63" s="5"/>
    </row>
    <row r="64" spans="1:23" ht="12.2" customHeight="1">
      <c r="A64" s="43" t="s">
        <v>37</v>
      </c>
      <c r="B64" s="44">
        <f>SUM(B59:B63)</f>
        <v>590</v>
      </c>
      <c r="C64" s="39">
        <f t="shared" ref="C64:T64" si="5">SUM(C59:C63)</f>
        <v>17.72</v>
      </c>
      <c r="D64" s="39">
        <f t="shared" si="5"/>
        <v>18.89</v>
      </c>
      <c r="E64" s="39">
        <f t="shared" si="5"/>
        <v>131.44</v>
      </c>
      <c r="F64" s="39">
        <f t="shared" si="5"/>
        <v>794.84999999999991</v>
      </c>
      <c r="G64" s="39">
        <f t="shared" si="5"/>
        <v>0.32</v>
      </c>
      <c r="H64" s="39">
        <f t="shared" si="5"/>
        <v>6.22</v>
      </c>
      <c r="I64" s="39">
        <f t="shared" si="5"/>
        <v>0.14000000000000001</v>
      </c>
      <c r="J64" s="39">
        <f t="shared" si="5"/>
        <v>2.65</v>
      </c>
      <c r="K64" s="39">
        <f t="shared" si="5"/>
        <v>0.15</v>
      </c>
      <c r="L64" s="39">
        <f t="shared" si="5"/>
        <v>0.11</v>
      </c>
      <c r="M64" s="39">
        <f t="shared" si="5"/>
        <v>274.25</v>
      </c>
      <c r="N64" s="39">
        <f t="shared" si="5"/>
        <v>101.41</v>
      </c>
      <c r="O64" s="39">
        <f t="shared" si="5"/>
        <v>358.97</v>
      </c>
      <c r="P64" s="39">
        <f t="shared" si="5"/>
        <v>8.01</v>
      </c>
      <c r="Q64" s="39">
        <f t="shared" si="5"/>
        <v>495.71999999999997</v>
      </c>
      <c r="R64" s="39">
        <f t="shared" si="5"/>
        <v>5.15</v>
      </c>
      <c r="S64" s="39">
        <f t="shared" si="5"/>
        <v>0.02</v>
      </c>
      <c r="T64" s="39">
        <f t="shared" si="5"/>
        <v>0</v>
      </c>
      <c r="U64" s="37"/>
      <c r="V64" s="37"/>
    </row>
    <row r="65" spans="1:23" ht="28.35" customHeight="1">
      <c r="A65" s="56" t="s">
        <v>185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3" ht="13.35" customHeight="1">
      <c r="A66" s="53" t="s">
        <v>0</v>
      </c>
      <c r="B66" s="53" t="s">
        <v>1</v>
      </c>
      <c r="C66" s="52" t="s">
        <v>2</v>
      </c>
      <c r="D66" s="52"/>
      <c r="E66" s="52"/>
      <c r="F66" s="52" t="s">
        <v>3</v>
      </c>
      <c r="G66" s="52" t="s">
        <v>4</v>
      </c>
      <c r="H66" s="52"/>
      <c r="I66" s="52"/>
      <c r="J66" s="52"/>
      <c r="K66" s="52"/>
      <c r="L66" s="52"/>
      <c r="M66" s="52" t="s">
        <v>5</v>
      </c>
      <c r="N66" s="52"/>
      <c r="O66" s="52"/>
      <c r="P66" s="52"/>
      <c r="Q66" s="52"/>
      <c r="R66" s="52"/>
      <c r="S66" s="52"/>
      <c r="T66" s="52"/>
      <c r="U66" s="53" t="s">
        <v>6</v>
      </c>
      <c r="V66" s="53" t="s">
        <v>7</v>
      </c>
    </row>
    <row r="67" spans="1:23" ht="26.65" customHeight="1">
      <c r="A67" s="53"/>
      <c r="B67" s="53"/>
      <c r="C67" s="39" t="s">
        <v>8</v>
      </c>
      <c r="D67" s="39" t="s">
        <v>9</v>
      </c>
      <c r="E67" s="39" t="s">
        <v>10</v>
      </c>
      <c r="F67" s="52"/>
      <c r="G67" s="39" t="s">
        <v>11</v>
      </c>
      <c r="H67" s="39" t="s">
        <v>12</v>
      </c>
      <c r="I67" s="39" t="s">
        <v>13</v>
      </c>
      <c r="J67" s="39" t="s">
        <v>14</v>
      </c>
      <c r="K67" s="39" t="s">
        <v>15</v>
      </c>
      <c r="L67" s="39" t="s">
        <v>16</v>
      </c>
      <c r="M67" s="39" t="s">
        <v>17</v>
      </c>
      <c r="N67" s="39" t="s">
        <v>18</v>
      </c>
      <c r="O67" s="39" t="s">
        <v>19</v>
      </c>
      <c r="P67" s="39" t="s">
        <v>20</v>
      </c>
      <c r="Q67" s="39" t="s">
        <v>21</v>
      </c>
      <c r="R67" s="39" t="s">
        <v>22</v>
      </c>
      <c r="S67" s="39" t="s">
        <v>23</v>
      </c>
      <c r="T67" s="39" t="s">
        <v>24</v>
      </c>
      <c r="U67" s="53"/>
      <c r="V67" s="53"/>
    </row>
    <row r="68" spans="1:23" ht="14.65" customHeight="1">
      <c r="A68" s="48" t="s">
        <v>25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</row>
    <row r="69" spans="1:23" ht="12.2" customHeight="1">
      <c r="A69" s="40" t="s">
        <v>114</v>
      </c>
      <c r="B69" s="41">
        <v>200</v>
      </c>
      <c r="C69" s="3">
        <f>11.11*200/205</f>
        <v>10.839024390243903</v>
      </c>
      <c r="D69" s="3">
        <v>8.14</v>
      </c>
      <c r="E69" s="3">
        <v>39.29</v>
      </c>
      <c r="F69" s="3">
        <v>201.48</v>
      </c>
      <c r="G69" s="42">
        <v>0.56000000000000005</v>
      </c>
      <c r="H69" s="42">
        <v>0.81</v>
      </c>
      <c r="I69" s="42">
        <v>0.34</v>
      </c>
      <c r="J69" s="42">
        <v>0.13</v>
      </c>
      <c r="K69" s="42">
        <v>1.86</v>
      </c>
      <c r="L69" s="42">
        <v>0.83</v>
      </c>
      <c r="M69" s="42">
        <v>160.01</v>
      </c>
      <c r="N69" s="42">
        <v>24.88</v>
      </c>
      <c r="O69" s="42">
        <v>111.96</v>
      </c>
      <c r="P69" s="42">
        <v>9.1199999999999992</v>
      </c>
      <c r="Q69" s="42">
        <v>287.64</v>
      </c>
      <c r="R69" s="42">
        <v>14</v>
      </c>
      <c r="S69" s="42">
        <v>0</v>
      </c>
      <c r="T69" s="42">
        <v>0</v>
      </c>
      <c r="U69" s="4" t="s">
        <v>115</v>
      </c>
      <c r="V69" s="4" t="s">
        <v>28</v>
      </c>
    </row>
    <row r="70" spans="1:23" ht="12.2" customHeight="1">
      <c r="A70" s="40" t="s">
        <v>116</v>
      </c>
      <c r="B70" s="41">
        <v>80</v>
      </c>
      <c r="C70" s="42">
        <v>3.41</v>
      </c>
      <c r="D70" s="42">
        <v>4.1100000000000003</v>
      </c>
      <c r="E70" s="42">
        <v>31.25</v>
      </c>
      <c r="F70" s="42">
        <v>197.33</v>
      </c>
      <c r="G70" s="42">
        <v>7.0000000000000007E-2</v>
      </c>
      <c r="H70" s="42">
        <v>0.13</v>
      </c>
      <c r="I70" s="42">
        <v>0.11</v>
      </c>
      <c r="J70" s="42">
        <v>1.1100000000000001</v>
      </c>
      <c r="K70" s="42">
        <v>0.23</v>
      </c>
      <c r="L70" s="42">
        <v>0.04</v>
      </c>
      <c r="M70" s="42">
        <v>14.5</v>
      </c>
      <c r="N70" s="42">
        <v>14.95</v>
      </c>
      <c r="O70" s="42">
        <v>38.700000000000003</v>
      </c>
      <c r="P70" s="42">
        <v>1.08</v>
      </c>
      <c r="Q70" s="42">
        <v>86.1</v>
      </c>
      <c r="R70" s="42">
        <v>0</v>
      </c>
      <c r="S70" s="42">
        <v>0.01</v>
      </c>
      <c r="T70" s="42">
        <v>0</v>
      </c>
      <c r="U70" s="4" t="s">
        <v>74</v>
      </c>
      <c r="V70" s="4">
        <v>2017</v>
      </c>
    </row>
    <row r="71" spans="1:23" s="6" customFormat="1" ht="12.2" customHeight="1">
      <c r="A71" s="1" t="s">
        <v>117</v>
      </c>
      <c r="B71" s="2">
        <v>200</v>
      </c>
      <c r="C71" s="3">
        <v>3.17</v>
      </c>
      <c r="D71" s="3">
        <v>2.7</v>
      </c>
      <c r="E71" s="3">
        <v>15.94</v>
      </c>
      <c r="F71" s="3">
        <v>100.06</v>
      </c>
      <c r="G71" s="3">
        <v>0.03</v>
      </c>
      <c r="H71" s="3">
        <v>0.47</v>
      </c>
      <c r="I71" s="3">
        <v>0.01</v>
      </c>
      <c r="J71" s="3">
        <v>0</v>
      </c>
      <c r="K71" s="3">
        <v>0</v>
      </c>
      <c r="L71" s="3">
        <v>0.1</v>
      </c>
      <c r="M71" s="3">
        <v>100.26</v>
      </c>
      <c r="N71" s="3">
        <v>17.13</v>
      </c>
      <c r="O71" s="3">
        <v>79.099999999999994</v>
      </c>
      <c r="P71" s="3">
        <v>0.36</v>
      </c>
      <c r="Q71" s="3">
        <v>152.65</v>
      </c>
      <c r="R71" s="3">
        <v>8.1</v>
      </c>
      <c r="S71" s="3">
        <v>0</v>
      </c>
      <c r="T71" s="3">
        <v>0</v>
      </c>
      <c r="U71" s="4" t="s">
        <v>118</v>
      </c>
      <c r="V71" s="4" t="s">
        <v>28</v>
      </c>
      <c r="W71" s="5"/>
    </row>
    <row r="72" spans="1:23" ht="12.2" customHeight="1">
      <c r="A72" s="40" t="s">
        <v>49</v>
      </c>
      <c r="B72" s="41">
        <v>40</v>
      </c>
      <c r="C72" s="42">
        <v>3.05</v>
      </c>
      <c r="D72" s="42">
        <v>0.25</v>
      </c>
      <c r="E72" s="42">
        <v>20.07</v>
      </c>
      <c r="F72" s="42">
        <v>94.73</v>
      </c>
      <c r="G72" s="42">
        <v>0.06</v>
      </c>
      <c r="H72" s="42">
        <v>0</v>
      </c>
      <c r="I72" s="42">
        <v>0</v>
      </c>
      <c r="J72" s="42">
        <v>0.78</v>
      </c>
      <c r="K72" s="42">
        <v>0</v>
      </c>
      <c r="L72" s="42">
        <v>0.02</v>
      </c>
      <c r="M72" s="42">
        <v>9.1999999999999993</v>
      </c>
      <c r="N72" s="42">
        <v>13.2</v>
      </c>
      <c r="O72" s="42">
        <v>33.6</v>
      </c>
      <c r="P72" s="42">
        <v>0.8</v>
      </c>
      <c r="Q72" s="42">
        <v>51.6</v>
      </c>
      <c r="R72" s="42">
        <v>0</v>
      </c>
      <c r="S72" s="42">
        <v>0.01</v>
      </c>
      <c r="T72" s="42">
        <v>0</v>
      </c>
      <c r="U72" s="4" t="s">
        <v>193</v>
      </c>
      <c r="V72" s="4" t="s">
        <v>36</v>
      </c>
    </row>
    <row r="73" spans="1:23" ht="12.2" customHeight="1">
      <c r="A73" s="40" t="s">
        <v>35</v>
      </c>
      <c r="B73" s="41">
        <v>30</v>
      </c>
      <c r="C73" s="42">
        <v>1.99</v>
      </c>
      <c r="D73" s="42">
        <v>0.26</v>
      </c>
      <c r="E73" s="42">
        <v>12.72</v>
      </c>
      <c r="F73" s="42">
        <v>61.19</v>
      </c>
      <c r="G73" s="42">
        <v>0.05</v>
      </c>
      <c r="H73" s="42">
        <v>0</v>
      </c>
      <c r="I73" s="42">
        <v>0</v>
      </c>
      <c r="J73" s="42">
        <v>0.66</v>
      </c>
      <c r="K73" s="42">
        <v>0</v>
      </c>
      <c r="L73" s="42">
        <v>0.02</v>
      </c>
      <c r="M73" s="42">
        <v>5.4</v>
      </c>
      <c r="N73" s="42">
        <v>5.7</v>
      </c>
      <c r="O73" s="42">
        <v>26.1</v>
      </c>
      <c r="P73" s="42">
        <v>1.2</v>
      </c>
      <c r="Q73" s="42">
        <v>40.799999999999997</v>
      </c>
      <c r="R73" s="42">
        <v>1.68</v>
      </c>
      <c r="S73" s="42">
        <v>0</v>
      </c>
      <c r="T73" s="42">
        <v>0</v>
      </c>
      <c r="U73" s="8"/>
      <c r="V73" s="8" t="s">
        <v>31</v>
      </c>
    </row>
    <row r="74" spans="1:23" ht="12.2" customHeight="1">
      <c r="A74" s="43" t="s">
        <v>37</v>
      </c>
      <c r="B74" s="44">
        <f>SUM(B69:B73)</f>
        <v>550</v>
      </c>
      <c r="C74" s="39">
        <f t="shared" ref="C74:T74" si="6">SUM(C69:C73)</f>
        <v>22.459024390243904</v>
      </c>
      <c r="D74" s="39">
        <f t="shared" si="6"/>
        <v>15.459999999999999</v>
      </c>
      <c r="E74" s="39">
        <f t="shared" si="6"/>
        <v>119.26999999999998</v>
      </c>
      <c r="F74" s="39">
        <f t="shared" si="6"/>
        <v>654.79</v>
      </c>
      <c r="G74" s="39">
        <f t="shared" si="6"/>
        <v>0.77000000000000024</v>
      </c>
      <c r="H74" s="39">
        <f t="shared" si="6"/>
        <v>1.4100000000000001</v>
      </c>
      <c r="I74" s="39">
        <f t="shared" si="6"/>
        <v>0.46</v>
      </c>
      <c r="J74" s="39">
        <f t="shared" si="6"/>
        <v>2.6800000000000006</v>
      </c>
      <c r="K74" s="39">
        <f t="shared" si="6"/>
        <v>2.0900000000000003</v>
      </c>
      <c r="L74" s="39">
        <f t="shared" si="6"/>
        <v>1.01</v>
      </c>
      <c r="M74" s="39">
        <f t="shared" si="6"/>
        <v>289.36999999999995</v>
      </c>
      <c r="N74" s="39">
        <f t="shared" si="6"/>
        <v>75.86</v>
      </c>
      <c r="O74" s="39">
        <f t="shared" si="6"/>
        <v>289.46000000000004</v>
      </c>
      <c r="P74" s="39">
        <f t="shared" si="6"/>
        <v>12.559999999999999</v>
      </c>
      <c r="Q74" s="39">
        <f t="shared" si="6"/>
        <v>618.79</v>
      </c>
      <c r="R74" s="39">
        <f t="shared" si="6"/>
        <v>23.78</v>
      </c>
      <c r="S74" s="39">
        <f t="shared" si="6"/>
        <v>0.02</v>
      </c>
      <c r="T74" s="39">
        <f t="shared" si="6"/>
        <v>0</v>
      </c>
      <c r="U74" s="37"/>
      <c r="V74" s="37"/>
    </row>
    <row r="75" spans="1:23" ht="28.35" customHeight="1">
      <c r="A75" s="56" t="s">
        <v>186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3" ht="13.35" customHeight="1">
      <c r="A76" s="53" t="s">
        <v>0</v>
      </c>
      <c r="B76" s="53" t="s">
        <v>1</v>
      </c>
      <c r="C76" s="52" t="s">
        <v>2</v>
      </c>
      <c r="D76" s="52"/>
      <c r="E76" s="52"/>
      <c r="F76" s="52" t="s">
        <v>3</v>
      </c>
      <c r="G76" s="52" t="s">
        <v>4</v>
      </c>
      <c r="H76" s="52"/>
      <c r="I76" s="52"/>
      <c r="J76" s="52"/>
      <c r="K76" s="52"/>
      <c r="L76" s="52"/>
      <c r="M76" s="52" t="s">
        <v>5</v>
      </c>
      <c r="N76" s="52"/>
      <c r="O76" s="52"/>
      <c r="P76" s="52"/>
      <c r="Q76" s="52"/>
      <c r="R76" s="52"/>
      <c r="S76" s="52"/>
      <c r="T76" s="52"/>
      <c r="U76" s="53" t="s">
        <v>6</v>
      </c>
      <c r="V76" s="53" t="s">
        <v>7</v>
      </c>
    </row>
    <row r="77" spans="1:23" ht="26.65" customHeight="1">
      <c r="A77" s="53"/>
      <c r="B77" s="53"/>
      <c r="C77" s="39" t="s">
        <v>8</v>
      </c>
      <c r="D77" s="39" t="s">
        <v>9</v>
      </c>
      <c r="E77" s="39" t="s">
        <v>10</v>
      </c>
      <c r="F77" s="52"/>
      <c r="G77" s="39" t="s">
        <v>11</v>
      </c>
      <c r="H77" s="39" t="s">
        <v>12</v>
      </c>
      <c r="I77" s="39" t="s">
        <v>13</v>
      </c>
      <c r="J77" s="39" t="s">
        <v>14</v>
      </c>
      <c r="K77" s="39" t="s">
        <v>15</v>
      </c>
      <c r="L77" s="39" t="s">
        <v>16</v>
      </c>
      <c r="M77" s="39" t="s">
        <v>17</v>
      </c>
      <c r="N77" s="39" t="s">
        <v>18</v>
      </c>
      <c r="O77" s="39" t="s">
        <v>19</v>
      </c>
      <c r="P77" s="39" t="s">
        <v>20</v>
      </c>
      <c r="Q77" s="39" t="s">
        <v>21</v>
      </c>
      <c r="R77" s="39" t="s">
        <v>22</v>
      </c>
      <c r="S77" s="39" t="s">
        <v>23</v>
      </c>
      <c r="T77" s="39" t="s">
        <v>24</v>
      </c>
      <c r="U77" s="53"/>
      <c r="V77" s="53"/>
    </row>
    <row r="78" spans="1:23" ht="14.65" customHeight="1">
      <c r="A78" s="48" t="s">
        <v>25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</row>
    <row r="79" spans="1:23" ht="12.2" customHeight="1">
      <c r="A79" s="40" t="s">
        <v>129</v>
      </c>
      <c r="B79" s="41">
        <v>100</v>
      </c>
      <c r="C79" s="42">
        <v>1.33</v>
      </c>
      <c r="D79" s="42">
        <v>0.17</v>
      </c>
      <c r="E79" s="42">
        <v>8.5</v>
      </c>
      <c r="F79" s="42">
        <v>25</v>
      </c>
      <c r="G79" s="42">
        <v>0.06</v>
      </c>
      <c r="H79" s="42">
        <v>5</v>
      </c>
      <c r="I79" s="42">
        <v>2.4900000000000002</v>
      </c>
      <c r="J79" s="42">
        <v>0.63</v>
      </c>
      <c r="K79" s="42">
        <v>0</v>
      </c>
      <c r="L79" s="42">
        <v>7.0000000000000007E-2</v>
      </c>
      <c r="M79" s="42">
        <v>51</v>
      </c>
      <c r="N79" s="42">
        <v>38</v>
      </c>
      <c r="O79" s="42">
        <v>55</v>
      </c>
      <c r="P79" s="42">
        <v>1</v>
      </c>
      <c r="Q79" s="42">
        <v>200</v>
      </c>
      <c r="R79" s="42">
        <v>5</v>
      </c>
      <c r="S79" s="42">
        <v>0.06</v>
      </c>
      <c r="T79" s="42">
        <v>0</v>
      </c>
      <c r="U79" s="4" t="s">
        <v>220</v>
      </c>
      <c r="V79" s="4" t="s">
        <v>52</v>
      </c>
    </row>
    <row r="80" spans="1:23" ht="12.2" customHeight="1">
      <c r="A80" s="40" t="s">
        <v>130</v>
      </c>
      <c r="B80" s="41">
        <v>200</v>
      </c>
      <c r="C80" s="42">
        <v>4.32</v>
      </c>
      <c r="D80" s="42">
        <v>5.28</v>
      </c>
      <c r="E80" s="42">
        <v>24.84</v>
      </c>
      <c r="F80" s="42">
        <v>187.2</v>
      </c>
      <c r="G80" s="42">
        <v>0.16</v>
      </c>
      <c r="H80" s="42">
        <v>12.6</v>
      </c>
      <c r="I80" s="42">
        <v>0.49</v>
      </c>
      <c r="J80" s="42">
        <v>3.85</v>
      </c>
      <c r="K80" s="42">
        <v>2.04</v>
      </c>
      <c r="L80" s="42">
        <v>0.42</v>
      </c>
      <c r="M80" s="42">
        <v>79.19</v>
      </c>
      <c r="N80" s="42">
        <v>42.67</v>
      </c>
      <c r="O80" s="42">
        <v>234.21</v>
      </c>
      <c r="P80" s="42">
        <v>3.42</v>
      </c>
      <c r="Q80" s="42">
        <v>873.07</v>
      </c>
      <c r="R80" s="42">
        <v>24.81</v>
      </c>
      <c r="S80" s="42">
        <v>0.09</v>
      </c>
      <c r="T80" s="42">
        <v>0.03</v>
      </c>
      <c r="U80" s="4" t="s">
        <v>221</v>
      </c>
      <c r="V80" s="4" t="s">
        <v>52</v>
      </c>
    </row>
    <row r="81" spans="1:23" ht="12.2" customHeight="1">
      <c r="A81" s="40" t="s">
        <v>131</v>
      </c>
      <c r="B81" s="41">
        <v>100</v>
      </c>
      <c r="C81" s="42">
        <v>8.83</v>
      </c>
      <c r="D81" s="42">
        <v>12.18</v>
      </c>
      <c r="E81" s="42">
        <v>17.690000000000001</v>
      </c>
      <c r="F81" s="42">
        <v>224.46</v>
      </c>
      <c r="G81" s="42">
        <v>0.09</v>
      </c>
      <c r="H81" s="42">
        <v>0.61</v>
      </c>
      <c r="I81" s="42">
        <v>0.05</v>
      </c>
      <c r="J81" s="42">
        <v>2.97</v>
      </c>
      <c r="K81" s="42">
        <v>0</v>
      </c>
      <c r="L81" s="42">
        <v>0.14000000000000001</v>
      </c>
      <c r="M81" s="42">
        <v>48.27</v>
      </c>
      <c r="N81" s="42">
        <v>31.59</v>
      </c>
      <c r="O81" s="42">
        <v>176.14</v>
      </c>
      <c r="P81" s="42">
        <v>2.33</v>
      </c>
      <c r="Q81" s="42">
        <v>233.93</v>
      </c>
      <c r="R81" s="42">
        <v>6.24</v>
      </c>
      <c r="S81" s="42">
        <v>0.08</v>
      </c>
      <c r="T81" s="42">
        <v>0.01</v>
      </c>
      <c r="U81" s="4">
        <v>294</v>
      </c>
      <c r="V81" s="4" t="s">
        <v>28</v>
      </c>
    </row>
    <row r="82" spans="1:23" s="6" customFormat="1" ht="12.2" customHeight="1">
      <c r="A82" s="1" t="s">
        <v>255</v>
      </c>
      <c r="B82" s="2">
        <v>180</v>
      </c>
      <c r="C82" s="3">
        <v>4.68</v>
      </c>
      <c r="D82" s="3">
        <v>4.05</v>
      </c>
      <c r="E82" s="3">
        <v>6.48</v>
      </c>
      <c r="F82" s="3">
        <v>85.86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4" t="s">
        <v>193</v>
      </c>
      <c r="V82" s="4" t="s">
        <v>28</v>
      </c>
      <c r="W82" s="5"/>
    </row>
    <row r="83" spans="1:23" ht="12.2" customHeight="1">
      <c r="A83" s="40" t="s">
        <v>49</v>
      </c>
      <c r="B83" s="41">
        <v>20</v>
      </c>
      <c r="C83" s="42">
        <v>1.53</v>
      </c>
      <c r="D83" s="42">
        <v>0.12</v>
      </c>
      <c r="E83" s="42">
        <v>10.039999999999999</v>
      </c>
      <c r="F83" s="42">
        <v>47.36</v>
      </c>
      <c r="G83" s="42">
        <v>0.03</v>
      </c>
      <c r="H83" s="42">
        <v>0</v>
      </c>
      <c r="I83" s="42">
        <v>0</v>
      </c>
      <c r="J83" s="42">
        <v>0.39</v>
      </c>
      <c r="K83" s="42">
        <v>0</v>
      </c>
      <c r="L83" s="42">
        <v>0.01</v>
      </c>
      <c r="M83" s="42">
        <v>4.5999999999999996</v>
      </c>
      <c r="N83" s="42">
        <v>6.6</v>
      </c>
      <c r="O83" s="42">
        <v>16.8</v>
      </c>
      <c r="P83" s="42">
        <v>0.4</v>
      </c>
      <c r="Q83" s="42">
        <v>25.8</v>
      </c>
      <c r="R83" s="42">
        <v>0</v>
      </c>
      <c r="S83" s="42">
        <v>0</v>
      </c>
      <c r="T83" s="42">
        <v>0</v>
      </c>
      <c r="U83" s="4" t="s">
        <v>193</v>
      </c>
      <c r="V83" s="4" t="s">
        <v>36</v>
      </c>
    </row>
    <row r="84" spans="1:23" ht="12.2" customHeight="1">
      <c r="A84" s="40" t="s">
        <v>35</v>
      </c>
      <c r="B84" s="41">
        <v>20</v>
      </c>
      <c r="C84" s="42">
        <v>1.1200000000000001</v>
      </c>
      <c r="D84" s="42">
        <v>0.22</v>
      </c>
      <c r="E84" s="42">
        <v>9.8800000000000008</v>
      </c>
      <c r="F84" s="42">
        <v>45.98</v>
      </c>
      <c r="G84" s="42">
        <v>0.04</v>
      </c>
      <c r="H84" s="42">
        <v>0</v>
      </c>
      <c r="I84" s="42">
        <v>0</v>
      </c>
      <c r="J84" s="42">
        <v>0.44</v>
      </c>
      <c r="K84" s="42">
        <v>0</v>
      </c>
      <c r="L84" s="42">
        <v>0.02</v>
      </c>
      <c r="M84" s="42">
        <v>3.6</v>
      </c>
      <c r="N84" s="42">
        <v>3.8</v>
      </c>
      <c r="O84" s="42">
        <v>17.399999999999999</v>
      </c>
      <c r="P84" s="42">
        <v>0.8</v>
      </c>
      <c r="Q84" s="42">
        <v>27.2</v>
      </c>
      <c r="R84" s="42">
        <v>1.1200000000000001</v>
      </c>
      <c r="S84" s="42">
        <v>0</v>
      </c>
      <c r="T84" s="42">
        <v>0</v>
      </c>
      <c r="U84" s="4" t="s">
        <v>193</v>
      </c>
      <c r="V84" s="4" t="s">
        <v>36</v>
      </c>
    </row>
    <row r="85" spans="1:23" ht="21.6" customHeight="1">
      <c r="A85" s="43" t="s">
        <v>37</v>
      </c>
      <c r="B85" s="44">
        <f>SUM(B79:B84)</f>
        <v>620</v>
      </c>
      <c r="C85" s="39">
        <f t="shared" ref="C85:T85" si="7">SUM(C79:C84)</f>
        <v>21.810000000000002</v>
      </c>
      <c r="D85" s="39">
        <f t="shared" si="7"/>
        <v>22.02</v>
      </c>
      <c r="E85" s="39">
        <f t="shared" si="7"/>
        <v>77.430000000000007</v>
      </c>
      <c r="F85" s="39">
        <f t="shared" si="7"/>
        <v>615.86</v>
      </c>
      <c r="G85" s="39">
        <f t="shared" si="7"/>
        <v>0.37999999999999995</v>
      </c>
      <c r="H85" s="39">
        <f t="shared" si="7"/>
        <v>18.21</v>
      </c>
      <c r="I85" s="39">
        <f t="shared" si="7"/>
        <v>3.0300000000000002</v>
      </c>
      <c r="J85" s="39">
        <f t="shared" si="7"/>
        <v>8.2800000000000011</v>
      </c>
      <c r="K85" s="39">
        <f t="shared" si="7"/>
        <v>2.04</v>
      </c>
      <c r="L85" s="39">
        <f t="shared" si="7"/>
        <v>0.66</v>
      </c>
      <c r="M85" s="39">
        <f t="shared" si="7"/>
        <v>186.66</v>
      </c>
      <c r="N85" s="39">
        <f t="shared" si="7"/>
        <v>122.66</v>
      </c>
      <c r="O85" s="39">
        <f t="shared" si="7"/>
        <v>499.55</v>
      </c>
      <c r="P85" s="39">
        <f t="shared" si="7"/>
        <v>7.95</v>
      </c>
      <c r="Q85" s="39">
        <f t="shared" si="7"/>
        <v>1360.0000000000002</v>
      </c>
      <c r="R85" s="39">
        <f t="shared" si="7"/>
        <v>37.169999999999995</v>
      </c>
      <c r="S85" s="39">
        <f t="shared" si="7"/>
        <v>0.22999999999999998</v>
      </c>
      <c r="T85" s="39">
        <f t="shared" si="7"/>
        <v>0.04</v>
      </c>
      <c r="U85" s="37"/>
      <c r="V85" s="37"/>
    </row>
    <row r="86" spans="1:23" ht="28.35" customHeight="1">
      <c r="A86" s="56" t="s">
        <v>187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3" ht="13.35" customHeight="1">
      <c r="A87" s="53" t="s">
        <v>0</v>
      </c>
      <c r="B87" s="53" t="s">
        <v>1</v>
      </c>
      <c r="C87" s="52" t="s">
        <v>2</v>
      </c>
      <c r="D87" s="52"/>
      <c r="E87" s="52"/>
      <c r="F87" s="52" t="s">
        <v>3</v>
      </c>
      <c r="G87" s="52" t="s">
        <v>4</v>
      </c>
      <c r="H87" s="52"/>
      <c r="I87" s="52"/>
      <c r="J87" s="52"/>
      <c r="K87" s="52"/>
      <c r="L87" s="52"/>
      <c r="M87" s="52" t="s">
        <v>5</v>
      </c>
      <c r="N87" s="52"/>
      <c r="O87" s="52"/>
      <c r="P87" s="52"/>
      <c r="Q87" s="52"/>
      <c r="R87" s="52"/>
      <c r="S87" s="52"/>
      <c r="T87" s="52"/>
      <c r="U87" s="53" t="s">
        <v>6</v>
      </c>
      <c r="V87" s="53" t="s">
        <v>7</v>
      </c>
    </row>
    <row r="88" spans="1:23" ht="26.65" customHeight="1">
      <c r="A88" s="53"/>
      <c r="B88" s="53"/>
      <c r="C88" s="39" t="s">
        <v>8</v>
      </c>
      <c r="D88" s="39" t="s">
        <v>9</v>
      </c>
      <c r="E88" s="39" t="s">
        <v>10</v>
      </c>
      <c r="F88" s="52"/>
      <c r="G88" s="39" t="s">
        <v>11</v>
      </c>
      <c r="H88" s="39" t="s">
        <v>12</v>
      </c>
      <c r="I88" s="39" t="s">
        <v>13</v>
      </c>
      <c r="J88" s="39" t="s">
        <v>14</v>
      </c>
      <c r="K88" s="39" t="s">
        <v>15</v>
      </c>
      <c r="L88" s="39" t="s">
        <v>16</v>
      </c>
      <c r="M88" s="39" t="s">
        <v>17</v>
      </c>
      <c r="N88" s="39" t="s">
        <v>18</v>
      </c>
      <c r="O88" s="39" t="s">
        <v>19</v>
      </c>
      <c r="P88" s="39" t="s">
        <v>20</v>
      </c>
      <c r="Q88" s="39" t="s">
        <v>21</v>
      </c>
      <c r="R88" s="39" t="s">
        <v>22</v>
      </c>
      <c r="S88" s="39" t="s">
        <v>23</v>
      </c>
      <c r="T88" s="39" t="s">
        <v>24</v>
      </c>
      <c r="U88" s="53"/>
      <c r="V88" s="53"/>
    </row>
    <row r="89" spans="1:23" ht="14.65" customHeight="1">
      <c r="A89" s="48" t="s">
        <v>25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</row>
    <row r="90" spans="1:23" ht="12.2" customHeight="1">
      <c r="A90" s="40" t="s">
        <v>140</v>
      </c>
      <c r="B90" s="41">
        <v>100</v>
      </c>
      <c r="C90" s="42">
        <v>2.02</v>
      </c>
      <c r="D90" s="42">
        <v>0.1</v>
      </c>
      <c r="E90" s="42">
        <v>20.55</v>
      </c>
      <c r="F90" s="42">
        <v>91.28</v>
      </c>
      <c r="G90" s="42">
        <v>7.0000000000000007E-2</v>
      </c>
      <c r="H90" s="42">
        <v>6.73</v>
      </c>
      <c r="I90" s="42">
        <v>1.6</v>
      </c>
      <c r="J90" s="42">
        <v>3.92</v>
      </c>
      <c r="K90" s="42">
        <v>0</v>
      </c>
      <c r="L90" s="42">
        <v>0.08</v>
      </c>
      <c r="M90" s="42">
        <v>44.56</v>
      </c>
      <c r="N90" s="42">
        <v>39.65</v>
      </c>
      <c r="O90" s="42">
        <v>62.49</v>
      </c>
      <c r="P90" s="42">
        <v>1.36</v>
      </c>
      <c r="Q90" s="42">
        <v>402.61</v>
      </c>
      <c r="R90" s="42">
        <v>6.61</v>
      </c>
      <c r="S90" s="42">
        <v>0.04</v>
      </c>
      <c r="T90" s="42">
        <v>0</v>
      </c>
      <c r="U90" s="4">
        <v>75</v>
      </c>
      <c r="V90" s="4">
        <v>2017</v>
      </c>
    </row>
    <row r="91" spans="1:23" ht="12.2" customHeight="1">
      <c r="A91" s="40" t="s">
        <v>141</v>
      </c>
      <c r="B91" s="41">
        <v>220</v>
      </c>
      <c r="C91" s="42">
        <v>14.1</v>
      </c>
      <c r="D91" s="42">
        <v>16</v>
      </c>
      <c r="E91" s="42">
        <v>21.1</v>
      </c>
      <c r="F91" s="42">
        <v>279.10000000000002</v>
      </c>
      <c r="G91" s="42">
        <v>0.11</v>
      </c>
      <c r="H91" s="42">
        <v>2.09</v>
      </c>
      <c r="I91" s="42">
        <v>0.1</v>
      </c>
      <c r="J91" s="42">
        <v>1.1000000000000001</v>
      </c>
      <c r="K91" s="42">
        <v>0.06</v>
      </c>
      <c r="L91" s="42">
        <v>0.19</v>
      </c>
      <c r="M91" s="42">
        <v>189.08</v>
      </c>
      <c r="N91" s="42">
        <v>30.6</v>
      </c>
      <c r="O91" s="42">
        <v>222.91</v>
      </c>
      <c r="P91" s="42">
        <v>1.88</v>
      </c>
      <c r="Q91" s="42">
        <v>300.45</v>
      </c>
      <c r="R91" s="42">
        <v>10.43</v>
      </c>
      <c r="S91" s="42">
        <v>0.08</v>
      </c>
      <c r="T91" s="42">
        <v>0.02</v>
      </c>
      <c r="U91" s="4" t="s">
        <v>223</v>
      </c>
      <c r="V91" s="4" t="s">
        <v>52</v>
      </c>
    </row>
    <row r="92" spans="1:23" s="6" customFormat="1" ht="12.2" customHeight="1">
      <c r="A92" s="1" t="s">
        <v>78</v>
      </c>
      <c r="B92" s="2">
        <v>200</v>
      </c>
      <c r="C92" s="3">
        <f>3.31*0.2</f>
        <v>0.66200000000000003</v>
      </c>
      <c r="D92" s="3">
        <f>0.46*0.2</f>
        <v>9.2000000000000012E-2</v>
      </c>
      <c r="E92" s="3">
        <f>160.07*0.2</f>
        <v>32.014000000000003</v>
      </c>
      <c r="F92" s="3">
        <f>664*0.2</f>
        <v>132.80000000000001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8.39</v>
      </c>
      <c r="N92" s="3">
        <v>1.8</v>
      </c>
      <c r="O92" s="3">
        <v>0</v>
      </c>
      <c r="P92" s="3">
        <v>0</v>
      </c>
      <c r="Q92" s="3">
        <v>1.08</v>
      </c>
      <c r="R92" s="3">
        <v>0</v>
      </c>
      <c r="S92" s="3">
        <v>0</v>
      </c>
      <c r="T92" s="3">
        <v>0</v>
      </c>
      <c r="U92" s="4" t="s">
        <v>79</v>
      </c>
      <c r="V92" s="4" t="s">
        <v>28</v>
      </c>
      <c r="W92" s="5"/>
    </row>
    <row r="93" spans="1:23" ht="12.2" customHeight="1">
      <c r="A93" s="40" t="s">
        <v>49</v>
      </c>
      <c r="B93" s="41">
        <v>30</v>
      </c>
      <c r="C93" s="42">
        <v>2.2999999999999998</v>
      </c>
      <c r="D93" s="42">
        <v>0.2</v>
      </c>
      <c r="E93" s="42">
        <v>15.1</v>
      </c>
      <c r="F93" s="42">
        <v>71</v>
      </c>
      <c r="G93" s="42">
        <v>0.05</v>
      </c>
      <c r="H93" s="42">
        <v>0</v>
      </c>
      <c r="I93" s="42">
        <v>0</v>
      </c>
      <c r="J93" s="42">
        <v>0.59</v>
      </c>
      <c r="K93" s="42">
        <v>0</v>
      </c>
      <c r="L93" s="42">
        <v>0.02</v>
      </c>
      <c r="M93" s="42">
        <v>6.9</v>
      </c>
      <c r="N93" s="42">
        <v>9.9</v>
      </c>
      <c r="O93" s="42">
        <v>25.2</v>
      </c>
      <c r="P93" s="42">
        <v>0.6</v>
      </c>
      <c r="Q93" s="42">
        <v>38.700000000000003</v>
      </c>
      <c r="R93" s="42">
        <v>0</v>
      </c>
      <c r="S93" s="42">
        <v>0</v>
      </c>
      <c r="T93" s="42">
        <v>0</v>
      </c>
      <c r="U93" s="4" t="s">
        <v>193</v>
      </c>
      <c r="V93" s="4" t="s">
        <v>36</v>
      </c>
    </row>
    <row r="94" spans="1:23" ht="12.2" customHeight="1">
      <c r="A94" s="40" t="s">
        <v>35</v>
      </c>
      <c r="B94" s="41">
        <v>20</v>
      </c>
      <c r="C94" s="42">
        <v>1.1200000000000001</v>
      </c>
      <c r="D94" s="42">
        <v>0.22</v>
      </c>
      <c r="E94" s="42">
        <v>9.8800000000000008</v>
      </c>
      <c r="F94" s="42">
        <v>45.98</v>
      </c>
      <c r="G94" s="42">
        <v>0.04</v>
      </c>
      <c r="H94" s="42">
        <v>0</v>
      </c>
      <c r="I94" s="42">
        <v>0</v>
      </c>
      <c r="J94" s="42">
        <v>0.44</v>
      </c>
      <c r="K94" s="42">
        <v>0</v>
      </c>
      <c r="L94" s="42">
        <v>0.02</v>
      </c>
      <c r="M94" s="42">
        <v>3.6</v>
      </c>
      <c r="N94" s="42">
        <v>3.8</v>
      </c>
      <c r="O94" s="42">
        <v>17.399999999999999</v>
      </c>
      <c r="P94" s="42">
        <v>0.8</v>
      </c>
      <c r="Q94" s="42">
        <v>27.2</v>
      </c>
      <c r="R94" s="42">
        <v>1.1200000000000001</v>
      </c>
      <c r="S94" s="42">
        <v>0</v>
      </c>
      <c r="T94" s="42">
        <v>0</v>
      </c>
      <c r="U94" s="4" t="s">
        <v>193</v>
      </c>
      <c r="V94" s="4" t="s">
        <v>36</v>
      </c>
    </row>
    <row r="95" spans="1:23" ht="12.2" customHeight="1">
      <c r="A95" s="43" t="s">
        <v>37</v>
      </c>
      <c r="B95" s="44">
        <f>SUM(B90:B94)</f>
        <v>570</v>
      </c>
      <c r="C95" s="39">
        <f t="shared" ref="C95:T95" si="8">SUM(C90:C94)</f>
        <v>20.202000000000002</v>
      </c>
      <c r="D95" s="39">
        <f t="shared" si="8"/>
        <v>16.611999999999998</v>
      </c>
      <c r="E95" s="39">
        <f t="shared" si="8"/>
        <v>98.644000000000005</v>
      </c>
      <c r="F95" s="39">
        <f t="shared" si="8"/>
        <v>620.16000000000008</v>
      </c>
      <c r="G95" s="39">
        <f t="shared" si="8"/>
        <v>0.26999999999999996</v>
      </c>
      <c r="H95" s="39">
        <f t="shared" si="8"/>
        <v>8.82</v>
      </c>
      <c r="I95" s="39">
        <f t="shared" si="8"/>
        <v>1.7000000000000002</v>
      </c>
      <c r="J95" s="39">
        <f t="shared" si="8"/>
        <v>6.05</v>
      </c>
      <c r="K95" s="39">
        <f t="shared" si="8"/>
        <v>0.06</v>
      </c>
      <c r="L95" s="39">
        <f t="shared" si="8"/>
        <v>0.31000000000000005</v>
      </c>
      <c r="M95" s="39">
        <f t="shared" si="8"/>
        <v>252.53000000000003</v>
      </c>
      <c r="N95" s="39">
        <f t="shared" si="8"/>
        <v>85.75</v>
      </c>
      <c r="O95" s="39">
        <f t="shared" si="8"/>
        <v>327.99999999999994</v>
      </c>
      <c r="P95" s="39">
        <f t="shared" si="8"/>
        <v>4.6400000000000006</v>
      </c>
      <c r="Q95" s="39">
        <f t="shared" si="8"/>
        <v>770.04000000000008</v>
      </c>
      <c r="R95" s="39">
        <f t="shared" si="8"/>
        <v>18.16</v>
      </c>
      <c r="S95" s="39">
        <f t="shared" si="8"/>
        <v>0.12</v>
      </c>
      <c r="T95" s="39">
        <f t="shared" si="8"/>
        <v>0.02</v>
      </c>
      <c r="U95" s="37"/>
      <c r="V95" s="37"/>
    </row>
    <row r="96" spans="1:23" ht="28.35" customHeight="1">
      <c r="A96" s="56" t="s">
        <v>188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3" ht="13.35" customHeight="1">
      <c r="A97" s="53" t="s">
        <v>0</v>
      </c>
      <c r="B97" s="53" t="s">
        <v>1</v>
      </c>
      <c r="C97" s="52" t="s">
        <v>2</v>
      </c>
      <c r="D97" s="52"/>
      <c r="E97" s="52"/>
      <c r="F97" s="52" t="s">
        <v>3</v>
      </c>
      <c r="G97" s="52" t="s">
        <v>4</v>
      </c>
      <c r="H97" s="52"/>
      <c r="I97" s="52"/>
      <c r="J97" s="52"/>
      <c r="K97" s="52"/>
      <c r="L97" s="52"/>
      <c r="M97" s="52" t="s">
        <v>5</v>
      </c>
      <c r="N97" s="52"/>
      <c r="O97" s="52"/>
      <c r="P97" s="52"/>
      <c r="Q97" s="52"/>
      <c r="R97" s="52"/>
      <c r="S97" s="52"/>
      <c r="T97" s="52"/>
      <c r="U97" s="53" t="s">
        <v>6</v>
      </c>
      <c r="V97" s="53" t="s">
        <v>7</v>
      </c>
    </row>
    <row r="98" spans="1:23" ht="26.65" customHeight="1">
      <c r="A98" s="53"/>
      <c r="B98" s="53"/>
      <c r="C98" s="39" t="s">
        <v>8</v>
      </c>
      <c r="D98" s="39" t="s">
        <v>9</v>
      </c>
      <c r="E98" s="39" t="s">
        <v>10</v>
      </c>
      <c r="F98" s="52"/>
      <c r="G98" s="39" t="s">
        <v>11</v>
      </c>
      <c r="H98" s="39" t="s">
        <v>12</v>
      </c>
      <c r="I98" s="39" t="s">
        <v>13</v>
      </c>
      <c r="J98" s="39" t="s">
        <v>14</v>
      </c>
      <c r="K98" s="39" t="s">
        <v>15</v>
      </c>
      <c r="L98" s="39" t="s">
        <v>16</v>
      </c>
      <c r="M98" s="39" t="s">
        <v>17</v>
      </c>
      <c r="N98" s="39" t="s">
        <v>18</v>
      </c>
      <c r="O98" s="39" t="s">
        <v>19</v>
      </c>
      <c r="P98" s="39" t="s">
        <v>20</v>
      </c>
      <c r="Q98" s="39" t="s">
        <v>21</v>
      </c>
      <c r="R98" s="39" t="s">
        <v>22</v>
      </c>
      <c r="S98" s="39" t="s">
        <v>23</v>
      </c>
      <c r="T98" s="39" t="s">
        <v>24</v>
      </c>
      <c r="U98" s="53"/>
      <c r="V98" s="53"/>
    </row>
    <row r="99" spans="1:23" ht="14.65" customHeight="1">
      <c r="A99" s="48" t="s">
        <v>25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spans="1:23" ht="12.2" customHeight="1">
      <c r="A100" s="40" t="s">
        <v>153</v>
      </c>
      <c r="B100" s="41">
        <v>110</v>
      </c>
      <c r="C100" s="42">
        <v>0.5</v>
      </c>
      <c r="D100" s="42">
        <v>0.4</v>
      </c>
      <c r="E100" s="42">
        <v>26.7</v>
      </c>
      <c r="F100" s="42">
        <v>114.5</v>
      </c>
      <c r="G100" s="42">
        <v>0.03</v>
      </c>
      <c r="H100" s="42">
        <v>3.52</v>
      </c>
      <c r="I100" s="42">
        <v>0</v>
      </c>
      <c r="J100" s="42">
        <v>0.55000000000000004</v>
      </c>
      <c r="K100" s="42">
        <v>0</v>
      </c>
      <c r="L100" s="42">
        <v>0.02</v>
      </c>
      <c r="M100" s="42">
        <v>17.170000000000002</v>
      </c>
      <c r="N100" s="42">
        <v>8.6</v>
      </c>
      <c r="O100" s="42">
        <v>15.68</v>
      </c>
      <c r="P100" s="42">
        <v>1.9</v>
      </c>
      <c r="Q100" s="42">
        <v>294.74</v>
      </c>
      <c r="R100" s="42">
        <v>1.76</v>
      </c>
      <c r="S100" s="42">
        <v>0.01</v>
      </c>
      <c r="T100" s="42">
        <v>0</v>
      </c>
      <c r="U100" s="4" t="s">
        <v>225</v>
      </c>
      <c r="V100" s="4" t="s">
        <v>52</v>
      </c>
    </row>
    <row r="101" spans="1:23" ht="12.2" customHeight="1">
      <c r="A101" s="40" t="s">
        <v>237</v>
      </c>
      <c r="B101" s="41">
        <v>200</v>
      </c>
      <c r="C101" s="42">
        <v>16.23</v>
      </c>
      <c r="D101" s="42">
        <v>19.32</v>
      </c>
      <c r="E101" s="42">
        <v>18.95</v>
      </c>
      <c r="F101" s="42">
        <v>337.15</v>
      </c>
      <c r="G101" s="42">
        <v>0.4</v>
      </c>
      <c r="H101" s="42">
        <v>10.4</v>
      </c>
      <c r="I101" s="42">
        <v>0.01</v>
      </c>
      <c r="J101" s="42">
        <v>3.53</v>
      </c>
      <c r="K101" s="42">
        <v>0</v>
      </c>
      <c r="L101" s="42">
        <v>0.16</v>
      </c>
      <c r="M101" s="42">
        <v>21.98</v>
      </c>
      <c r="N101" s="42">
        <v>44.44</v>
      </c>
      <c r="O101" s="42">
        <v>182.34</v>
      </c>
      <c r="P101" s="42">
        <v>2.42</v>
      </c>
      <c r="Q101" s="42">
        <v>955.76</v>
      </c>
      <c r="R101" s="42">
        <v>11.92</v>
      </c>
      <c r="S101" s="42">
        <v>0.08</v>
      </c>
      <c r="T101" s="42">
        <v>0</v>
      </c>
      <c r="U101" s="4" t="s">
        <v>94</v>
      </c>
      <c r="V101" s="4">
        <v>2017</v>
      </c>
    </row>
    <row r="102" spans="1:23" s="6" customFormat="1" ht="12.2" customHeight="1">
      <c r="A102" s="1" t="s">
        <v>154</v>
      </c>
      <c r="B102" s="2">
        <v>200</v>
      </c>
      <c r="C102" s="3">
        <v>2.94</v>
      </c>
      <c r="D102" s="3">
        <f>17.72*0.2</f>
        <v>3.544</v>
      </c>
      <c r="E102" s="3">
        <f>87.89*0.2</f>
        <v>17.577999999999999</v>
      </c>
      <c r="F102" s="3">
        <f>593*0.2</f>
        <v>118.60000000000001</v>
      </c>
      <c r="G102" s="3">
        <v>0.03</v>
      </c>
      <c r="H102" s="3">
        <v>0.47</v>
      </c>
      <c r="I102" s="3">
        <v>0.01</v>
      </c>
      <c r="J102" s="3">
        <v>0</v>
      </c>
      <c r="K102" s="3">
        <v>0</v>
      </c>
      <c r="L102" s="3">
        <v>0.1</v>
      </c>
      <c r="M102" s="3">
        <v>100.28</v>
      </c>
      <c r="N102" s="3">
        <v>24.74</v>
      </c>
      <c r="O102" s="3">
        <v>86.02</v>
      </c>
      <c r="P102" s="3">
        <v>0.78</v>
      </c>
      <c r="Q102" s="3">
        <v>186.56</v>
      </c>
      <c r="R102" s="3">
        <v>8.1</v>
      </c>
      <c r="S102" s="3">
        <v>0</v>
      </c>
      <c r="T102" s="3">
        <v>0</v>
      </c>
      <c r="U102" s="4" t="s">
        <v>96</v>
      </c>
      <c r="V102" s="4" t="s">
        <v>28</v>
      </c>
      <c r="W102" s="5"/>
    </row>
    <row r="103" spans="1:23" ht="12.2" customHeight="1">
      <c r="A103" s="40" t="s">
        <v>49</v>
      </c>
      <c r="B103" s="41">
        <v>40</v>
      </c>
      <c r="C103" s="42">
        <v>3.05</v>
      </c>
      <c r="D103" s="42">
        <v>0.25</v>
      </c>
      <c r="E103" s="42">
        <v>20.07</v>
      </c>
      <c r="F103" s="42">
        <v>94.73</v>
      </c>
      <c r="G103" s="42">
        <v>0.06</v>
      </c>
      <c r="H103" s="42">
        <v>0</v>
      </c>
      <c r="I103" s="42">
        <v>0</v>
      </c>
      <c r="J103" s="42">
        <v>0.78</v>
      </c>
      <c r="K103" s="42">
        <v>0</v>
      </c>
      <c r="L103" s="42">
        <v>0.02</v>
      </c>
      <c r="M103" s="42">
        <v>9.1999999999999993</v>
      </c>
      <c r="N103" s="42">
        <v>13.2</v>
      </c>
      <c r="O103" s="42">
        <v>33.6</v>
      </c>
      <c r="P103" s="42">
        <v>0.8</v>
      </c>
      <c r="Q103" s="42">
        <v>51.6</v>
      </c>
      <c r="R103" s="42">
        <v>0</v>
      </c>
      <c r="S103" s="42">
        <v>0.01</v>
      </c>
      <c r="T103" s="42">
        <v>0</v>
      </c>
      <c r="U103" s="4" t="s">
        <v>193</v>
      </c>
      <c r="V103" s="4" t="s">
        <v>36</v>
      </c>
    </row>
    <row r="104" spans="1:23" ht="21.6" customHeight="1">
      <c r="A104" s="43" t="s">
        <v>37</v>
      </c>
      <c r="B104" s="44">
        <f>SUM(B100:B103)</f>
        <v>550</v>
      </c>
      <c r="C104" s="39">
        <f t="shared" ref="C104:T104" si="9">SUM(C100:C103)</f>
        <v>22.720000000000002</v>
      </c>
      <c r="D104" s="39">
        <f t="shared" si="9"/>
        <v>23.513999999999999</v>
      </c>
      <c r="E104" s="39">
        <f t="shared" si="9"/>
        <v>83.298000000000002</v>
      </c>
      <c r="F104" s="39">
        <f t="shared" si="9"/>
        <v>664.98</v>
      </c>
      <c r="G104" s="39">
        <f t="shared" si="9"/>
        <v>0.52</v>
      </c>
      <c r="H104" s="39">
        <f t="shared" si="9"/>
        <v>14.39</v>
      </c>
      <c r="I104" s="39">
        <f t="shared" si="9"/>
        <v>0.02</v>
      </c>
      <c r="J104" s="39">
        <f t="shared" si="9"/>
        <v>4.8600000000000003</v>
      </c>
      <c r="K104" s="39">
        <f t="shared" si="9"/>
        <v>0</v>
      </c>
      <c r="L104" s="39">
        <f t="shared" si="9"/>
        <v>0.30000000000000004</v>
      </c>
      <c r="M104" s="39">
        <f t="shared" si="9"/>
        <v>148.63</v>
      </c>
      <c r="N104" s="39">
        <f t="shared" si="9"/>
        <v>90.98</v>
      </c>
      <c r="O104" s="39">
        <f t="shared" si="9"/>
        <v>317.64000000000004</v>
      </c>
      <c r="P104" s="39">
        <f t="shared" si="9"/>
        <v>5.9</v>
      </c>
      <c r="Q104" s="39">
        <f t="shared" si="9"/>
        <v>1488.6599999999999</v>
      </c>
      <c r="R104" s="39">
        <f t="shared" si="9"/>
        <v>21.78</v>
      </c>
      <c r="S104" s="39">
        <f t="shared" si="9"/>
        <v>9.9999999999999992E-2</v>
      </c>
      <c r="T104" s="39">
        <f t="shared" si="9"/>
        <v>0</v>
      </c>
      <c r="U104" s="37"/>
      <c r="V104" s="37"/>
    </row>
    <row r="105" spans="1:23" ht="28.35" customHeight="1">
      <c r="A105" s="56" t="s">
        <v>189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3" ht="13.35" customHeight="1">
      <c r="A106" s="53" t="s">
        <v>0</v>
      </c>
      <c r="B106" s="53" t="s">
        <v>1</v>
      </c>
      <c r="C106" s="52" t="s">
        <v>2</v>
      </c>
      <c r="D106" s="52"/>
      <c r="E106" s="52"/>
      <c r="F106" s="52" t="s">
        <v>3</v>
      </c>
      <c r="G106" s="52" t="s">
        <v>4</v>
      </c>
      <c r="H106" s="52"/>
      <c r="I106" s="52"/>
      <c r="J106" s="52"/>
      <c r="K106" s="52"/>
      <c r="L106" s="52"/>
      <c r="M106" s="52" t="s">
        <v>5</v>
      </c>
      <c r="N106" s="52"/>
      <c r="O106" s="52"/>
      <c r="P106" s="52"/>
      <c r="Q106" s="52"/>
      <c r="R106" s="52"/>
      <c r="S106" s="52"/>
      <c r="T106" s="52"/>
      <c r="U106" s="53" t="s">
        <v>6</v>
      </c>
      <c r="V106" s="53" t="s">
        <v>7</v>
      </c>
    </row>
    <row r="107" spans="1:23" ht="26.65" customHeight="1">
      <c r="A107" s="53"/>
      <c r="B107" s="53"/>
      <c r="C107" s="39" t="s">
        <v>8</v>
      </c>
      <c r="D107" s="39" t="s">
        <v>9</v>
      </c>
      <c r="E107" s="39" t="s">
        <v>10</v>
      </c>
      <c r="F107" s="52"/>
      <c r="G107" s="39" t="s">
        <v>11</v>
      </c>
      <c r="H107" s="39" t="s">
        <v>12</v>
      </c>
      <c r="I107" s="39" t="s">
        <v>13</v>
      </c>
      <c r="J107" s="39" t="s">
        <v>14</v>
      </c>
      <c r="K107" s="39" t="s">
        <v>15</v>
      </c>
      <c r="L107" s="39" t="s">
        <v>16</v>
      </c>
      <c r="M107" s="39" t="s">
        <v>17</v>
      </c>
      <c r="N107" s="39" t="s">
        <v>18</v>
      </c>
      <c r="O107" s="39" t="s">
        <v>19</v>
      </c>
      <c r="P107" s="39" t="s">
        <v>20</v>
      </c>
      <c r="Q107" s="39" t="s">
        <v>21</v>
      </c>
      <c r="R107" s="39" t="s">
        <v>22</v>
      </c>
      <c r="S107" s="39" t="s">
        <v>23</v>
      </c>
      <c r="T107" s="39" t="s">
        <v>24</v>
      </c>
      <c r="U107" s="53"/>
      <c r="V107" s="53"/>
    </row>
    <row r="108" spans="1:23" ht="14.65" customHeight="1">
      <c r="A108" s="48" t="s">
        <v>25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</row>
    <row r="109" spans="1:23" ht="12.2" customHeight="1">
      <c r="A109" s="40" t="s">
        <v>129</v>
      </c>
      <c r="B109" s="41">
        <v>100</v>
      </c>
      <c r="C109" s="42">
        <v>1.33</v>
      </c>
      <c r="D109" s="42">
        <v>0.17</v>
      </c>
      <c r="E109" s="42">
        <v>8.5</v>
      </c>
      <c r="F109" s="42">
        <v>25</v>
      </c>
      <c r="G109" s="42">
        <v>0.06</v>
      </c>
      <c r="H109" s="42">
        <v>5</v>
      </c>
      <c r="I109" s="42">
        <v>2.4900000000000002</v>
      </c>
      <c r="J109" s="42">
        <v>0.63</v>
      </c>
      <c r="K109" s="42">
        <v>0</v>
      </c>
      <c r="L109" s="42">
        <v>7.0000000000000007E-2</v>
      </c>
      <c r="M109" s="42">
        <v>51</v>
      </c>
      <c r="N109" s="42">
        <v>38</v>
      </c>
      <c r="O109" s="42">
        <v>55</v>
      </c>
      <c r="P109" s="42">
        <v>1</v>
      </c>
      <c r="Q109" s="42">
        <v>200</v>
      </c>
      <c r="R109" s="42">
        <v>5</v>
      </c>
      <c r="S109" s="42">
        <v>0.06</v>
      </c>
      <c r="T109" s="42">
        <v>0</v>
      </c>
      <c r="U109" s="4" t="s">
        <v>220</v>
      </c>
      <c r="V109" s="4" t="s">
        <v>52</v>
      </c>
    </row>
    <row r="110" spans="1:23" ht="12.2" customHeight="1">
      <c r="A110" s="40" t="s">
        <v>163</v>
      </c>
      <c r="B110" s="41">
        <v>180</v>
      </c>
      <c r="C110" s="42">
        <v>3.72</v>
      </c>
      <c r="D110" s="42">
        <v>9.43</v>
      </c>
      <c r="E110" s="42">
        <v>16.87</v>
      </c>
      <c r="F110" s="42">
        <v>153.18</v>
      </c>
      <c r="G110" s="42">
        <v>0.06</v>
      </c>
      <c r="H110" s="42">
        <v>38.619999999999997</v>
      </c>
      <c r="I110" s="42">
        <v>0.13</v>
      </c>
      <c r="J110" s="42">
        <v>0.3</v>
      </c>
      <c r="K110" s="42">
        <v>0.09</v>
      </c>
      <c r="L110" s="42">
        <v>0.08</v>
      </c>
      <c r="M110" s="42">
        <v>102</v>
      </c>
      <c r="N110" s="42">
        <v>37.04</v>
      </c>
      <c r="O110" s="42">
        <v>73.78</v>
      </c>
      <c r="P110" s="42">
        <v>2.23</v>
      </c>
      <c r="Q110" s="42">
        <v>477.78</v>
      </c>
      <c r="R110" s="42">
        <v>6.62</v>
      </c>
      <c r="S110" s="42">
        <v>0.02</v>
      </c>
      <c r="T110" s="42">
        <v>0</v>
      </c>
      <c r="U110" s="4" t="s">
        <v>164</v>
      </c>
      <c r="V110" s="4" t="s">
        <v>28</v>
      </c>
    </row>
    <row r="111" spans="1:23" ht="12.2" customHeight="1">
      <c r="A111" s="40" t="s">
        <v>165</v>
      </c>
      <c r="B111" s="41">
        <v>130</v>
      </c>
      <c r="C111" s="42">
        <v>13</v>
      </c>
      <c r="D111" s="42">
        <v>12.11</v>
      </c>
      <c r="E111" s="42">
        <v>17.559999999999999</v>
      </c>
      <c r="F111" s="42">
        <v>213.33</v>
      </c>
      <c r="G111" s="42">
        <v>0.11</v>
      </c>
      <c r="H111" s="42">
        <v>1.18</v>
      </c>
      <c r="I111" s="42">
        <v>0.59</v>
      </c>
      <c r="J111" s="42">
        <v>0.99</v>
      </c>
      <c r="K111" s="42">
        <v>0.37</v>
      </c>
      <c r="L111" s="42">
        <v>0.17</v>
      </c>
      <c r="M111" s="42">
        <v>69.09</v>
      </c>
      <c r="N111" s="42">
        <v>59.92</v>
      </c>
      <c r="O111" s="42">
        <v>249.89</v>
      </c>
      <c r="P111" s="42">
        <v>1.46</v>
      </c>
      <c r="Q111" s="42">
        <v>493</v>
      </c>
      <c r="R111" s="42">
        <v>138</v>
      </c>
      <c r="S111" s="42">
        <v>0.57999999999999996</v>
      </c>
      <c r="T111" s="42">
        <v>0.02</v>
      </c>
      <c r="U111" s="4" t="s">
        <v>166</v>
      </c>
      <c r="V111" s="4" t="s">
        <v>31</v>
      </c>
    </row>
    <row r="112" spans="1:23" s="6" customFormat="1" ht="12.2" customHeight="1">
      <c r="A112" s="1" t="s">
        <v>244</v>
      </c>
      <c r="B112" s="2">
        <v>200</v>
      </c>
      <c r="C112" s="3">
        <v>1</v>
      </c>
      <c r="D112" s="3">
        <v>0</v>
      </c>
      <c r="E112" s="3">
        <v>20.2</v>
      </c>
      <c r="F112" s="3">
        <v>84.8</v>
      </c>
      <c r="G112" s="3">
        <v>0.03</v>
      </c>
      <c r="H112" s="3">
        <v>1.6</v>
      </c>
      <c r="I112" s="3">
        <v>0</v>
      </c>
      <c r="J112" s="3">
        <v>0</v>
      </c>
      <c r="K112" s="3">
        <v>0</v>
      </c>
      <c r="L112" s="3">
        <v>0.02</v>
      </c>
      <c r="M112" s="3">
        <v>36</v>
      </c>
      <c r="N112" s="3">
        <v>16.2</v>
      </c>
      <c r="O112" s="3">
        <v>21.6</v>
      </c>
      <c r="P112" s="3">
        <v>0.72</v>
      </c>
      <c r="Q112" s="3">
        <v>300</v>
      </c>
      <c r="R112" s="3">
        <v>12</v>
      </c>
      <c r="S112" s="3">
        <v>0</v>
      </c>
      <c r="T112" s="3">
        <v>0</v>
      </c>
      <c r="U112" s="4" t="s">
        <v>61</v>
      </c>
      <c r="V112" s="4">
        <v>2017</v>
      </c>
      <c r="W112" s="5"/>
    </row>
    <row r="113" spans="1:23" ht="12.2" customHeight="1">
      <c r="A113" s="40" t="s">
        <v>35</v>
      </c>
      <c r="B113" s="41">
        <v>30</v>
      </c>
      <c r="C113" s="42">
        <v>1.99</v>
      </c>
      <c r="D113" s="42">
        <v>0.26</v>
      </c>
      <c r="E113" s="42">
        <v>12.72</v>
      </c>
      <c r="F113" s="42">
        <v>61.19</v>
      </c>
      <c r="G113" s="42">
        <v>0.05</v>
      </c>
      <c r="H113" s="42">
        <v>0</v>
      </c>
      <c r="I113" s="42">
        <v>0</v>
      </c>
      <c r="J113" s="42">
        <v>0.66</v>
      </c>
      <c r="K113" s="42">
        <v>0</v>
      </c>
      <c r="L113" s="42">
        <v>0.02</v>
      </c>
      <c r="M113" s="42">
        <v>5.4</v>
      </c>
      <c r="N113" s="42">
        <v>5.7</v>
      </c>
      <c r="O113" s="42">
        <v>26.1</v>
      </c>
      <c r="P113" s="42">
        <v>1.2</v>
      </c>
      <c r="Q113" s="42">
        <v>40.799999999999997</v>
      </c>
      <c r="R113" s="42">
        <v>1.68</v>
      </c>
      <c r="S113" s="42">
        <v>0</v>
      </c>
      <c r="T113" s="42">
        <v>0</v>
      </c>
      <c r="U113" s="4" t="s">
        <v>193</v>
      </c>
      <c r="V113" s="4" t="s">
        <v>36</v>
      </c>
    </row>
    <row r="114" spans="1:23" ht="21.6" customHeight="1">
      <c r="A114" s="43" t="s">
        <v>37</v>
      </c>
      <c r="B114" s="44">
        <f>SUM(B109:B113)</f>
        <v>640</v>
      </c>
      <c r="C114" s="39">
        <f t="shared" ref="C114:T114" si="10">SUM(C109:C113)</f>
        <v>21.04</v>
      </c>
      <c r="D114" s="39">
        <f t="shared" si="10"/>
        <v>21.970000000000002</v>
      </c>
      <c r="E114" s="39">
        <f t="shared" si="10"/>
        <v>75.849999999999994</v>
      </c>
      <c r="F114" s="39">
        <f t="shared" si="10"/>
        <v>537.5</v>
      </c>
      <c r="G114" s="39">
        <f t="shared" si="10"/>
        <v>0.31</v>
      </c>
      <c r="H114" s="39">
        <f t="shared" si="10"/>
        <v>46.4</v>
      </c>
      <c r="I114" s="39">
        <f t="shared" si="10"/>
        <v>3.21</v>
      </c>
      <c r="J114" s="39">
        <f t="shared" si="10"/>
        <v>2.58</v>
      </c>
      <c r="K114" s="39">
        <f t="shared" si="10"/>
        <v>0.45999999999999996</v>
      </c>
      <c r="L114" s="39">
        <f t="shared" si="10"/>
        <v>0.3600000000000001</v>
      </c>
      <c r="M114" s="39">
        <f t="shared" si="10"/>
        <v>263.49</v>
      </c>
      <c r="N114" s="39">
        <f t="shared" si="10"/>
        <v>156.85999999999996</v>
      </c>
      <c r="O114" s="39">
        <f t="shared" si="10"/>
        <v>426.37</v>
      </c>
      <c r="P114" s="39">
        <f t="shared" si="10"/>
        <v>6.6099999999999994</v>
      </c>
      <c r="Q114" s="39">
        <f t="shared" si="10"/>
        <v>1511.58</v>
      </c>
      <c r="R114" s="39">
        <f t="shared" si="10"/>
        <v>163.30000000000001</v>
      </c>
      <c r="S114" s="39">
        <f t="shared" si="10"/>
        <v>0.65999999999999992</v>
      </c>
      <c r="T114" s="39">
        <f t="shared" si="10"/>
        <v>0.02</v>
      </c>
      <c r="U114" s="37"/>
      <c r="V114" s="37"/>
    </row>
    <row r="115" spans="1:23" ht="28.35" customHeight="1">
      <c r="A115" s="56" t="s">
        <v>190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3" ht="13.35" customHeight="1">
      <c r="A116" s="53" t="s">
        <v>0</v>
      </c>
      <c r="B116" s="53" t="s">
        <v>1</v>
      </c>
      <c r="C116" s="52" t="s">
        <v>2</v>
      </c>
      <c r="D116" s="52"/>
      <c r="E116" s="52"/>
      <c r="F116" s="52" t="s">
        <v>3</v>
      </c>
      <c r="G116" s="52" t="s">
        <v>4</v>
      </c>
      <c r="H116" s="52"/>
      <c r="I116" s="52"/>
      <c r="J116" s="52"/>
      <c r="K116" s="52"/>
      <c r="L116" s="52"/>
      <c r="M116" s="52" t="s">
        <v>5</v>
      </c>
      <c r="N116" s="52"/>
      <c r="O116" s="52"/>
      <c r="P116" s="52"/>
      <c r="Q116" s="52"/>
      <c r="R116" s="52"/>
      <c r="S116" s="52"/>
      <c r="T116" s="52"/>
      <c r="U116" s="53" t="s">
        <v>6</v>
      </c>
      <c r="V116" s="53" t="s">
        <v>7</v>
      </c>
    </row>
    <row r="117" spans="1:23" ht="26.65" customHeight="1">
      <c r="A117" s="53"/>
      <c r="B117" s="53"/>
      <c r="C117" s="39" t="s">
        <v>8</v>
      </c>
      <c r="D117" s="39" t="s">
        <v>9</v>
      </c>
      <c r="E117" s="39" t="s">
        <v>10</v>
      </c>
      <c r="F117" s="52"/>
      <c r="G117" s="39" t="s">
        <v>11</v>
      </c>
      <c r="H117" s="39" t="s">
        <v>12</v>
      </c>
      <c r="I117" s="39" t="s">
        <v>13</v>
      </c>
      <c r="J117" s="39" t="s">
        <v>14</v>
      </c>
      <c r="K117" s="39" t="s">
        <v>15</v>
      </c>
      <c r="L117" s="39" t="s">
        <v>16</v>
      </c>
      <c r="M117" s="39" t="s">
        <v>17</v>
      </c>
      <c r="N117" s="39" t="s">
        <v>18</v>
      </c>
      <c r="O117" s="39" t="s">
        <v>19</v>
      </c>
      <c r="P117" s="39" t="s">
        <v>20</v>
      </c>
      <c r="Q117" s="39" t="s">
        <v>21</v>
      </c>
      <c r="R117" s="39" t="s">
        <v>22</v>
      </c>
      <c r="S117" s="39" t="s">
        <v>23</v>
      </c>
      <c r="T117" s="39" t="s">
        <v>24</v>
      </c>
      <c r="U117" s="53"/>
      <c r="V117" s="53"/>
    </row>
    <row r="118" spans="1:23" ht="14.65" customHeight="1">
      <c r="A118" s="48" t="s">
        <v>25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</row>
    <row r="119" spans="1:23" ht="12.2" customHeight="1">
      <c r="A119" s="40" t="s">
        <v>239</v>
      </c>
      <c r="B119" s="41">
        <v>250</v>
      </c>
      <c r="C119" s="42">
        <v>5.7</v>
      </c>
      <c r="D119" s="42">
        <v>4.8</v>
      </c>
      <c r="E119" s="42">
        <v>20.8</v>
      </c>
      <c r="F119" s="42">
        <v>152.1</v>
      </c>
      <c r="G119" s="42">
        <v>0.06</v>
      </c>
      <c r="H119" s="42">
        <v>0.65</v>
      </c>
      <c r="I119" s="42">
        <v>0.03</v>
      </c>
      <c r="J119" s="42">
        <v>0.04</v>
      </c>
      <c r="K119" s="42">
        <v>0.03</v>
      </c>
      <c r="L119" s="42">
        <v>0.15</v>
      </c>
      <c r="M119" s="42">
        <v>144.51</v>
      </c>
      <c r="N119" s="42">
        <v>18.3</v>
      </c>
      <c r="O119" s="42">
        <v>110.4</v>
      </c>
      <c r="P119" s="42">
        <v>0.5</v>
      </c>
      <c r="Q119" s="42">
        <v>209.7</v>
      </c>
      <c r="R119" s="42">
        <v>12.11</v>
      </c>
      <c r="S119" s="42">
        <v>0</v>
      </c>
      <c r="T119" s="42">
        <v>0</v>
      </c>
      <c r="U119" s="8" t="s">
        <v>173</v>
      </c>
      <c r="V119" s="8" t="s">
        <v>28</v>
      </c>
    </row>
    <row r="120" spans="1:23" s="6" customFormat="1" ht="12.2" customHeight="1">
      <c r="A120" s="7" t="s">
        <v>195</v>
      </c>
      <c r="B120" s="8">
        <v>75</v>
      </c>
      <c r="C120" s="3">
        <v>6.71</v>
      </c>
      <c r="D120" s="3">
        <v>7.52</v>
      </c>
      <c r="E120" s="3">
        <v>14.67</v>
      </c>
      <c r="F120" s="3">
        <v>159.15</v>
      </c>
      <c r="G120" s="3">
        <v>0.05</v>
      </c>
      <c r="H120" s="3">
        <v>0</v>
      </c>
      <c r="I120" s="3">
        <v>0</v>
      </c>
      <c r="J120" s="3">
        <v>1.5</v>
      </c>
      <c r="K120" s="3">
        <v>0.02</v>
      </c>
      <c r="L120" s="3">
        <v>0.02</v>
      </c>
      <c r="M120" s="3">
        <v>8.82</v>
      </c>
      <c r="N120" s="3">
        <v>5.71</v>
      </c>
      <c r="O120" s="3">
        <v>31.93</v>
      </c>
      <c r="P120" s="3">
        <v>0.36</v>
      </c>
      <c r="Q120" s="3">
        <v>49.34</v>
      </c>
      <c r="R120" s="3">
        <v>0.74</v>
      </c>
      <c r="S120" s="3">
        <v>0.01</v>
      </c>
      <c r="T120" s="3">
        <v>0.01</v>
      </c>
      <c r="U120" s="4" t="s">
        <v>196</v>
      </c>
      <c r="V120" s="4">
        <v>2017</v>
      </c>
      <c r="W120" s="5"/>
    </row>
    <row r="121" spans="1:23" s="6" customFormat="1" ht="12.2" customHeight="1">
      <c r="A121" s="1" t="s">
        <v>256</v>
      </c>
      <c r="B121" s="2">
        <v>180</v>
      </c>
      <c r="C121" s="3">
        <v>4.68</v>
      </c>
      <c r="D121" s="3">
        <v>4.05</v>
      </c>
      <c r="E121" s="3">
        <v>6.48</v>
      </c>
      <c r="F121" s="3">
        <v>85.86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4" t="s">
        <v>193</v>
      </c>
      <c r="V121" s="4" t="s">
        <v>28</v>
      </c>
      <c r="W121" s="5"/>
    </row>
    <row r="122" spans="1:23" ht="12.2" customHeight="1">
      <c r="A122" s="40" t="s">
        <v>35</v>
      </c>
      <c r="B122" s="41">
        <v>30</v>
      </c>
      <c r="C122" s="42">
        <v>1.99</v>
      </c>
      <c r="D122" s="42">
        <v>0.26</v>
      </c>
      <c r="E122" s="42">
        <v>12.72</v>
      </c>
      <c r="F122" s="42">
        <v>61.19</v>
      </c>
      <c r="G122" s="42">
        <v>0.05</v>
      </c>
      <c r="H122" s="42">
        <v>0</v>
      </c>
      <c r="I122" s="42">
        <v>0</v>
      </c>
      <c r="J122" s="42">
        <v>0.66</v>
      </c>
      <c r="K122" s="42">
        <v>0</v>
      </c>
      <c r="L122" s="42">
        <v>0.02</v>
      </c>
      <c r="M122" s="42">
        <v>5.4</v>
      </c>
      <c r="N122" s="42">
        <v>5.7</v>
      </c>
      <c r="O122" s="42">
        <v>26.1</v>
      </c>
      <c r="P122" s="42">
        <v>1.2</v>
      </c>
      <c r="Q122" s="42">
        <v>40.799999999999997</v>
      </c>
      <c r="R122" s="42">
        <v>1.68</v>
      </c>
      <c r="S122" s="42">
        <v>0</v>
      </c>
      <c r="T122" s="42">
        <v>0</v>
      </c>
      <c r="U122" s="4" t="s">
        <v>193</v>
      </c>
      <c r="V122" s="8" t="s">
        <v>36</v>
      </c>
    </row>
    <row r="123" spans="1:23" ht="12.2" customHeight="1">
      <c r="A123" s="40" t="s">
        <v>49</v>
      </c>
      <c r="B123" s="41">
        <v>20</v>
      </c>
      <c r="C123" s="42">
        <v>1.53</v>
      </c>
      <c r="D123" s="42">
        <v>0.12</v>
      </c>
      <c r="E123" s="42">
        <v>10.039999999999999</v>
      </c>
      <c r="F123" s="42">
        <v>47.36</v>
      </c>
      <c r="G123" s="42">
        <v>0.03</v>
      </c>
      <c r="H123" s="42">
        <v>0</v>
      </c>
      <c r="I123" s="42">
        <v>0</v>
      </c>
      <c r="J123" s="42">
        <v>0.39</v>
      </c>
      <c r="K123" s="42">
        <v>0</v>
      </c>
      <c r="L123" s="42">
        <v>0.01</v>
      </c>
      <c r="M123" s="42">
        <v>4.5999999999999996</v>
      </c>
      <c r="N123" s="42">
        <v>6.6</v>
      </c>
      <c r="O123" s="42">
        <v>16.8</v>
      </c>
      <c r="P123" s="42">
        <v>0.4</v>
      </c>
      <c r="Q123" s="42">
        <v>25.8</v>
      </c>
      <c r="R123" s="42">
        <v>0</v>
      </c>
      <c r="S123" s="42">
        <v>0</v>
      </c>
      <c r="T123" s="42">
        <v>0</v>
      </c>
      <c r="U123" s="4" t="s">
        <v>193</v>
      </c>
      <c r="V123" s="8" t="s">
        <v>36</v>
      </c>
    </row>
    <row r="124" spans="1:23" ht="12.2" customHeight="1">
      <c r="A124" s="43" t="s">
        <v>37</v>
      </c>
      <c r="B124" s="44">
        <f>SUM(B119:B123)</f>
        <v>555</v>
      </c>
      <c r="C124" s="39">
        <f t="shared" ref="C124:T124" si="11">SUM(C119:C123)</f>
        <v>20.61</v>
      </c>
      <c r="D124" s="39">
        <f t="shared" si="11"/>
        <v>16.750000000000004</v>
      </c>
      <c r="E124" s="39">
        <f t="shared" si="11"/>
        <v>64.710000000000008</v>
      </c>
      <c r="F124" s="39">
        <f t="shared" si="11"/>
        <v>505.66</v>
      </c>
      <c r="G124" s="39">
        <f t="shared" si="11"/>
        <v>0.19</v>
      </c>
      <c r="H124" s="39">
        <f t="shared" si="11"/>
        <v>0.65</v>
      </c>
      <c r="I124" s="39">
        <f t="shared" si="11"/>
        <v>0.03</v>
      </c>
      <c r="J124" s="39">
        <f t="shared" si="11"/>
        <v>2.5900000000000003</v>
      </c>
      <c r="K124" s="39">
        <f t="shared" si="11"/>
        <v>0.05</v>
      </c>
      <c r="L124" s="39">
        <f t="shared" si="11"/>
        <v>0.19999999999999998</v>
      </c>
      <c r="M124" s="39">
        <f t="shared" si="11"/>
        <v>163.32999999999998</v>
      </c>
      <c r="N124" s="39">
        <f t="shared" si="11"/>
        <v>36.31</v>
      </c>
      <c r="O124" s="39">
        <f t="shared" si="11"/>
        <v>185.23000000000002</v>
      </c>
      <c r="P124" s="39">
        <f t="shared" si="11"/>
        <v>2.46</v>
      </c>
      <c r="Q124" s="39">
        <f t="shared" si="11"/>
        <v>325.64</v>
      </c>
      <c r="R124" s="39">
        <f t="shared" si="11"/>
        <v>14.53</v>
      </c>
      <c r="S124" s="39">
        <f t="shared" si="11"/>
        <v>0.01</v>
      </c>
      <c r="T124" s="39">
        <f t="shared" si="11"/>
        <v>0.01</v>
      </c>
      <c r="U124" s="37"/>
      <c r="V124" s="37"/>
    </row>
    <row r="126" spans="1:23" ht="14.1" customHeight="1">
      <c r="A126" s="63" t="s">
        <v>199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23"/>
      <c r="N126" s="23"/>
      <c r="O126" s="23"/>
      <c r="P126" s="23"/>
      <c r="Q126" s="23"/>
      <c r="R126" s="23"/>
      <c r="S126" s="23"/>
      <c r="T126" s="23"/>
      <c r="U126" s="24"/>
      <c r="V126" s="24"/>
      <c r="W126" s="24"/>
    </row>
    <row r="127" spans="1:23" ht="14.1" customHeight="1">
      <c r="A127" s="64" t="s">
        <v>233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24"/>
    </row>
    <row r="128" spans="1:23" ht="13.35" customHeight="1">
      <c r="A128" s="66" t="s">
        <v>201</v>
      </c>
      <c r="B128" s="66"/>
      <c r="C128" s="68" t="s">
        <v>2</v>
      </c>
      <c r="D128" s="68"/>
      <c r="E128" s="68"/>
      <c r="F128" s="68" t="s">
        <v>3</v>
      </c>
      <c r="G128" s="68" t="s">
        <v>4</v>
      </c>
      <c r="H128" s="68"/>
      <c r="I128" s="68"/>
      <c r="J128" s="68"/>
      <c r="K128" s="68"/>
      <c r="L128" s="68"/>
      <c r="M128" s="68" t="s">
        <v>5</v>
      </c>
      <c r="N128" s="68"/>
      <c r="O128" s="68"/>
      <c r="P128" s="68"/>
      <c r="Q128" s="68"/>
      <c r="R128" s="68"/>
      <c r="S128" s="68"/>
      <c r="T128" s="68"/>
      <c r="U128" s="66"/>
      <c r="V128" s="66"/>
      <c r="W128" s="24"/>
    </row>
    <row r="129" spans="1:23" ht="26.65" customHeight="1">
      <c r="A129" s="67"/>
      <c r="B129" s="67"/>
      <c r="C129" s="36" t="s">
        <v>8</v>
      </c>
      <c r="D129" s="36" t="s">
        <v>9</v>
      </c>
      <c r="E129" s="36" t="s">
        <v>10</v>
      </c>
      <c r="F129" s="69"/>
      <c r="G129" s="36" t="s">
        <v>11</v>
      </c>
      <c r="H129" s="36" t="s">
        <v>12</v>
      </c>
      <c r="I129" s="36" t="s">
        <v>13</v>
      </c>
      <c r="J129" s="36" t="s">
        <v>14</v>
      </c>
      <c r="K129" s="36" t="s">
        <v>15</v>
      </c>
      <c r="L129" s="36" t="s">
        <v>16</v>
      </c>
      <c r="M129" s="36" t="s">
        <v>17</v>
      </c>
      <c r="N129" s="36" t="s">
        <v>18</v>
      </c>
      <c r="O129" s="36" t="s">
        <v>19</v>
      </c>
      <c r="P129" s="36" t="s">
        <v>20</v>
      </c>
      <c r="Q129" s="36" t="s">
        <v>21</v>
      </c>
      <c r="R129" s="36" t="s">
        <v>22</v>
      </c>
      <c r="S129" s="36" t="s">
        <v>23</v>
      </c>
      <c r="T129" s="36" t="s">
        <v>24</v>
      </c>
      <c r="U129" s="66"/>
      <c r="V129" s="66"/>
      <c r="W129" s="24"/>
    </row>
    <row r="130" spans="1:23" s="28" customFormat="1" ht="14.1" customHeight="1">
      <c r="A130" s="25" t="s">
        <v>202</v>
      </c>
      <c r="B130" s="25">
        <f>B124+B114+B104+B95+B85+B74+B64+B54+B44+B34+B24+B13</f>
        <v>7085</v>
      </c>
      <c r="C130" s="34">
        <f t="shared" ref="C130:T130" si="12">C124+C114+C104+C95+C85+C74+C64+C54+C44+C34+C24+C13</f>
        <v>251.33346883468838</v>
      </c>
      <c r="D130" s="34">
        <f t="shared" si="12"/>
        <v>239.29755555555556</v>
      </c>
      <c r="E130" s="34">
        <f t="shared" si="12"/>
        <v>1112.6208888888889</v>
      </c>
      <c r="F130" s="34">
        <f t="shared" si="12"/>
        <v>7625.7777777777774</v>
      </c>
      <c r="G130" s="34">
        <f t="shared" si="12"/>
        <v>4.63</v>
      </c>
      <c r="H130" s="34">
        <f t="shared" si="12"/>
        <v>206.3</v>
      </c>
      <c r="I130" s="34">
        <f t="shared" si="12"/>
        <v>14.32</v>
      </c>
      <c r="J130" s="34">
        <f t="shared" si="12"/>
        <v>56.58</v>
      </c>
      <c r="K130" s="34">
        <f t="shared" si="12"/>
        <v>5.6300000000000008</v>
      </c>
      <c r="L130" s="34">
        <f t="shared" si="12"/>
        <v>5.8199999999999994</v>
      </c>
      <c r="M130" s="34">
        <f t="shared" si="12"/>
        <v>2968.8999999999996</v>
      </c>
      <c r="N130" s="34">
        <f t="shared" si="12"/>
        <v>1142.6300000000001</v>
      </c>
      <c r="O130" s="34">
        <f t="shared" si="12"/>
        <v>4604.5100000000011</v>
      </c>
      <c r="P130" s="34">
        <f t="shared" si="12"/>
        <v>81.099999999999994</v>
      </c>
      <c r="Q130" s="34">
        <f t="shared" si="12"/>
        <v>11941.36</v>
      </c>
      <c r="R130" s="34">
        <f t="shared" si="12"/>
        <v>513.83000000000004</v>
      </c>
      <c r="S130" s="34">
        <f t="shared" si="12"/>
        <v>2.2599999999999993</v>
      </c>
      <c r="T130" s="34">
        <f t="shared" si="12"/>
        <v>0.19999999999999998</v>
      </c>
      <c r="U130" s="27"/>
      <c r="V130" s="27"/>
      <c r="W130" s="27"/>
    </row>
    <row r="131" spans="1:23" s="28" customFormat="1" ht="14.1" customHeight="1">
      <c r="A131" s="25" t="s">
        <v>203</v>
      </c>
      <c r="B131" s="25">
        <f>B130/12</f>
        <v>590.41666666666663</v>
      </c>
      <c r="C131" s="34">
        <f t="shared" ref="C131:T131" si="13">C130/12</f>
        <v>20.944455736224032</v>
      </c>
      <c r="D131" s="34">
        <f t="shared" si="13"/>
        <v>19.941462962962962</v>
      </c>
      <c r="E131" s="34">
        <f t="shared" si="13"/>
        <v>92.718407407407412</v>
      </c>
      <c r="F131" s="34">
        <f t="shared" si="13"/>
        <v>635.48148148148141</v>
      </c>
      <c r="G131" s="34">
        <f t="shared" si="13"/>
        <v>0.38583333333333331</v>
      </c>
      <c r="H131" s="34">
        <f t="shared" si="13"/>
        <v>17.191666666666666</v>
      </c>
      <c r="I131" s="34">
        <f t="shared" si="13"/>
        <v>1.1933333333333334</v>
      </c>
      <c r="J131" s="34">
        <f t="shared" si="13"/>
        <v>4.7149999999999999</v>
      </c>
      <c r="K131" s="34">
        <f t="shared" si="13"/>
        <v>0.46916666666666673</v>
      </c>
      <c r="L131" s="34">
        <f t="shared" si="13"/>
        <v>0.48499999999999993</v>
      </c>
      <c r="M131" s="34">
        <f t="shared" si="13"/>
        <v>247.4083333333333</v>
      </c>
      <c r="N131" s="34">
        <f t="shared" si="13"/>
        <v>95.21916666666668</v>
      </c>
      <c r="O131" s="34">
        <f t="shared" si="13"/>
        <v>383.70916666666676</v>
      </c>
      <c r="P131" s="34">
        <f t="shared" si="13"/>
        <v>6.7583333333333329</v>
      </c>
      <c r="Q131" s="34">
        <f t="shared" si="13"/>
        <v>995.11333333333334</v>
      </c>
      <c r="R131" s="34">
        <f t="shared" si="13"/>
        <v>42.819166666666668</v>
      </c>
      <c r="S131" s="34">
        <f t="shared" si="13"/>
        <v>0.18833333333333327</v>
      </c>
      <c r="T131" s="34">
        <f t="shared" si="13"/>
        <v>1.6666666666666666E-2</v>
      </c>
      <c r="U131" s="27"/>
      <c r="V131" s="27"/>
      <c r="W131" s="27"/>
    </row>
    <row r="132" spans="1:23" ht="14.1" customHeight="1">
      <c r="A132" s="29"/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23"/>
      <c r="N132" s="23"/>
      <c r="O132" s="23"/>
      <c r="P132" s="23"/>
      <c r="Q132" s="23"/>
      <c r="R132" s="23"/>
      <c r="S132" s="23"/>
      <c r="T132" s="23"/>
      <c r="U132" s="24"/>
      <c r="V132" s="24"/>
      <c r="W132" s="24"/>
    </row>
  </sheetData>
  <mergeCells count="133">
    <mergeCell ref="A127:V127"/>
    <mergeCell ref="A128:A129"/>
    <mergeCell ref="B128:B129"/>
    <mergeCell ref="C128:E128"/>
    <mergeCell ref="F128:F129"/>
    <mergeCell ref="G128:L128"/>
    <mergeCell ref="M128:T128"/>
    <mergeCell ref="U128:U129"/>
    <mergeCell ref="V128:V129"/>
    <mergeCell ref="A118:V118"/>
    <mergeCell ref="A126:L126"/>
    <mergeCell ref="A115:V115"/>
    <mergeCell ref="A116:A117"/>
    <mergeCell ref="B116:B117"/>
    <mergeCell ref="C116:E116"/>
    <mergeCell ref="F116:F117"/>
    <mergeCell ref="G116:L116"/>
    <mergeCell ref="M116:T116"/>
    <mergeCell ref="U116:U117"/>
    <mergeCell ref="V116:V117"/>
    <mergeCell ref="A108:V108"/>
    <mergeCell ref="A105:V105"/>
    <mergeCell ref="A106:A107"/>
    <mergeCell ref="B106:B107"/>
    <mergeCell ref="C106:E106"/>
    <mergeCell ref="F106:F107"/>
    <mergeCell ref="G106:L106"/>
    <mergeCell ref="M106:T106"/>
    <mergeCell ref="U106:U107"/>
    <mergeCell ref="V106:V107"/>
    <mergeCell ref="A99:V99"/>
    <mergeCell ref="A96:V96"/>
    <mergeCell ref="A97:A98"/>
    <mergeCell ref="B97:B98"/>
    <mergeCell ref="C97:E97"/>
    <mergeCell ref="F97:F98"/>
    <mergeCell ref="G97:L97"/>
    <mergeCell ref="M97:T97"/>
    <mergeCell ref="U97:U98"/>
    <mergeCell ref="V97:V98"/>
    <mergeCell ref="A89:V89"/>
    <mergeCell ref="A86:V86"/>
    <mergeCell ref="A87:A88"/>
    <mergeCell ref="B87:B88"/>
    <mergeCell ref="C87:E87"/>
    <mergeCell ref="F87:F88"/>
    <mergeCell ref="G87:L87"/>
    <mergeCell ref="M87:T87"/>
    <mergeCell ref="U87:U88"/>
    <mergeCell ref="V87:V88"/>
    <mergeCell ref="A78:V78"/>
    <mergeCell ref="A75:V75"/>
    <mergeCell ref="A76:A77"/>
    <mergeCell ref="B76:B77"/>
    <mergeCell ref="C76:E76"/>
    <mergeCell ref="F76:F77"/>
    <mergeCell ref="G76:L76"/>
    <mergeCell ref="M76:T76"/>
    <mergeCell ref="U76:U77"/>
    <mergeCell ref="V76:V77"/>
    <mergeCell ref="M66:T66"/>
    <mergeCell ref="U66:U67"/>
    <mergeCell ref="V66:V67"/>
    <mergeCell ref="A68:V68"/>
    <mergeCell ref="A66:A67"/>
    <mergeCell ref="B66:B67"/>
    <mergeCell ref="C66:E66"/>
    <mergeCell ref="F66:F67"/>
    <mergeCell ref="G66:L66"/>
    <mergeCell ref="A58:V58"/>
    <mergeCell ref="A65:V65"/>
    <mergeCell ref="A55:V55"/>
    <mergeCell ref="A56:A57"/>
    <mergeCell ref="B56:B57"/>
    <mergeCell ref="C56:E56"/>
    <mergeCell ref="F56:F57"/>
    <mergeCell ref="G56:L56"/>
    <mergeCell ref="M56:T56"/>
    <mergeCell ref="U56:U57"/>
    <mergeCell ref="V56:V57"/>
    <mergeCell ref="A48:V48"/>
    <mergeCell ref="A45:V45"/>
    <mergeCell ref="A46:A47"/>
    <mergeCell ref="B46:B47"/>
    <mergeCell ref="C46:E46"/>
    <mergeCell ref="F46:F47"/>
    <mergeCell ref="G46:L46"/>
    <mergeCell ref="M46:T46"/>
    <mergeCell ref="U46:U47"/>
    <mergeCell ref="V46:V47"/>
    <mergeCell ref="A38:V38"/>
    <mergeCell ref="A35:V35"/>
    <mergeCell ref="A36:A37"/>
    <mergeCell ref="B36:B37"/>
    <mergeCell ref="C36:E36"/>
    <mergeCell ref="F36:F37"/>
    <mergeCell ref="G36:L36"/>
    <mergeCell ref="M36:T36"/>
    <mergeCell ref="U36:U37"/>
    <mergeCell ref="V36:V37"/>
    <mergeCell ref="A28:V28"/>
    <mergeCell ref="A25:V25"/>
    <mergeCell ref="A26:A27"/>
    <mergeCell ref="B26:B27"/>
    <mergeCell ref="C26:E26"/>
    <mergeCell ref="F26:F27"/>
    <mergeCell ref="G26:L26"/>
    <mergeCell ref="M26:T26"/>
    <mergeCell ref="U26:U27"/>
    <mergeCell ref="V26:V27"/>
    <mergeCell ref="M15:T15"/>
    <mergeCell ref="U15:U16"/>
    <mergeCell ref="V15:V16"/>
    <mergeCell ref="A17:V17"/>
    <mergeCell ref="A15:A16"/>
    <mergeCell ref="B15:B16"/>
    <mergeCell ref="C15:E15"/>
    <mergeCell ref="F15:F16"/>
    <mergeCell ref="G15:L15"/>
    <mergeCell ref="A14:V14"/>
    <mergeCell ref="A1:C1"/>
    <mergeCell ref="K1:V2"/>
    <mergeCell ref="A3:V3"/>
    <mergeCell ref="A4:V4"/>
    <mergeCell ref="A5:A6"/>
    <mergeCell ref="B5:B6"/>
    <mergeCell ref="C5:E5"/>
    <mergeCell ref="F5:F6"/>
    <mergeCell ref="G5:L5"/>
    <mergeCell ref="M5:T5"/>
    <mergeCell ref="U5:U6"/>
    <mergeCell ref="V5:V6"/>
    <mergeCell ref="A7:V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9"/>
  <sheetViews>
    <sheetView topLeftCell="A151" workbookViewId="0">
      <selection activeCell="D143" sqref="D143"/>
    </sheetView>
  </sheetViews>
  <sheetFormatPr defaultColWidth="9.1640625" defaultRowHeight="12.75"/>
  <cols>
    <col min="1" max="1" width="56.5" style="11" customWidth="1"/>
    <col min="2" max="2" width="8.6640625" style="11" customWidth="1"/>
    <col min="3" max="3" width="8.6640625" style="22" customWidth="1"/>
    <col min="4" max="4" width="9.6640625" style="22" customWidth="1"/>
    <col min="5" max="5" width="12.33203125" style="22" customWidth="1"/>
    <col min="6" max="6" width="13.6640625" style="22" customWidth="1"/>
    <col min="7" max="12" width="8.6640625" style="22" customWidth="1"/>
    <col min="13" max="13" width="10.6640625" style="22" customWidth="1"/>
    <col min="14" max="14" width="11.1640625" style="22" customWidth="1"/>
    <col min="15" max="15" width="10.1640625" style="22" customWidth="1"/>
    <col min="16" max="20" width="8.6640625" style="22" customWidth="1"/>
    <col min="21" max="22" width="8.6640625" style="11" customWidth="1"/>
    <col min="23" max="16384" width="9.1640625" style="11"/>
  </cols>
  <sheetData>
    <row r="1" spans="1:23" ht="82.5" customHeight="1">
      <c r="A1" s="49" t="s">
        <v>191</v>
      </c>
      <c r="B1" s="49"/>
      <c r="C1" s="49"/>
      <c r="D1" s="10"/>
      <c r="E1" s="10"/>
      <c r="F1" s="10"/>
      <c r="G1" s="10"/>
      <c r="H1" s="10"/>
      <c r="I1" s="10"/>
      <c r="J1" s="10"/>
      <c r="K1" s="60" t="s">
        <v>192</v>
      </c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3" ht="22.9" customHeight="1">
      <c r="A2" s="12"/>
      <c r="C2" s="10"/>
      <c r="D2" s="10"/>
      <c r="E2" s="10"/>
      <c r="F2" s="10"/>
      <c r="G2" s="10"/>
      <c r="H2" s="10"/>
      <c r="I2" s="10"/>
      <c r="J2" s="10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3" s="6" customFormat="1" ht="13.5" customHeight="1">
      <c r="A3" s="50" t="s">
        <v>232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"/>
    </row>
    <row r="4" spans="1:23" ht="28.35" customHeight="1">
      <c r="A4" s="56" t="s">
        <v>179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3" ht="13.35" customHeight="1">
      <c r="A5" s="53" t="s">
        <v>0</v>
      </c>
      <c r="B5" s="53" t="s">
        <v>1</v>
      </c>
      <c r="C5" s="52" t="s">
        <v>2</v>
      </c>
      <c r="D5" s="52"/>
      <c r="E5" s="52"/>
      <c r="F5" s="52" t="s">
        <v>3</v>
      </c>
      <c r="G5" s="52" t="s">
        <v>4</v>
      </c>
      <c r="H5" s="52"/>
      <c r="I5" s="52"/>
      <c r="J5" s="52"/>
      <c r="K5" s="52"/>
      <c r="L5" s="52"/>
      <c r="M5" s="52" t="s">
        <v>5</v>
      </c>
      <c r="N5" s="52"/>
      <c r="O5" s="52"/>
      <c r="P5" s="52"/>
      <c r="Q5" s="52"/>
      <c r="R5" s="52"/>
      <c r="S5" s="52"/>
      <c r="T5" s="52"/>
      <c r="U5" s="53" t="s">
        <v>6</v>
      </c>
      <c r="V5" s="53" t="s">
        <v>7</v>
      </c>
    </row>
    <row r="6" spans="1:23" ht="26.65" customHeight="1">
      <c r="A6" s="53"/>
      <c r="B6" s="53"/>
      <c r="C6" s="39" t="s">
        <v>8</v>
      </c>
      <c r="D6" s="39" t="s">
        <v>9</v>
      </c>
      <c r="E6" s="39" t="s">
        <v>10</v>
      </c>
      <c r="F6" s="52"/>
      <c r="G6" s="39" t="s">
        <v>11</v>
      </c>
      <c r="H6" s="39" t="s">
        <v>12</v>
      </c>
      <c r="I6" s="39" t="s">
        <v>13</v>
      </c>
      <c r="J6" s="39" t="s">
        <v>14</v>
      </c>
      <c r="K6" s="39" t="s">
        <v>15</v>
      </c>
      <c r="L6" s="39" t="s">
        <v>16</v>
      </c>
      <c r="M6" s="39" t="s">
        <v>17</v>
      </c>
      <c r="N6" s="39" t="s">
        <v>18</v>
      </c>
      <c r="O6" s="39" t="s">
        <v>19</v>
      </c>
      <c r="P6" s="39" t="s">
        <v>20</v>
      </c>
      <c r="Q6" s="39" t="s">
        <v>21</v>
      </c>
      <c r="R6" s="39" t="s">
        <v>22</v>
      </c>
      <c r="S6" s="39" t="s">
        <v>23</v>
      </c>
      <c r="T6" s="39" t="s">
        <v>24</v>
      </c>
      <c r="U6" s="53"/>
      <c r="V6" s="53"/>
    </row>
    <row r="7" spans="1:23" ht="14.65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3" ht="12.2" customHeight="1">
      <c r="A8" s="40" t="s">
        <v>39</v>
      </c>
      <c r="B8" s="41">
        <v>100</v>
      </c>
      <c r="C8" s="42">
        <v>2.5</v>
      </c>
      <c r="D8" s="42">
        <v>12.17</v>
      </c>
      <c r="E8" s="42">
        <v>7.67</v>
      </c>
      <c r="F8" s="42">
        <v>11.9</v>
      </c>
      <c r="G8" s="42">
        <v>0.02</v>
      </c>
      <c r="H8" s="42">
        <v>7</v>
      </c>
      <c r="I8" s="42">
        <v>0.19</v>
      </c>
      <c r="J8" s="42">
        <v>0</v>
      </c>
      <c r="K8" s="42">
        <v>0</v>
      </c>
      <c r="L8" s="42">
        <v>0.05</v>
      </c>
      <c r="M8" s="42">
        <v>41</v>
      </c>
      <c r="N8" s="42">
        <v>15</v>
      </c>
      <c r="O8" s="42">
        <v>37</v>
      </c>
      <c r="P8" s="42">
        <v>0.7</v>
      </c>
      <c r="Q8" s="42">
        <v>315</v>
      </c>
      <c r="R8" s="42">
        <v>0</v>
      </c>
      <c r="S8" s="42">
        <v>0</v>
      </c>
      <c r="T8" s="42">
        <v>0</v>
      </c>
      <c r="U8" s="4" t="s">
        <v>193</v>
      </c>
      <c r="V8" s="4" t="s">
        <v>40</v>
      </c>
    </row>
    <row r="9" spans="1:23" ht="12.2" customHeight="1">
      <c r="A9" s="40" t="s">
        <v>41</v>
      </c>
      <c r="B9" s="41">
        <v>250</v>
      </c>
      <c r="C9" s="42">
        <v>2.69</v>
      </c>
      <c r="D9" s="42">
        <v>2.84</v>
      </c>
      <c r="E9" s="42">
        <v>17.45</v>
      </c>
      <c r="F9" s="42">
        <v>118.25</v>
      </c>
      <c r="G9" s="42">
        <v>0.08</v>
      </c>
      <c r="H9" s="42">
        <v>6.83</v>
      </c>
      <c r="I9" s="42">
        <v>0.21</v>
      </c>
      <c r="J9" s="42">
        <v>1.23</v>
      </c>
      <c r="K9" s="42">
        <v>0</v>
      </c>
      <c r="L9" s="42">
        <v>0.05</v>
      </c>
      <c r="M9" s="42">
        <v>35.32</v>
      </c>
      <c r="N9" s="42">
        <v>22.24</v>
      </c>
      <c r="O9" s="42">
        <v>54.23</v>
      </c>
      <c r="P9" s="42">
        <v>0.99</v>
      </c>
      <c r="Q9" s="42">
        <v>410.38</v>
      </c>
      <c r="R9" s="42">
        <v>4.2</v>
      </c>
      <c r="S9" s="42">
        <v>0.03</v>
      </c>
      <c r="T9" s="42">
        <v>0</v>
      </c>
      <c r="U9" s="4" t="s">
        <v>42</v>
      </c>
      <c r="V9" s="4" t="s">
        <v>28</v>
      </c>
    </row>
    <row r="10" spans="1:23" ht="12.2" customHeight="1">
      <c r="A10" s="40" t="s">
        <v>43</v>
      </c>
      <c r="B10" s="41">
        <v>180</v>
      </c>
      <c r="C10" s="42">
        <v>3.67</v>
      </c>
      <c r="D10" s="42">
        <v>5.76</v>
      </c>
      <c r="E10" s="42">
        <v>24.48</v>
      </c>
      <c r="F10" s="42">
        <v>164.7</v>
      </c>
      <c r="G10" s="42">
        <v>0.12</v>
      </c>
      <c r="H10" s="42">
        <v>10</v>
      </c>
      <c r="I10" s="42">
        <v>0.04</v>
      </c>
      <c r="J10" s="42">
        <v>0.26</v>
      </c>
      <c r="K10" s="42">
        <v>0.09</v>
      </c>
      <c r="L10" s="42">
        <v>0.11</v>
      </c>
      <c r="M10" s="42">
        <v>52.35</v>
      </c>
      <c r="N10" s="42">
        <v>30.07</v>
      </c>
      <c r="O10" s="42">
        <v>87.15</v>
      </c>
      <c r="P10" s="42">
        <v>1.2</v>
      </c>
      <c r="Q10" s="42">
        <v>742.14</v>
      </c>
      <c r="R10" s="42">
        <v>8.7100000000000009</v>
      </c>
      <c r="S10" s="42">
        <v>0.03</v>
      </c>
      <c r="T10" s="42">
        <v>0</v>
      </c>
      <c r="U10" s="4" t="s">
        <v>44</v>
      </c>
      <c r="V10" s="4" t="s">
        <v>28</v>
      </c>
    </row>
    <row r="11" spans="1:23" ht="12.2" customHeight="1">
      <c r="A11" s="40" t="s">
        <v>45</v>
      </c>
      <c r="B11" s="41">
        <v>125</v>
      </c>
      <c r="C11" s="42">
        <v>10.29</v>
      </c>
      <c r="D11" s="42">
        <v>8.82</v>
      </c>
      <c r="E11" s="42">
        <v>14.65</v>
      </c>
      <c r="F11" s="42">
        <v>179.68</v>
      </c>
      <c r="G11" s="42">
        <v>0.11</v>
      </c>
      <c r="H11" s="42">
        <v>0.2</v>
      </c>
      <c r="I11" s="42">
        <v>0.03</v>
      </c>
      <c r="J11" s="42">
        <v>2.04</v>
      </c>
      <c r="K11" s="42">
        <v>7.0000000000000007E-2</v>
      </c>
      <c r="L11" s="42">
        <v>0.1</v>
      </c>
      <c r="M11" s="42">
        <v>57.19</v>
      </c>
      <c r="N11" s="42">
        <v>51.66</v>
      </c>
      <c r="O11" s="42">
        <v>209.36</v>
      </c>
      <c r="P11" s="42">
        <v>1.64</v>
      </c>
      <c r="Q11" s="42">
        <v>371.13</v>
      </c>
      <c r="R11" s="42">
        <v>106.15</v>
      </c>
      <c r="S11" s="42">
        <v>0.45</v>
      </c>
      <c r="T11" s="42">
        <v>0.01</v>
      </c>
      <c r="U11" s="4" t="s">
        <v>46</v>
      </c>
      <c r="V11" s="4" t="s">
        <v>28</v>
      </c>
    </row>
    <row r="12" spans="1:23" s="6" customFormat="1" ht="12.2" customHeight="1">
      <c r="A12" s="1" t="s">
        <v>242</v>
      </c>
      <c r="B12" s="2">
        <v>180</v>
      </c>
      <c r="C12" s="3">
        <f>0.6*180/200</f>
        <v>0.54</v>
      </c>
      <c r="D12" s="3">
        <f>0.4*180/200</f>
        <v>0.36</v>
      </c>
      <c r="E12" s="3">
        <f>32.6*180/200</f>
        <v>29.34</v>
      </c>
      <c r="F12" s="3">
        <f>136.4*180/200</f>
        <v>122.76</v>
      </c>
      <c r="G12" s="3">
        <f>0.11*0.18</f>
        <v>1.9799999999999998E-2</v>
      </c>
      <c r="H12" s="3">
        <f>20*0.2</f>
        <v>4</v>
      </c>
      <c r="I12" s="3">
        <v>0</v>
      </c>
      <c r="J12" s="3">
        <v>0</v>
      </c>
      <c r="K12" s="3">
        <v>0</v>
      </c>
      <c r="L12" s="3">
        <v>0.02</v>
      </c>
      <c r="M12" s="3">
        <f>70*0.18</f>
        <v>12.6</v>
      </c>
      <c r="N12" s="3">
        <f>40*0.18</f>
        <v>7.1999999999999993</v>
      </c>
      <c r="O12" s="3">
        <f>70*0.18</f>
        <v>12.6</v>
      </c>
      <c r="P12" s="3">
        <f>14*0.18</f>
        <v>2.52</v>
      </c>
      <c r="Q12" s="3">
        <f>1200*0.18</f>
        <v>216</v>
      </c>
      <c r="R12" s="3">
        <v>1.8</v>
      </c>
      <c r="S12" s="3">
        <v>0</v>
      </c>
      <c r="T12" s="3">
        <v>0</v>
      </c>
      <c r="U12" s="4" t="s">
        <v>61</v>
      </c>
      <c r="V12" s="4">
        <v>2017</v>
      </c>
      <c r="W12" s="5"/>
    </row>
    <row r="13" spans="1:23" ht="12.2" customHeight="1">
      <c r="A13" s="40" t="s">
        <v>49</v>
      </c>
      <c r="B13" s="41">
        <v>50</v>
      </c>
      <c r="C13" s="42">
        <v>3.8</v>
      </c>
      <c r="D13" s="42">
        <v>0.3</v>
      </c>
      <c r="E13" s="42">
        <v>25.1</v>
      </c>
      <c r="F13" s="42">
        <v>118.4</v>
      </c>
      <c r="G13" s="42">
        <v>0.08</v>
      </c>
      <c r="H13" s="42">
        <v>0</v>
      </c>
      <c r="I13" s="42">
        <v>0</v>
      </c>
      <c r="J13" s="42">
        <v>0.98</v>
      </c>
      <c r="K13" s="42">
        <v>0</v>
      </c>
      <c r="L13" s="42">
        <v>0.03</v>
      </c>
      <c r="M13" s="42">
        <v>11.5</v>
      </c>
      <c r="N13" s="42">
        <v>16.5</v>
      </c>
      <c r="O13" s="42">
        <v>42</v>
      </c>
      <c r="P13" s="42">
        <v>1</v>
      </c>
      <c r="Q13" s="42">
        <v>64.5</v>
      </c>
      <c r="R13" s="42">
        <v>0</v>
      </c>
      <c r="S13" s="42">
        <v>0.01</v>
      </c>
      <c r="T13" s="42">
        <v>0</v>
      </c>
      <c r="U13" s="4" t="s">
        <v>193</v>
      </c>
      <c r="V13" s="4" t="s">
        <v>36</v>
      </c>
    </row>
    <row r="14" spans="1:23" s="6" customFormat="1" ht="12.2" customHeight="1">
      <c r="A14" s="1" t="s">
        <v>35</v>
      </c>
      <c r="B14" s="2">
        <v>50</v>
      </c>
      <c r="C14" s="3">
        <f>2.65*50/40</f>
        <v>3.3125</v>
      </c>
      <c r="D14" s="3">
        <f>0.35*50/40</f>
        <v>0.4375</v>
      </c>
      <c r="E14" s="3">
        <f>16.96*50/40</f>
        <v>21.2</v>
      </c>
      <c r="F14" s="3">
        <f>81.58*50/40</f>
        <v>101.97499999999999</v>
      </c>
      <c r="G14" s="3">
        <v>7.0000000000000007E-2</v>
      </c>
      <c r="H14" s="3">
        <v>0</v>
      </c>
      <c r="I14" s="3">
        <v>0</v>
      </c>
      <c r="J14" s="3">
        <v>0.88</v>
      </c>
      <c r="K14" s="3">
        <v>0</v>
      </c>
      <c r="L14" s="3">
        <v>0.03</v>
      </c>
      <c r="M14" s="3">
        <v>7.2</v>
      </c>
      <c r="N14" s="3">
        <v>7.6</v>
      </c>
      <c r="O14" s="3">
        <v>34.799999999999997</v>
      </c>
      <c r="P14" s="3">
        <v>1.6</v>
      </c>
      <c r="Q14" s="3">
        <v>54.4</v>
      </c>
      <c r="R14" s="3">
        <v>2.2400000000000002</v>
      </c>
      <c r="S14" s="3">
        <v>0</v>
      </c>
      <c r="T14" s="3">
        <v>0</v>
      </c>
      <c r="U14" s="4" t="s">
        <v>193</v>
      </c>
      <c r="V14" s="4" t="s">
        <v>36</v>
      </c>
      <c r="W14" s="5"/>
    </row>
    <row r="15" spans="1:23" ht="21.6" customHeight="1">
      <c r="A15" s="43" t="s">
        <v>37</v>
      </c>
      <c r="B15" s="44">
        <f>SUM(B8:B14)</f>
        <v>935</v>
      </c>
      <c r="C15" s="39">
        <f t="shared" ref="C15:T15" si="0">SUM(C8:C14)</f>
        <v>26.802499999999998</v>
      </c>
      <c r="D15" s="39">
        <f t="shared" si="0"/>
        <v>30.6875</v>
      </c>
      <c r="E15" s="39">
        <f t="shared" si="0"/>
        <v>139.88999999999999</v>
      </c>
      <c r="F15" s="39">
        <f t="shared" si="0"/>
        <v>817.66500000000008</v>
      </c>
      <c r="G15" s="39">
        <f t="shared" si="0"/>
        <v>0.49980000000000002</v>
      </c>
      <c r="H15" s="39">
        <f t="shared" si="0"/>
        <v>28.029999999999998</v>
      </c>
      <c r="I15" s="39">
        <f t="shared" si="0"/>
        <v>0.47</v>
      </c>
      <c r="J15" s="39">
        <f t="shared" si="0"/>
        <v>5.39</v>
      </c>
      <c r="K15" s="39">
        <f t="shared" si="0"/>
        <v>0.16</v>
      </c>
      <c r="L15" s="39">
        <f t="shared" si="0"/>
        <v>0.39000000000000012</v>
      </c>
      <c r="M15" s="39">
        <f t="shared" si="0"/>
        <v>217.15999999999997</v>
      </c>
      <c r="N15" s="39">
        <f t="shared" si="0"/>
        <v>150.27000000000001</v>
      </c>
      <c r="O15" s="39">
        <f t="shared" si="0"/>
        <v>477.14000000000004</v>
      </c>
      <c r="P15" s="39">
        <f t="shared" si="0"/>
        <v>9.6499999999999986</v>
      </c>
      <c r="Q15" s="39">
        <f t="shared" si="0"/>
        <v>2173.5500000000002</v>
      </c>
      <c r="R15" s="39">
        <f t="shared" si="0"/>
        <v>123.1</v>
      </c>
      <c r="S15" s="39">
        <f t="shared" si="0"/>
        <v>0.52</v>
      </c>
      <c r="T15" s="39">
        <f t="shared" si="0"/>
        <v>0.01</v>
      </c>
      <c r="U15" s="37"/>
      <c r="V15" s="37"/>
    </row>
    <row r="16" spans="1:23" ht="28.35" customHeight="1">
      <c r="A16" s="56" t="s">
        <v>180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3" ht="13.35" customHeight="1">
      <c r="A17" s="53" t="s">
        <v>0</v>
      </c>
      <c r="B17" s="53" t="s">
        <v>1</v>
      </c>
      <c r="C17" s="52" t="s">
        <v>2</v>
      </c>
      <c r="D17" s="52"/>
      <c r="E17" s="52"/>
      <c r="F17" s="52" t="s">
        <v>3</v>
      </c>
      <c r="G17" s="52" t="s">
        <v>4</v>
      </c>
      <c r="H17" s="52"/>
      <c r="I17" s="52"/>
      <c r="J17" s="52"/>
      <c r="K17" s="52"/>
      <c r="L17" s="52"/>
      <c r="M17" s="52" t="s">
        <v>5</v>
      </c>
      <c r="N17" s="52"/>
      <c r="O17" s="52"/>
      <c r="P17" s="52"/>
      <c r="Q17" s="52"/>
      <c r="R17" s="52"/>
      <c r="S17" s="52"/>
      <c r="T17" s="52"/>
      <c r="U17" s="53" t="s">
        <v>6</v>
      </c>
      <c r="V17" s="53" t="s">
        <v>7</v>
      </c>
    </row>
    <row r="18" spans="1:23" ht="26.65" customHeight="1">
      <c r="A18" s="53"/>
      <c r="B18" s="53"/>
      <c r="C18" s="39" t="s">
        <v>8</v>
      </c>
      <c r="D18" s="39" t="s">
        <v>9</v>
      </c>
      <c r="E18" s="39" t="s">
        <v>10</v>
      </c>
      <c r="F18" s="52"/>
      <c r="G18" s="39" t="s">
        <v>11</v>
      </c>
      <c r="H18" s="39" t="s">
        <v>12</v>
      </c>
      <c r="I18" s="39" t="s">
        <v>13</v>
      </c>
      <c r="J18" s="39" t="s">
        <v>14</v>
      </c>
      <c r="K18" s="39" t="s">
        <v>15</v>
      </c>
      <c r="L18" s="39" t="s">
        <v>16</v>
      </c>
      <c r="M18" s="39" t="s">
        <v>17</v>
      </c>
      <c r="N18" s="39" t="s">
        <v>18</v>
      </c>
      <c r="O18" s="39" t="s">
        <v>19</v>
      </c>
      <c r="P18" s="39" t="s">
        <v>20</v>
      </c>
      <c r="Q18" s="39" t="s">
        <v>21</v>
      </c>
      <c r="R18" s="39" t="s">
        <v>22</v>
      </c>
      <c r="S18" s="39" t="s">
        <v>23</v>
      </c>
      <c r="T18" s="39" t="s">
        <v>24</v>
      </c>
      <c r="U18" s="53"/>
      <c r="V18" s="53"/>
    </row>
    <row r="19" spans="1:23" ht="14.65" customHeight="1">
      <c r="A19" s="48" t="s">
        <v>38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3" ht="12.2" customHeight="1">
      <c r="A20" s="40" t="s">
        <v>62</v>
      </c>
      <c r="B20" s="41">
        <v>100</v>
      </c>
      <c r="C20" s="42">
        <v>1.5</v>
      </c>
      <c r="D20" s="42">
        <v>7</v>
      </c>
      <c r="E20" s="42">
        <v>19</v>
      </c>
      <c r="F20" s="42">
        <v>124.7</v>
      </c>
      <c r="G20" s="42">
        <v>0.03</v>
      </c>
      <c r="H20" s="42">
        <v>3.33</v>
      </c>
      <c r="I20" s="42">
        <v>0</v>
      </c>
      <c r="J20" s="42">
        <v>2.64</v>
      </c>
      <c r="K20" s="42">
        <v>0</v>
      </c>
      <c r="L20" s="42">
        <v>0.04</v>
      </c>
      <c r="M20" s="42">
        <v>37.31</v>
      </c>
      <c r="N20" s="42">
        <v>21.52</v>
      </c>
      <c r="O20" s="42">
        <v>47.8</v>
      </c>
      <c r="P20" s="42">
        <v>1.41</v>
      </c>
      <c r="Q20" s="42">
        <v>350.29</v>
      </c>
      <c r="R20" s="42">
        <v>5.83</v>
      </c>
      <c r="S20" s="42">
        <v>0.01</v>
      </c>
      <c r="T20" s="42">
        <v>0</v>
      </c>
      <c r="U20" s="4" t="s">
        <v>211</v>
      </c>
      <c r="V20" s="4">
        <v>2022</v>
      </c>
    </row>
    <row r="21" spans="1:23" ht="12.2" customHeight="1">
      <c r="A21" s="40" t="s">
        <v>63</v>
      </c>
      <c r="B21" s="41">
        <v>250</v>
      </c>
      <c r="C21" s="42">
        <v>1.75</v>
      </c>
      <c r="D21" s="42">
        <v>4.8899999999999997</v>
      </c>
      <c r="E21" s="42">
        <v>5.9</v>
      </c>
      <c r="F21" s="42">
        <v>80</v>
      </c>
      <c r="G21" s="42">
        <v>0.03</v>
      </c>
      <c r="H21" s="42">
        <v>14.84</v>
      </c>
      <c r="I21" s="42">
        <v>0.22</v>
      </c>
      <c r="J21" s="42">
        <v>2.27</v>
      </c>
      <c r="K21" s="42">
        <v>0</v>
      </c>
      <c r="L21" s="42">
        <v>0.03</v>
      </c>
      <c r="M21" s="42">
        <v>58.26</v>
      </c>
      <c r="N21" s="42">
        <v>19.64</v>
      </c>
      <c r="O21" s="42">
        <v>35.86</v>
      </c>
      <c r="P21" s="42">
        <v>0.95</v>
      </c>
      <c r="Q21" s="42">
        <v>199.68</v>
      </c>
      <c r="R21" s="42">
        <v>2.91</v>
      </c>
      <c r="S21" s="42">
        <v>0.02</v>
      </c>
      <c r="T21" s="42">
        <v>0</v>
      </c>
      <c r="U21" s="4" t="s">
        <v>64</v>
      </c>
      <c r="V21" s="4" t="s">
        <v>28</v>
      </c>
    </row>
    <row r="22" spans="1:23" ht="12.2" customHeight="1">
      <c r="A22" s="40" t="s">
        <v>65</v>
      </c>
      <c r="B22" s="41">
        <v>200</v>
      </c>
      <c r="C22" s="42">
        <v>11.6</v>
      </c>
      <c r="D22" s="42">
        <v>10.73</v>
      </c>
      <c r="E22" s="42">
        <v>36.450000000000003</v>
      </c>
      <c r="F22" s="42">
        <v>216</v>
      </c>
      <c r="G22" s="42">
        <v>0.09</v>
      </c>
      <c r="H22" s="42">
        <v>2.39</v>
      </c>
      <c r="I22" s="42">
        <v>0.3</v>
      </c>
      <c r="J22" s="42">
        <v>2.84</v>
      </c>
      <c r="K22" s="42">
        <v>0.06</v>
      </c>
      <c r="L22" s="42">
        <v>0.15</v>
      </c>
      <c r="M22" s="42">
        <v>24.57</v>
      </c>
      <c r="N22" s="42">
        <v>42.45</v>
      </c>
      <c r="O22" s="42">
        <v>206.02</v>
      </c>
      <c r="P22" s="42">
        <v>1.98</v>
      </c>
      <c r="Q22" s="42">
        <v>309.95999999999998</v>
      </c>
      <c r="R22" s="42">
        <v>7.24</v>
      </c>
      <c r="S22" s="42">
        <v>0.13</v>
      </c>
      <c r="T22" s="42">
        <v>0.02</v>
      </c>
      <c r="U22" s="4" t="s">
        <v>66</v>
      </c>
      <c r="V22" s="4" t="s">
        <v>28</v>
      </c>
    </row>
    <row r="23" spans="1:23" ht="12.2" customHeight="1">
      <c r="A23" s="40" t="s">
        <v>67</v>
      </c>
      <c r="B23" s="41">
        <v>220</v>
      </c>
      <c r="C23" s="42">
        <v>6.38</v>
      </c>
      <c r="D23" s="42">
        <v>5.5</v>
      </c>
      <c r="E23" s="42">
        <v>8.8000000000000007</v>
      </c>
      <c r="F23" s="42">
        <v>116.6</v>
      </c>
      <c r="G23" s="42">
        <v>0.08</v>
      </c>
      <c r="H23" s="42">
        <v>1.4</v>
      </c>
      <c r="I23" s="42">
        <v>0.05</v>
      </c>
      <c r="J23" s="42">
        <v>0.14000000000000001</v>
      </c>
      <c r="K23" s="42">
        <v>0</v>
      </c>
      <c r="L23" s="42">
        <v>0.34</v>
      </c>
      <c r="M23" s="42">
        <v>240</v>
      </c>
      <c r="N23" s="42">
        <v>28</v>
      </c>
      <c r="O23" s="42">
        <v>190</v>
      </c>
      <c r="P23" s="42">
        <v>0.2</v>
      </c>
      <c r="Q23" s="42">
        <v>292</v>
      </c>
      <c r="R23" s="42">
        <v>18</v>
      </c>
      <c r="S23" s="42">
        <v>0.04</v>
      </c>
      <c r="T23" s="42">
        <v>0</v>
      </c>
      <c r="U23" s="4" t="s">
        <v>193</v>
      </c>
      <c r="V23" s="4">
        <v>2017</v>
      </c>
    </row>
    <row r="24" spans="1:23" s="6" customFormat="1" ht="12.2" customHeight="1">
      <c r="A24" s="1" t="s">
        <v>69</v>
      </c>
      <c r="B24" s="2">
        <v>150</v>
      </c>
      <c r="C24" s="3">
        <v>1.35</v>
      </c>
      <c r="D24" s="3">
        <v>0.3</v>
      </c>
      <c r="E24" s="3">
        <v>12.15</v>
      </c>
      <c r="F24" s="3">
        <v>64.5</v>
      </c>
      <c r="G24" s="3">
        <v>0.06</v>
      </c>
      <c r="H24" s="3">
        <v>90</v>
      </c>
      <c r="I24" s="3">
        <v>0.02</v>
      </c>
      <c r="J24" s="3">
        <v>0.33</v>
      </c>
      <c r="K24" s="3">
        <v>0</v>
      </c>
      <c r="L24" s="3">
        <v>0.05</v>
      </c>
      <c r="M24" s="3">
        <v>51</v>
      </c>
      <c r="N24" s="3">
        <v>19.5</v>
      </c>
      <c r="O24" s="3">
        <v>34.5</v>
      </c>
      <c r="P24" s="3">
        <v>0.45</v>
      </c>
      <c r="Q24" s="3">
        <v>295.5</v>
      </c>
      <c r="R24" s="3">
        <v>3</v>
      </c>
      <c r="S24" s="3">
        <v>0.03</v>
      </c>
      <c r="T24" s="3">
        <v>0</v>
      </c>
      <c r="U24" s="4" t="s">
        <v>194</v>
      </c>
      <c r="V24" s="4" t="s">
        <v>28</v>
      </c>
      <c r="W24" s="5"/>
    </row>
    <row r="25" spans="1:23" ht="12.2" customHeight="1">
      <c r="A25" s="40" t="s">
        <v>49</v>
      </c>
      <c r="B25" s="41">
        <v>50</v>
      </c>
      <c r="C25" s="42">
        <v>3.8</v>
      </c>
      <c r="D25" s="42">
        <v>0.3</v>
      </c>
      <c r="E25" s="42">
        <v>25.1</v>
      </c>
      <c r="F25" s="42">
        <v>118.4</v>
      </c>
      <c r="G25" s="42">
        <v>0.08</v>
      </c>
      <c r="H25" s="42">
        <v>0</v>
      </c>
      <c r="I25" s="42">
        <v>0</v>
      </c>
      <c r="J25" s="42">
        <v>0.98</v>
      </c>
      <c r="K25" s="42">
        <v>0</v>
      </c>
      <c r="L25" s="42">
        <v>0.03</v>
      </c>
      <c r="M25" s="42">
        <v>11.5</v>
      </c>
      <c r="N25" s="42">
        <v>16.5</v>
      </c>
      <c r="O25" s="42">
        <v>42</v>
      </c>
      <c r="P25" s="42">
        <v>1</v>
      </c>
      <c r="Q25" s="42">
        <v>64.5</v>
      </c>
      <c r="R25" s="42">
        <v>0</v>
      </c>
      <c r="S25" s="42">
        <v>0.01</v>
      </c>
      <c r="T25" s="42">
        <v>0</v>
      </c>
      <c r="U25" s="4" t="s">
        <v>193</v>
      </c>
      <c r="V25" s="4" t="s">
        <v>36</v>
      </c>
    </row>
    <row r="26" spans="1:23" s="6" customFormat="1" ht="12.2" customHeight="1">
      <c r="A26" s="1" t="s">
        <v>35</v>
      </c>
      <c r="B26" s="2">
        <v>50</v>
      </c>
      <c r="C26" s="3">
        <f>2.65*50/40</f>
        <v>3.3125</v>
      </c>
      <c r="D26" s="3">
        <f>0.35*50/40</f>
        <v>0.4375</v>
      </c>
      <c r="E26" s="3">
        <f>16.96*50/40</f>
        <v>21.2</v>
      </c>
      <c r="F26" s="3">
        <f>81.58*50/40</f>
        <v>101.97499999999999</v>
      </c>
      <c r="G26" s="3">
        <v>7.0000000000000007E-2</v>
      </c>
      <c r="H26" s="3">
        <v>0</v>
      </c>
      <c r="I26" s="3">
        <v>0</v>
      </c>
      <c r="J26" s="3">
        <v>0.88</v>
      </c>
      <c r="K26" s="3">
        <v>0</v>
      </c>
      <c r="L26" s="3">
        <v>0.03</v>
      </c>
      <c r="M26" s="3">
        <v>7.2</v>
      </c>
      <c r="N26" s="3">
        <v>7.6</v>
      </c>
      <c r="O26" s="3">
        <v>34.799999999999997</v>
      </c>
      <c r="P26" s="3">
        <v>1.6</v>
      </c>
      <c r="Q26" s="3">
        <v>54.4</v>
      </c>
      <c r="R26" s="3">
        <v>2.2400000000000002</v>
      </c>
      <c r="S26" s="3">
        <v>0</v>
      </c>
      <c r="T26" s="3">
        <v>0</v>
      </c>
      <c r="U26" s="4" t="s">
        <v>193</v>
      </c>
      <c r="V26" s="4" t="s">
        <v>36</v>
      </c>
      <c r="W26" s="5"/>
    </row>
    <row r="27" spans="1:23" s="6" customFormat="1" ht="12.2" customHeight="1">
      <c r="A27" s="1" t="s">
        <v>70</v>
      </c>
      <c r="B27" s="2">
        <v>200</v>
      </c>
      <c r="C27" s="3">
        <v>5.8</v>
      </c>
      <c r="D27" s="3">
        <v>5</v>
      </c>
      <c r="E27" s="3">
        <v>9.6</v>
      </c>
      <c r="F27" s="3">
        <v>107</v>
      </c>
      <c r="G27" s="3">
        <v>0.08</v>
      </c>
      <c r="H27" s="3">
        <v>2.6</v>
      </c>
      <c r="I27" s="3">
        <v>40</v>
      </c>
      <c r="J27" s="3">
        <v>0</v>
      </c>
      <c r="K27" s="3">
        <v>0</v>
      </c>
      <c r="L27" s="3">
        <v>0.03</v>
      </c>
      <c r="M27" s="3">
        <v>240</v>
      </c>
      <c r="N27" s="3">
        <v>28</v>
      </c>
      <c r="O27" s="3">
        <v>180</v>
      </c>
      <c r="P27" s="3">
        <v>0.2</v>
      </c>
      <c r="Q27" s="3">
        <v>292</v>
      </c>
      <c r="R27" s="3">
        <v>0</v>
      </c>
      <c r="S27" s="3">
        <v>0</v>
      </c>
      <c r="T27" s="3">
        <v>0</v>
      </c>
      <c r="U27" s="4" t="s">
        <v>193</v>
      </c>
      <c r="V27" s="4"/>
      <c r="W27" s="5"/>
    </row>
    <row r="28" spans="1:23" ht="21.6" customHeight="1">
      <c r="A28" s="43" t="s">
        <v>37</v>
      </c>
      <c r="B28" s="44">
        <f>SUM(B20:B27)</f>
        <v>1220</v>
      </c>
      <c r="C28" s="39">
        <f t="shared" ref="C28:T28" si="1">SUM(C20:C27)</f>
        <v>35.4925</v>
      </c>
      <c r="D28" s="39">
        <f t="shared" si="1"/>
        <v>34.157499999999999</v>
      </c>
      <c r="E28" s="39">
        <f t="shared" si="1"/>
        <v>138.19999999999999</v>
      </c>
      <c r="F28" s="39">
        <f t="shared" si="1"/>
        <v>929.17499999999995</v>
      </c>
      <c r="G28" s="39">
        <f t="shared" si="1"/>
        <v>0.52</v>
      </c>
      <c r="H28" s="39">
        <f t="shared" si="1"/>
        <v>114.56</v>
      </c>
      <c r="I28" s="39">
        <f t="shared" si="1"/>
        <v>40.590000000000003</v>
      </c>
      <c r="J28" s="39">
        <f t="shared" si="1"/>
        <v>10.08</v>
      </c>
      <c r="K28" s="39">
        <f t="shared" si="1"/>
        <v>0.06</v>
      </c>
      <c r="L28" s="39">
        <f t="shared" si="1"/>
        <v>0.70000000000000018</v>
      </c>
      <c r="M28" s="39">
        <f t="shared" si="1"/>
        <v>669.83999999999992</v>
      </c>
      <c r="N28" s="39">
        <f t="shared" si="1"/>
        <v>183.21</v>
      </c>
      <c r="O28" s="39">
        <f t="shared" si="1"/>
        <v>770.98</v>
      </c>
      <c r="P28" s="39">
        <f t="shared" si="1"/>
        <v>7.79</v>
      </c>
      <c r="Q28" s="39">
        <f t="shared" si="1"/>
        <v>1858.3300000000002</v>
      </c>
      <c r="R28" s="39">
        <f t="shared" si="1"/>
        <v>39.220000000000006</v>
      </c>
      <c r="S28" s="39">
        <f t="shared" si="1"/>
        <v>0.24000000000000002</v>
      </c>
      <c r="T28" s="39">
        <f t="shared" si="1"/>
        <v>0.02</v>
      </c>
      <c r="U28" s="37"/>
      <c r="V28" s="37"/>
    </row>
    <row r="29" spans="1:23" ht="14.1" customHeight="1">
      <c r="A29" s="59" t="s">
        <v>74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3" ht="28.35" customHeight="1">
      <c r="A30" s="51" t="s">
        <v>181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3" ht="13.35" customHeight="1">
      <c r="A31" s="70" t="s">
        <v>0</v>
      </c>
      <c r="B31" s="70" t="s">
        <v>1</v>
      </c>
      <c r="C31" s="71" t="s">
        <v>2</v>
      </c>
      <c r="D31" s="71"/>
      <c r="E31" s="71"/>
      <c r="F31" s="72" t="s">
        <v>3</v>
      </c>
      <c r="G31" s="71" t="s">
        <v>4</v>
      </c>
      <c r="H31" s="71"/>
      <c r="I31" s="71"/>
      <c r="J31" s="71"/>
      <c r="K31" s="71"/>
      <c r="L31" s="71"/>
      <c r="M31" s="71" t="s">
        <v>5</v>
      </c>
      <c r="N31" s="71"/>
      <c r="O31" s="71"/>
      <c r="P31" s="71"/>
      <c r="Q31" s="71"/>
      <c r="R31" s="71"/>
      <c r="S31" s="71"/>
      <c r="T31" s="71"/>
      <c r="U31" s="70" t="s">
        <v>6</v>
      </c>
      <c r="V31" s="70" t="s">
        <v>7</v>
      </c>
    </row>
    <row r="32" spans="1:23" ht="26.65" customHeight="1">
      <c r="A32" s="70"/>
      <c r="B32" s="70"/>
      <c r="C32" s="13" t="s">
        <v>8</v>
      </c>
      <c r="D32" s="13" t="s">
        <v>9</v>
      </c>
      <c r="E32" s="13" t="s">
        <v>10</v>
      </c>
      <c r="F32" s="72"/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3" t="s">
        <v>17</v>
      </c>
      <c r="N32" s="13" t="s">
        <v>18</v>
      </c>
      <c r="O32" s="13" t="s">
        <v>19</v>
      </c>
      <c r="P32" s="13" t="s">
        <v>20</v>
      </c>
      <c r="Q32" s="13" t="s">
        <v>21</v>
      </c>
      <c r="R32" s="13" t="s">
        <v>22</v>
      </c>
      <c r="S32" s="13" t="s">
        <v>23</v>
      </c>
      <c r="T32" s="13" t="s">
        <v>24</v>
      </c>
      <c r="U32" s="70"/>
      <c r="V32" s="70"/>
    </row>
    <row r="33" spans="1:23" ht="14.65" customHeight="1">
      <c r="A33" s="58" t="s">
        <v>38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</row>
    <row r="34" spans="1:23" ht="12.2" customHeight="1">
      <c r="A34" s="14" t="s">
        <v>247</v>
      </c>
      <c r="B34" s="15">
        <v>100</v>
      </c>
      <c r="C34" s="16">
        <v>1.1200000000000001</v>
      </c>
      <c r="D34" s="16">
        <v>0.2</v>
      </c>
      <c r="E34" s="16">
        <v>3.8</v>
      </c>
      <c r="F34" s="16">
        <v>22</v>
      </c>
      <c r="G34" s="17">
        <v>0.06</v>
      </c>
      <c r="H34" s="17">
        <v>25</v>
      </c>
      <c r="I34" s="17">
        <v>0.17</v>
      </c>
      <c r="J34" s="17">
        <v>0.39</v>
      </c>
      <c r="K34" s="17">
        <v>0</v>
      </c>
      <c r="L34" s="17">
        <v>0.04</v>
      </c>
      <c r="M34" s="17">
        <v>14</v>
      </c>
      <c r="N34" s="17">
        <v>20</v>
      </c>
      <c r="O34" s="17">
        <v>26</v>
      </c>
      <c r="P34" s="17">
        <v>1</v>
      </c>
      <c r="Q34" s="17">
        <v>290</v>
      </c>
      <c r="R34" s="17">
        <v>2</v>
      </c>
      <c r="S34" s="17">
        <v>0</v>
      </c>
      <c r="T34" s="17">
        <v>0</v>
      </c>
      <c r="U34" s="4">
        <v>71</v>
      </c>
      <c r="V34" s="4" t="s">
        <v>28</v>
      </c>
    </row>
    <row r="35" spans="1:23" ht="12.2" customHeight="1">
      <c r="A35" s="14" t="s">
        <v>80</v>
      </c>
      <c r="B35" s="15">
        <v>250</v>
      </c>
      <c r="C35" s="16">
        <v>1.49</v>
      </c>
      <c r="D35" s="16">
        <v>4.91</v>
      </c>
      <c r="E35" s="16">
        <v>11.09</v>
      </c>
      <c r="F35" s="16">
        <v>76.25</v>
      </c>
      <c r="G35" s="17">
        <v>0.05</v>
      </c>
      <c r="H35" s="17">
        <v>8.0299999999999994</v>
      </c>
      <c r="I35" s="17">
        <v>0.2</v>
      </c>
      <c r="J35" s="17">
        <v>2.23</v>
      </c>
      <c r="K35" s="17">
        <v>0</v>
      </c>
      <c r="L35" s="17">
        <v>0.04</v>
      </c>
      <c r="M35" s="17">
        <v>41.01</v>
      </c>
      <c r="N35" s="17">
        <v>18.670000000000002</v>
      </c>
      <c r="O35" s="17">
        <v>48.55</v>
      </c>
      <c r="P35" s="17">
        <v>0.82</v>
      </c>
      <c r="Q35" s="17">
        <v>246.79</v>
      </c>
      <c r="R35" s="17">
        <v>2.96</v>
      </c>
      <c r="S35" s="17">
        <v>0.02</v>
      </c>
      <c r="T35" s="17">
        <v>0</v>
      </c>
      <c r="U35" s="4" t="s">
        <v>81</v>
      </c>
      <c r="V35" s="4">
        <v>2017</v>
      </c>
    </row>
    <row r="36" spans="1:23" ht="12.2" customHeight="1">
      <c r="A36" s="14" t="s">
        <v>82</v>
      </c>
      <c r="B36" s="15">
        <v>180</v>
      </c>
      <c r="C36" s="16">
        <v>4.75</v>
      </c>
      <c r="D36" s="16">
        <v>11.99</v>
      </c>
      <c r="E36" s="16">
        <v>19.88</v>
      </c>
      <c r="F36" s="16">
        <v>243.03</v>
      </c>
      <c r="G36" s="17">
        <v>0.1</v>
      </c>
      <c r="H36" s="17">
        <v>14.91</v>
      </c>
      <c r="I36" s="17">
        <v>0.47</v>
      </c>
      <c r="J36" s="17">
        <v>1.89</v>
      </c>
      <c r="K36" s="17">
        <v>0.05</v>
      </c>
      <c r="L36" s="17">
        <v>0.09</v>
      </c>
      <c r="M36" s="17">
        <v>52.25</v>
      </c>
      <c r="N36" s="17">
        <v>33.15</v>
      </c>
      <c r="O36" s="17">
        <v>77.040000000000006</v>
      </c>
      <c r="P36" s="17">
        <v>1.37</v>
      </c>
      <c r="Q36" s="17">
        <v>609.46</v>
      </c>
      <c r="R36" s="17">
        <v>7.42</v>
      </c>
      <c r="S36" s="17">
        <v>0.04</v>
      </c>
      <c r="T36" s="17">
        <v>0</v>
      </c>
      <c r="U36" s="4" t="s">
        <v>83</v>
      </c>
      <c r="V36" s="4" t="s">
        <v>28</v>
      </c>
    </row>
    <row r="37" spans="1:23" ht="12.2" customHeight="1">
      <c r="A37" s="14" t="s">
        <v>84</v>
      </c>
      <c r="B37" s="15">
        <v>105</v>
      </c>
      <c r="C37" s="16">
        <v>12.62</v>
      </c>
      <c r="D37" s="16">
        <v>13.66</v>
      </c>
      <c r="E37" s="16">
        <v>13.48</v>
      </c>
      <c r="F37" s="16">
        <v>221.82</v>
      </c>
      <c r="G37" s="17">
        <v>0.11</v>
      </c>
      <c r="H37" s="17">
        <v>0.28000000000000003</v>
      </c>
      <c r="I37" s="17">
        <v>0.03</v>
      </c>
      <c r="J37" s="17">
        <v>2.4900000000000002</v>
      </c>
      <c r="K37" s="17">
        <v>0.08</v>
      </c>
      <c r="L37" s="17">
        <v>0.12</v>
      </c>
      <c r="M37" s="17">
        <v>67.89</v>
      </c>
      <c r="N37" s="17">
        <v>52.54</v>
      </c>
      <c r="O37" s="17">
        <v>217.87</v>
      </c>
      <c r="P37" s="17">
        <v>1.64</v>
      </c>
      <c r="Q37" s="17">
        <v>389.14</v>
      </c>
      <c r="R37" s="17">
        <v>107.34</v>
      </c>
      <c r="S37" s="17">
        <v>0.45</v>
      </c>
      <c r="T37" s="17">
        <v>0.01</v>
      </c>
      <c r="U37" s="4" t="s">
        <v>46</v>
      </c>
      <c r="V37" s="4" t="s">
        <v>28</v>
      </c>
    </row>
    <row r="38" spans="1:23" s="6" customFormat="1" ht="12.2" customHeight="1">
      <c r="A38" s="1" t="s">
        <v>242</v>
      </c>
      <c r="B38" s="2">
        <v>200</v>
      </c>
      <c r="C38" s="3">
        <v>0.6</v>
      </c>
      <c r="D38" s="3">
        <v>0.4</v>
      </c>
      <c r="E38" s="3">
        <v>32.6</v>
      </c>
      <c r="F38" s="3">
        <f>682*0.2</f>
        <v>136.4</v>
      </c>
      <c r="G38" s="3">
        <f>0.11*0.18</f>
        <v>1.9799999999999998E-2</v>
      </c>
      <c r="H38" s="3">
        <f>20*0.2</f>
        <v>4</v>
      </c>
      <c r="I38" s="3">
        <v>0</v>
      </c>
      <c r="J38" s="3">
        <v>0</v>
      </c>
      <c r="K38" s="3">
        <v>0</v>
      </c>
      <c r="L38" s="3">
        <v>0.02</v>
      </c>
      <c r="M38" s="3">
        <f>70*0.18</f>
        <v>12.6</v>
      </c>
      <c r="N38" s="3">
        <f>40*0.18</f>
        <v>7.1999999999999993</v>
      </c>
      <c r="O38" s="3">
        <f>70*0.18</f>
        <v>12.6</v>
      </c>
      <c r="P38" s="3">
        <f>14*0.18</f>
        <v>2.52</v>
      </c>
      <c r="Q38" s="3">
        <f>1200*0.18</f>
        <v>216</v>
      </c>
      <c r="R38" s="3">
        <v>1.8</v>
      </c>
      <c r="S38" s="3">
        <v>0</v>
      </c>
      <c r="T38" s="3">
        <v>0</v>
      </c>
      <c r="U38" s="4" t="s">
        <v>61</v>
      </c>
      <c r="V38" s="4">
        <v>2017</v>
      </c>
      <c r="W38" s="5"/>
    </row>
    <row r="39" spans="1:23" s="6" customFormat="1" ht="12.2" customHeight="1">
      <c r="A39" s="1" t="s">
        <v>241</v>
      </c>
      <c r="B39" s="2">
        <v>100</v>
      </c>
      <c r="C39" s="3">
        <v>0.4</v>
      </c>
      <c r="D39" s="3">
        <v>0.4</v>
      </c>
      <c r="E39" s="3">
        <v>9.8000000000000007</v>
      </c>
      <c r="F39" s="3">
        <v>47</v>
      </c>
      <c r="G39" s="3">
        <v>0.03</v>
      </c>
      <c r="H39" s="3">
        <v>10</v>
      </c>
      <c r="I39" s="3">
        <v>0.01</v>
      </c>
      <c r="J39" s="3">
        <v>0.63</v>
      </c>
      <c r="K39" s="3">
        <v>0</v>
      </c>
      <c r="L39" s="3">
        <v>0.02</v>
      </c>
      <c r="M39" s="3">
        <v>16</v>
      </c>
      <c r="N39" s="3">
        <v>8</v>
      </c>
      <c r="O39" s="3">
        <v>11</v>
      </c>
      <c r="P39" s="3">
        <v>2.2000000000000002</v>
      </c>
      <c r="Q39" s="3">
        <v>278</v>
      </c>
      <c r="R39" s="3">
        <v>2</v>
      </c>
      <c r="S39" s="3">
        <v>0.01</v>
      </c>
      <c r="T39" s="3">
        <v>0</v>
      </c>
      <c r="U39" s="4" t="s">
        <v>34</v>
      </c>
      <c r="V39" s="4" t="s">
        <v>28</v>
      </c>
      <c r="W39" s="5"/>
    </row>
    <row r="40" spans="1:23" ht="12.2" customHeight="1">
      <c r="A40" s="14" t="s">
        <v>49</v>
      </c>
      <c r="B40" s="15">
        <v>40</v>
      </c>
      <c r="C40" s="16">
        <v>3.05</v>
      </c>
      <c r="D40" s="16">
        <v>0.25</v>
      </c>
      <c r="E40" s="16">
        <v>20.07</v>
      </c>
      <c r="F40" s="16">
        <v>94.73</v>
      </c>
      <c r="G40" s="17">
        <v>0.06</v>
      </c>
      <c r="H40" s="17">
        <v>0</v>
      </c>
      <c r="I40" s="17">
        <v>0</v>
      </c>
      <c r="J40" s="17">
        <v>0.78</v>
      </c>
      <c r="K40" s="17">
        <v>0</v>
      </c>
      <c r="L40" s="17">
        <v>0.02</v>
      </c>
      <c r="M40" s="17">
        <v>9.1999999999999993</v>
      </c>
      <c r="N40" s="17">
        <v>13.2</v>
      </c>
      <c r="O40" s="17">
        <v>33.6</v>
      </c>
      <c r="P40" s="17">
        <v>0.8</v>
      </c>
      <c r="Q40" s="17">
        <v>51.6</v>
      </c>
      <c r="R40" s="17">
        <v>0</v>
      </c>
      <c r="S40" s="17">
        <v>0.01</v>
      </c>
      <c r="T40" s="17">
        <v>0</v>
      </c>
      <c r="U40" s="4" t="s">
        <v>193</v>
      </c>
      <c r="V40" s="4" t="s">
        <v>36</v>
      </c>
    </row>
    <row r="41" spans="1:23" ht="21.6" customHeight="1">
      <c r="A41" s="18" t="s">
        <v>37</v>
      </c>
      <c r="B41" s="19">
        <f>SUM(B34:B40)</f>
        <v>975</v>
      </c>
      <c r="C41" s="13">
        <f t="shared" ref="C41:T41" si="2">SUM(C34:C40)</f>
        <v>24.03</v>
      </c>
      <c r="D41" s="13">
        <f t="shared" si="2"/>
        <v>31.81</v>
      </c>
      <c r="E41" s="13">
        <f t="shared" si="2"/>
        <v>110.72</v>
      </c>
      <c r="F41" s="13">
        <f t="shared" si="2"/>
        <v>841.2299999999999</v>
      </c>
      <c r="G41" s="13">
        <f t="shared" si="2"/>
        <v>0.42980000000000002</v>
      </c>
      <c r="H41" s="13">
        <f t="shared" si="2"/>
        <v>62.22</v>
      </c>
      <c r="I41" s="13">
        <f t="shared" si="2"/>
        <v>0.88</v>
      </c>
      <c r="J41" s="13">
        <f t="shared" si="2"/>
        <v>8.41</v>
      </c>
      <c r="K41" s="13">
        <f t="shared" si="2"/>
        <v>0.13</v>
      </c>
      <c r="L41" s="13">
        <f t="shared" si="2"/>
        <v>0.35000000000000003</v>
      </c>
      <c r="M41" s="13">
        <f t="shared" si="2"/>
        <v>212.94999999999996</v>
      </c>
      <c r="N41" s="13">
        <f t="shared" si="2"/>
        <v>152.75999999999996</v>
      </c>
      <c r="O41" s="13">
        <f t="shared" si="2"/>
        <v>426.66000000000008</v>
      </c>
      <c r="P41" s="13">
        <f t="shared" si="2"/>
        <v>10.350000000000001</v>
      </c>
      <c r="Q41" s="13">
        <f t="shared" si="2"/>
        <v>2080.9899999999998</v>
      </c>
      <c r="R41" s="13">
        <f t="shared" si="2"/>
        <v>123.52</v>
      </c>
      <c r="S41" s="13">
        <f t="shared" si="2"/>
        <v>0.53</v>
      </c>
      <c r="T41" s="13">
        <f t="shared" si="2"/>
        <v>0.01</v>
      </c>
      <c r="U41" s="20"/>
      <c r="V41" s="20"/>
    </row>
    <row r="42" spans="1:23" ht="14.1" customHeight="1">
      <c r="A42" s="59" t="s">
        <v>30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1:23" ht="28.35" customHeight="1">
      <c r="A43" s="56" t="s">
        <v>182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3" ht="13.35" customHeight="1">
      <c r="A44" s="53" t="s">
        <v>0</v>
      </c>
      <c r="B44" s="53" t="s">
        <v>1</v>
      </c>
      <c r="C44" s="52" t="s">
        <v>2</v>
      </c>
      <c r="D44" s="52"/>
      <c r="E44" s="52"/>
      <c r="F44" s="52" t="s">
        <v>3</v>
      </c>
      <c r="G44" s="52" t="s">
        <v>4</v>
      </c>
      <c r="H44" s="52"/>
      <c r="I44" s="52"/>
      <c r="J44" s="52"/>
      <c r="K44" s="52"/>
      <c r="L44" s="52"/>
      <c r="M44" s="52" t="s">
        <v>5</v>
      </c>
      <c r="N44" s="52"/>
      <c r="O44" s="52"/>
      <c r="P44" s="52"/>
      <c r="Q44" s="52"/>
      <c r="R44" s="52"/>
      <c r="S44" s="52"/>
      <c r="T44" s="52"/>
      <c r="U44" s="53" t="s">
        <v>6</v>
      </c>
      <c r="V44" s="53" t="s">
        <v>7</v>
      </c>
    </row>
    <row r="45" spans="1:23" ht="26.65" customHeight="1">
      <c r="A45" s="53"/>
      <c r="B45" s="53"/>
      <c r="C45" s="39" t="s">
        <v>8</v>
      </c>
      <c r="D45" s="39" t="s">
        <v>9</v>
      </c>
      <c r="E45" s="39" t="s">
        <v>10</v>
      </c>
      <c r="F45" s="52"/>
      <c r="G45" s="39" t="s">
        <v>11</v>
      </c>
      <c r="H45" s="39" t="s">
        <v>12</v>
      </c>
      <c r="I45" s="39" t="s">
        <v>13</v>
      </c>
      <c r="J45" s="39" t="s">
        <v>14</v>
      </c>
      <c r="K45" s="39" t="s">
        <v>15</v>
      </c>
      <c r="L45" s="39" t="s">
        <v>16</v>
      </c>
      <c r="M45" s="39" t="s">
        <v>17</v>
      </c>
      <c r="N45" s="39" t="s">
        <v>18</v>
      </c>
      <c r="O45" s="39" t="s">
        <v>19</v>
      </c>
      <c r="P45" s="39" t="s">
        <v>20</v>
      </c>
      <c r="Q45" s="39" t="s">
        <v>21</v>
      </c>
      <c r="R45" s="39" t="s">
        <v>22</v>
      </c>
      <c r="S45" s="39" t="s">
        <v>23</v>
      </c>
      <c r="T45" s="39" t="s">
        <v>24</v>
      </c>
      <c r="U45" s="53"/>
      <c r="V45" s="53"/>
    </row>
    <row r="46" spans="1:23" ht="14.65" customHeight="1">
      <c r="A46" s="48" t="s">
        <v>38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3" ht="12.2" customHeight="1">
      <c r="A47" s="40" t="s">
        <v>243</v>
      </c>
      <c r="B47" s="41">
        <v>100</v>
      </c>
      <c r="C47" s="42">
        <v>0.7</v>
      </c>
      <c r="D47" s="42">
        <v>0.1</v>
      </c>
      <c r="E47" s="42">
        <v>1.9</v>
      </c>
      <c r="F47" s="42">
        <v>12</v>
      </c>
      <c r="G47" s="42">
        <v>0.03</v>
      </c>
      <c r="H47" s="42">
        <v>4.08</v>
      </c>
      <c r="I47" s="42">
        <v>0</v>
      </c>
      <c r="J47" s="42">
        <v>0</v>
      </c>
      <c r="K47" s="42">
        <v>0</v>
      </c>
      <c r="L47" s="42">
        <v>0.02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" t="s">
        <v>56</v>
      </c>
      <c r="V47" s="4" t="s">
        <v>28</v>
      </c>
    </row>
    <row r="48" spans="1:23" ht="12.2" customHeight="1">
      <c r="A48" s="40" t="s">
        <v>91</v>
      </c>
      <c r="B48" s="41">
        <v>250</v>
      </c>
      <c r="C48" s="42">
        <v>3.75</v>
      </c>
      <c r="D48" s="42">
        <v>5.88</v>
      </c>
      <c r="E48" s="42">
        <v>16.13</v>
      </c>
      <c r="F48" s="42">
        <v>134.13</v>
      </c>
      <c r="G48" s="42">
        <v>0.08</v>
      </c>
      <c r="H48" s="42">
        <v>6.88</v>
      </c>
      <c r="I48" s="42">
        <v>0.23</v>
      </c>
      <c r="J48" s="42">
        <v>2.2999999999999998</v>
      </c>
      <c r="K48" s="42">
        <v>0</v>
      </c>
      <c r="L48" s="42">
        <v>0.06</v>
      </c>
      <c r="M48" s="42">
        <v>61.57</v>
      </c>
      <c r="N48" s="42">
        <v>33.35</v>
      </c>
      <c r="O48" s="42">
        <v>90.34</v>
      </c>
      <c r="P48" s="42">
        <v>1.62</v>
      </c>
      <c r="Q48" s="42">
        <v>455.23</v>
      </c>
      <c r="R48" s="42">
        <v>4.93</v>
      </c>
      <c r="S48" s="42">
        <v>0.03</v>
      </c>
      <c r="T48" s="42">
        <v>0</v>
      </c>
      <c r="U48" s="4" t="s">
        <v>92</v>
      </c>
      <c r="V48" s="4" t="s">
        <v>28</v>
      </c>
    </row>
    <row r="49" spans="1:23" ht="12.2" customHeight="1">
      <c r="A49" s="40" t="s">
        <v>93</v>
      </c>
      <c r="B49" s="41">
        <v>220</v>
      </c>
      <c r="C49" s="42">
        <v>14.06</v>
      </c>
      <c r="D49" s="42">
        <v>26.86</v>
      </c>
      <c r="E49" s="42">
        <v>18.45</v>
      </c>
      <c r="F49" s="42">
        <v>369.14</v>
      </c>
      <c r="G49" s="42">
        <v>0.49</v>
      </c>
      <c r="H49" s="42">
        <v>8.4600000000000009</v>
      </c>
      <c r="I49" s="42">
        <v>0.03</v>
      </c>
      <c r="J49" s="42">
        <v>1.66</v>
      </c>
      <c r="K49" s="42">
        <v>0.05</v>
      </c>
      <c r="L49" s="42">
        <v>0.18</v>
      </c>
      <c r="M49" s="42">
        <v>31.63</v>
      </c>
      <c r="N49" s="42">
        <v>46.57</v>
      </c>
      <c r="O49" s="42">
        <v>216.19</v>
      </c>
      <c r="P49" s="42">
        <v>2.75</v>
      </c>
      <c r="Q49" s="42">
        <v>921.98</v>
      </c>
      <c r="R49" s="42">
        <v>12.72</v>
      </c>
      <c r="S49" s="42">
        <v>0.1</v>
      </c>
      <c r="T49" s="42">
        <v>0</v>
      </c>
      <c r="U49" s="4" t="s">
        <v>94</v>
      </c>
      <c r="V49" s="4">
        <v>2017</v>
      </c>
    </row>
    <row r="50" spans="1:23" s="6" customFormat="1" ht="12.2" customHeight="1">
      <c r="A50" s="1" t="s">
        <v>154</v>
      </c>
      <c r="B50" s="2">
        <v>200</v>
      </c>
      <c r="C50" s="3">
        <v>2.94</v>
      </c>
      <c r="D50" s="3">
        <f>17.72*0.2</f>
        <v>3.544</v>
      </c>
      <c r="E50" s="3">
        <f>87.89*0.2</f>
        <v>17.577999999999999</v>
      </c>
      <c r="F50" s="3">
        <f>593*0.2</f>
        <v>118.60000000000001</v>
      </c>
      <c r="G50" s="3">
        <v>0.03</v>
      </c>
      <c r="H50" s="3">
        <v>0.47</v>
      </c>
      <c r="I50" s="3">
        <v>0.01</v>
      </c>
      <c r="J50" s="3">
        <v>0</v>
      </c>
      <c r="K50" s="3">
        <v>0</v>
      </c>
      <c r="L50" s="3">
        <v>0.1</v>
      </c>
      <c r="M50" s="3">
        <v>100.28</v>
      </c>
      <c r="N50" s="3">
        <v>24.74</v>
      </c>
      <c r="O50" s="3">
        <v>86.02</v>
      </c>
      <c r="P50" s="3">
        <v>0.78</v>
      </c>
      <c r="Q50" s="3">
        <v>186.56</v>
      </c>
      <c r="R50" s="3">
        <v>8.1</v>
      </c>
      <c r="S50" s="3">
        <v>0</v>
      </c>
      <c r="T50" s="3">
        <v>0</v>
      </c>
      <c r="U50" s="4" t="s">
        <v>96</v>
      </c>
      <c r="V50" s="4" t="s">
        <v>28</v>
      </c>
      <c r="W50" s="5"/>
    </row>
    <row r="51" spans="1:23" ht="12.2" customHeight="1">
      <c r="A51" s="40" t="s">
        <v>249</v>
      </c>
      <c r="B51" s="41">
        <v>55</v>
      </c>
      <c r="C51" s="42">
        <v>2.1</v>
      </c>
      <c r="D51" s="42">
        <v>3.4</v>
      </c>
      <c r="E51" s="42">
        <v>33.9</v>
      </c>
      <c r="F51" s="42">
        <v>109.4</v>
      </c>
      <c r="G51" s="42">
        <v>0.04</v>
      </c>
      <c r="H51" s="42">
        <v>0</v>
      </c>
      <c r="I51" s="42">
        <v>0.01</v>
      </c>
      <c r="J51" s="42">
        <v>0</v>
      </c>
      <c r="K51" s="42">
        <v>0</v>
      </c>
      <c r="L51" s="42">
        <v>0.03</v>
      </c>
      <c r="M51" s="42">
        <v>15.95</v>
      </c>
      <c r="N51" s="42">
        <v>11</v>
      </c>
      <c r="O51" s="42">
        <v>49.5</v>
      </c>
      <c r="P51" s="42">
        <v>1.1599999999999999</v>
      </c>
      <c r="Q51" s="42">
        <v>60.5</v>
      </c>
      <c r="R51" s="42">
        <v>0</v>
      </c>
      <c r="S51" s="42">
        <v>0</v>
      </c>
      <c r="T51" s="42">
        <v>0</v>
      </c>
      <c r="U51" s="4" t="s">
        <v>193</v>
      </c>
      <c r="V51" s="4">
        <v>2017</v>
      </c>
    </row>
    <row r="52" spans="1:23" ht="12.2" customHeight="1">
      <c r="A52" s="40" t="s">
        <v>49</v>
      </c>
      <c r="B52" s="41">
        <v>50</v>
      </c>
      <c r="C52" s="42">
        <v>3.8</v>
      </c>
      <c r="D52" s="42">
        <v>0.3</v>
      </c>
      <c r="E52" s="42">
        <v>25.1</v>
      </c>
      <c r="F52" s="42">
        <v>118.4</v>
      </c>
      <c r="G52" s="42">
        <v>0.08</v>
      </c>
      <c r="H52" s="42">
        <v>0</v>
      </c>
      <c r="I52" s="42">
        <v>0</v>
      </c>
      <c r="J52" s="42">
        <v>0.98</v>
      </c>
      <c r="K52" s="42">
        <v>0</v>
      </c>
      <c r="L52" s="42">
        <v>0.03</v>
      </c>
      <c r="M52" s="42">
        <v>11.5</v>
      </c>
      <c r="N52" s="42">
        <v>16.5</v>
      </c>
      <c r="O52" s="42">
        <v>42</v>
      </c>
      <c r="P52" s="42">
        <v>1</v>
      </c>
      <c r="Q52" s="42">
        <v>64.5</v>
      </c>
      <c r="R52" s="42">
        <v>0</v>
      </c>
      <c r="S52" s="42">
        <v>0.01</v>
      </c>
      <c r="T52" s="42">
        <v>0</v>
      </c>
      <c r="U52" s="4" t="s">
        <v>193</v>
      </c>
      <c r="V52" s="4" t="s">
        <v>36</v>
      </c>
    </row>
    <row r="53" spans="1:23" s="6" customFormat="1" ht="12.2" customHeight="1">
      <c r="A53" s="1" t="s">
        <v>35</v>
      </c>
      <c r="B53" s="2">
        <v>50</v>
      </c>
      <c r="C53" s="3">
        <f>2.65*50/40</f>
        <v>3.3125</v>
      </c>
      <c r="D53" s="3">
        <f>0.35*50/40</f>
        <v>0.4375</v>
      </c>
      <c r="E53" s="3">
        <f>16.96*50/40</f>
        <v>21.2</v>
      </c>
      <c r="F53" s="3">
        <f>81.58*50/40</f>
        <v>101.97499999999999</v>
      </c>
      <c r="G53" s="3">
        <v>7.0000000000000007E-2</v>
      </c>
      <c r="H53" s="3">
        <v>0</v>
      </c>
      <c r="I53" s="3">
        <v>0</v>
      </c>
      <c r="J53" s="3">
        <v>0.88</v>
      </c>
      <c r="K53" s="3">
        <v>0</v>
      </c>
      <c r="L53" s="3">
        <v>0.03</v>
      </c>
      <c r="M53" s="3">
        <v>7.2</v>
      </c>
      <c r="N53" s="3">
        <v>7.6</v>
      </c>
      <c r="O53" s="3">
        <v>34.799999999999997</v>
      </c>
      <c r="P53" s="3">
        <v>1.6</v>
      </c>
      <c r="Q53" s="3">
        <v>54.4</v>
      </c>
      <c r="R53" s="3">
        <v>2.2400000000000002</v>
      </c>
      <c r="S53" s="3">
        <v>0</v>
      </c>
      <c r="T53" s="3">
        <v>0</v>
      </c>
      <c r="U53" s="4" t="s">
        <v>193</v>
      </c>
      <c r="V53" s="4" t="s">
        <v>36</v>
      </c>
      <c r="W53" s="5"/>
    </row>
    <row r="54" spans="1:23" ht="21.6" customHeight="1">
      <c r="A54" s="43" t="s">
        <v>37</v>
      </c>
      <c r="B54" s="44">
        <f>SUM(B47:B53)</f>
        <v>925</v>
      </c>
      <c r="C54" s="39">
        <f t="shared" ref="C54:T54" si="3">SUM(C47:C53)</f>
        <v>30.662500000000005</v>
      </c>
      <c r="D54" s="39">
        <f t="shared" si="3"/>
        <v>40.521499999999989</v>
      </c>
      <c r="E54" s="39">
        <f t="shared" si="3"/>
        <v>134.25799999999998</v>
      </c>
      <c r="F54" s="39">
        <f t="shared" si="3"/>
        <v>963.64499999999998</v>
      </c>
      <c r="G54" s="39">
        <f t="shared" si="3"/>
        <v>0.82000000000000006</v>
      </c>
      <c r="H54" s="39">
        <f t="shared" si="3"/>
        <v>19.89</v>
      </c>
      <c r="I54" s="39">
        <f t="shared" si="3"/>
        <v>0.28000000000000003</v>
      </c>
      <c r="J54" s="39">
        <f t="shared" si="3"/>
        <v>5.8199999999999994</v>
      </c>
      <c r="K54" s="39">
        <f t="shared" si="3"/>
        <v>0.05</v>
      </c>
      <c r="L54" s="39">
        <f t="shared" si="3"/>
        <v>0.45000000000000007</v>
      </c>
      <c r="M54" s="39">
        <f t="shared" si="3"/>
        <v>228.13</v>
      </c>
      <c r="N54" s="39">
        <f t="shared" si="3"/>
        <v>139.76</v>
      </c>
      <c r="O54" s="39">
        <f t="shared" si="3"/>
        <v>518.84999999999991</v>
      </c>
      <c r="P54" s="39">
        <f t="shared" si="3"/>
        <v>8.91</v>
      </c>
      <c r="Q54" s="39">
        <f t="shared" si="3"/>
        <v>1743.17</v>
      </c>
      <c r="R54" s="39">
        <f t="shared" si="3"/>
        <v>27.990000000000002</v>
      </c>
      <c r="S54" s="39">
        <f t="shared" si="3"/>
        <v>0.14000000000000001</v>
      </c>
      <c r="T54" s="39">
        <f t="shared" si="3"/>
        <v>0</v>
      </c>
      <c r="U54" s="37"/>
      <c r="V54" s="37"/>
    </row>
    <row r="55" spans="1:23" ht="14.1" customHeight="1">
      <c r="A55" s="55" t="s">
        <v>98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3" ht="28.35" customHeight="1">
      <c r="A56" s="56" t="s">
        <v>183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3" ht="13.35" customHeight="1">
      <c r="A57" s="53" t="s">
        <v>0</v>
      </c>
      <c r="B57" s="53" t="s">
        <v>1</v>
      </c>
      <c r="C57" s="52" t="s">
        <v>2</v>
      </c>
      <c r="D57" s="52"/>
      <c r="E57" s="52"/>
      <c r="F57" s="52" t="s">
        <v>3</v>
      </c>
      <c r="G57" s="52" t="s">
        <v>4</v>
      </c>
      <c r="H57" s="52"/>
      <c r="I57" s="52"/>
      <c r="J57" s="52"/>
      <c r="K57" s="52"/>
      <c r="L57" s="52"/>
      <c r="M57" s="52" t="s">
        <v>5</v>
      </c>
      <c r="N57" s="52"/>
      <c r="O57" s="52"/>
      <c r="P57" s="52"/>
      <c r="Q57" s="52"/>
      <c r="R57" s="52"/>
      <c r="S57" s="52"/>
      <c r="T57" s="52"/>
      <c r="U57" s="53" t="s">
        <v>6</v>
      </c>
      <c r="V57" s="53" t="s">
        <v>7</v>
      </c>
    </row>
    <row r="58" spans="1:23" ht="26.65" customHeight="1">
      <c r="A58" s="53"/>
      <c r="B58" s="53"/>
      <c r="C58" s="39" t="s">
        <v>8</v>
      </c>
      <c r="D58" s="39" t="s">
        <v>9</v>
      </c>
      <c r="E58" s="39" t="s">
        <v>10</v>
      </c>
      <c r="F58" s="52"/>
      <c r="G58" s="39" t="s">
        <v>11</v>
      </c>
      <c r="H58" s="39" t="s">
        <v>12</v>
      </c>
      <c r="I58" s="39" t="s">
        <v>13</v>
      </c>
      <c r="J58" s="39" t="s">
        <v>14</v>
      </c>
      <c r="K58" s="39" t="s">
        <v>15</v>
      </c>
      <c r="L58" s="39" t="s">
        <v>16</v>
      </c>
      <c r="M58" s="39" t="s">
        <v>17</v>
      </c>
      <c r="N58" s="39" t="s">
        <v>18</v>
      </c>
      <c r="O58" s="39" t="s">
        <v>19</v>
      </c>
      <c r="P58" s="39" t="s">
        <v>20</v>
      </c>
      <c r="Q58" s="39" t="s">
        <v>21</v>
      </c>
      <c r="R58" s="39" t="s">
        <v>22</v>
      </c>
      <c r="S58" s="39" t="s">
        <v>23</v>
      </c>
      <c r="T58" s="39" t="s">
        <v>24</v>
      </c>
      <c r="U58" s="53"/>
      <c r="V58" s="53"/>
    </row>
    <row r="59" spans="1:23" ht="14.65" customHeight="1">
      <c r="A59" s="48" t="s">
        <v>38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3" ht="12.2" customHeight="1">
      <c r="A60" s="40" t="s">
        <v>100</v>
      </c>
      <c r="B60" s="41">
        <v>100</v>
      </c>
      <c r="C60" s="42">
        <v>1.5</v>
      </c>
      <c r="D60" s="42">
        <v>5.0999999999999996</v>
      </c>
      <c r="E60" s="42">
        <v>9.3000000000000007</v>
      </c>
      <c r="F60" s="42">
        <v>89.8</v>
      </c>
      <c r="G60" s="42">
        <v>0.02</v>
      </c>
      <c r="H60" s="42">
        <v>14.68</v>
      </c>
      <c r="I60" s="42">
        <v>0.25</v>
      </c>
      <c r="J60" s="42">
        <v>2.21</v>
      </c>
      <c r="K60" s="42">
        <v>0</v>
      </c>
      <c r="L60" s="42">
        <v>0.03</v>
      </c>
      <c r="M60" s="42">
        <v>39.630000000000003</v>
      </c>
      <c r="N60" s="42">
        <v>15.23</v>
      </c>
      <c r="O60" s="42">
        <v>27.59</v>
      </c>
      <c r="P60" s="42">
        <v>0.81</v>
      </c>
      <c r="Q60" s="42">
        <v>165.96</v>
      </c>
      <c r="R60" s="42">
        <v>2.86</v>
      </c>
      <c r="S60" s="42">
        <v>0.01</v>
      </c>
      <c r="T60" s="42">
        <v>0</v>
      </c>
      <c r="U60" s="4" t="s">
        <v>218</v>
      </c>
      <c r="V60" s="4" t="s">
        <v>28</v>
      </c>
    </row>
    <row r="61" spans="1:23" ht="12.2" customHeight="1">
      <c r="A61" s="40" t="s">
        <v>101</v>
      </c>
      <c r="B61" s="41">
        <v>250</v>
      </c>
      <c r="C61" s="42">
        <v>9.65</v>
      </c>
      <c r="D61" s="42">
        <v>15.88</v>
      </c>
      <c r="E61" s="42">
        <v>7.65</v>
      </c>
      <c r="F61" s="42">
        <v>291.13</v>
      </c>
      <c r="G61" s="42">
        <v>0.33</v>
      </c>
      <c r="H61" s="42">
        <v>9.9700000000000006</v>
      </c>
      <c r="I61" s="42">
        <v>0.22</v>
      </c>
      <c r="J61" s="42">
        <v>1.99</v>
      </c>
      <c r="K61" s="42">
        <v>0.11</v>
      </c>
      <c r="L61" s="42">
        <v>0.13</v>
      </c>
      <c r="M61" s="42">
        <v>53.23</v>
      </c>
      <c r="N61" s="42">
        <v>36.67</v>
      </c>
      <c r="O61" s="42">
        <v>157.21</v>
      </c>
      <c r="P61" s="42">
        <v>2.04</v>
      </c>
      <c r="Q61" s="42">
        <v>535.83000000000004</v>
      </c>
      <c r="R61" s="42">
        <v>9.1199999999999992</v>
      </c>
      <c r="S61" s="42">
        <v>0.08</v>
      </c>
      <c r="T61" s="42">
        <v>0</v>
      </c>
      <c r="U61" s="4" t="s">
        <v>219</v>
      </c>
      <c r="V61" s="4" t="s">
        <v>28</v>
      </c>
    </row>
    <row r="62" spans="1:23" ht="12.2" customHeight="1">
      <c r="A62" s="40" t="s">
        <v>103</v>
      </c>
      <c r="B62" s="41">
        <v>200</v>
      </c>
      <c r="C62" s="42">
        <v>9.07</v>
      </c>
      <c r="D62" s="42">
        <v>9.27</v>
      </c>
      <c r="E62" s="42">
        <v>44.27</v>
      </c>
      <c r="F62" s="42">
        <v>239.2</v>
      </c>
      <c r="G62" s="42">
        <v>0.09</v>
      </c>
      <c r="H62" s="42">
        <v>0.21</v>
      </c>
      <c r="I62" s="42">
        <v>0.23</v>
      </c>
      <c r="J62" s="42">
        <v>4.04</v>
      </c>
      <c r="K62" s="42">
        <v>1.5</v>
      </c>
      <c r="L62" s="42">
        <v>0.32</v>
      </c>
      <c r="M62" s="42">
        <v>178.86</v>
      </c>
      <c r="N62" s="42">
        <v>21.29</v>
      </c>
      <c r="O62" s="42">
        <v>218.66</v>
      </c>
      <c r="P62" s="42">
        <v>2.3199999999999998</v>
      </c>
      <c r="Q62" s="42">
        <v>200.16</v>
      </c>
      <c r="R62" s="42">
        <v>15.97</v>
      </c>
      <c r="S62" s="42">
        <v>0.04</v>
      </c>
      <c r="T62" s="42">
        <v>0.03</v>
      </c>
      <c r="U62" s="4" t="s">
        <v>215</v>
      </c>
      <c r="V62" s="4">
        <v>2017</v>
      </c>
    </row>
    <row r="63" spans="1:23" s="6" customFormat="1" ht="12.2" customHeight="1">
      <c r="A63" s="1" t="s">
        <v>257</v>
      </c>
      <c r="B63" s="2">
        <v>200</v>
      </c>
      <c r="C63" s="3">
        <v>1.4</v>
      </c>
      <c r="D63" s="3">
        <v>0.4</v>
      </c>
      <c r="E63" s="3">
        <v>22.8</v>
      </c>
      <c r="F63" s="3">
        <v>100.4</v>
      </c>
      <c r="G63" s="3">
        <f>0.11*0.18</f>
        <v>1.9799999999999998E-2</v>
      </c>
      <c r="H63" s="3">
        <f>74*0.18</f>
        <v>13.32</v>
      </c>
      <c r="I63" s="3">
        <f>0</f>
        <v>0</v>
      </c>
      <c r="J63" s="3">
        <v>0</v>
      </c>
      <c r="K63" s="3">
        <v>0</v>
      </c>
      <c r="L63" s="3">
        <f>0.22*0.18</f>
        <v>3.9599999999999996E-2</v>
      </c>
      <c r="M63" s="3">
        <f>170*0.18</f>
        <v>30.599999999999998</v>
      </c>
      <c r="N63" s="3">
        <f>60*0.18</f>
        <v>10.799999999999999</v>
      </c>
      <c r="O63" s="3">
        <f>180*0.18</f>
        <v>32.4</v>
      </c>
      <c r="P63" s="3">
        <f>3*0.18</f>
        <v>0.54</v>
      </c>
      <c r="Q63" s="3">
        <f>2500*0.18</f>
        <v>450</v>
      </c>
      <c r="R63" s="3">
        <v>0</v>
      </c>
      <c r="S63" s="3">
        <v>0</v>
      </c>
      <c r="T63" s="3">
        <v>0</v>
      </c>
      <c r="U63" s="4" t="s">
        <v>61</v>
      </c>
      <c r="V63" s="4" t="s">
        <v>28</v>
      </c>
      <c r="W63" s="5"/>
    </row>
    <row r="64" spans="1:23" ht="12.2" customHeight="1">
      <c r="A64" s="40" t="s">
        <v>49</v>
      </c>
      <c r="B64" s="41">
        <v>50</v>
      </c>
      <c r="C64" s="42">
        <v>3.8</v>
      </c>
      <c r="D64" s="42">
        <v>0.3</v>
      </c>
      <c r="E64" s="42">
        <v>25.1</v>
      </c>
      <c r="F64" s="42">
        <v>118.4</v>
      </c>
      <c r="G64" s="42">
        <v>0.08</v>
      </c>
      <c r="H64" s="42">
        <v>0</v>
      </c>
      <c r="I64" s="42">
        <v>0</v>
      </c>
      <c r="J64" s="42">
        <v>0.98</v>
      </c>
      <c r="K64" s="42">
        <v>0</v>
      </c>
      <c r="L64" s="42">
        <v>0.03</v>
      </c>
      <c r="M64" s="42">
        <v>11.5</v>
      </c>
      <c r="N64" s="42">
        <v>16.5</v>
      </c>
      <c r="O64" s="42">
        <v>42</v>
      </c>
      <c r="P64" s="42">
        <v>1</v>
      </c>
      <c r="Q64" s="42">
        <v>64.5</v>
      </c>
      <c r="R64" s="42">
        <v>0</v>
      </c>
      <c r="S64" s="42">
        <v>0.01</v>
      </c>
      <c r="T64" s="42">
        <v>0</v>
      </c>
      <c r="U64" s="4" t="s">
        <v>193</v>
      </c>
      <c r="V64" s="4" t="s">
        <v>36</v>
      </c>
    </row>
    <row r="65" spans="1:23" s="6" customFormat="1" ht="12.2" customHeight="1">
      <c r="A65" s="1" t="s">
        <v>35</v>
      </c>
      <c r="B65" s="2">
        <v>50</v>
      </c>
      <c r="C65" s="3">
        <f>2.65*50/40</f>
        <v>3.3125</v>
      </c>
      <c r="D65" s="3">
        <f>0.35*50/40</f>
        <v>0.4375</v>
      </c>
      <c r="E65" s="3">
        <f>16.96*50/40</f>
        <v>21.2</v>
      </c>
      <c r="F65" s="3">
        <f>81.58*50/40</f>
        <v>101.97499999999999</v>
      </c>
      <c r="G65" s="3">
        <v>7.0000000000000007E-2</v>
      </c>
      <c r="H65" s="3">
        <v>0</v>
      </c>
      <c r="I65" s="3">
        <v>0</v>
      </c>
      <c r="J65" s="3">
        <v>0.88</v>
      </c>
      <c r="K65" s="3">
        <v>0</v>
      </c>
      <c r="L65" s="3">
        <v>0.03</v>
      </c>
      <c r="M65" s="3">
        <v>7.2</v>
      </c>
      <c r="N65" s="3">
        <v>7.6</v>
      </c>
      <c r="O65" s="3">
        <v>34.799999999999997</v>
      </c>
      <c r="P65" s="3">
        <v>1.6</v>
      </c>
      <c r="Q65" s="3">
        <v>54.4</v>
      </c>
      <c r="R65" s="3">
        <v>2.2400000000000002</v>
      </c>
      <c r="S65" s="3">
        <v>0</v>
      </c>
      <c r="T65" s="3">
        <v>0</v>
      </c>
      <c r="U65" s="4" t="s">
        <v>193</v>
      </c>
      <c r="V65" s="4" t="s">
        <v>36</v>
      </c>
      <c r="W65" s="5"/>
    </row>
    <row r="66" spans="1:23" s="6" customFormat="1" ht="12.2" customHeight="1">
      <c r="A66" s="1" t="s">
        <v>70</v>
      </c>
      <c r="B66" s="2">
        <v>200</v>
      </c>
      <c r="C66" s="3">
        <v>5.8</v>
      </c>
      <c r="D66" s="3">
        <v>5</v>
      </c>
      <c r="E66" s="3">
        <v>9.6</v>
      </c>
      <c r="F66" s="3">
        <v>107</v>
      </c>
      <c r="G66" s="3">
        <v>0.08</v>
      </c>
      <c r="H66" s="3">
        <v>2.6</v>
      </c>
      <c r="I66" s="3">
        <v>40</v>
      </c>
      <c r="J66" s="3">
        <v>0</v>
      </c>
      <c r="K66" s="3">
        <v>0</v>
      </c>
      <c r="L66" s="3">
        <v>0.03</v>
      </c>
      <c r="M66" s="3">
        <v>240</v>
      </c>
      <c r="N66" s="3">
        <v>28</v>
      </c>
      <c r="O66" s="3">
        <v>180</v>
      </c>
      <c r="P66" s="3">
        <v>0.2</v>
      </c>
      <c r="Q66" s="3">
        <v>292</v>
      </c>
      <c r="R66" s="3">
        <v>0</v>
      </c>
      <c r="S66" s="3">
        <v>0</v>
      </c>
      <c r="T66" s="3">
        <v>0</v>
      </c>
      <c r="U66" s="4" t="s">
        <v>193</v>
      </c>
      <c r="V66" s="4"/>
      <c r="W66" s="5"/>
    </row>
    <row r="67" spans="1:23" ht="21.6" customHeight="1">
      <c r="A67" s="43" t="s">
        <v>37</v>
      </c>
      <c r="B67" s="44">
        <f>SUM(B60:B66)</f>
        <v>1050</v>
      </c>
      <c r="C67" s="39">
        <f t="shared" ref="C67:T67" si="4">SUM(C60:C66)</f>
        <v>34.532499999999999</v>
      </c>
      <c r="D67" s="39">
        <f t="shared" si="4"/>
        <v>36.387500000000003</v>
      </c>
      <c r="E67" s="39">
        <f t="shared" si="4"/>
        <v>139.91999999999999</v>
      </c>
      <c r="F67" s="39">
        <f t="shared" si="4"/>
        <v>1047.905</v>
      </c>
      <c r="G67" s="39">
        <f t="shared" si="4"/>
        <v>0.68980000000000008</v>
      </c>
      <c r="H67" s="39">
        <f t="shared" si="4"/>
        <v>40.78</v>
      </c>
      <c r="I67" s="39">
        <f t="shared" si="4"/>
        <v>40.700000000000003</v>
      </c>
      <c r="J67" s="39">
        <f t="shared" si="4"/>
        <v>10.100000000000001</v>
      </c>
      <c r="K67" s="39">
        <f t="shared" si="4"/>
        <v>1.61</v>
      </c>
      <c r="L67" s="39">
        <f t="shared" si="4"/>
        <v>0.60960000000000003</v>
      </c>
      <c r="M67" s="39">
        <f t="shared" si="4"/>
        <v>561.02</v>
      </c>
      <c r="N67" s="39">
        <f t="shared" si="4"/>
        <v>136.08999999999997</v>
      </c>
      <c r="O67" s="39">
        <f t="shared" si="4"/>
        <v>692.66</v>
      </c>
      <c r="P67" s="39">
        <f t="shared" si="4"/>
        <v>8.51</v>
      </c>
      <c r="Q67" s="39">
        <f t="shared" si="4"/>
        <v>1762.8500000000001</v>
      </c>
      <c r="R67" s="39">
        <f t="shared" si="4"/>
        <v>30.189999999999998</v>
      </c>
      <c r="S67" s="39">
        <f t="shared" si="4"/>
        <v>0.14000000000000001</v>
      </c>
      <c r="T67" s="39">
        <f t="shared" si="4"/>
        <v>0.03</v>
      </c>
      <c r="U67" s="37"/>
      <c r="V67" s="37"/>
    </row>
    <row r="68" spans="1:23" ht="14.1" customHeight="1">
      <c r="A68" s="55" t="s">
        <v>106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3" ht="28.35" customHeight="1">
      <c r="A69" s="56" t="s">
        <v>184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3" ht="13.35" customHeight="1">
      <c r="A70" s="53" t="s">
        <v>0</v>
      </c>
      <c r="B70" s="53" t="s">
        <v>1</v>
      </c>
      <c r="C70" s="52" t="s">
        <v>2</v>
      </c>
      <c r="D70" s="52"/>
      <c r="E70" s="52"/>
      <c r="F70" s="52" t="s">
        <v>3</v>
      </c>
      <c r="G70" s="52" t="s">
        <v>4</v>
      </c>
      <c r="H70" s="52"/>
      <c r="I70" s="52"/>
      <c r="J70" s="52"/>
      <c r="K70" s="52"/>
      <c r="L70" s="52"/>
      <c r="M70" s="52" t="s">
        <v>5</v>
      </c>
      <c r="N70" s="52"/>
      <c r="O70" s="52"/>
      <c r="P70" s="52"/>
      <c r="Q70" s="52"/>
      <c r="R70" s="52"/>
      <c r="S70" s="52"/>
      <c r="T70" s="52"/>
      <c r="U70" s="53" t="s">
        <v>6</v>
      </c>
      <c r="V70" s="53" t="s">
        <v>7</v>
      </c>
    </row>
    <row r="71" spans="1:23" ht="26.65" customHeight="1">
      <c r="A71" s="53"/>
      <c r="B71" s="53"/>
      <c r="C71" s="39" t="s">
        <v>8</v>
      </c>
      <c r="D71" s="39" t="s">
        <v>9</v>
      </c>
      <c r="E71" s="39" t="s">
        <v>10</v>
      </c>
      <c r="F71" s="52"/>
      <c r="G71" s="39" t="s">
        <v>11</v>
      </c>
      <c r="H71" s="39" t="s">
        <v>12</v>
      </c>
      <c r="I71" s="39" t="s">
        <v>13</v>
      </c>
      <c r="J71" s="39" t="s">
        <v>14</v>
      </c>
      <c r="K71" s="39" t="s">
        <v>15</v>
      </c>
      <c r="L71" s="39" t="s">
        <v>16</v>
      </c>
      <c r="M71" s="39" t="s">
        <v>17</v>
      </c>
      <c r="N71" s="39" t="s">
        <v>18</v>
      </c>
      <c r="O71" s="39" t="s">
        <v>19</v>
      </c>
      <c r="P71" s="39" t="s">
        <v>20</v>
      </c>
      <c r="Q71" s="39" t="s">
        <v>21</v>
      </c>
      <c r="R71" s="39" t="s">
        <v>22</v>
      </c>
      <c r="S71" s="39" t="s">
        <v>23</v>
      </c>
      <c r="T71" s="39" t="s">
        <v>24</v>
      </c>
      <c r="U71" s="53"/>
      <c r="V71" s="53"/>
    </row>
    <row r="72" spans="1:23" ht="14.65" customHeight="1">
      <c r="A72" s="48" t="s">
        <v>38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3" spans="1:23" ht="12.2" customHeight="1">
      <c r="A73" s="40" t="s">
        <v>247</v>
      </c>
      <c r="B73" s="41">
        <v>100</v>
      </c>
      <c r="C73" s="42">
        <v>1.1200000000000001</v>
      </c>
      <c r="D73" s="42">
        <v>0.2</v>
      </c>
      <c r="E73" s="42">
        <v>3.8</v>
      </c>
      <c r="F73" s="42">
        <v>22</v>
      </c>
      <c r="G73" s="42">
        <v>0.06</v>
      </c>
      <c r="H73" s="42">
        <v>25</v>
      </c>
      <c r="I73" s="42">
        <v>0.17</v>
      </c>
      <c r="J73" s="42">
        <v>0.39</v>
      </c>
      <c r="K73" s="42">
        <v>0</v>
      </c>
      <c r="L73" s="42">
        <v>0.04</v>
      </c>
      <c r="M73" s="42">
        <v>14</v>
      </c>
      <c r="N73" s="42">
        <v>20</v>
      </c>
      <c r="O73" s="42">
        <v>26</v>
      </c>
      <c r="P73" s="42">
        <v>1</v>
      </c>
      <c r="Q73" s="42">
        <v>290</v>
      </c>
      <c r="R73" s="42">
        <v>2</v>
      </c>
      <c r="S73" s="42">
        <v>0</v>
      </c>
      <c r="T73" s="42">
        <v>0</v>
      </c>
      <c r="U73" s="8" t="s">
        <v>56</v>
      </c>
      <c r="V73" s="8">
        <v>2017</v>
      </c>
    </row>
    <row r="74" spans="1:23" ht="12.2" customHeight="1">
      <c r="A74" s="40" t="s">
        <v>111</v>
      </c>
      <c r="B74" s="41">
        <v>250</v>
      </c>
      <c r="C74" s="42">
        <v>2.4</v>
      </c>
      <c r="D74" s="42">
        <v>5.0999999999999996</v>
      </c>
      <c r="E74" s="42">
        <v>15.3</v>
      </c>
      <c r="F74" s="42">
        <v>117.3</v>
      </c>
      <c r="G74" s="42">
        <v>0.03</v>
      </c>
      <c r="H74" s="42">
        <v>0.75</v>
      </c>
      <c r="I74" s="42">
        <v>0.19</v>
      </c>
      <c r="J74" s="42">
        <v>2.6</v>
      </c>
      <c r="K74" s="42">
        <v>0</v>
      </c>
      <c r="L74" s="42">
        <v>0.01</v>
      </c>
      <c r="M74" s="42">
        <v>27.05</v>
      </c>
      <c r="N74" s="42">
        <v>10.51</v>
      </c>
      <c r="O74" s="42">
        <v>27.95</v>
      </c>
      <c r="P74" s="42">
        <v>0.61</v>
      </c>
      <c r="Q74" s="42">
        <v>71.94</v>
      </c>
      <c r="R74" s="42">
        <v>1.07</v>
      </c>
      <c r="S74" s="42">
        <v>0.01</v>
      </c>
      <c r="T74" s="42">
        <v>0</v>
      </c>
      <c r="U74" s="8" t="s">
        <v>112</v>
      </c>
      <c r="V74" s="8">
        <v>2017</v>
      </c>
    </row>
    <row r="75" spans="1:23" ht="12.2" customHeight="1">
      <c r="A75" s="40" t="s">
        <v>45</v>
      </c>
      <c r="B75" s="41">
        <v>125</v>
      </c>
      <c r="C75" s="42">
        <v>10.29</v>
      </c>
      <c r="D75" s="42">
        <v>8.82</v>
      </c>
      <c r="E75" s="42">
        <v>14.65</v>
      </c>
      <c r="F75" s="42">
        <v>179.68</v>
      </c>
      <c r="G75" s="42">
        <v>0.11</v>
      </c>
      <c r="H75" s="42">
        <v>0.2</v>
      </c>
      <c r="I75" s="42">
        <v>0.03</v>
      </c>
      <c r="J75" s="42">
        <v>2.04</v>
      </c>
      <c r="K75" s="42">
        <v>7.0000000000000007E-2</v>
      </c>
      <c r="L75" s="42">
        <v>0.1</v>
      </c>
      <c r="M75" s="42">
        <v>57.19</v>
      </c>
      <c r="N75" s="42">
        <v>51.66</v>
      </c>
      <c r="O75" s="42">
        <v>209.36</v>
      </c>
      <c r="P75" s="42">
        <v>1.64</v>
      </c>
      <c r="Q75" s="42">
        <v>371.13</v>
      </c>
      <c r="R75" s="42">
        <v>106.15</v>
      </c>
      <c r="S75" s="42">
        <v>0.45</v>
      </c>
      <c r="T75" s="42">
        <v>0.01</v>
      </c>
      <c r="U75" s="4" t="s">
        <v>46</v>
      </c>
      <c r="V75" s="4" t="s">
        <v>28</v>
      </c>
    </row>
    <row r="76" spans="1:23" ht="12.2" customHeight="1">
      <c r="A76" s="40" t="s">
        <v>240</v>
      </c>
      <c r="B76" s="41">
        <v>180</v>
      </c>
      <c r="C76" s="42">
        <v>4.4400000000000004</v>
      </c>
      <c r="D76" s="42">
        <v>6.32</v>
      </c>
      <c r="E76" s="42">
        <v>46.57</v>
      </c>
      <c r="F76" s="42">
        <v>268.08999999999997</v>
      </c>
      <c r="G76" s="47">
        <v>0.04</v>
      </c>
      <c r="H76" s="47">
        <v>0</v>
      </c>
      <c r="I76" s="47">
        <v>0.04</v>
      </c>
      <c r="J76" s="47">
        <v>0.47</v>
      </c>
      <c r="K76" s="47">
        <v>0.12</v>
      </c>
      <c r="L76" s="47">
        <v>0.04</v>
      </c>
      <c r="M76" s="47">
        <v>29.18</v>
      </c>
      <c r="N76" s="47">
        <v>33.14</v>
      </c>
      <c r="O76" s="47">
        <v>90.33</v>
      </c>
      <c r="P76" s="47">
        <v>0.67</v>
      </c>
      <c r="Q76" s="47">
        <v>67.41</v>
      </c>
      <c r="R76" s="47">
        <v>0.91</v>
      </c>
      <c r="S76" s="47">
        <v>0.03</v>
      </c>
      <c r="T76" s="47">
        <v>0.01</v>
      </c>
      <c r="U76" s="8">
        <v>304</v>
      </c>
      <c r="V76" s="8">
        <v>2017</v>
      </c>
    </row>
    <row r="77" spans="1:23" ht="12.2" customHeight="1">
      <c r="A77" s="40" t="s">
        <v>32</v>
      </c>
      <c r="B77" s="41">
        <v>180</v>
      </c>
      <c r="C77" s="3">
        <f>1.52*180/200</f>
        <v>1.3680000000000001</v>
      </c>
      <c r="D77" s="3">
        <f>1.35*180/200</f>
        <v>1.2150000000000001</v>
      </c>
      <c r="E77" s="3">
        <v>14.31</v>
      </c>
      <c r="F77" s="3">
        <f>81*180/200</f>
        <v>72.900000000000006</v>
      </c>
      <c r="G77" s="3">
        <f>0.04</f>
        <v>0.04</v>
      </c>
      <c r="H77" s="3">
        <v>1.33</v>
      </c>
      <c r="I77" s="3">
        <v>0.41</v>
      </c>
      <c r="J77" s="3">
        <v>0</v>
      </c>
      <c r="K77" s="3">
        <v>0</v>
      </c>
      <c r="L77" s="3">
        <v>0.16</v>
      </c>
      <c r="M77" s="3">
        <v>126.6</v>
      </c>
      <c r="N77" s="3">
        <v>15.4</v>
      </c>
      <c r="O77" s="3">
        <v>92.8</v>
      </c>
      <c r="P77" s="3">
        <v>0.41</v>
      </c>
      <c r="Q77" s="3">
        <v>154.6</v>
      </c>
      <c r="R77" s="3">
        <v>4.5</v>
      </c>
      <c r="S77" s="3">
        <v>0</v>
      </c>
      <c r="T77" s="3">
        <v>0</v>
      </c>
      <c r="U77" s="8" t="s">
        <v>33</v>
      </c>
      <c r="V77" s="8">
        <v>2017</v>
      </c>
    </row>
    <row r="78" spans="1:23" ht="12.2" customHeight="1">
      <c r="A78" s="40" t="s">
        <v>49</v>
      </c>
      <c r="B78" s="41">
        <v>50</v>
      </c>
      <c r="C78" s="42">
        <v>3.8</v>
      </c>
      <c r="D78" s="42">
        <v>0.3</v>
      </c>
      <c r="E78" s="42">
        <v>25.1</v>
      </c>
      <c r="F78" s="42">
        <v>118.4</v>
      </c>
      <c r="G78" s="42">
        <v>0.08</v>
      </c>
      <c r="H78" s="42">
        <v>0</v>
      </c>
      <c r="I78" s="42">
        <v>0</v>
      </c>
      <c r="J78" s="42">
        <v>0.98</v>
      </c>
      <c r="K78" s="42">
        <v>0</v>
      </c>
      <c r="L78" s="42">
        <v>0.03</v>
      </c>
      <c r="M78" s="42">
        <v>11.5</v>
      </c>
      <c r="N78" s="42">
        <v>16.5</v>
      </c>
      <c r="O78" s="42">
        <v>42</v>
      </c>
      <c r="P78" s="42">
        <v>1</v>
      </c>
      <c r="Q78" s="42">
        <v>64.5</v>
      </c>
      <c r="R78" s="42">
        <v>0</v>
      </c>
      <c r="S78" s="42">
        <v>0.01</v>
      </c>
      <c r="T78" s="42">
        <v>0</v>
      </c>
      <c r="U78" s="8"/>
      <c r="V78" s="8">
        <v>2020</v>
      </c>
    </row>
    <row r="79" spans="1:23" ht="12.2" customHeight="1">
      <c r="A79" s="40" t="s">
        <v>35</v>
      </c>
      <c r="B79" s="41">
        <v>30</v>
      </c>
      <c r="C79" s="42">
        <v>1.99</v>
      </c>
      <c r="D79" s="42">
        <v>0.26</v>
      </c>
      <c r="E79" s="42">
        <v>12.72</v>
      </c>
      <c r="F79" s="42">
        <v>61.19</v>
      </c>
      <c r="G79" s="42">
        <v>0.05</v>
      </c>
      <c r="H79" s="42">
        <v>0</v>
      </c>
      <c r="I79" s="42">
        <v>0</v>
      </c>
      <c r="J79" s="42">
        <v>0.66</v>
      </c>
      <c r="K79" s="42">
        <v>0</v>
      </c>
      <c r="L79" s="42">
        <v>0.02</v>
      </c>
      <c r="M79" s="42">
        <v>5.4</v>
      </c>
      <c r="N79" s="42">
        <v>5.7</v>
      </c>
      <c r="O79" s="42">
        <v>26.1</v>
      </c>
      <c r="P79" s="42">
        <v>1.2</v>
      </c>
      <c r="Q79" s="42">
        <v>40.799999999999997</v>
      </c>
      <c r="R79" s="42">
        <v>1.68</v>
      </c>
      <c r="S79" s="42">
        <v>0</v>
      </c>
      <c r="T79" s="42">
        <v>0</v>
      </c>
      <c r="U79" s="8"/>
      <c r="V79" s="8">
        <v>2020</v>
      </c>
    </row>
    <row r="80" spans="1:23" ht="12.2" customHeight="1">
      <c r="A80" s="43" t="s">
        <v>37</v>
      </c>
      <c r="B80" s="44">
        <f t="shared" ref="B80:T80" si="5">SUM(B73:B79)</f>
        <v>915</v>
      </c>
      <c r="C80" s="39">
        <f t="shared" si="5"/>
        <v>25.407999999999998</v>
      </c>
      <c r="D80" s="39">
        <f t="shared" si="5"/>
        <v>22.215000000000003</v>
      </c>
      <c r="E80" s="39">
        <f t="shared" si="5"/>
        <v>132.44999999999999</v>
      </c>
      <c r="F80" s="39">
        <f t="shared" si="5"/>
        <v>839.56</v>
      </c>
      <c r="G80" s="39">
        <f t="shared" si="5"/>
        <v>0.41000000000000003</v>
      </c>
      <c r="H80" s="39">
        <f t="shared" si="5"/>
        <v>27.28</v>
      </c>
      <c r="I80" s="39">
        <f t="shared" si="5"/>
        <v>0.84</v>
      </c>
      <c r="J80" s="39">
        <f t="shared" si="5"/>
        <v>7.1400000000000006</v>
      </c>
      <c r="K80" s="39">
        <f t="shared" si="5"/>
        <v>0.19</v>
      </c>
      <c r="L80" s="39">
        <f t="shared" si="5"/>
        <v>0.4</v>
      </c>
      <c r="M80" s="39">
        <f t="shared" si="5"/>
        <v>270.91999999999996</v>
      </c>
      <c r="N80" s="39">
        <f t="shared" si="5"/>
        <v>152.90999999999997</v>
      </c>
      <c r="O80" s="39">
        <f t="shared" si="5"/>
        <v>514.54</v>
      </c>
      <c r="P80" s="39">
        <f t="shared" si="5"/>
        <v>6.53</v>
      </c>
      <c r="Q80" s="39">
        <f t="shared" si="5"/>
        <v>1060.3799999999999</v>
      </c>
      <c r="R80" s="39">
        <f t="shared" si="5"/>
        <v>116.31</v>
      </c>
      <c r="S80" s="39">
        <f t="shared" si="5"/>
        <v>0.5</v>
      </c>
      <c r="T80" s="39">
        <f t="shared" si="5"/>
        <v>0.02</v>
      </c>
      <c r="U80" s="37"/>
      <c r="V80" s="37"/>
    </row>
    <row r="81" spans="1:23" ht="14.1" customHeight="1">
      <c r="A81" s="55" t="s">
        <v>113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3" ht="28.35" customHeight="1">
      <c r="A82" s="56" t="s">
        <v>185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3" ht="13.35" customHeight="1">
      <c r="A83" s="53" t="s">
        <v>0</v>
      </c>
      <c r="B83" s="53" t="s">
        <v>1</v>
      </c>
      <c r="C83" s="52" t="s">
        <v>2</v>
      </c>
      <c r="D83" s="52"/>
      <c r="E83" s="52"/>
      <c r="F83" s="52" t="s">
        <v>3</v>
      </c>
      <c r="G83" s="52" t="s">
        <v>4</v>
      </c>
      <c r="H83" s="52"/>
      <c r="I83" s="52"/>
      <c r="J83" s="52"/>
      <c r="K83" s="52"/>
      <c r="L83" s="52"/>
      <c r="M83" s="52" t="s">
        <v>5</v>
      </c>
      <c r="N83" s="52"/>
      <c r="O83" s="52"/>
      <c r="P83" s="52"/>
      <c r="Q83" s="52"/>
      <c r="R83" s="52"/>
      <c r="S83" s="52"/>
      <c r="T83" s="52"/>
      <c r="U83" s="53" t="s">
        <v>6</v>
      </c>
      <c r="V83" s="53" t="s">
        <v>7</v>
      </c>
    </row>
    <row r="84" spans="1:23" ht="26.65" customHeight="1">
      <c r="A84" s="53"/>
      <c r="B84" s="53"/>
      <c r="C84" s="39" t="s">
        <v>8</v>
      </c>
      <c r="D84" s="39" t="s">
        <v>9</v>
      </c>
      <c r="E84" s="39" t="s">
        <v>10</v>
      </c>
      <c r="F84" s="52"/>
      <c r="G84" s="39" t="s">
        <v>11</v>
      </c>
      <c r="H84" s="39" t="s">
        <v>12</v>
      </c>
      <c r="I84" s="39" t="s">
        <v>13</v>
      </c>
      <c r="J84" s="39" t="s">
        <v>14</v>
      </c>
      <c r="K84" s="39" t="s">
        <v>15</v>
      </c>
      <c r="L84" s="39" t="s">
        <v>16</v>
      </c>
      <c r="M84" s="39" t="s">
        <v>17</v>
      </c>
      <c r="N84" s="39" t="s">
        <v>18</v>
      </c>
      <c r="O84" s="39" t="s">
        <v>19</v>
      </c>
      <c r="P84" s="39" t="s">
        <v>20</v>
      </c>
      <c r="Q84" s="39" t="s">
        <v>21</v>
      </c>
      <c r="R84" s="39" t="s">
        <v>22</v>
      </c>
      <c r="S84" s="39" t="s">
        <v>23</v>
      </c>
      <c r="T84" s="39" t="s">
        <v>24</v>
      </c>
      <c r="U84" s="53"/>
      <c r="V84" s="53"/>
    </row>
    <row r="85" spans="1:23" ht="14.65" customHeight="1">
      <c r="A85" s="48" t="s">
        <v>38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</row>
    <row r="86" spans="1:23" ht="12.2" customHeight="1">
      <c r="A86" s="40" t="s">
        <v>39</v>
      </c>
      <c r="B86" s="41">
        <v>100</v>
      </c>
      <c r="C86" s="42">
        <v>1.9</v>
      </c>
      <c r="D86" s="42">
        <v>8.9</v>
      </c>
      <c r="E86" s="42">
        <v>7.7</v>
      </c>
      <c r="F86" s="42">
        <v>119</v>
      </c>
      <c r="G86" s="42">
        <v>0.02</v>
      </c>
      <c r="H86" s="42">
        <v>7</v>
      </c>
      <c r="I86" s="42">
        <v>0.19</v>
      </c>
      <c r="J86" s="42">
        <v>0</v>
      </c>
      <c r="K86" s="42">
        <v>0</v>
      </c>
      <c r="L86" s="42">
        <v>0.05</v>
      </c>
      <c r="M86" s="42">
        <v>41</v>
      </c>
      <c r="N86" s="42">
        <v>15</v>
      </c>
      <c r="O86" s="42">
        <v>37</v>
      </c>
      <c r="P86" s="42">
        <v>0.7</v>
      </c>
      <c r="Q86" s="42">
        <v>315</v>
      </c>
      <c r="R86" s="42">
        <v>0</v>
      </c>
      <c r="S86" s="42">
        <v>0</v>
      </c>
      <c r="T86" s="42">
        <v>0</v>
      </c>
      <c r="U86" s="4" t="s">
        <v>193</v>
      </c>
      <c r="V86" s="4" t="s">
        <v>40</v>
      </c>
    </row>
    <row r="87" spans="1:23" ht="12.2" customHeight="1">
      <c r="A87" s="40" t="s">
        <v>119</v>
      </c>
      <c r="B87" s="41">
        <v>250</v>
      </c>
      <c r="C87" s="42">
        <v>4.99</v>
      </c>
      <c r="D87" s="42">
        <v>5.28</v>
      </c>
      <c r="E87" s="42">
        <v>16.54</v>
      </c>
      <c r="F87" s="42">
        <v>148.25</v>
      </c>
      <c r="G87" s="42">
        <v>0.17</v>
      </c>
      <c r="H87" s="42">
        <v>6.5</v>
      </c>
      <c r="I87" s="42">
        <v>0.23</v>
      </c>
      <c r="J87" s="42">
        <v>4.13</v>
      </c>
      <c r="K87" s="42">
        <v>0</v>
      </c>
      <c r="L87" s="42">
        <v>0.06</v>
      </c>
      <c r="M87" s="42">
        <v>49.44</v>
      </c>
      <c r="N87" s="42">
        <v>35.08</v>
      </c>
      <c r="O87" s="42">
        <v>80.2</v>
      </c>
      <c r="P87" s="42">
        <v>1.99</v>
      </c>
      <c r="Q87" s="42">
        <v>480.1</v>
      </c>
      <c r="R87" s="42">
        <v>4.17</v>
      </c>
      <c r="S87" s="42">
        <v>0.03</v>
      </c>
      <c r="T87" s="42">
        <v>0</v>
      </c>
      <c r="U87" s="4" t="s">
        <v>120</v>
      </c>
      <c r="V87" s="4" t="s">
        <v>28</v>
      </c>
    </row>
    <row r="88" spans="1:23" ht="12.2" customHeight="1">
      <c r="A88" s="40" t="s">
        <v>121</v>
      </c>
      <c r="B88" s="41">
        <v>180</v>
      </c>
      <c r="C88" s="42">
        <v>3.19</v>
      </c>
      <c r="D88" s="42">
        <v>6.01</v>
      </c>
      <c r="E88" s="42">
        <v>14.96</v>
      </c>
      <c r="F88" s="42">
        <v>159.12</v>
      </c>
      <c r="G88" s="42">
        <v>0.06</v>
      </c>
      <c r="H88" s="42">
        <v>35.83</v>
      </c>
      <c r="I88" s="42">
        <v>7.0000000000000007E-2</v>
      </c>
      <c r="J88" s="42">
        <v>0.72</v>
      </c>
      <c r="K88" s="42">
        <v>0.22</v>
      </c>
      <c r="L88" s="42">
        <v>0.08</v>
      </c>
      <c r="M88" s="42">
        <v>95.94</v>
      </c>
      <c r="N88" s="42">
        <v>31.09</v>
      </c>
      <c r="O88" s="42">
        <v>62.01</v>
      </c>
      <c r="P88" s="42">
        <v>2.68</v>
      </c>
      <c r="Q88" s="42">
        <v>480.18</v>
      </c>
      <c r="R88" s="42">
        <v>6.6</v>
      </c>
      <c r="S88" s="42">
        <v>0.02</v>
      </c>
      <c r="T88" s="42">
        <v>0</v>
      </c>
      <c r="U88" s="4" t="s">
        <v>122</v>
      </c>
      <c r="V88" s="4">
        <v>2017</v>
      </c>
    </row>
    <row r="89" spans="1:23" ht="12.2" customHeight="1">
      <c r="A89" s="40" t="s">
        <v>123</v>
      </c>
      <c r="B89" s="41">
        <v>130</v>
      </c>
      <c r="C89" s="42">
        <v>8.82</v>
      </c>
      <c r="D89" s="42">
        <v>7.43</v>
      </c>
      <c r="E89" s="42">
        <v>15.88</v>
      </c>
      <c r="F89" s="42">
        <v>167.82</v>
      </c>
      <c r="G89" s="42">
        <v>0.33</v>
      </c>
      <c r="H89" s="42">
        <v>1.51</v>
      </c>
      <c r="I89" s="42">
        <v>0.03</v>
      </c>
      <c r="J89" s="42">
        <v>1.48</v>
      </c>
      <c r="K89" s="42">
        <v>0.05</v>
      </c>
      <c r="L89" s="42">
        <v>0.11</v>
      </c>
      <c r="M89" s="42">
        <v>23.49</v>
      </c>
      <c r="N89" s="42">
        <v>27.66</v>
      </c>
      <c r="O89" s="42">
        <v>152.27000000000001</v>
      </c>
      <c r="P89" s="42">
        <v>1.87</v>
      </c>
      <c r="Q89" s="42">
        <v>353.7</v>
      </c>
      <c r="R89" s="42">
        <v>7.42</v>
      </c>
      <c r="S89" s="42">
        <v>0.06</v>
      </c>
      <c r="T89" s="42">
        <v>0</v>
      </c>
      <c r="U89" s="4" t="s">
        <v>124</v>
      </c>
      <c r="V89" s="4" t="s">
        <v>28</v>
      </c>
    </row>
    <row r="90" spans="1:23" ht="12.2" customHeight="1">
      <c r="A90" s="40" t="s">
        <v>245</v>
      </c>
      <c r="B90" s="41">
        <v>220</v>
      </c>
      <c r="C90" s="42">
        <v>6.38</v>
      </c>
      <c r="D90" s="42">
        <v>5.5</v>
      </c>
      <c r="E90" s="42">
        <v>8.8000000000000007</v>
      </c>
      <c r="F90" s="42">
        <v>116.6</v>
      </c>
      <c r="G90" s="42">
        <v>0.08</v>
      </c>
      <c r="H90" s="42">
        <v>1.4</v>
      </c>
      <c r="I90" s="42">
        <v>0.05</v>
      </c>
      <c r="J90" s="42">
        <v>0.14000000000000001</v>
      </c>
      <c r="K90" s="42">
        <v>0</v>
      </c>
      <c r="L90" s="42">
        <v>0.34</v>
      </c>
      <c r="M90" s="42">
        <v>240</v>
      </c>
      <c r="N90" s="42">
        <v>28</v>
      </c>
      <c r="O90" s="42">
        <v>190</v>
      </c>
      <c r="P90" s="42">
        <v>0.2</v>
      </c>
      <c r="Q90" s="42">
        <v>292</v>
      </c>
      <c r="R90" s="42">
        <v>18</v>
      </c>
      <c r="S90" s="42">
        <v>0.04</v>
      </c>
      <c r="T90" s="42">
        <v>0</v>
      </c>
      <c r="U90" s="4" t="s">
        <v>193</v>
      </c>
      <c r="V90" s="4">
        <v>2017</v>
      </c>
    </row>
    <row r="91" spans="1:23" s="6" customFormat="1" ht="12.2" customHeight="1">
      <c r="A91" s="1" t="s">
        <v>246</v>
      </c>
      <c r="B91" s="2">
        <v>150</v>
      </c>
      <c r="C91" s="3">
        <v>1.35</v>
      </c>
      <c r="D91" s="3">
        <v>0.3</v>
      </c>
      <c r="E91" s="3">
        <v>12.15</v>
      </c>
      <c r="F91" s="3">
        <v>64.5</v>
      </c>
      <c r="G91" s="3">
        <v>0.06</v>
      </c>
      <c r="H91" s="3">
        <v>90</v>
      </c>
      <c r="I91" s="3">
        <v>0.02</v>
      </c>
      <c r="J91" s="3">
        <v>0.33</v>
      </c>
      <c r="K91" s="3">
        <v>0</v>
      </c>
      <c r="L91" s="3">
        <v>0.05</v>
      </c>
      <c r="M91" s="3">
        <v>51</v>
      </c>
      <c r="N91" s="3">
        <v>19.5</v>
      </c>
      <c r="O91" s="3">
        <v>34.5</v>
      </c>
      <c r="P91" s="3">
        <v>0.45</v>
      </c>
      <c r="Q91" s="3">
        <v>295.5</v>
      </c>
      <c r="R91" s="3">
        <v>3</v>
      </c>
      <c r="S91" s="3">
        <v>0.03</v>
      </c>
      <c r="T91" s="3">
        <v>0</v>
      </c>
      <c r="U91" s="4" t="s">
        <v>194</v>
      </c>
      <c r="V91" s="4" t="s">
        <v>28</v>
      </c>
      <c r="W91" s="5"/>
    </row>
    <row r="92" spans="1:23" ht="12.2" customHeight="1">
      <c r="A92" s="40" t="s">
        <v>49</v>
      </c>
      <c r="B92" s="41">
        <v>50</v>
      </c>
      <c r="C92" s="42">
        <v>3.8</v>
      </c>
      <c r="D92" s="42">
        <v>0.3</v>
      </c>
      <c r="E92" s="42">
        <v>25.1</v>
      </c>
      <c r="F92" s="42">
        <v>118.4</v>
      </c>
      <c r="G92" s="42">
        <v>0.08</v>
      </c>
      <c r="H92" s="42">
        <v>0</v>
      </c>
      <c r="I92" s="42">
        <v>0</v>
      </c>
      <c r="J92" s="42">
        <v>0.98</v>
      </c>
      <c r="K92" s="42">
        <v>0</v>
      </c>
      <c r="L92" s="42">
        <v>0.03</v>
      </c>
      <c r="M92" s="42">
        <v>11.5</v>
      </c>
      <c r="N92" s="42">
        <v>16.5</v>
      </c>
      <c r="O92" s="42">
        <v>42</v>
      </c>
      <c r="P92" s="42">
        <v>1</v>
      </c>
      <c r="Q92" s="42">
        <v>64.5</v>
      </c>
      <c r="R92" s="42">
        <v>0</v>
      </c>
      <c r="S92" s="42">
        <v>0.01</v>
      </c>
      <c r="T92" s="42">
        <v>0</v>
      </c>
      <c r="U92" s="4" t="s">
        <v>193</v>
      </c>
      <c r="V92" s="4" t="s">
        <v>36</v>
      </c>
    </row>
    <row r="93" spans="1:23" s="6" customFormat="1" ht="12.2" customHeight="1">
      <c r="A93" s="1" t="s">
        <v>35</v>
      </c>
      <c r="B93" s="2">
        <v>40</v>
      </c>
      <c r="C93" s="3">
        <v>2.65</v>
      </c>
      <c r="D93" s="3">
        <v>0.35</v>
      </c>
      <c r="E93" s="3">
        <v>16.96</v>
      </c>
      <c r="F93" s="3">
        <v>81.58</v>
      </c>
      <c r="G93" s="3">
        <v>7.0000000000000007E-2</v>
      </c>
      <c r="H93" s="3">
        <v>0</v>
      </c>
      <c r="I93" s="3">
        <v>0</v>
      </c>
      <c r="J93" s="3">
        <v>0.88</v>
      </c>
      <c r="K93" s="3">
        <v>0</v>
      </c>
      <c r="L93" s="3">
        <v>0.03</v>
      </c>
      <c r="M93" s="3">
        <v>7.2</v>
      </c>
      <c r="N93" s="3">
        <v>7.6</v>
      </c>
      <c r="O93" s="3">
        <v>34.799999999999997</v>
      </c>
      <c r="P93" s="3">
        <v>1.6</v>
      </c>
      <c r="Q93" s="3">
        <v>54.4</v>
      </c>
      <c r="R93" s="3">
        <v>2.2400000000000002</v>
      </c>
      <c r="S93" s="3">
        <v>0</v>
      </c>
      <c r="T93" s="3">
        <v>0</v>
      </c>
      <c r="U93" s="4" t="s">
        <v>193</v>
      </c>
      <c r="V93" s="4" t="s">
        <v>36</v>
      </c>
      <c r="W93" s="5"/>
    </row>
    <row r="94" spans="1:23" ht="21.6" customHeight="1">
      <c r="A94" s="43" t="s">
        <v>37</v>
      </c>
      <c r="B94" s="44">
        <f>SUM(B86:B93)</f>
        <v>1120</v>
      </c>
      <c r="C94" s="39">
        <f t="shared" ref="C94:T94" si="6">SUM(C86:C93)</f>
        <v>33.08</v>
      </c>
      <c r="D94" s="39">
        <f t="shared" si="6"/>
        <v>34.069999999999993</v>
      </c>
      <c r="E94" s="39">
        <f t="shared" si="6"/>
        <v>118.09000000000003</v>
      </c>
      <c r="F94" s="39">
        <f t="shared" si="6"/>
        <v>975.2700000000001</v>
      </c>
      <c r="G94" s="39">
        <f t="shared" si="6"/>
        <v>0.86999999999999988</v>
      </c>
      <c r="H94" s="39">
        <f t="shared" si="6"/>
        <v>142.24</v>
      </c>
      <c r="I94" s="39">
        <f t="shared" si="6"/>
        <v>0.59000000000000008</v>
      </c>
      <c r="J94" s="39">
        <f t="shared" si="6"/>
        <v>8.66</v>
      </c>
      <c r="K94" s="39">
        <f t="shared" si="6"/>
        <v>0.27</v>
      </c>
      <c r="L94" s="39">
        <f t="shared" si="6"/>
        <v>0.75000000000000011</v>
      </c>
      <c r="M94" s="39">
        <f t="shared" si="6"/>
        <v>519.57000000000005</v>
      </c>
      <c r="N94" s="39">
        <f t="shared" si="6"/>
        <v>180.42999999999998</v>
      </c>
      <c r="O94" s="39">
        <f t="shared" si="6"/>
        <v>632.78</v>
      </c>
      <c r="P94" s="39">
        <f t="shared" si="6"/>
        <v>10.49</v>
      </c>
      <c r="Q94" s="39">
        <f t="shared" si="6"/>
        <v>2335.38</v>
      </c>
      <c r="R94" s="39">
        <f t="shared" si="6"/>
        <v>41.43</v>
      </c>
      <c r="S94" s="39">
        <f t="shared" si="6"/>
        <v>0.19</v>
      </c>
      <c r="T94" s="39">
        <f t="shared" si="6"/>
        <v>0</v>
      </c>
      <c r="U94" s="37"/>
      <c r="V94" s="37"/>
    </row>
    <row r="95" spans="1:23" ht="14.1" customHeight="1">
      <c r="A95" s="55" t="s">
        <v>128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1:23" ht="28.35" customHeight="1">
      <c r="A96" s="56" t="s">
        <v>186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3" ht="13.35" customHeight="1">
      <c r="A97" s="53" t="s">
        <v>0</v>
      </c>
      <c r="B97" s="53" t="s">
        <v>1</v>
      </c>
      <c r="C97" s="52" t="s">
        <v>2</v>
      </c>
      <c r="D97" s="52"/>
      <c r="E97" s="52"/>
      <c r="F97" s="52" t="s">
        <v>3</v>
      </c>
      <c r="G97" s="52" t="s">
        <v>4</v>
      </c>
      <c r="H97" s="52"/>
      <c r="I97" s="52"/>
      <c r="J97" s="52"/>
      <c r="K97" s="52"/>
      <c r="L97" s="52"/>
      <c r="M97" s="52" t="s">
        <v>5</v>
      </c>
      <c r="N97" s="52"/>
      <c r="O97" s="52"/>
      <c r="P97" s="52"/>
      <c r="Q97" s="52"/>
      <c r="R97" s="52"/>
      <c r="S97" s="52"/>
      <c r="T97" s="52"/>
      <c r="U97" s="53" t="s">
        <v>6</v>
      </c>
      <c r="V97" s="53" t="s">
        <v>7</v>
      </c>
    </row>
    <row r="98" spans="1:23" ht="26.65" customHeight="1">
      <c r="A98" s="53"/>
      <c r="B98" s="53"/>
      <c r="C98" s="39" t="s">
        <v>8</v>
      </c>
      <c r="D98" s="39" t="s">
        <v>9</v>
      </c>
      <c r="E98" s="39" t="s">
        <v>10</v>
      </c>
      <c r="F98" s="52"/>
      <c r="G98" s="39" t="s">
        <v>11</v>
      </c>
      <c r="H98" s="39" t="s">
        <v>12</v>
      </c>
      <c r="I98" s="39" t="s">
        <v>13</v>
      </c>
      <c r="J98" s="39" t="s">
        <v>14</v>
      </c>
      <c r="K98" s="39" t="s">
        <v>15</v>
      </c>
      <c r="L98" s="39" t="s">
        <v>16</v>
      </c>
      <c r="M98" s="39" t="s">
        <v>17</v>
      </c>
      <c r="N98" s="39" t="s">
        <v>18</v>
      </c>
      <c r="O98" s="39" t="s">
        <v>19</v>
      </c>
      <c r="P98" s="39" t="s">
        <v>20</v>
      </c>
      <c r="Q98" s="39" t="s">
        <v>21</v>
      </c>
      <c r="R98" s="39" t="s">
        <v>22</v>
      </c>
      <c r="S98" s="39" t="s">
        <v>23</v>
      </c>
      <c r="T98" s="39" t="s">
        <v>24</v>
      </c>
      <c r="U98" s="53"/>
      <c r="V98" s="53"/>
    </row>
    <row r="99" spans="1:23" ht="14.65" customHeight="1">
      <c r="A99" s="48" t="s">
        <v>38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spans="1:23" ht="12.2" customHeight="1">
      <c r="A100" s="40" t="s">
        <v>132</v>
      </c>
      <c r="B100" s="41">
        <v>100</v>
      </c>
      <c r="C100" s="42">
        <v>1.17</v>
      </c>
      <c r="D100" s="42">
        <v>5.17</v>
      </c>
      <c r="E100" s="42">
        <v>9.5</v>
      </c>
      <c r="F100" s="42">
        <v>73.38</v>
      </c>
      <c r="G100" s="42">
        <v>0.03</v>
      </c>
      <c r="H100" s="42">
        <v>26.03</v>
      </c>
      <c r="I100" s="42">
        <v>0.32</v>
      </c>
      <c r="J100" s="42">
        <v>2.4</v>
      </c>
      <c r="K100" s="42">
        <v>0</v>
      </c>
      <c r="L100" s="42">
        <v>0</v>
      </c>
      <c r="M100" s="42">
        <v>36.04</v>
      </c>
      <c r="N100" s="42">
        <v>17.02</v>
      </c>
      <c r="O100" s="42">
        <v>27.03</v>
      </c>
      <c r="P100" s="42">
        <v>1.1000000000000001</v>
      </c>
      <c r="Q100" s="42">
        <v>0</v>
      </c>
      <c r="R100" s="42">
        <v>0</v>
      </c>
      <c r="S100" s="42">
        <v>0</v>
      </c>
      <c r="T100" s="42">
        <v>0</v>
      </c>
      <c r="U100" s="4" t="s">
        <v>222</v>
      </c>
      <c r="V100" s="4" t="s">
        <v>40</v>
      </c>
    </row>
    <row r="101" spans="1:23" ht="12.2" customHeight="1">
      <c r="A101" s="40" t="s">
        <v>134</v>
      </c>
      <c r="B101" s="41">
        <v>250</v>
      </c>
      <c r="C101" s="42">
        <v>2.0099999999999998</v>
      </c>
      <c r="D101" s="42">
        <v>5.09</v>
      </c>
      <c r="E101" s="42">
        <v>11.83</v>
      </c>
      <c r="F101" s="42">
        <v>107.25</v>
      </c>
      <c r="G101" s="42">
        <v>7.0000000000000007E-2</v>
      </c>
      <c r="H101" s="42">
        <v>5.77</v>
      </c>
      <c r="I101" s="42">
        <v>0.19</v>
      </c>
      <c r="J101" s="42">
        <v>2.42</v>
      </c>
      <c r="K101" s="42">
        <v>0</v>
      </c>
      <c r="L101" s="42">
        <v>0.05</v>
      </c>
      <c r="M101" s="42">
        <v>29.06</v>
      </c>
      <c r="N101" s="42">
        <v>22.32</v>
      </c>
      <c r="O101" s="42">
        <v>59.09</v>
      </c>
      <c r="P101" s="42">
        <v>0.9</v>
      </c>
      <c r="Q101" s="42">
        <v>419.06</v>
      </c>
      <c r="R101" s="42">
        <v>3.87</v>
      </c>
      <c r="S101" s="42">
        <v>0.03</v>
      </c>
      <c r="T101" s="42">
        <v>0</v>
      </c>
      <c r="U101" s="4" t="s">
        <v>135</v>
      </c>
      <c r="V101" s="4" t="s">
        <v>28</v>
      </c>
    </row>
    <row r="102" spans="1:23" s="6" customFormat="1" ht="12.2" customHeight="1">
      <c r="A102" s="1" t="s">
        <v>236</v>
      </c>
      <c r="B102" s="2">
        <v>220</v>
      </c>
      <c r="C102" s="3">
        <v>18.96</v>
      </c>
      <c r="D102" s="3">
        <v>18.04</v>
      </c>
      <c r="E102" s="3">
        <v>42.74</v>
      </c>
      <c r="F102" s="3">
        <v>405.45</v>
      </c>
      <c r="G102" s="3">
        <v>0.08</v>
      </c>
      <c r="H102" s="3">
        <v>0.39</v>
      </c>
      <c r="I102" s="3">
        <v>0.12</v>
      </c>
      <c r="J102" s="3">
        <v>0.56000000000000005</v>
      </c>
      <c r="K102" s="3">
        <v>0.25</v>
      </c>
      <c r="L102" s="3">
        <v>0.39</v>
      </c>
      <c r="M102" s="3">
        <v>278.16000000000003</v>
      </c>
      <c r="N102" s="3">
        <v>42.33</v>
      </c>
      <c r="O102" s="3">
        <v>347.09</v>
      </c>
      <c r="P102" s="3">
        <v>1.23</v>
      </c>
      <c r="Q102" s="3">
        <v>292.38</v>
      </c>
      <c r="R102" s="3">
        <v>3.26</v>
      </c>
      <c r="S102" s="3">
        <v>0.05</v>
      </c>
      <c r="T102" s="3">
        <v>0.04</v>
      </c>
      <c r="U102" s="4" t="s">
        <v>90</v>
      </c>
      <c r="V102" s="4" t="s">
        <v>28</v>
      </c>
      <c r="W102" s="5"/>
    </row>
    <row r="103" spans="1:23" ht="12.2" customHeight="1">
      <c r="A103" s="40" t="s">
        <v>253</v>
      </c>
      <c r="B103" s="41">
        <v>200</v>
      </c>
      <c r="C103" s="42">
        <v>0.6</v>
      </c>
      <c r="D103" s="42">
        <v>0.4</v>
      </c>
      <c r="E103" s="42">
        <v>31.6</v>
      </c>
      <c r="F103" s="42">
        <v>135.80000000000001</v>
      </c>
      <c r="G103" s="42">
        <v>0.03</v>
      </c>
      <c r="H103" s="42">
        <v>1.6</v>
      </c>
      <c r="I103" s="42">
        <v>0</v>
      </c>
      <c r="J103" s="42">
        <v>0</v>
      </c>
      <c r="K103" s="42">
        <v>0</v>
      </c>
      <c r="L103" s="42">
        <v>0.02</v>
      </c>
      <c r="M103" s="42">
        <v>36</v>
      </c>
      <c r="N103" s="42">
        <v>16.2</v>
      </c>
      <c r="O103" s="42">
        <v>21.6</v>
      </c>
      <c r="P103" s="42">
        <v>0.72</v>
      </c>
      <c r="Q103" s="42">
        <v>300</v>
      </c>
      <c r="R103" s="42">
        <v>12</v>
      </c>
      <c r="S103" s="42">
        <v>0</v>
      </c>
      <c r="T103" s="42">
        <v>0</v>
      </c>
      <c r="U103" s="4" t="s">
        <v>61</v>
      </c>
      <c r="V103" s="4" t="s">
        <v>28</v>
      </c>
    </row>
    <row r="104" spans="1:23" ht="12.2" customHeight="1">
      <c r="A104" s="40" t="s">
        <v>49</v>
      </c>
      <c r="B104" s="41">
        <v>50</v>
      </c>
      <c r="C104" s="42">
        <v>3.8</v>
      </c>
      <c r="D104" s="42">
        <v>0.3</v>
      </c>
      <c r="E104" s="42">
        <v>25.1</v>
      </c>
      <c r="F104" s="42">
        <v>118.4</v>
      </c>
      <c r="G104" s="42">
        <v>0.08</v>
      </c>
      <c r="H104" s="42">
        <v>0</v>
      </c>
      <c r="I104" s="42">
        <v>0</v>
      </c>
      <c r="J104" s="42">
        <v>0.98</v>
      </c>
      <c r="K104" s="42">
        <v>0</v>
      </c>
      <c r="L104" s="42">
        <v>0.03</v>
      </c>
      <c r="M104" s="42">
        <v>11.5</v>
      </c>
      <c r="N104" s="42">
        <v>16.5</v>
      </c>
      <c r="O104" s="42">
        <v>42</v>
      </c>
      <c r="P104" s="42">
        <v>1</v>
      </c>
      <c r="Q104" s="42">
        <v>64.5</v>
      </c>
      <c r="R104" s="42">
        <v>0</v>
      </c>
      <c r="S104" s="42">
        <v>0.01</v>
      </c>
      <c r="T104" s="42">
        <v>0</v>
      </c>
      <c r="U104" s="4" t="s">
        <v>193</v>
      </c>
      <c r="V104" s="4">
        <v>2020</v>
      </c>
    </row>
    <row r="105" spans="1:23" s="6" customFormat="1" ht="12.2" customHeight="1">
      <c r="A105" s="1" t="s">
        <v>35</v>
      </c>
      <c r="B105" s="2">
        <v>40</v>
      </c>
      <c r="C105" s="3">
        <v>2.65</v>
      </c>
      <c r="D105" s="3">
        <v>0.35</v>
      </c>
      <c r="E105" s="3">
        <v>16.96</v>
      </c>
      <c r="F105" s="3">
        <v>81.58</v>
      </c>
      <c r="G105" s="3">
        <v>7.0000000000000007E-2</v>
      </c>
      <c r="H105" s="3">
        <v>0</v>
      </c>
      <c r="I105" s="3">
        <v>0</v>
      </c>
      <c r="J105" s="3">
        <v>0.88</v>
      </c>
      <c r="K105" s="3">
        <v>0</v>
      </c>
      <c r="L105" s="3">
        <v>0.03</v>
      </c>
      <c r="M105" s="3">
        <v>7.2</v>
      </c>
      <c r="N105" s="3">
        <v>7.6</v>
      </c>
      <c r="O105" s="3">
        <v>34.799999999999997</v>
      </c>
      <c r="P105" s="3">
        <v>1.6</v>
      </c>
      <c r="Q105" s="3">
        <v>54.4</v>
      </c>
      <c r="R105" s="3">
        <v>2.2400000000000002</v>
      </c>
      <c r="S105" s="3">
        <v>0</v>
      </c>
      <c r="T105" s="3">
        <v>0</v>
      </c>
      <c r="U105" s="4" t="s">
        <v>193</v>
      </c>
      <c r="V105" s="4" t="s">
        <v>36</v>
      </c>
      <c r="W105" s="5"/>
    </row>
    <row r="106" spans="1:23" ht="12.2" customHeight="1">
      <c r="A106" s="40" t="s">
        <v>70</v>
      </c>
      <c r="B106" s="41">
        <v>200</v>
      </c>
      <c r="C106" s="42">
        <v>0</v>
      </c>
      <c r="D106" s="42">
        <v>0</v>
      </c>
      <c r="E106" s="42">
        <v>0</v>
      </c>
      <c r="F106" s="42">
        <v>0.5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" t="s">
        <v>193</v>
      </c>
      <c r="V106" s="4">
        <v>2020</v>
      </c>
    </row>
    <row r="107" spans="1:23" ht="21.6" customHeight="1">
      <c r="A107" s="43" t="s">
        <v>37</v>
      </c>
      <c r="B107" s="44">
        <f>SUM(B100:B106)</f>
        <v>1060</v>
      </c>
      <c r="C107" s="39">
        <f t="shared" ref="C107:T107" si="7">SUM(C100:C106)</f>
        <v>29.19</v>
      </c>
      <c r="D107" s="39">
        <f t="shared" si="7"/>
        <v>29.349999999999998</v>
      </c>
      <c r="E107" s="39">
        <f t="shared" si="7"/>
        <v>137.72999999999999</v>
      </c>
      <c r="F107" s="39">
        <f t="shared" si="7"/>
        <v>922.3599999999999</v>
      </c>
      <c r="G107" s="39">
        <f t="shared" si="7"/>
        <v>0.36</v>
      </c>
      <c r="H107" s="39">
        <f t="shared" si="7"/>
        <v>33.79</v>
      </c>
      <c r="I107" s="39">
        <f t="shared" si="7"/>
        <v>0.63</v>
      </c>
      <c r="J107" s="39">
        <f t="shared" si="7"/>
        <v>7.2400000000000011</v>
      </c>
      <c r="K107" s="39">
        <f t="shared" si="7"/>
        <v>0.25</v>
      </c>
      <c r="L107" s="39">
        <f t="shared" si="7"/>
        <v>0.52</v>
      </c>
      <c r="M107" s="39">
        <f t="shared" si="7"/>
        <v>397.96</v>
      </c>
      <c r="N107" s="39">
        <f t="shared" si="7"/>
        <v>121.97</v>
      </c>
      <c r="O107" s="39">
        <f t="shared" si="7"/>
        <v>531.61</v>
      </c>
      <c r="P107" s="39">
        <f t="shared" si="7"/>
        <v>6.5500000000000007</v>
      </c>
      <c r="Q107" s="39">
        <f t="shared" si="7"/>
        <v>1130.3400000000001</v>
      </c>
      <c r="R107" s="39">
        <f t="shared" si="7"/>
        <v>21.369999999999997</v>
      </c>
      <c r="S107" s="39">
        <f t="shared" si="7"/>
        <v>0.09</v>
      </c>
      <c r="T107" s="39">
        <f t="shared" si="7"/>
        <v>0.04</v>
      </c>
      <c r="U107" s="37"/>
      <c r="V107" s="37"/>
    </row>
    <row r="108" spans="1:23" ht="14.1" customHeight="1">
      <c r="A108" s="55" t="s">
        <v>139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spans="1:23" ht="28.35" customHeight="1">
      <c r="A109" s="56" t="s">
        <v>187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3" ht="13.35" customHeight="1">
      <c r="A110" s="53" t="s">
        <v>0</v>
      </c>
      <c r="B110" s="53" t="s">
        <v>1</v>
      </c>
      <c r="C110" s="52" t="s">
        <v>2</v>
      </c>
      <c r="D110" s="52"/>
      <c r="E110" s="52"/>
      <c r="F110" s="52" t="s">
        <v>3</v>
      </c>
      <c r="G110" s="52" t="s">
        <v>4</v>
      </c>
      <c r="H110" s="52"/>
      <c r="I110" s="52"/>
      <c r="J110" s="52"/>
      <c r="K110" s="52"/>
      <c r="L110" s="52"/>
      <c r="M110" s="52" t="s">
        <v>5</v>
      </c>
      <c r="N110" s="52"/>
      <c r="O110" s="52"/>
      <c r="P110" s="52"/>
      <c r="Q110" s="52"/>
      <c r="R110" s="52"/>
      <c r="S110" s="52"/>
      <c r="T110" s="52"/>
      <c r="U110" s="53" t="s">
        <v>6</v>
      </c>
      <c r="V110" s="53" t="s">
        <v>7</v>
      </c>
    </row>
    <row r="111" spans="1:23" ht="26.65" customHeight="1">
      <c r="A111" s="53"/>
      <c r="B111" s="53"/>
      <c r="C111" s="39" t="s">
        <v>8</v>
      </c>
      <c r="D111" s="39" t="s">
        <v>9</v>
      </c>
      <c r="E111" s="39" t="s">
        <v>10</v>
      </c>
      <c r="F111" s="52"/>
      <c r="G111" s="39" t="s">
        <v>11</v>
      </c>
      <c r="H111" s="39" t="s">
        <v>12</v>
      </c>
      <c r="I111" s="39" t="s">
        <v>13</v>
      </c>
      <c r="J111" s="39" t="s">
        <v>14</v>
      </c>
      <c r="K111" s="39" t="s">
        <v>15</v>
      </c>
      <c r="L111" s="39" t="s">
        <v>16</v>
      </c>
      <c r="M111" s="39" t="s">
        <v>17</v>
      </c>
      <c r="N111" s="39" t="s">
        <v>18</v>
      </c>
      <c r="O111" s="39" t="s">
        <v>19</v>
      </c>
      <c r="P111" s="39" t="s">
        <v>20</v>
      </c>
      <c r="Q111" s="39" t="s">
        <v>21</v>
      </c>
      <c r="R111" s="39" t="s">
        <v>22</v>
      </c>
      <c r="S111" s="39" t="s">
        <v>23</v>
      </c>
      <c r="T111" s="39" t="s">
        <v>24</v>
      </c>
      <c r="U111" s="53"/>
      <c r="V111" s="53"/>
    </row>
    <row r="112" spans="1:23" ht="14.65" customHeight="1">
      <c r="A112" s="48" t="s">
        <v>38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spans="1:23" ht="12.2" customHeight="1">
      <c r="A113" s="40" t="s">
        <v>142</v>
      </c>
      <c r="B113" s="41">
        <v>100</v>
      </c>
      <c r="C113" s="42">
        <v>2.37</v>
      </c>
      <c r="D113" s="42">
        <v>0.1</v>
      </c>
      <c r="E113" s="42">
        <v>22.87</v>
      </c>
      <c r="F113" s="42">
        <v>185.3</v>
      </c>
      <c r="G113" s="42">
        <v>0.05</v>
      </c>
      <c r="H113" s="42">
        <v>8.07</v>
      </c>
      <c r="I113" s="42">
        <v>0.08</v>
      </c>
      <c r="J113" s="42">
        <v>3.54</v>
      </c>
      <c r="K113" s="42">
        <v>0</v>
      </c>
      <c r="L113" s="42">
        <v>0.06</v>
      </c>
      <c r="M113" s="42">
        <v>33.31</v>
      </c>
      <c r="N113" s="42">
        <v>27.67</v>
      </c>
      <c r="O113" s="42">
        <v>52.36</v>
      </c>
      <c r="P113" s="42">
        <v>1.58</v>
      </c>
      <c r="Q113" s="42">
        <v>456.2</v>
      </c>
      <c r="R113" s="42">
        <v>7.8</v>
      </c>
      <c r="S113" s="42">
        <v>0.02</v>
      </c>
      <c r="T113" s="42">
        <v>0</v>
      </c>
      <c r="U113" s="4" t="s">
        <v>143</v>
      </c>
      <c r="V113" s="4" t="s">
        <v>28</v>
      </c>
    </row>
    <row r="114" spans="1:23" ht="12.2" customHeight="1">
      <c r="A114" s="40" t="s">
        <v>144</v>
      </c>
      <c r="B114" s="41">
        <v>250</v>
      </c>
      <c r="C114" s="42">
        <v>2.56</v>
      </c>
      <c r="D114" s="42">
        <v>5.54</v>
      </c>
      <c r="E114" s="42">
        <v>11.63</v>
      </c>
      <c r="F114" s="42">
        <v>115.71</v>
      </c>
      <c r="G114" s="42">
        <v>0.02</v>
      </c>
      <c r="H114" s="42">
        <v>0.4</v>
      </c>
      <c r="I114" s="42">
        <v>0.02</v>
      </c>
      <c r="J114" s="42">
        <v>2.2200000000000002</v>
      </c>
      <c r="K114" s="42">
        <v>0.11</v>
      </c>
      <c r="L114" s="42">
        <v>0.03</v>
      </c>
      <c r="M114" s="42">
        <v>26.36</v>
      </c>
      <c r="N114" s="42">
        <v>7.18</v>
      </c>
      <c r="O114" s="42">
        <v>30.2</v>
      </c>
      <c r="P114" s="42">
        <v>0.44</v>
      </c>
      <c r="Q114" s="42">
        <v>48.39</v>
      </c>
      <c r="R114" s="42">
        <v>1.58</v>
      </c>
      <c r="S114" s="42">
        <v>0</v>
      </c>
      <c r="T114" s="42">
        <v>0.01</v>
      </c>
      <c r="U114" s="4" t="s">
        <v>145</v>
      </c>
      <c r="V114" s="4" t="s">
        <v>28</v>
      </c>
    </row>
    <row r="115" spans="1:23" ht="12.2" customHeight="1">
      <c r="A115" s="40" t="s">
        <v>146</v>
      </c>
      <c r="B115" s="41">
        <v>180</v>
      </c>
      <c r="C115" s="42">
        <v>5.45</v>
      </c>
      <c r="D115" s="42">
        <v>9</v>
      </c>
      <c r="E115" s="42">
        <v>36.119999999999997</v>
      </c>
      <c r="F115" s="42">
        <v>256.44</v>
      </c>
      <c r="G115" s="42">
        <v>0.05</v>
      </c>
      <c r="H115" s="42">
        <v>0</v>
      </c>
      <c r="I115" s="42">
        <v>0.05</v>
      </c>
      <c r="J115" s="42">
        <v>2.31</v>
      </c>
      <c r="K115" s="42">
        <v>0.18</v>
      </c>
      <c r="L115" s="42">
        <v>0.04</v>
      </c>
      <c r="M115" s="42">
        <v>31.27</v>
      </c>
      <c r="N115" s="42">
        <v>21.5</v>
      </c>
      <c r="O115" s="42">
        <v>164.02</v>
      </c>
      <c r="P115" s="42">
        <v>1.06</v>
      </c>
      <c r="Q115" s="42">
        <v>97.65</v>
      </c>
      <c r="R115" s="42">
        <v>0</v>
      </c>
      <c r="S115" s="42">
        <v>0.03</v>
      </c>
      <c r="T115" s="42">
        <v>0.02</v>
      </c>
      <c r="U115" s="4" t="s">
        <v>147</v>
      </c>
      <c r="V115" s="4">
        <v>2017</v>
      </c>
    </row>
    <row r="116" spans="1:23" ht="12.2" customHeight="1">
      <c r="A116" s="40" t="s">
        <v>45</v>
      </c>
      <c r="B116" s="41">
        <v>125</v>
      </c>
      <c r="C116" s="42">
        <v>10.29</v>
      </c>
      <c r="D116" s="42">
        <v>8.82</v>
      </c>
      <c r="E116" s="42">
        <v>14.65</v>
      </c>
      <c r="F116" s="42">
        <v>179.68</v>
      </c>
      <c r="G116" s="42">
        <v>0.11</v>
      </c>
      <c r="H116" s="42">
        <v>0.2</v>
      </c>
      <c r="I116" s="42">
        <v>0.03</v>
      </c>
      <c r="J116" s="42">
        <v>3.44</v>
      </c>
      <c r="K116" s="42">
        <v>7.0000000000000007E-2</v>
      </c>
      <c r="L116" s="42">
        <v>0.1</v>
      </c>
      <c r="M116" s="42">
        <v>56.42</v>
      </c>
      <c r="N116" s="42">
        <v>51.61</v>
      </c>
      <c r="O116" s="42">
        <v>209.26</v>
      </c>
      <c r="P116" s="42">
        <v>1.64</v>
      </c>
      <c r="Q116" s="42">
        <v>371.11</v>
      </c>
      <c r="R116" s="42">
        <v>106.15</v>
      </c>
      <c r="S116" s="42">
        <v>0.45</v>
      </c>
      <c r="T116" s="42">
        <v>0.01</v>
      </c>
      <c r="U116" s="4" t="s">
        <v>46</v>
      </c>
      <c r="V116" s="4" t="s">
        <v>28</v>
      </c>
    </row>
    <row r="117" spans="1:23" s="6" customFormat="1" ht="12.2" customHeight="1">
      <c r="A117" s="1" t="s">
        <v>148</v>
      </c>
      <c r="B117" s="2">
        <v>180</v>
      </c>
      <c r="C117" s="3">
        <f>0.07*180/200</f>
        <v>6.3E-2</v>
      </c>
      <c r="D117" s="3">
        <f>0.02*180/200</f>
        <v>1.8000000000000002E-2</v>
      </c>
      <c r="E117" s="3">
        <f>15*180/200</f>
        <v>13.5</v>
      </c>
      <c r="F117" s="3">
        <f>60*180/200</f>
        <v>54</v>
      </c>
      <c r="G117" s="3">
        <v>0</v>
      </c>
      <c r="H117" s="3">
        <v>0.04</v>
      </c>
      <c r="I117" s="3">
        <v>0</v>
      </c>
      <c r="J117" s="3">
        <v>0</v>
      </c>
      <c r="K117" s="3">
        <v>0</v>
      </c>
      <c r="L117" s="3">
        <v>0.01</v>
      </c>
      <c r="M117" s="3">
        <v>11.97</v>
      </c>
      <c r="N117" s="3">
        <v>5.3</v>
      </c>
      <c r="O117" s="3">
        <v>6.68</v>
      </c>
      <c r="P117" s="3">
        <v>0.67</v>
      </c>
      <c r="Q117" s="3">
        <v>23.17</v>
      </c>
      <c r="R117" s="3">
        <v>0</v>
      </c>
      <c r="S117" s="3">
        <v>0</v>
      </c>
      <c r="T117" s="3">
        <v>0</v>
      </c>
      <c r="U117" s="4" t="s">
        <v>149</v>
      </c>
      <c r="V117" s="4" t="s">
        <v>28</v>
      </c>
      <c r="W117" s="5"/>
    </row>
    <row r="118" spans="1:23" ht="12.2" customHeight="1">
      <c r="A118" s="40" t="s">
        <v>49</v>
      </c>
      <c r="B118" s="41">
        <v>50</v>
      </c>
      <c r="C118" s="42">
        <v>3.8</v>
      </c>
      <c r="D118" s="42">
        <v>0.3</v>
      </c>
      <c r="E118" s="42">
        <v>25.1</v>
      </c>
      <c r="F118" s="42">
        <v>118.4</v>
      </c>
      <c r="G118" s="42">
        <v>0.08</v>
      </c>
      <c r="H118" s="42">
        <v>0</v>
      </c>
      <c r="I118" s="42">
        <v>0</v>
      </c>
      <c r="J118" s="42">
        <v>0.98</v>
      </c>
      <c r="K118" s="42">
        <v>0</v>
      </c>
      <c r="L118" s="42">
        <v>0.03</v>
      </c>
      <c r="M118" s="42">
        <v>11.5</v>
      </c>
      <c r="N118" s="42">
        <v>16.5</v>
      </c>
      <c r="O118" s="42">
        <v>42</v>
      </c>
      <c r="P118" s="42">
        <v>1</v>
      </c>
      <c r="Q118" s="42">
        <v>64.5</v>
      </c>
      <c r="R118" s="42">
        <v>0</v>
      </c>
      <c r="S118" s="42">
        <v>0.01</v>
      </c>
      <c r="T118" s="42">
        <v>0</v>
      </c>
      <c r="U118" s="4" t="s">
        <v>193</v>
      </c>
      <c r="V118" s="4" t="s">
        <v>36</v>
      </c>
    </row>
    <row r="119" spans="1:23" s="6" customFormat="1" ht="12.2" customHeight="1">
      <c r="A119" s="1" t="s">
        <v>35</v>
      </c>
      <c r="B119" s="2">
        <v>40</v>
      </c>
      <c r="C119" s="3">
        <v>2.65</v>
      </c>
      <c r="D119" s="3">
        <v>0.35</v>
      </c>
      <c r="E119" s="3">
        <v>16.96</v>
      </c>
      <c r="F119" s="3">
        <v>81.58</v>
      </c>
      <c r="G119" s="3">
        <v>7.0000000000000007E-2</v>
      </c>
      <c r="H119" s="3">
        <v>0</v>
      </c>
      <c r="I119" s="3">
        <v>0</v>
      </c>
      <c r="J119" s="3">
        <v>0.88</v>
      </c>
      <c r="K119" s="3">
        <v>0</v>
      </c>
      <c r="L119" s="3">
        <v>0.03</v>
      </c>
      <c r="M119" s="3">
        <v>7.2</v>
      </c>
      <c r="N119" s="3">
        <v>7.6</v>
      </c>
      <c r="O119" s="3">
        <v>34.799999999999997</v>
      </c>
      <c r="P119" s="3">
        <v>1.6</v>
      </c>
      <c r="Q119" s="3">
        <v>54.4</v>
      </c>
      <c r="R119" s="3">
        <v>2.2400000000000002</v>
      </c>
      <c r="S119" s="3">
        <v>0</v>
      </c>
      <c r="T119" s="3">
        <v>0</v>
      </c>
      <c r="U119" s="4" t="s">
        <v>193</v>
      </c>
      <c r="V119" s="4" t="s">
        <v>36</v>
      </c>
      <c r="W119" s="5"/>
    </row>
    <row r="120" spans="1:23" ht="21.6" customHeight="1">
      <c r="A120" s="43" t="s">
        <v>37</v>
      </c>
      <c r="B120" s="44">
        <f>SUM(B113:B119)</f>
        <v>925</v>
      </c>
      <c r="C120" s="39">
        <f t="shared" ref="C120:T120" si="8">SUM(C113:C119)</f>
        <v>27.182999999999996</v>
      </c>
      <c r="D120" s="39">
        <f t="shared" si="8"/>
        <v>24.128000000000004</v>
      </c>
      <c r="E120" s="39">
        <f t="shared" si="8"/>
        <v>140.83000000000001</v>
      </c>
      <c r="F120" s="39">
        <f t="shared" si="8"/>
        <v>991.11000000000013</v>
      </c>
      <c r="G120" s="39">
        <f t="shared" si="8"/>
        <v>0.38</v>
      </c>
      <c r="H120" s="39">
        <f t="shared" si="8"/>
        <v>8.7099999999999991</v>
      </c>
      <c r="I120" s="39">
        <f t="shared" si="8"/>
        <v>0.18000000000000002</v>
      </c>
      <c r="J120" s="39">
        <f t="shared" si="8"/>
        <v>13.370000000000001</v>
      </c>
      <c r="K120" s="39">
        <f t="shared" si="8"/>
        <v>0.36</v>
      </c>
      <c r="L120" s="39">
        <f t="shared" si="8"/>
        <v>0.30000000000000004</v>
      </c>
      <c r="M120" s="39">
        <f t="shared" si="8"/>
        <v>178.03</v>
      </c>
      <c r="N120" s="39">
        <f t="shared" si="8"/>
        <v>137.35999999999999</v>
      </c>
      <c r="O120" s="39">
        <f t="shared" si="8"/>
        <v>539.32000000000005</v>
      </c>
      <c r="P120" s="39">
        <f t="shared" si="8"/>
        <v>7.99</v>
      </c>
      <c r="Q120" s="39">
        <f t="shared" si="8"/>
        <v>1115.42</v>
      </c>
      <c r="R120" s="39">
        <f t="shared" si="8"/>
        <v>117.77</v>
      </c>
      <c r="S120" s="39">
        <f t="shared" si="8"/>
        <v>0.51</v>
      </c>
      <c r="T120" s="39">
        <f t="shared" si="8"/>
        <v>0.04</v>
      </c>
      <c r="U120" s="37"/>
      <c r="V120" s="37"/>
    </row>
    <row r="121" spans="1:23" ht="14.1" customHeight="1">
      <c r="A121" s="55" t="s">
        <v>152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</row>
    <row r="122" spans="1:23" ht="28.35" customHeight="1">
      <c r="A122" s="56" t="s">
        <v>188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3" ht="13.35" customHeight="1">
      <c r="A123" s="53" t="s">
        <v>0</v>
      </c>
      <c r="B123" s="53" t="s">
        <v>1</v>
      </c>
      <c r="C123" s="52" t="s">
        <v>2</v>
      </c>
      <c r="D123" s="52"/>
      <c r="E123" s="52"/>
      <c r="F123" s="52" t="s">
        <v>3</v>
      </c>
      <c r="G123" s="52" t="s">
        <v>4</v>
      </c>
      <c r="H123" s="52"/>
      <c r="I123" s="52"/>
      <c r="J123" s="52"/>
      <c r="K123" s="52"/>
      <c r="L123" s="52"/>
      <c r="M123" s="52" t="s">
        <v>5</v>
      </c>
      <c r="N123" s="52"/>
      <c r="O123" s="52"/>
      <c r="P123" s="52"/>
      <c r="Q123" s="52"/>
      <c r="R123" s="52"/>
      <c r="S123" s="52"/>
      <c r="T123" s="52"/>
      <c r="U123" s="53" t="s">
        <v>6</v>
      </c>
      <c r="V123" s="53" t="s">
        <v>7</v>
      </c>
    </row>
    <row r="124" spans="1:23" ht="26.65" customHeight="1">
      <c r="A124" s="53"/>
      <c r="B124" s="53"/>
      <c r="C124" s="39" t="s">
        <v>8</v>
      </c>
      <c r="D124" s="39" t="s">
        <v>9</v>
      </c>
      <c r="E124" s="39" t="s">
        <v>10</v>
      </c>
      <c r="F124" s="52"/>
      <c r="G124" s="39" t="s">
        <v>11</v>
      </c>
      <c r="H124" s="39" t="s">
        <v>12</v>
      </c>
      <c r="I124" s="39" t="s">
        <v>13</v>
      </c>
      <c r="J124" s="39" t="s">
        <v>14</v>
      </c>
      <c r="K124" s="39" t="s">
        <v>15</v>
      </c>
      <c r="L124" s="39" t="s">
        <v>16</v>
      </c>
      <c r="M124" s="39" t="s">
        <v>17</v>
      </c>
      <c r="N124" s="39" t="s">
        <v>18</v>
      </c>
      <c r="O124" s="39" t="s">
        <v>19</v>
      </c>
      <c r="P124" s="39" t="s">
        <v>20</v>
      </c>
      <c r="Q124" s="39" t="s">
        <v>21</v>
      </c>
      <c r="R124" s="39" t="s">
        <v>22</v>
      </c>
      <c r="S124" s="39" t="s">
        <v>23</v>
      </c>
      <c r="T124" s="39" t="s">
        <v>24</v>
      </c>
      <c r="U124" s="53"/>
      <c r="V124" s="53"/>
    </row>
    <row r="125" spans="1:23" ht="14.65" customHeight="1">
      <c r="A125" s="48" t="s">
        <v>38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</row>
    <row r="126" spans="1:23" ht="12.2" customHeight="1">
      <c r="A126" s="40" t="s">
        <v>155</v>
      </c>
      <c r="B126" s="41">
        <v>100</v>
      </c>
      <c r="C126" s="42">
        <v>1.17</v>
      </c>
      <c r="D126" s="42">
        <v>4.17</v>
      </c>
      <c r="E126" s="42">
        <v>12.33</v>
      </c>
      <c r="F126" s="42">
        <v>86.5</v>
      </c>
      <c r="G126" s="42">
        <v>0.03</v>
      </c>
      <c r="H126" s="42">
        <v>15.01</v>
      </c>
      <c r="I126" s="42">
        <v>0.3</v>
      </c>
      <c r="J126" s="42">
        <v>2.2999999999999998</v>
      </c>
      <c r="K126" s="42">
        <v>0</v>
      </c>
      <c r="L126" s="42">
        <v>0.04</v>
      </c>
      <c r="M126" s="42">
        <v>51.76</v>
      </c>
      <c r="N126" s="42">
        <v>20.25</v>
      </c>
      <c r="O126" s="42">
        <v>34.26</v>
      </c>
      <c r="P126" s="42">
        <v>0.9</v>
      </c>
      <c r="Q126" s="42">
        <v>214.35</v>
      </c>
      <c r="R126" s="42">
        <v>2.52</v>
      </c>
      <c r="S126" s="42">
        <v>0.02</v>
      </c>
      <c r="T126" s="42">
        <v>0</v>
      </c>
      <c r="U126" s="4" t="s">
        <v>226</v>
      </c>
      <c r="V126" s="4" t="s">
        <v>40</v>
      </c>
    </row>
    <row r="127" spans="1:23" ht="12.2" customHeight="1">
      <c r="A127" s="40" t="s">
        <v>156</v>
      </c>
      <c r="B127" s="41">
        <v>250</v>
      </c>
      <c r="C127" s="42">
        <v>2.75</v>
      </c>
      <c r="D127" s="42">
        <v>5.13</v>
      </c>
      <c r="E127" s="42">
        <v>16.13</v>
      </c>
      <c r="F127" s="42">
        <v>110.5</v>
      </c>
      <c r="G127" s="42">
        <v>0.06</v>
      </c>
      <c r="H127" s="42">
        <v>14.71</v>
      </c>
      <c r="I127" s="42">
        <v>0.26</v>
      </c>
      <c r="J127" s="42">
        <v>2.4300000000000002</v>
      </c>
      <c r="K127" s="42">
        <v>0</v>
      </c>
      <c r="L127" s="42">
        <v>0.06</v>
      </c>
      <c r="M127" s="42">
        <v>66.72</v>
      </c>
      <c r="N127" s="42">
        <v>33.479999999999997</v>
      </c>
      <c r="O127" s="42">
        <v>63.77</v>
      </c>
      <c r="P127" s="42">
        <v>1.5</v>
      </c>
      <c r="Q127" s="42">
        <v>535.86</v>
      </c>
      <c r="R127" s="42">
        <v>6.6</v>
      </c>
      <c r="S127" s="42">
        <v>0.04</v>
      </c>
      <c r="T127" s="42">
        <v>0</v>
      </c>
      <c r="U127" s="4" t="s">
        <v>227</v>
      </c>
      <c r="V127" s="4" t="s">
        <v>52</v>
      </c>
    </row>
    <row r="128" spans="1:23" ht="12.2" customHeight="1">
      <c r="A128" s="40" t="s">
        <v>157</v>
      </c>
      <c r="B128" s="41">
        <v>180</v>
      </c>
      <c r="C128" s="42">
        <v>7.2</v>
      </c>
      <c r="D128" s="42">
        <v>11.25</v>
      </c>
      <c r="E128" s="42">
        <v>25.8</v>
      </c>
      <c r="F128" s="42">
        <v>236.64</v>
      </c>
      <c r="G128" s="42">
        <v>0.14000000000000001</v>
      </c>
      <c r="H128" s="42">
        <v>12.16</v>
      </c>
      <c r="I128" s="42">
        <v>7.0000000000000007E-2</v>
      </c>
      <c r="J128" s="42">
        <v>3.37</v>
      </c>
      <c r="K128" s="42">
        <v>0.05</v>
      </c>
      <c r="L128" s="42">
        <v>0.14000000000000001</v>
      </c>
      <c r="M128" s="42">
        <v>189.99</v>
      </c>
      <c r="N128" s="42">
        <v>38.99</v>
      </c>
      <c r="O128" s="42">
        <v>180.35</v>
      </c>
      <c r="P128" s="42">
        <v>1.73</v>
      </c>
      <c r="Q128" s="42">
        <v>847.51</v>
      </c>
      <c r="R128" s="42">
        <v>8.2100000000000009</v>
      </c>
      <c r="S128" s="42">
        <v>0.05</v>
      </c>
      <c r="T128" s="42">
        <v>0</v>
      </c>
      <c r="U128" s="4" t="s">
        <v>228</v>
      </c>
      <c r="V128" s="4" t="s">
        <v>40</v>
      </c>
    </row>
    <row r="129" spans="1:23" ht="12.2" customHeight="1">
      <c r="A129" s="40" t="s">
        <v>158</v>
      </c>
      <c r="B129" s="41">
        <v>100</v>
      </c>
      <c r="C129" s="42">
        <v>10.56</v>
      </c>
      <c r="D129" s="42">
        <v>11.33</v>
      </c>
      <c r="E129" s="42">
        <v>13.33</v>
      </c>
      <c r="F129" s="42">
        <v>190.12</v>
      </c>
      <c r="G129" s="42">
        <v>0.08</v>
      </c>
      <c r="H129" s="42">
        <v>3.2</v>
      </c>
      <c r="I129" s="42">
        <v>0.1</v>
      </c>
      <c r="J129" s="42">
        <v>2.4500000000000002</v>
      </c>
      <c r="K129" s="42">
        <v>0.42</v>
      </c>
      <c r="L129" s="42">
        <v>0.16</v>
      </c>
      <c r="M129" s="42">
        <v>39.18</v>
      </c>
      <c r="N129" s="42">
        <v>27.74</v>
      </c>
      <c r="O129" s="42">
        <v>168.59</v>
      </c>
      <c r="P129" s="42">
        <v>2.41</v>
      </c>
      <c r="Q129" s="42">
        <v>231.04</v>
      </c>
      <c r="R129" s="42">
        <v>7.6</v>
      </c>
      <c r="S129" s="42">
        <v>0.08</v>
      </c>
      <c r="T129" s="42">
        <v>0.02</v>
      </c>
      <c r="U129" s="4" t="s">
        <v>229</v>
      </c>
      <c r="V129" s="4" t="s">
        <v>52</v>
      </c>
    </row>
    <row r="130" spans="1:23" ht="12.2" customHeight="1">
      <c r="A130" s="1" t="s">
        <v>159</v>
      </c>
      <c r="B130" s="2">
        <v>200</v>
      </c>
      <c r="C130" s="3">
        <f>0.3*200/180</f>
        <v>0.33333333333333331</v>
      </c>
      <c r="D130" s="3">
        <f>0.1*200/180</f>
        <v>0.1111111111111111</v>
      </c>
      <c r="E130" s="3">
        <f>20.2*200/180</f>
        <v>22.444444444444443</v>
      </c>
      <c r="F130" s="3">
        <f>89.5*200/180</f>
        <v>99.444444444444443</v>
      </c>
      <c r="G130" s="42">
        <v>0.01</v>
      </c>
      <c r="H130" s="42">
        <v>61.16</v>
      </c>
      <c r="I130" s="42">
        <v>0.11</v>
      </c>
      <c r="J130" s="42">
        <v>0</v>
      </c>
      <c r="K130" s="42">
        <v>0</v>
      </c>
      <c r="L130" s="42">
        <v>0.04</v>
      </c>
      <c r="M130" s="42">
        <v>15.93</v>
      </c>
      <c r="N130" s="42">
        <v>3.93</v>
      </c>
      <c r="O130" s="42">
        <v>2.13</v>
      </c>
      <c r="P130" s="42">
        <v>0.38</v>
      </c>
      <c r="Q130" s="42">
        <v>8.08</v>
      </c>
      <c r="R130" s="42">
        <v>0</v>
      </c>
      <c r="S130" s="42">
        <v>0</v>
      </c>
      <c r="T130" s="42">
        <v>0</v>
      </c>
      <c r="U130" s="4" t="s">
        <v>230</v>
      </c>
      <c r="V130" s="4" t="s">
        <v>52</v>
      </c>
    </row>
    <row r="131" spans="1:23" ht="12.2" customHeight="1">
      <c r="A131" s="40" t="s">
        <v>49</v>
      </c>
      <c r="B131" s="41">
        <v>50</v>
      </c>
      <c r="C131" s="42">
        <v>3.8</v>
      </c>
      <c r="D131" s="42">
        <v>0.3</v>
      </c>
      <c r="E131" s="42">
        <v>25.1</v>
      </c>
      <c r="F131" s="42">
        <v>118.4</v>
      </c>
      <c r="G131" s="42">
        <v>0.08</v>
      </c>
      <c r="H131" s="42">
        <v>0</v>
      </c>
      <c r="I131" s="42">
        <v>0</v>
      </c>
      <c r="J131" s="42">
        <v>0.98</v>
      </c>
      <c r="K131" s="42">
        <v>0</v>
      </c>
      <c r="L131" s="42">
        <v>0.03</v>
      </c>
      <c r="M131" s="42">
        <v>11.5</v>
      </c>
      <c r="N131" s="42">
        <v>16.5</v>
      </c>
      <c r="O131" s="42">
        <v>42</v>
      </c>
      <c r="P131" s="42">
        <v>1</v>
      </c>
      <c r="Q131" s="42">
        <v>64.5</v>
      </c>
      <c r="R131" s="42">
        <v>0</v>
      </c>
      <c r="S131" s="42">
        <v>0.01</v>
      </c>
      <c r="T131" s="42">
        <v>0</v>
      </c>
      <c r="U131" s="4" t="s">
        <v>193</v>
      </c>
      <c r="V131" s="4" t="s">
        <v>36</v>
      </c>
    </row>
    <row r="132" spans="1:23" s="6" customFormat="1" ht="12.2" customHeight="1">
      <c r="A132" s="1" t="s">
        <v>35</v>
      </c>
      <c r="B132" s="2">
        <v>40</v>
      </c>
      <c r="C132" s="3">
        <v>2.65</v>
      </c>
      <c r="D132" s="3">
        <v>0.35</v>
      </c>
      <c r="E132" s="3">
        <v>16.96</v>
      </c>
      <c r="F132" s="3">
        <v>81.58</v>
      </c>
      <c r="G132" s="3">
        <v>7.0000000000000007E-2</v>
      </c>
      <c r="H132" s="3">
        <v>0</v>
      </c>
      <c r="I132" s="3">
        <v>0</v>
      </c>
      <c r="J132" s="3">
        <v>0.88</v>
      </c>
      <c r="K132" s="3">
        <v>0</v>
      </c>
      <c r="L132" s="3">
        <v>0.03</v>
      </c>
      <c r="M132" s="3">
        <v>7.2</v>
      </c>
      <c r="N132" s="3">
        <v>7.6</v>
      </c>
      <c r="O132" s="3">
        <v>34.799999999999997</v>
      </c>
      <c r="P132" s="3">
        <v>1.6</v>
      </c>
      <c r="Q132" s="3">
        <v>54.4</v>
      </c>
      <c r="R132" s="3">
        <v>2.2400000000000002</v>
      </c>
      <c r="S132" s="3">
        <v>0</v>
      </c>
      <c r="T132" s="3">
        <v>0</v>
      </c>
      <c r="U132" s="4" t="s">
        <v>193</v>
      </c>
      <c r="V132" s="4" t="s">
        <v>36</v>
      </c>
      <c r="W132" s="5"/>
    </row>
    <row r="133" spans="1:23" ht="21.6" customHeight="1">
      <c r="A133" s="43" t="s">
        <v>37</v>
      </c>
      <c r="B133" s="44">
        <f>SUM(B126:B132)</f>
        <v>920</v>
      </c>
      <c r="C133" s="39">
        <f t="shared" ref="C133:T133" si="9">SUM(C126:C132)</f>
        <v>28.463333333333331</v>
      </c>
      <c r="D133" s="39">
        <f t="shared" si="9"/>
        <v>32.641111111111115</v>
      </c>
      <c r="E133" s="39">
        <f t="shared" si="9"/>
        <v>132.09444444444446</v>
      </c>
      <c r="F133" s="39">
        <f t="shared" si="9"/>
        <v>923.18444444444447</v>
      </c>
      <c r="G133" s="39">
        <f t="shared" si="9"/>
        <v>0.47000000000000003</v>
      </c>
      <c r="H133" s="39">
        <f t="shared" si="9"/>
        <v>106.24</v>
      </c>
      <c r="I133" s="39">
        <f t="shared" si="9"/>
        <v>0.84000000000000008</v>
      </c>
      <c r="J133" s="39">
        <f t="shared" si="9"/>
        <v>12.410000000000002</v>
      </c>
      <c r="K133" s="39">
        <f t="shared" si="9"/>
        <v>0.47</v>
      </c>
      <c r="L133" s="39">
        <f t="shared" si="9"/>
        <v>0.5</v>
      </c>
      <c r="M133" s="39">
        <f t="shared" si="9"/>
        <v>382.28000000000003</v>
      </c>
      <c r="N133" s="39">
        <f t="shared" si="9"/>
        <v>148.48999999999998</v>
      </c>
      <c r="O133" s="39">
        <f t="shared" si="9"/>
        <v>525.9</v>
      </c>
      <c r="P133" s="39">
        <f t="shared" si="9"/>
        <v>9.52</v>
      </c>
      <c r="Q133" s="39">
        <f t="shared" si="9"/>
        <v>1955.74</v>
      </c>
      <c r="R133" s="39">
        <f t="shared" si="9"/>
        <v>27.17</v>
      </c>
      <c r="S133" s="39">
        <f t="shared" si="9"/>
        <v>0.2</v>
      </c>
      <c r="T133" s="39">
        <f t="shared" si="9"/>
        <v>0.02</v>
      </c>
      <c r="U133" s="37"/>
      <c r="V133" s="37"/>
    </row>
    <row r="134" spans="1:23" ht="14.1" customHeight="1">
      <c r="A134" s="55" t="s">
        <v>162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</row>
    <row r="135" spans="1:23" ht="28.35" customHeight="1">
      <c r="A135" s="56" t="s">
        <v>189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3" ht="13.35" customHeight="1">
      <c r="A136" s="53" t="s">
        <v>0</v>
      </c>
      <c r="B136" s="53" t="s">
        <v>1</v>
      </c>
      <c r="C136" s="52" t="s">
        <v>2</v>
      </c>
      <c r="D136" s="52"/>
      <c r="E136" s="52"/>
      <c r="F136" s="52" t="s">
        <v>3</v>
      </c>
      <c r="G136" s="52" t="s">
        <v>4</v>
      </c>
      <c r="H136" s="52"/>
      <c r="I136" s="52"/>
      <c r="J136" s="52"/>
      <c r="K136" s="52"/>
      <c r="L136" s="52"/>
      <c r="M136" s="52" t="s">
        <v>5</v>
      </c>
      <c r="N136" s="52"/>
      <c r="O136" s="52"/>
      <c r="P136" s="52"/>
      <c r="Q136" s="52"/>
      <c r="R136" s="52"/>
      <c r="S136" s="52"/>
      <c r="T136" s="52"/>
      <c r="U136" s="53" t="s">
        <v>6</v>
      </c>
      <c r="V136" s="53" t="s">
        <v>7</v>
      </c>
    </row>
    <row r="137" spans="1:23" ht="26.65" customHeight="1">
      <c r="A137" s="53"/>
      <c r="B137" s="53"/>
      <c r="C137" s="39" t="s">
        <v>8</v>
      </c>
      <c r="D137" s="39" t="s">
        <v>9</v>
      </c>
      <c r="E137" s="39" t="s">
        <v>10</v>
      </c>
      <c r="F137" s="52"/>
      <c r="G137" s="39" t="s">
        <v>11</v>
      </c>
      <c r="H137" s="39" t="s">
        <v>12</v>
      </c>
      <c r="I137" s="39" t="s">
        <v>13</v>
      </c>
      <c r="J137" s="39" t="s">
        <v>14</v>
      </c>
      <c r="K137" s="39" t="s">
        <v>15</v>
      </c>
      <c r="L137" s="39" t="s">
        <v>16</v>
      </c>
      <c r="M137" s="39" t="s">
        <v>17</v>
      </c>
      <c r="N137" s="39" t="s">
        <v>18</v>
      </c>
      <c r="O137" s="39" t="s">
        <v>19</v>
      </c>
      <c r="P137" s="39" t="s">
        <v>20</v>
      </c>
      <c r="Q137" s="39" t="s">
        <v>21</v>
      </c>
      <c r="R137" s="39" t="s">
        <v>22</v>
      </c>
      <c r="S137" s="39" t="s">
        <v>23</v>
      </c>
      <c r="T137" s="39" t="s">
        <v>24</v>
      </c>
      <c r="U137" s="53"/>
      <c r="V137" s="53"/>
    </row>
    <row r="138" spans="1:23" ht="14.65" customHeight="1">
      <c r="A138" s="48" t="s">
        <v>38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</row>
    <row r="139" spans="1:23" ht="12.2" customHeight="1">
      <c r="A139" s="40" t="s">
        <v>167</v>
      </c>
      <c r="B139" s="41">
        <v>100</v>
      </c>
      <c r="C139" s="42">
        <v>1.1200000000000001</v>
      </c>
      <c r="D139" s="42">
        <v>0.2</v>
      </c>
      <c r="E139" s="42">
        <v>3.8</v>
      </c>
      <c r="F139" s="42">
        <v>22</v>
      </c>
      <c r="G139" s="42">
        <v>0.06</v>
      </c>
      <c r="H139" s="42">
        <v>25</v>
      </c>
      <c r="I139" s="42">
        <v>0.17</v>
      </c>
      <c r="J139" s="42">
        <v>0.39</v>
      </c>
      <c r="K139" s="42">
        <v>0</v>
      </c>
      <c r="L139" s="42">
        <v>0.04</v>
      </c>
      <c r="M139" s="42">
        <v>14</v>
      </c>
      <c r="N139" s="42">
        <v>20</v>
      </c>
      <c r="O139" s="42">
        <v>26</v>
      </c>
      <c r="P139" s="42">
        <v>1</v>
      </c>
      <c r="Q139" s="42">
        <v>290</v>
      </c>
      <c r="R139" s="42">
        <v>2</v>
      </c>
      <c r="S139" s="42">
        <v>0</v>
      </c>
      <c r="T139" s="42">
        <v>0</v>
      </c>
      <c r="U139" s="4">
        <v>71</v>
      </c>
      <c r="V139" s="4" t="s">
        <v>28</v>
      </c>
    </row>
    <row r="140" spans="1:23" ht="12.2" customHeight="1">
      <c r="A140" s="40" t="s">
        <v>168</v>
      </c>
      <c r="B140" s="41">
        <v>250</v>
      </c>
      <c r="C140" s="42">
        <v>1.59</v>
      </c>
      <c r="D140" s="42">
        <v>4.99</v>
      </c>
      <c r="E140" s="42">
        <v>9.14</v>
      </c>
      <c r="F140" s="42">
        <v>95.25</v>
      </c>
      <c r="G140" s="42">
        <v>0.06</v>
      </c>
      <c r="H140" s="42">
        <v>8.5</v>
      </c>
      <c r="I140" s="42">
        <v>0.21</v>
      </c>
      <c r="J140" s="42">
        <v>1.34</v>
      </c>
      <c r="K140" s="42">
        <v>0.04</v>
      </c>
      <c r="L140" s="42">
        <v>0.05</v>
      </c>
      <c r="M140" s="42">
        <v>36.340000000000003</v>
      </c>
      <c r="N140" s="42">
        <v>21.41</v>
      </c>
      <c r="O140" s="42">
        <v>47.81</v>
      </c>
      <c r="P140" s="42">
        <v>0.91</v>
      </c>
      <c r="Q140" s="42">
        <v>367.04</v>
      </c>
      <c r="R140" s="42">
        <v>3.9</v>
      </c>
      <c r="S140" s="42">
        <v>0.02</v>
      </c>
      <c r="T140" s="42">
        <v>0</v>
      </c>
      <c r="U140" s="4" t="s">
        <v>102</v>
      </c>
      <c r="V140" s="4">
        <v>2017</v>
      </c>
    </row>
    <row r="141" spans="1:23" ht="12.2" customHeight="1">
      <c r="A141" s="40" t="s">
        <v>169</v>
      </c>
      <c r="B141" s="41">
        <v>200</v>
      </c>
      <c r="C141" s="42">
        <v>14.23</v>
      </c>
      <c r="D141" s="42">
        <v>21.11</v>
      </c>
      <c r="E141" s="42">
        <v>54.91</v>
      </c>
      <c r="F141" s="42">
        <v>395</v>
      </c>
      <c r="G141" s="42">
        <v>0.35</v>
      </c>
      <c r="H141" s="42">
        <v>20.56</v>
      </c>
      <c r="I141" s="42">
        <v>9.64</v>
      </c>
      <c r="J141" s="42">
        <v>4.72</v>
      </c>
      <c r="K141" s="42">
        <v>1.23</v>
      </c>
      <c r="L141" s="42">
        <v>2.48</v>
      </c>
      <c r="M141" s="42">
        <v>88.68</v>
      </c>
      <c r="N141" s="42">
        <v>42.09</v>
      </c>
      <c r="O141" s="42">
        <v>510.8</v>
      </c>
      <c r="P141" s="42">
        <v>9.85</v>
      </c>
      <c r="Q141" s="42">
        <v>622.04999999999995</v>
      </c>
      <c r="R141" s="42">
        <v>24.32</v>
      </c>
      <c r="S141" s="42">
        <v>0.31</v>
      </c>
      <c r="T141" s="42">
        <v>0.06</v>
      </c>
      <c r="U141" s="4" t="s">
        <v>231</v>
      </c>
      <c r="V141" s="4" t="s">
        <v>52</v>
      </c>
    </row>
    <row r="142" spans="1:23" s="6" customFormat="1" ht="12.2" customHeight="1">
      <c r="A142" s="1" t="s">
        <v>170</v>
      </c>
      <c r="B142" s="2">
        <v>25</v>
      </c>
      <c r="C142" s="3">
        <v>0.3</v>
      </c>
      <c r="D142" s="3">
        <v>2.7</v>
      </c>
      <c r="E142" s="3">
        <v>2.2999999999999998</v>
      </c>
      <c r="F142" s="3">
        <v>44</v>
      </c>
      <c r="G142" s="3">
        <v>0.01</v>
      </c>
      <c r="H142" s="3">
        <v>0.74</v>
      </c>
      <c r="I142" s="3">
        <v>0.09</v>
      </c>
      <c r="J142" s="3">
        <v>1.66</v>
      </c>
      <c r="K142" s="3">
        <v>0</v>
      </c>
      <c r="L142" s="3">
        <v>0.01</v>
      </c>
      <c r="M142" s="3">
        <v>7.04</v>
      </c>
      <c r="N142" s="3">
        <v>3.64</v>
      </c>
      <c r="O142" s="3">
        <v>7.35</v>
      </c>
      <c r="P142" s="3">
        <v>0.16</v>
      </c>
      <c r="Q142" s="3">
        <v>40.22</v>
      </c>
      <c r="R142" s="3">
        <v>0.6</v>
      </c>
      <c r="S142" s="3">
        <v>0</v>
      </c>
      <c r="T142" s="3">
        <v>0</v>
      </c>
      <c r="U142" s="4" t="s">
        <v>198</v>
      </c>
      <c r="V142" s="4" t="s">
        <v>52</v>
      </c>
      <c r="W142" s="5"/>
    </row>
    <row r="143" spans="1:23" ht="12.2" customHeight="1">
      <c r="A143" s="40" t="s">
        <v>245</v>
      </c>
      <c r="B143" s="41">
        <v>220</v>
      </c>
      <c r="C143" s="42">
        <v>6.38</v>
      </c>
      <c r="D143" s="42">
        <v>5.5</v>
      </c>
      <c r="E143" s="42">
        <v>8.8000000000000007</v>
      </c>
      <c r="F143" s="42">
        <v>116.6</v>
      </c>
      <c r="G143" s="42">
        <v>0.08</v>
      </c>
      <c r="H143" s="42">
        <v>1.4</v>
      </c>
      <c r="I143" s="42">
        <v>0.05</v>
      </c>
      <c r="J143" s="42">
        <v>0.14000000000000001</v>
      </c>
      <c r="K143" s="42">
        <v>0</v>
      </c>
      <c r="L143" s="42">
        <v>0.34</v>
      </c>
      <c r="M143" s="42">
        <v>240</v>
      </c>
      <c r="N143" s="42">
        <v>28</v>
      </c>
      <c r="O143" s="42">
        <v>190</v>
      </c>
      <c r="P143" s="42">
        <v>0.2</v>
      </c>
      <c r="Q143" s="42">
        <v>292</v>
      </c>
      <c r="R143" s="42">
        <v>18</v>
      </c>
      <c r="S143" s="42">
        <v>0.04</v>
      </c>
      <c r="T143" s="42">
        <v>0</v>
      </c>
      <c r="U143" s="4" t="s">
        <v>193</v>
      </c>
      <c r="V143" s="4">
        <v>2017</v>
      </c>
    </row>
    <row r="144" spans="1:23" s="6" customFormat="1" ht="12.2" customHeight="1">
      <c r="A144" s="1" t="s">
        <v>246</v>
      </c>
      <c r="B144" s="2">
        <v>150</v>
      </c>
      <c r="C144" s="3">
        <v>1.35</v>
      </c>
      <c r="D144" s="3">
        <v>0.3</v>
      </c>
      <c r="E144" s="3">
        <v>12.15</v>
      </c>
      <c r="F144" s="3">
        <v>64.5</v>
      </c>
      <c r="G144" s="3">
        <v>0.06</v>
      </c>
      <c r="H144" s="3">
        <v>90</v>
      </c>
      <c r="I144" s="3">
        <v>0.02</v>
      </c>
      <c r="J144" s="3">
        <v>0.33</v>
      </c>
      <c r="K144" s="3">
        <v>0</v>
      </c>
      <c r="L144" s="3">
        <v>0.05</v>
      </c>
      <c r="M144" s="3">
        <v>51</v>
      </c>
      <c r="N144" s="3">
        <v>19.5</v>
      </c>
      <c r="O144" s="3">
        <v>34.5</v>
      </c>
      <c r="P144" s="3">
        <v>0.45</v>
      </c>
      <c r="Q144" s="3">
        <v>295.5</v>
      </c>
      <c r="R144" s="3">
        <v>3</v>
      </c>
      <c r="S144" s="3">
        <v>0.03</v>
      </c>
      <c r="T144" s="3">
        <v>0</v>
      </c>
      <c r="U144" s="4" t="s">
        <v>194</v>
      </c>
      <c r="V144" s="4" t="s">
        <v>28</v>
      </c>
      <c r="W144" s="5"/>
    </row>
    <row r="145" spans="1:23" ht="12.2" customHeight="1">
      <c r="A145" s="40" t="s">
        <v>49</v>
      </c>
      <c r="B145" s="41">
        <v>50</v>
      </c>
      <c r="C145" s="42">
        <v>3.8</v>
      </c>
      <c r="D145" s="42">
        <v>0.3</v>
      </c>
      <c r="E145" s="42">
        <v>25.1</v>
      </c>
      <c r="F145" s="42">
        <v>118.4</v>
      </c>
      <c r="G145" s="42">
        <v>0.08</v>
      </c>
      <c r="H145" s="42">
        <v>0</v>
      </c>
      <c r="I145" s="42">
        <v>0</v>
      </c>
      <c r="J145" s="42">
        <v>0.98</v>
      </c>
      <c r="K145" s="42">
        <v>0</v>
      </c>
      <c r="L145" s="42">
        <v>0.03</v>
      </c>
      <c r="M145" s="42">
        <v>11.5</v>
      </c>
      <c r="N145" s="42">
        <v>16.5</v>
      </c>
      <c r="O145" s="42">
        <v>42</v>
      </c>
      <c r="P145" s="42">
        <v>1</v>
      </c>
      <c r="Q145" s="42">
        <v>64.5</v>
      </c>
      <c r="R145" s="42">
        <v>0</v>
      </c>
      <c r="S145" s="42">
        <v>0.01</v>
      </c>
      <c r="T145" s="42">
        <v>0</v>
      </c>
      <c r="U145" s="4" t="s">
        <v>193</v>
      </c>
      <c r="V145" s="4" t="s">
        <v>36</v>
      </c>
    </row>
    <row r="146" spans="1:23" s="6" customFormat="1" ht="12.2" customHeight="1">
      <c r="A146" s="1" t="s">
        <v>35</v>
      </c>
      <c r="B146" s="2">
        <v>40</v>
      </c>
      <c r="C146" s="3">
        <v>2.65</v>
      </c>
      <c r="D146" s="3">
        <v>0.35</v>
      </c>
      <c r="E146" s="3">
        <v>16.96</v>
      </c>
      <c r="F146" s="3">
        <v>81.58</v>
      </c>
      <c r="G146" s="3">
        <v>7.0000000000000007E-2</v>
      </c>
      <c r="H146" s="3">
        <v>0</v>
      </c>
      <c r="I146" s="3">
        <v>0</v>
      </c>
      <c r="J146" s="3">
        <v>0.88</v>
      </c>
      <c r="K146" s="3">
        <v>0</v>
      </c>
      <c r="L146" s="3">
        <v>0.03</v>
      </c>
      <c r="M146" s="3">
        <v>7.2</v>
      </c>
      <c r="N146" s="3">
        <v>7.6</v>
      </c>
      <c r="O146" s="3">
        <v>34.799999999999997</v>
      </c>
      <c r="P146" s="3">
        <v>1.6</v>
      </c>
      <c r="Q146" s="3">
        <v>54.4</v>
      </c>
      <c r="R146" s="3">
        <v>2.2400000000000002</v>
      </c>
      <c r="S146" s="3">
        <v>0</v>
      </c>
      <c r="T146" s="3">
        <v>0</v>
      </c>
      <c r="U146" s="4" t="s">
        <v>193</v>
      </c>
      <c r="V146" s="4" t="s">
        <v>36</v>
      </c>
      <c r="W146" s="5"/>
    </row>
    <row r="147" spans="1:23" ht="21.6" customHeight="1">
      <c r="A147" s="43" t="s">
        <v>37</v>
      </c>
      <c r="B147" s="44">
        <f>SUM(B139:B146)</f>
        <v>1035</v>
      </c>
      <c r="C147" s="39">
        <f t="shared" ref="C147:T147" si="10">SUM(C139:C146)</f>
        <v>31.42</v>
      </c>
      <c r="D147" s="39">
        <f t="shared" si="10"/>
        <v>35.449999999999996</v>
      </c>
      <c r="E147" s="39">
        <f t="shared" si="10"/>
        <v>133.16</v>
      </c>
      <c r="F147" s="39">
        <f t="shared" si="10"/>
        <v>937.33</v>
      </c>
      <c r="G147" s="39">
        <f t="shared" si="10"/>
        <v>0.7699999999999998</v>
      </c>
      <c r="H147" s="39">
        <f t="shared" si="10"/>
        <v>146.19999999999999</v>
      </c>
      <c r="I147" s="39">
        <f t="shared" si="10"/>
        <v>10.180000000000001</v>
      </c>
      <c r="J147" s="39">
        <f t="shared" si="10"/>
        <v>10.440000000000001</v>
      </c>
      <c r="K147" s="39">
        <f t="shared" si="10"/>
        <v>1.27</v>
      </c>
      <c r="L147" s="39">
        <f t="shared" si="10"/>
        <v>3.0299999999999989</v>
      </c>
      <c r="M147" s="39">
        <f t="shared" si="10"/>
        <v>455.76</v>
      </c>
      <c r="N147" s="39">
        <f t="shared" si="10"/>
        <v>158.73999999999998</v>
      </c>
      <c r="O147" s="39">
        <f t="shared" si="10"/>
        <v>893.26</v>
      </c>
      <c r="P147" s="39">
        <f t="shared" si="10"/>
        <v>15.169999999999998</v>
      </c>
      <c r="Q147" s="39">
        <f t="shared" si="10"/>
        <v>2025.71</v>
      </c>
      <c r="R147" s="39">
        <f t="shared" si="10"/>
        <v>54.06</v>
      </c>
      <c r="S147" s="39">
        <f t="shared" si="10"/>
        <v>0.41000000000000003</v>
      </c>
      <c r="T147" s="39">
        <f t="shared" si="10"/>
        <v>0.06</v>
      </c>
      <c r="U147" s="37"/>
      <c r="V147" s="37"/>
    </row>
    <row r="148" spans="1:23" ht="14.1" customHeight="1">
      <c r="A148" s="55" t="s">
        <v>172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</row>
    <row r="149" spans="1:23" ht="28.35" customHeight="1">
      <c r="A149" s="56" t="s">
        <v>190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  <row r="150" spans="1:23" ht="13.35" customHeight="1">
      <c r="A150" s="53" t="s">
        <v>0</v>
      </c>
      <c r="B150" s="53" t="s">
        <v>1</v>
      </c>
      <c r="C150" s="52" t="s">
        <v>2</v>
      </c>
      <c r="D150" s="52"/>
      <c r="E150" s="52"/>
      <c r="F150" s="52" t="s">
        <v>3</v>
      </c>
      <c r="G150" s="52" t="s">
        <v>4</v>
      </c>
      <c r="H150" s="52"/>
      <c r="I150" s="52"/>
      <c r="J150" s="52"/>
      <c r="K150" s="52"/>
      <c r="L150" s="52"/>
      <c r="M150" s="52" t="s">
        <v>5</v>
      </c>
      <c r="N150" s="52"/>
      <c r="O150" s="52"/>
      <c r="P150" s="52"/>
      <c r="Q150" s="52"/>
      <c r="R150" s="52"/>
      <c r="S150" s="52"/>
      <c r="T150" s="52"/>
      <c r="U150" s="53" t="s">
        <v>6</v>
      </c>
      <c r="V150" s="53" t="s">
        <v>7</v>
      </c>
    </row>
    <row r="151" spans="1:23" ht="26.65" customHeight="1">
      <c r="A151" s="53"/>
      <c r="B151" s="53"/>
      <c r="C151" s="39" t="s">
        <v>8</v>
      </c>
      <c r="D151" s="39" t="s">
        <v>9</v>
      </c>
      <c r="E151" s="39" t="s">
        <v>10</v>
      </c>
      <c r="F151" s="52"/>
      <c r="G151" s="39" t="s">
        <v>11</v>
      </c>
      <c r="H151" s="39" t="s">
        <v>12</v>
      </c>
      <c r="I151" s="39" t="s">
        <v>13</v>
      </c>
      <c r="J151" s="39" t="s">
        <v>14</v>
      </c>
      <c r="K151" s="39" t="s">
        <v>15</v>
      </c>
      <c r="L151" s="39" t="s">
        <v>16</v>
      </c>
      <c r="M151" s="39" t="s">
        <v>17</v>
      </c>
      <c r="N151" s="39" t="s">
        <v>18</v>
      </c>
      <c r="O151" s="39" t="s">
        <v>19</v>
      </c>
      <c r="P151" s="39" t="s">
        <v>20</v>
      </c>
      <c r="Q151" s="39" t="s">
        <v>21</v>
      </c>
      <c r="R151" s="39" t="s">
        <v>22</v>
      </c>
      <c r="S151" s="39" t="s">
        <v>23</v>
      </c>
      <c r="T151" s="39" t="s">
        <v>24</v>
      </c>
      <c r="U151" s="53"/>
      <c r="V151" s="53"/>
    </row>
    <row r="152" spans="1:23" ht="14.65" customHeight="1">
      <c r="A152" s="48" t="s">
        <v>38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</row>
    <row r="153" spans="1:23" ht="12.2" customHeight="1">
      <c r="A153" s="40" t="s">
        <v>75</v>
      </c>
      <c r="B153" s="41">
        <v>100</v>
      </c>
      <c r="C153" s="42">
        <v>1.2</v>
      </c>
      <c r="D153" s="42">
        <v>5.2</v>
      </c>
      <c r="E153" s="42">
        <v>11.3</v>
      </c>
      <c r="F153" s="42">
        <v>98</v>
      </c>
      <c r="G153" s="42">
        <v>0.03</v>
      </c>
      <c r="H153" s="42">
        <v>24.1</v>
      </c>
      <c r="I153" s="42">
        <v>0.38</v>
      </c>
      <c r="J153" s="42">
        <v>2.39</v>
      </c>
      <c r="K153" s="42">
        <v>0</v>
      </c>
      <c r="L153" s="42">
        <v>0.04</v>
      </c>
      <c r="M153" s="42">
        <v>36.700000000000003</v>
      </c>
      <c r="N153" s="42">
        <v>15.9</v>
      </c>
      <c r="O153" s="42">
        <v>28.95</v>
      </c>
      <c r="P153" s="42">
        <v>1.22</v>
      </c>
      <c r="Q153" s="42">
        <v>194.25</v>
      </c>
      <c r="R153" s="42">
        <v>2.75</v>
      </c>
      <c r="S153" s="42">
        <v>0.02</v>
      </c>
      <c r="T153" s="42">
        <v>0</v>
      </c>
      <c r="U153" s="8" t="s">
        <v>76</v>
      </c>
      <c r="V153" s="8">
        <v>2017</v>
      </c>
    </row>
    <row r="154" spans="1:23" ht="12.2" customHeight="1">
      <c r="A154" s="40" t="s">
        <v>174</v>
      </c>
      <c r="B154" s="41">
        <v>250</v>
      </c>
      <c r="C154" s="42">
        <v>2.4</v>
      </c>
      <c r="D154" s="42">
        <v>3.7</v>
      </c>
      <c r="E154" s="42">
        <v>11.9</v>
      </c>
      <c r="F154" s="42">
        <v>94.3</v>
      </c>
      <c r="G154" s="42">
        <v>0.03</v>
      </c>
      <c r="H154" s="42">
        <v>0.59</v>
      </c>
      <c r="I154" s="42">
        <v>0.22</v>
      </c>
      <c r="J154" s="42">
        <v>0.26</v>
      </c>
      <c r="K154" s="42">
        <v>0.17</v>
      </c>
      <c r="L154" s="42">
        <v>0.04</v>
      </c>
      <c r="M154" s="42">
        <v>29.74</v>
      </c>
      <c r="N154" s="42">
        <v>9.7799999999999994</v>
      </c>
      <c r="O154" s="42">
        <v>31.69</v>
      </c>
      <c r="P154" s="42">
        <v>0.48</v>
      </c>
      <c r="Q154" s="42">
        <v>62.91</v>
      </c>
      <c r="R154" s="42">
        <v>1.88</v>
      </c>
      <c r="S154" s="42">
        <v>0.01</v>
      </c>
      <c r="T154" s="42">
        <v>0.01</v>
      </c>
      <c r="U154" s="8" t="s">
        <v>175</v>
      </c>
      <c r="V154" s="8" t="s">
        <v>28</v>
      </c>
    </row>
    <row r="155" spans="1:23" ht="12.2" customHeight="1">
      <c r="A155" s="40" t="s">
        <v>176</v>
      </c>
      <c r="B155" s="41">
        <v>200</v>
      </c>
      <c r="C155" s="42">
        <v>24</v>
      </c>
      <c r="D155" s="42">
        <v>25.2</v>
      </c>
      <c r="E155" s="42">
        <v>21.9</v>
      </c>
      <c r="F155" s="42">
        <v>415.5</v>
      </c>
      <c r="G155" s="42">
        <v>0.15</v>
      </c>
      <c r="H155" s="42">
        <v>5.7</v>
      </c>
      <c r="I155" s="42">
        <v>0.18</v>
      </c>
      <c r="J155" s="42">
        <v>1.1399999999999999</v>
      </c>
      <c r="K155" s="42">
        <v>0.67</v>
      </c>
      <c r="L155" s="42">
        <v>0.3</v>
      </c>
      <c r="M155" s="42">
        <v>181.92</v>
      </c>
      <c r="N155" s="42">
        <v>47.72</v>
      </c>
      <c r="O155" s="42">
        <v>314.68</v>
      </c>
      <c r="P155" s="42">
        <v>3.47</v>
      </c>
      <c r="Q155" s="42">
        <v>602.32000000000005</v>
      </c>
      <c r="R155" s="42">
        <v>15.01</v>
      </c>
      <c r="S155" s="42">
        <v>0.13</v>
      </c>
      <c r="T155" s="42">
        <v>0.03</v>
      </c>
      <c r="U155" s="8" t="s">
        <v>177</v>
      </c>
      <c r="V155" s="8" t="s">
        <v>52</v>
      </c>
    </row>
    <row r="156" spans="1:23" ht="12.2" customHeight="1">
      <c r="A156" s="40" t="s">
        <v>78</v>
      </c>
      <c r="B156" s="41">
        <v>200</v>
      </c>
      <c r="C156" s="42">
        <v>0.6</v>
      </c>
      <c r="D156" s="42">
        <v>0.09</v>
      </c>
      <c r="E156" s="42">
        <v>32.01</v>
      </c>
      <c r="F156" s="42">
        <v>132.80000000000001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8.24</v>
      </c>
      <c r="N156" s="42">
        <v>1.8</v>
      </c>
      <c r="O156" s="42">
        <v>0</v>
      </c>
      <c r="P156" s="42">
        <v>0</v>
      </c>
      <c r="Q156" s="42">
        <v>0.84</v>
      </c>
      <c r="R156" s="42">
        <v>0</v>
      </c>
      <c r="S156" s="42">
        <v>0</v>
      </c>
      <c r="T156" s="42">
        <v>0</v>
      </c>
      <c r="U156" s="8" t="s">
        <v>79</v>
      </c>
      <c r="V156" s="8">
        <v>2017</v>
      </c>
    </row>
    <row r="157" spans="1:23" ht="12.2" customHeight="1">
      <c r="A157" s="40" t="s">
        <v>49</v>
      </c>
      <c r="B157" s="41">
        <v>50</v>
      </c>
      <c r="C157" s="42">
        <v>3.8</v>
      </c>
      <c r="D157" s="42">
        <v>0.3</v>
      </c>
      <c r="E157" s="42">
        <v>25.1</v>
      </c>
      <c r="F157" s="42">
        <v>118.4</v>
      </c>
      <c r="G157" s="42">
        <v>0.08</v>
      </c>
      <c r="H157" s="42">
        <v>0</v>
      </c>
      <c r="I157" s="42">
        <v>0</v>
      </c>
      <c r="J157" s="42">
        <v>0.98</v>
      </c>
      <c r="K157" s="42">
        <v>0</v>
      </c>
      <c r="L157" s="42">
        <v>0.03</v>
      </c>
      <c r="M157" s="42">
        <v>11.5</v>
      </c>
      <c r="N157" s="42">
        <v>16.5</v>
      </c>
      <c r="O157" s="42">
        <v>42</v>
      </c>
      <c r="P157" s="42">
        <v>1</v>
      </c>
      <c r="Q157" s="42">
        <v>64.5</v>
      </c>
      <c r="R157" s="42">
        <v>0</v>
      </c>
      <c r="S157" s="42">
        <v>0.01</v>
      </c>
      <c r="T157" s="42">
        <v>0</v>
      </c>
      <c r="U157" s="8" t="s">
        <v>193</v>
      </c>
      <c r="V157" s="8" t="s">
        <v>36</v>
      </c>
    </row>
    <row r="158" spans="1:23" s="6" customFormat="1" ht="12.2" customHeight="1">
      <c r="A158" s="1" t="s">
        <v>35</v>
      </c>
      <c r="B158" s="2">
        <v>40</v>
      </c>
      <c r="C158" s="3">
        <v>2.65</v>
      </c>
      <c r="D158" s="3">
        <v>0.35</v>
      </c>
      <c r="E158" s="3">
        <v>16.96</v>
      </c>
      <c r="F158" s="3">
        <v>81.58</v>
      </c>
      <c r="G158" s="3">
        <v>7.0000000000000007E-2</v>
      </c>
      <c r="H158" s="3">
        <v>0</v>
      </c>
      <c r="I158" s="3">
        <v>0</v>
      </c>
      <c r="J158" s="3">
        <v>0.88</v>
      </c>
      <c r="K158" s="3">
        <v>0</v>
      </c>
      <c r="L158" s="3">
        <v>0.03</v>
      </c>
      <c r="M158" s="3">
        <v>7.2</v>
      </c>
      <c r="N158" s="3">
        <v>7.6</v>
      </c>
      <c r="O158" s="3">
        <v>34.799999999999997</v>
      </c>
      <c r="P158" s="3">
        <v>1.6</v>
      </c>
      <c r="Q158" s="3">
        <v>54.4</v>
      </c>
      <c r="R158" s="3">
        <v>2.2400000000000002</v>
      </c>
      <c r="S158" s="3">
        <v>0</v>
      </c>
      <c r="T158" s="3">
        <v>0</v>
      </c>
      <c r="U158" s="4" t="s">
        <v>193</v>
      </c>
      <c r="V158" s="4" t="s">
        <v>36</v>
      </c>
      <c r="W158" s="5"/>
    </row>
    <row r="159" spans="1:23" ht="12.2" customHeight="1">
      <c r="A159" s="43" t="s">
        <v>37</v>
      </c>
      <c r="B159" s="44">
        <f>SUM(B153:B158)</f>
        <v>840</v>
      </c>
      <c r="C159" s="39">
        <f t="shared" ref="C159:T159" si="11">SUM(C153:C158)</f>
        <v>34.65</v>
      </c>
      <c r="D159" s="39">
        <f t="shared" si="11"/>
        <v>34.840000000000003</v>
      </c>
      <c r="E159" s="39">
        <f t="shared" si="11"/>
        <v>119.17000000000002</v>
      </c>
      <c r="F159" s="39">
        <f t="shared" si="11"/>
        <v>940.57999999999993</v>
      </c>
      <c r="G159" s="39">
        <f t="shared" si="11"/>
        <v>0.36</v>
      </c>
      <c r="H159" s="39">
        <f t="shared" si="11"/>
        <v>30.39</v>
      </c>
      <c r="I159" s="39">
        <f t="shared" si="11"/>
        <v>0.78</v>
      </c>
      <c r="J159" s="39">
        <f t="shared" si="11"/>
        <v>5.6499999999999995</v>
      </c>
      <c r="K159" s="39">
        <f t="shared" si="11"/>
        <v>0.84000000000000008</v>
      </c>
      <c r="L159" s="39">
        <f t="shared" si="11"/>
        <v>0.44000000000000006</v>
      </c>
      <c r="M159" s="39">
        <f t="shared" si="11"/>
        <v>275.29999999999995</v>
      </c>
      <c r="N159" s="39">
        <f t="shared" si="11"/>
        <v>99.3</v>
      </c>
      <c r="O159" s="39">
        <f t="shared" si="11"/>
        <v>452.12</v>
      </c>
      <c r="P159" s="39">
        <f t="shared" si="11"/>
        <v>7.77</v>
      </c>
      <c r="Q159" s="39">
        <f t="shared" si="11"/>
        <v>979.22</v>
      </c>
      <c r="R159" s="39">
        <f t="shared" si="11"/>
        <v>21.880000000000003</v>
      </c>
      <c r="S159" s="39">
        <f t="shared" si="11"/>
        <v>0.17</v>
      </c>
      <c r="T159" s="39">
        <f t="shared" si="11"/>
        <v>0.04</v>
      </c>
      <c r="U159" s="37"/>
      <c r="V159" s="37"/>
    </row>
    <row r="160" spans="1:23" ht="21.6" customHeight="1">
      <c r="A160" s="54" t="s">
        <v>54</v>
      </c>
      <c r="B160" s="54"/>
      <c r="C160" s="39">
        <v>50.9</v>
      </c>
      <c r="D160" s="39">
        <v>47.4</v>
      </c>
      <c r="E160" s="39">
        <v>173.7</v>
      </c>
      <c r="F160" s="39">
        <v>1342.8</v>
      </c>
      <c r="G160" s="42">
        <v>0.55000000000000004</v>
      </c>
      <c r="H160" s="42">
        <v>34.79</v>
      </c>
      <c r="I160" s="42">
        <v>0.83</v>
      </c>
      <c r="J160" s="42">
        <v>7.5</v>
      </c>
      <c r="K160" s="42">
        <v>0.87</v>
      </c>
      <c r="L160" s="42">
        <v>0.62</v>
      </c>
      <c r="M160" s="42">
        <v>446.01</v>
      </c>
      <c r="N160" s="42">
        <v>134.75</v>
      </c>
      <c r="O160" s="42">
        <v>629.72</v>
      </c>
      <c r="P160" s="42">
        <v>10.220000000000001</v>
      </c>
      <c r="Q160" s="42">
        <v>1241.92</v>
      </c>
      <c r="R160" s="42">
        <v>35.11</v>
      </c>
      <c r="S160" s="42">
        <v>0.17</v>
      </c>
      <c r="T160" s="42">
        <v>0.04</v>
      </c>
      <c r="U160" s="37"/>
      <c r="V160" s="37"/>
    </row>
    <row r="161" spans="1:23" ht="14.1" customHeight="1">
      <c r="A161" s="55" t="s">
        <v>178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</row>
    <row r="163" spans="1:23" ht="14.1" customHeight="1">
      <c r="A163" s="35"/>
      <c r="B163" s="35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23"/>
      <c r="N163" s="23"/>
      <c r="O163" s="23"/>
      <c r="P163" s="23"/>
      <c r="Q163" s="23"/>
      <c r="R163" s="23"/>
      <c r="S163" s="23"/>
      <c r="T163" s="23"/>
      <c r="U163" s="24"/>
      <c r="V163" s="24"/>
      <c r="W163" s="24"/>
    </row>
    <row r="164" spans="1:23" ht="14.1" customHeight="1">
      <c r="A164" s="63" t="s">
        <v>199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23"/>
      <c r="N164" s="23"/>
      <c r="O164" s="23"/>
      <c r="P164" s="23"/>
      <c r="Q164" s="23"/>
      <c r="R164" s="23"/>
      <c r="S164" s="23"/>
      <c r="T164" s="23"/>
      <c r="U164" s="24"/>
      <c r="V164" s="24"/>
      <c r="W164" s="24"/>
    </row>
    <row r="165" spans="1:23" ht="14.1" customHeight="1">
      <c r="A165" s="64" t="s">
        <v>234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24"/>
    </row>
    <row r="166" spans="1:23" ht="13.35" customHeight="1">
      <c r="A166" s="66" t="s">
        <v>201</v>
      </c>
      <c r="B166" s="66"/>
      <c r="C166" s="68" t="s">
        <v>2</v>
      </c>
      <c r="D166" s="68"/>
      <c r="E166" s="68"/>
      <c r="F166" s="68" t="s">
        <v>3</v>
      </c>
      <c r="G166" s="68" t="s">
        <v>4</v>
      </c>
      <c r="H166" s="68"/>
      <c r="I166" s="68"/>
      <c r="J166" s="68"/>
      <c r="K166" s="68"/>
      <c r="L166" s="68"/>
      <c r="M166" s="68" t="s">
        <v>5</v>
      </c>
      <c r="N166" s="68"/>
      <c r="O166" s="68"/>
      <c r="P166" s="68"/>
      <c r="Q166" s="68"/>
      <c r="R166" s="68"/>
      <c r="S166" s="68"/>
      <c r="T166" s="68"/>
      <c r="U166" s="66"/>
      <c r="V166" s="66"/>
      <c r="W166" s="24"/>
    </row>
    <row r="167" spans="1:23" ht="26.65" customHeight="1">
      <c r="A167" s="67"/>
      <c r="B167" s="67"/>
      <c r="C167" s="36" t="s">
        <v>8</v>
      </c>
      <c r="D167" s="36" t="s">
        <v>9</v>
      </c>
      <c r="E167" s="36" t="s">
        <v>10</v>
      </c>
      <c r="F167" s="69"/>
      <c r="G167" s="36" t="s">
        <v>11</v>
      </c>
      <c r="H167" s="36" t="s">
        <v>12</v>
      </c>
      <c r="I167" s="36" t="s">
        <v>13</v>
      </c>
      <c r="J167" s="36" t="s">
        <v>14</v>
      </c>
      <c r="K167" s="36" t="s">
        <v>15</v>
      </c>
      <c r="L167" s="36" t="s">
        <v>16</v>
      </c>
      <c r="M167" s="36" t="s">
        <v>17</v>
      </c>
      <c r="N167" s="36" t="s">
        <v>18</v>
      </c>
      <c r="O167" s="36" t="s">
        <v>19</v>
      </c>
      <c r="P167" s="36" t="s">
        <v>20</v>
      </c>
      <c r="Q167" s="36" t="s">
        <v>21</v>
      </c>
      <c r="R167" s="36" t="s">
        <v>22</v>
      </c>
      <c r="S167" s="36" t="s">
        <v>23</v>
      </c>
      <c r="T167" s="36" t="s">
        <v>24</v>
      </c>
      <c r="U167" s="66"/>
      <c r="V167" s="66"/>
      <c r="W167" s="24"/>
    </row>
    <row r="168" spans="1:23" s="28" customFormat="1" ht="14.1" customHeight="1">
      <c r="A168" s="25" t="s">
        <v>202</v>
      </c>
      <c r="B168" s="25">
        <f t="shared" ref="B168:T168" si="12">B159+B147+B133+B120+B107+B94+B80+B67+B54+B41+B28+B15</f>
        <v>11920</v>
      </c>
      <c r="C168" s="34">
        <f t="shared" si="12"/>
        <v>360.91433333333333</v>
      </c>
      <c r="D168" s="34">
        <f t="shared" si="12"/>
        <v>386.25811111111113</v>
      </c>
      <c r="E168" s="34">
        <f t="shared" si="12"/>
        <v>1576.5124444444446</v>
      </c>
      <c r="F168" s="34">
        <f t="shared" si="12"/>
        <v>11129.014444444443</v>
      </c>
      <c r="G168" s="34">
        <f t="shared" si="12"/>
        <v>6.5794000000000015</v>
      </c>
      <c r="H168" s="34">
        <f t="shared" si="12"/>
        <v>760.32999999999993</v>
      </c>
      <c r="I168" s="34">
        <f t="shared" si="12"/>
        <v>96.960000000000008</v>
      </c>
      <c r="J168" s="34">
        <f t="shared" si="12"/>
        <v>104.71000000000001</v>
      </c>
      <c r="K168" s="34">
        <f t="shared" si="12"/>
        <v>5.6599999999999993</v>
      </c>
      <c r="L168" s="34">
        <f t="shared" si="12"/>
        <v>8.4396000000000004</v>
      </c>
      <c r="M168" s="34">
        <f t="shared" si="12"/>
        <v>4368.92</v>
      </c>
      <c r="N168" s="34">
        <f t="shared" si="12"/>
        <v>1761.29</v>
      </c>
      <c r="O168" s="34">
        <f t="shared" si="12"/>
        <v>6975.8200000000006</v>
      </c>
      <c r="P168" s="34">
        <f t="shared" si="12"/>
        <v>109.22999999999999</v>
      </c>
      <c r="Q168" s="34">
        <f t="shared" si="12"/>
        <v>20221.080000000002</v>
      </c>
      <c r="R168" s="34">
        <f t="shared" si="12"/>
        <v>744.0100000000001</v>
      </c>
      <c r="S168" s="34">
        <f t="shared" si="12"/>
        <v>3.640000000000001</v>
      </c>
      <c r="T168" s="34">
        <f t="shared" si="12"/>
        <v>0.29000000000000004</v>
      </c>
      <c r="U168" s="27"/>
      <c r="V168" s="27"/>
      <c r="W168" s="27"/>
    </row>
    <row r="169" spans="1:23" s="28" customFormat="1" ht="14.1" customHeight="1">
      <c r="A169" s="25" t="s">
        <v>203</v>
      </c>
      <c r="B169" s="25">
        <f>B168/12</f>
        <v>993.33333333333337</v>
      </c>
      <c r="C169" s="34">
        <f t="shared" ref="C169:T169" si="13">C168/12</f>
        <v>30.076194444444443</v>
      </c>
      <c r="D169" s="34">
        <f t="shared" si="13"/>
        <v>32.188175925925925</v>
      </c>
      <c r="E169" s="34">
        <f t="shared" si="13"/>
        <v>131.37603703703704</v>
      </c>
      <c r="F169" s="34">
        <f t="shared" si="13"/>
        <v>927.41787037037022</v>
      </c>
      <c r="G169" s="34">
        <f t="shared" si="13"/>
        <v>0.54828333333333346</v>
      </c>
      <c r="H169" s="34">
        <f t="shared" si="13"/>
        <v>63.360833333333325</v>
      </c>
      <c r="I169" s="34">
        <f t="shared" si="13"/>
        <v>8.08</v>
      </c>
      <c r="J169" s="34">
        <f t="shared" si="13"/>
        <v>8.725833333333334</v>
      </c>
      <c r="K169" s="34">
        <f t="shared" si="13"/>
        <v>0.47166666666666662</v>
      </c>
      <c r="L169" s="34">
        <f t="shared" si="13"/>
        <v>0.70330000000000004</v>
      </c>
      <c r="M169" s="34">
        <f t="shared" si="13"/>
        <v>364.07666666666665</v>
      </c>
      <c r="N169" s="34">
        <f t="shared" si="13"/>
        <v>146.77416666666667</v>
      </c>
      <c r="O169" s="34">
        <f t="shared" si="13"/>
        <v>581.31833333333338</v>
      </c>
      <c r="P169" s="34">
        <f t="shared" si="13"/>
        <v>9.1024999999999991</v>
      </c>
      <c r="Q169" s="34">
        <f t="shared" si="13"/>
        <v>1685.0900000000001</v>
      </c>
      <c r="R169" s="34">
        <f t="shared" si="13"/>
        <v>62.00083333333334</v>
      </c>
      <c r="S169" s="34">
        <f t="shared" si="13"/>
        <v>0.3033333333333334</v>
      </c>
      <c r="T169" s="34">
        <f t="shared" si="13"/>
        <v>2.416666666666667E-2</v>
      </c>
      <c r="U169" s="27"/>
      <c r="V169" s="27"/>
      <c r="W169" s="27"/>
    </row>
  </sheetData>
  <mergeCells count="145">
    <mergeCell ref="V166:V167"/>
    <mergeCell ref="A164:L164"/>
    <mergeCell ref="A165:V165"/>
    <mergeCell ref="A166:A167"/>
    <mergeCell ref="B166:B167"/>
    <mergeCell ref="C166:E166"/>
    <mergeCell ref="F166:F167"/>
    <mergeCell ref="G166:L166"/>
    <mergeCell ref="M166:T166"/>
    <mergeCell ref="U166:U167"/>
    <mergeCell ref="U150:U151"/>
    <mergeCell ref="V150:V151"/>
    <mergeCell ref="A152:V152"/>
    <mergeCell ref="A160:B160"/>
    <mergeCell ref="A161:N161"/>
    <mergeCell ref="A150:A151"/>
    <mergeCell ref="B150:B151"/>
    <mergeCell ref="C150:E150"/>
    <mergeCell ref="F150:F151"/>
    <mergeCell ref="G150:L150"/>
    <mergeCell ref="M150:T150"/>
    <mergeCell ref="A138:V138"/>
    <mergeCell ref="A148:V148"/>
    <mergeCell ref="A149:V149"/>
    <mergeCell ref="A134:V134"/>
    <mergeCell ref="A135:V135"/>
    <mergeCell ref="A136:A137"/>
    <mergeCell ref="B136:B137"/>
    <mergeCell ref="C136:E136"/>
    <mergeCell ref="F136:F137"/>
    <mergeCell ref="G136:L136"/>
    <mergeCell ref="M136:T136"/>
    <mergeCell ref="U136:U137"/>
    <mergeCell ref="V136:V137"/>
    <mergeCell ref="U123:U124"/>
    <mergeCell ref="V123:V124"/>
    <mergeCell ref="A125:V125"/>
    <mergeCell ref="A123:A124"/>
    <mergeCell ref="B123:B124"/>
    <mergeCell ref="C123:E123"/>
    <mergeCell ref="F123:F124"/>
    <mergeCell ref="G123:L123"/>
    <mergeCell ref="M123:T123"/>
    <mergeCell ref="A112:V112"/>
    <mergeCell ref="A121:V121"/>
    <mergeCell ref="A122:V122"/>
    <mergeCell ref="A109:V109"/>
    <mergeCell ref="A110:A111"/>
    <mergeCell ref="B110:B111"/>
    <mergeCell ref="C110:E110"/>
    <mergeCell ref="F110:F111"/>
    <mergeCell ref="G110:L110"/>
    <mergeCell ref="M110:T110"/>
    <mergeCell ref="U110:U111"/>
    <mergeCell ref="V110:V111"/>
    <mergeCell ref="V97:V98"/>
    <mergeCell ref="A99:V99"/>
    <mergeCell ref="A108:V108"/>
    <mergeCell ref="A95:V95"/>
    <mergeCell ref="A96:V96"/>
    <mergeCell ref="A97:A98"/>
    <mergeCell ref="B97:B98"/>
    <mergeCell ref="C97:E97"/>
    <mergeCell ref="F97:F98"/>
    <mergeCell ref="G97:L97"/>
    <mergeCell ref="M97:T97"/>
    <mergeCell ref="U97:U98"/>
    <mergeCell ref="M83:T83"/>
    <mergeCell ref="U83:U84"/>
    <mergeCell ref="V83:V84"/>
    <mergeCell ref="A85:V85"/>
    <mergeCell ref="A72:V72"/>
    <mergeCell ref="A81:V81"/>
    <mergeCell ref="A82:V82"/>
    <mergeCell ref="A83:A84"/>
    <mergeCell ref="B83:B84"/>
    <mergeCell ref="C83:E83"/>
    <mergeCell ref="F83:F84"/>
    <mergeCell ref="G83:L83"/>
    <mergeCell ref="A68:V68"/>
    <mergeCell ref="A69:V69"/>
    <mergeCell ref="A70:A71"/>
    <mergeCell ref="B70:B71"/>
    <mergeCell ref="C70:E70"/>
    <mergeCell ref="F70:F71"/>
    <mergeCell ref="G70:L70"/>
    <mergeCell ref="M70:T70"/>
    <mergeCell ref="U70:U71"/>
    <mergeCell ref="V70:V71"/>
    <mergeCell ref="U57:U58"/>
    <mergeCell ref="V57:V58"/>
    <mergeCell ref="A59:V59"/>
    <mergeCell ref="A57:A58"/>
    <mergeCell ref="B57:B58"/>
    <mergeCell ref="C57:E57"/>
    <mergeCell ref="F57:F58"/>
    <mergeCell ref="G57:L57"/>
    <mergeCell ref="M57:T57"/>
    <mergeCell ref="A46:V46"/>
    <mergeCell ref="A55:V55"/>
    <mergeCell ref="A56:V56"/>
    <mergeCell ref="A42:V42"/>
    <mergeCell ref="A43:V43"/>
    <mergeCell ref="A44:A45"/>
    <mergeCell ref="B44:B45"/>
    <mergeCell ref="C44:E44"/>
    <mergeCell ref="F44:F45"/>
    <mergeCell ref="G44:L44"/>
    <mergeCell ref="M44:T44"/>
    <mergeCell ref="U44:U45"/>
    <mergeCell ref="V44:V45"/>
    <mergeCell ref="U31:U32"/>
    <mergeCell ref="V31:V32"/>
    <mergeCell ref="A33:V33"/>
    <mergeCell ref="A31:A32"/>
    <mergeCell ref="B31:B32"/>
    <mergeCell ref="C31:E31"/>
    <mergeCell ref="F31:F32"/>
    <mergeCell ref="G31:L31"/>
    <mergeCell ref="M31:T31"/>
    <mergeCell ref="A19:V19"/>
    <mergeCell ref="A29:V29"/>
    <mergeCell ref="A30:V30"/>
    <mergeCell ref="A16:V16"/>
    <mergeCell ref="A17:A18"/>
    <mergeCell ref="B17:B18"/>
    <mergeCell ref="C17:E17"/>
    <mergeCell ref="F17:F18"/>
    <mergeCell ref="G17:L17"/>
    <mergeCell ref="M17:T17"/>
    <mergeCell ref="U17:U18"/>
    <mergeCell ref="V17:V18"/>
    <mergeCell ref="U5:U6"/>
    <mergeCell ref="V5:V6"/>
    <mergeCell ref="A7:V7"/>
    <mergeCell ref="A1:C1"/>
    <mergeCell ref="K1:V2"/>
    <mergeCell ref="A3:V3"/>
    <mergeCell ref="A4:V4"/>
    <mergeCell ref="A5:A6"/>
    <mergeCell ref="B5:B6"/>
    <mergeCell ref="C5:E5"/>
    <mergeCell ref="F5:F6"/>
    <mergeCell ref="G5:L5"/>
    <mergeCell ref="M5:T5"/>
  </mergeCell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7"/>
  <sheetViews>
    <sheetView topLeftCell="A4" workbookViewId="0">
      <selection activeCell="A17" sqref="A17:XFD19"/>
    </sheetView>
  </sheetViews>
  <sheetFormatPr defaultColWidth="9.1640625" defaultRowHeight="12.75"/>
  <cols>
    <col min="1" max="1" width="56.5" style="11" customWidth="1"/>
    <col min="2" max="2" width="8.6640625" style="11" customWidth="1"/>
    <col min="3" max="3" width="8.6640625" style="22" customWidth="1"/>
    <col min="4" max="4" width="9.6640625" style="22" customWidth="1"/>
    <col min="5" max="5" width="12.33203125" style="22" customWidth="1"/>
    <col min="6" max="6" width="13.6640625" style="22" customWidth="1"/>
    <col min="7" max="12" width="8.6640625" style="22" customWidth="1"/>
    <col min="13" max="13" width="10.6640625" style="22" customWidth="1"/>
    <col min="14" max="14" width="11.1640625" style="22" customWidth="1"/>
    <col min="15" max="15" width="10.1640625" style="22" customWidth="1"/>
    <col min="16" max="20" width="8.6640625" style="22" customWidth="1"/>
    <col min="21" max="22" width="8.6640625" style="11" customWidth="1"/>
    <col min="23" max="16384" width="9.1640625" style="11"/>
  </cols>
  <sheetData>
    <row r="1" spans="1:23" ht="82.5" customHeight="1">
      <c r="A1" s="49" t="s">
        <v>191</v>
      </c>
      <c r="B1" s="49"/>
      <c r="C1" s="49"/>
      <c r="D1" s="10"/>
      <c r="E1" s="10"/>
      <c r="F1" s="10"/>
      <c r="G1" s="10"/>
      <c r="H1" s="10"/>
      <c r="I1" s="10"/>
      <c r="J1" s="10"/>
      <c r="K1" s="60" t="s">
        <v>192</v>
      </c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3" ht="22.9" customHeight="1">
      <c r="A2" s="12"/>
      <c r="C2" s="10"/>
      <c r="D2" s="10"/>
      <c r="E2" s="10"/>
      <c r="F2" s="10"/>
      <c r="G2" s="10"/>
      <c r="H2" s="10"/>
      <c r="I2" s="10"/>
      <c r="J2" s="10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3" s="6" customFormat="1" ht="13.5" customHeight="1">
      <c r="A3" s="50" t="s">
        <v>232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"/>
    </row>
    <row r="4" spans="1:23" ht="28.35" customHeight="1">
      <c r="A4" s="56" t="s">
        <v>179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3" ht="13.35" customHeight="1">
      <c r="A5" s="53" t="s">
        <v>0</v>
      </c>
      <c r="B5" s="53" t="s">
        <v>1</v>
      </c>
      <c r="C5" s="52" t="s">
        <v>2</v>
      </c>
      <c r="D5" s="52"/>
      <c r="E5" s="52"/>
      <c r="F5" s="52" t="s">
        <v>3</v>
      </c>
      <c r="G5" s="52" t="s">
        <v>4</v>
      </c>
      <c r="H5" s="52"/>
      <c r="I5" s="52"/>
      <c r="J5" s="52"/>
      <c r="K5" s="52"/>
      <c r="L5" s="52"/>
      <c r="M5" s="52" t="s">
        <v>5</v>
      </c>
      <c r="N5" s="52"/>
      <c r="O5" s="52"/>
      <c r="P5" s="52"/>
      <c r="Q5" s="52"/>
      <c r="R5" s="52"/>
      <c r="S5" s="52"/>
      <c r="T5" s="52"/>
      <c r="U5" s="53" t="s">
        <v>6</v>
      </c>
      <c r="V5" s="53" t="s">
        <v>7</v>
      </c>
    </row>
    <row r="6" spans="1:23" ht="26.65" customHeight="1">
      <c r="A6" s="53"/>
      <c r="B6" s="53"/>
      <c r="C6" s="39" t="s">
        <v>8</v>
      </c>
      <c r="D6" s="39" t="s">
        <v>9</v>
      </c>
      <c r="E6" s="39" t="s">
        <v>10</v>
      </c>
      <c r="F6" s="52"/>
      <c r="G6" s="39" t="s">
        <v>11</v>
      </c>
      <c r="H6" s="39" t="s">
        <v>12</v>
      </c>
      <c r="I6" s="39" t="s">
        <v>13</v>
      </c>
      <c r="J6" s="39" t="s">
        <v>14</v>
      </c>
      <c r="K6" s="39" t="s">
        <v>15</v>
      </c>
      <c r="L6" s="39" t="s">
        <v>16</v>
      </c>
      <c r="M6" s="39" t="s">
        <v>17</v>
      </c>
      <c r="N6" s="39" t="s">
        <v>18</v>
      </c>
      <c r="O6" s="39" t="s">
        <v>19</v>
      </c>
      <c r="P6" s="39" t="s">
        <v>20</v>
      </c>
      <c r="Q6" s="39" t="s">
        <v>21</v>
      </c>
      <c r="R6" s="39" t="s">
        <v>22</v>
      </c>
      <c r="S6" s="39" t="s">
        <v>23</v>
      </c>
      <c r="T6" s="39" t="s">
        <v>24</v>
      </c>
      <c r="U6" s="53"/>
      <c r="V6" s="53"/>
    </row>
    <row r="7" spans="1:23" ht="14.65" customHeight="1">
      <c r="A7" s="48" t="s">
        <v>50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3" ht="12.2" customHeight="1">
      <c r="A8" s="40" t="s">
        <v>51</v>
      </c>
      <c r="B8" s="41">
        <v>220</v>
      </c>
      <c r="C8" s="42">
        <v>10.71</v>
      </c>
      <c r="D8" s="42">
        <v>10.119999999999999</v>
      </c>
      <c r="E8" s="42">
        <v>30.51</v>
      </c>
      <c r="F8" s="42">
        <v>292.89</v>
      </c>
      <c r="G8" s="42">
        <v>0.18</v>
      </c>
      <c r="H8" s="42">
        <v>11.5</v>
      </c>
      <c r="I8" s="42">
        <v>4.38</v>
      </c>
      <c r="J8" s="42">
        <v>2.88</v>
      </c>
      <c r="K8" s="42">
        <v>0.42</v>
      </c>
      <c r="L8" s="42">
        <v>1.1299999999999999</v>
      </c>
      <c r="M8" s="42">
        <v>34.979999999999997</v>
      </c>
      <c r="N8" s="42">
        <v>38.15</v>
      </c>
      <c r="O8" s="42">
        <v>282.33</v>
      </c>
      <c r="P8" s="42">
        <v>5.09</v>
      </c>
      <c r="Q8" s="42">
        <v>366.43</v>
      </c>
      <c r="R8" s="42">
        <v>9.82</v>
      </c>
      <c r="S8" s="42">
        <v>0.16</v>
      </c>
      <c r="T8" s="42">
        <v>0.03</v>
      </c>
      <c r="U8" s="4" t="s">
        <v>210</v>
      </c>
      <c r="V8" s="4" t="s">
        <v>52</v>
      </c>
    </row>
    <row r="9" spans="1:23" s="6" customFormat="1" ht="12.2" customHeight="1">
      <c r="A9" s="1" t="s">
        <v>53</v>
      </c>
      <c r="B9" s="2">
        <v>180</v>
      </c>
      <c r="C9" s="3">
        <v>0.16</v>
      </c>
      <c r="D9" s="3">
        <v>0.01</v>
      </c>
      <c r="E9" s="3">
        <v>7.35</v>
      </c>
      <c r="F9" s="3">
        <v>31.15</v>
      </c>
      <c r="G9" s="3">
        <v>0</v>
      </c>
      <c r="H9" s="3">
        <v>2.83</v>
      </c>
      <c r="I9" s="3">
        <v>0</v>
      </c>
      <c r="J9" s="3">
        <v>0</v>
      </c>
      <c r="K9" s="3">
        <v>0</v>
      </c>
      <c r="L9" s="3">
        <v>0</v>
      </c>
      <c r="M9" s="3">
        <v>14.2</v>
      </c>
      <c r="N9" s="3">
        <v>2.4</v>
      </c>
      <c r="O9" s="3">
        <v>4.4000000000000004</v>
      </c>
      <c r="P9" s="3">
        <v>0.36</v>
      </c>
      <c r="Q9" s="3">
        <v>21.3</v>
      </c>
      <c r="R9" s="3">
        <v>12</v>
      </c>
      <c r="S9" s="3">
        <v>0</v>
      </c>
      <c r="T9" s="3">
        <v>0</v>
      </c>
      <c r="U9" s="4" t="s">
        <v>61</v>
      </c>
      <c r="V9" s="4" t="s">
        <v>28</v>
      </c>
      <c r="W9" s="5"/>
    </row>
    <row r="10" spans="1:23" ht="12.2" customHeight="1">
      <c r="A10" s="40" t="s">
        <v>49</v>
      </c>
      <c r="B10" s="41">
        <v>20</v>
      </c>
      <c r="C10" s="42">
        <v>1.53</v>
      </c>
      <c r="D10" s="42">
        <v>0.12</v>
      </c>
      <c r="E10" s="42">
        <v>10.039999999999999</v>
      </c>
      <c r="F10" s="42">
        <v>47.36</v>
      </c>
      <c r="G10" s="42">
        <v>0.03</v>
      </c>
      <c r="H10" s="42">
        <v>0</v>
      </c>
      <c r="I10" s="42">
        <v>0</v>
      </c>
      <c r="J10" s="42">
        <v>0.39</v>
      </c>
      <c r="K10" s="42">
        <v>0</v>
      </c>
      <c r="L10" s="42">
        <v>0.01</v>
      </c>
      <c r="M10" s="42">
        <v>4.5999999999999996</v>
      </c>
      <c r="N10" s="42">
        <v>6.6</v>
      </c>
      <c r="O10" s="42">
        <v>16.8</v>
      </c>
      <c r="P10" s="42">
        <v>0.4</v>
      </c>
      <c r="Q10" s="42">
        <v>25.8</v>
      </c>
      <c r="R10" s="42">
        <v>0</v>
      </c>
      <c r="S10" s="42">
        <v>0</v>
      </c>
      <c r="T10" s="42">
        <v>0</v>
      </c>
      <c r="U10" s="4" t="s">
        <v>193</v>
      </c>
      <c r="V10" s="4" t="s">
        <v>36</v>
      </c>
    </row>
    <row r="11" spans="1:23" ht="12.2" customHeight="1">
      <c r="A11" s="43" t="s">
        <v>37</v>
      </c>
      <c r="B11" s="44">
        <f>SUM(B8:B10)</f>
        <v>420</v>
      </c>
      <c r="C11" s="39">
        <f t="shared" ref="C11:T11" si="0">SUM(C8:C10)</f>
        <v>12.4</v>
      </c>
      <c r="D11" s="39">
        <f t="shared" si="0"/>
        <v>10.249999999999998</v>
      </c>
      <c r="E11" s="39">
        <f t="shared" si="0"/>
        <v>47.9</v>
      </c>
      <c r="F11" s="39">
        <f t="shared" si="0"/>
        <v>371.4</v>
      </c>
      <c r="G11" s="39">
        <f t="shared" si="0"/>
        <v>0.21</v>
      </c>
      <c r="H11" s="39">
        <f t="shared" si="0"/>
        <v>14.33</v>
      </c>
      <c r="I11" s="39">
        <f t="shared" si="0"/>
        <v>4.38</v>
      </c>
      <c r="J11" s="39">
        <f t="shared" si="0"/>
        <v>3.27</v>
      </c>
      <c r="K11" s="39">
        <f t="shared" si="0"/>
        <v>0.42</v>
      </c>
      <c r="L11" s="39">
        <f t="shared" si="0"/>
        <v>1.1399999999999999</v>
      </c>
      <c r="M11" s="39">
        <f t="shared" si="0"/>
        <v>53.779999999999994</v>
      </c>
      <c r="N11" s="39">
        <f t="shared" si="0"/>
        <v>47.15</v>
      </c>
      <c r="O11" s="39">
        <f t="shared" si="0"/>
        <v>303.52999999999997</v>
      </c>
      <c r="P11" s="39">
        <f t="shared" si="0"/>
        <v>5.8500000000000005</v>
      </c>
      <c r="Q11" s="39">
        <f t="shared" si="0"/>
        <v>413.53000000000003</v>
      </c>
      <c r="R11" s="39">
        <f t="shared" si="0"/>
        <v>21.82</v>
      </c>
      <c r="S11" s="39">
        <f t="shared" si="0"/>
        <v>0.16</v>
      </c>
      <c r="T11" s="39">
        <f t="shared" si="0"/>
        <v>0.03</v>
      </c>
      <c r="U11" s="37"/>
      <c r="V11" s="37"/>
    </row>
    <row r="12" spans="1:23" ht="14.1" customHeight="1">
      <c r="A12" s="55" t="s">
        <v>55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3" ht="28.35" customHeight="1">
      <c r="A13" s="56" t="s">
        <v>180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3" ht="13.35" customHeight="1">
      <c r="A14" s="53" t="s">
        <v>0</v>
      </c>
      <c r="B14" s="53" t="s">
        <v>1</v>
      </c>
      <c r="C14" s="52" t="s">
        <v>2</v>
      </c>
      <c r="D14" s="52"/>
      <c r="E14" s="52"/>
      <c r="F14" s="52" t="s">
        <v>3</v>
      </c>
      <c r="G14" s="52" t="s">
        <v>4</v>
      </c>
      <c r="H14" s="52"/>
      <c r="I14" s="52"/>
      <c r="J14" s="52"/>
      <c r="K14" s="52"/>
      <c r="L14" s="52"/>
      <c r="M14" s="52" t="s">
        <v>5</v>
      </c>
      <c r="N14" s="52"/>
      <c r="O14" s="52"/>
      <c r="P14" s="52"/>
      <c r="Q14" s="52"/>
      <c r="R14" s="52"/>
      <c r="S14" s="52"/>
      <c r="T14" s="52"/>
      <c r="U14" s="53" t="s">
        <v>6</v>
      </c>
      <c r="V14" s="53" t="s">
        <v>7</v>
      </c>
    </row>
    <row r="15" spans="1:23" ht="26.65" customHeight="1">
      <c r="A15" s="53"/>
      <c r="B15" s="53"/>
      <c r="C15" s="39" t="s">
        <v>8</v>
      </c>
      <c r="D15" s="39" t="s">
        <v>9</v>
      </c>
      <c r="E15" s="39" t="s">
        <v>10</v>
      </c>
      <c r="F15" s="52"/>
      <c r="G15" s="39" t="s">
        <v>11</v>
      </c>
      <c r="H15" s="39" t="s">
        <v>12</v>
      </c>
      <c r="I15" s="39" t="s">
        <v>13</v>
      </c>
      <c r="J15" s="39" t="s">
        <v>14</v>
      </c>
      <c r="K15" s="39" t="s">
        <v>15</v>
      </c>
      <c r="L15" s="39" t="s">
        <v>16</v>
      </c>
      <c r="M15" s="39" t="s">
        <v>17</v>
      </c>
      <c r="N15" s="39" t="s">
        <v>18</v>
      </c>
      <c r="O15" s="39" t="s">
        <v>19</v>
      </c>
      <c r="P15" s="39" t="s">
        <v>20</v>
      </c>
      <c r="Q15" s="39" t="s">
        <v>21</v>
      </c>
      <c r="R15" s="39" t="s">
        <v>22</v>
      </c>
      <c r="S15" s="39" t="s">
        <v>23</v>
      </c>
      <c r="T15" s="39" t="s">
        <v>24</v>
      </c>
      <c r="U15" s="53"/>
      <c r="V15" s="53"/>
    </row>
    <row r="16" spans="1:23" ht="14.65" customHeight="1">
      <c r="A16" s="48" t="s">
        <v>50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3" ht="12.2" customHeight="1">
      <c r="A17" s="40" t="s">
        <v>97</v>
      </c>
      <c r="B17" s="41">
        <v>200</v>
      </c>
      <c r="C17" s="42">
        <v>7.47</v>
      </c>
      <c r="D17" s="42">
        <v>13.06</v>
      </c>
      <c r="E17" s="42">
        <v>21.72</v>
      </c>
      <c r="F17" s="42">
        <v>204.71</v>
      </c>
      <c r="G17" s="42">
        <v>0.08</v>
      </c>
      <c r="H17" s="42">
        <v>7.08</v>
      </c>
      <c r="I17" s="42">
        <v>0.04</v>
      </c>
      <c r="J17" s="42">
        <v>0.51</v>
      </c>
      <c r="K17" s="42">
        <v>0.12</v>
      </c>
      <c r="L17" s="42">
        <v>0.05</v>
      </c>
      <c r="M17" s="42">
        <v>41.94</v>
      </c>
      <c r="N17" s="42">
        <v>23.27</v>
      </c>
      <c r="O17" s="42">
        <v>28.68</v>
      </c>
      <c r="P17" s="42">
        <v>4.54</v>
      </c>
      <c r="Q17" s="42">
        <v>492.9</v>
      </c>
      <c r="R17" s="42">
        <v>1.08</v>
      </c>
      <c r="S17" s="42">
        <v>0</v>
      </c>
      <c r="T17" s="42">
        <v>0</v>
      </c>
      <c r="U17" s="4" t="s">
        <v>216</v>
      </c>
      <c r="V17" s="4">
        <v>2023</v>
      </c>
    </row>
    <row r="18" spans="1:23" s="6" customFormat="1" ht="12.2" customHeight="1">
      <c r="A18" s="1" t="s">
        <v>78</v>
      </c>
      <c r="B18" s="2">
        <v>180</v>
      </c>
      <c r="C18" s="3">
        <v>0.59</v>
      </c>
      <c r="D18" s="3">
        <f>0.45*0.18</f>
        <v>8.1000000000000003E-2</v>
      </c>
      <c r="E18" s="3">
        <v>24.92</v>
      </c>
      <c r="F18" s="3">
        <v>119.52</v>
      </c>
      <c r="G18" s="3">
        <f>0.02*0.18</f>
        <v>3.5999999999999999E-3</v>
      </c>
      <c r="H18" s="3">
        <f>3.63*0.18</f>
        <v>0.65339999999999998</v>
      </c>
      <c r="I18" s="3">
        <v>0</v>
      </c>
      <c r="J18" s="3">
        <v>0</v>
      </c>
      <c r="K18" s="3">
        <v>0</v>
      </c>
      <c r="L18" s="3">
        <v>0</v>
      </c>
      <c r="M18" s="3">
        <f>162.4*0.18</f>
        <v>29.231999999999999</v>
      </c>
      <c r="N18" s="3">
        <f>87.3*0.18</f>
        <v>15.713999999999999</v>
      </c>
      <c r="O18" s="3">
        <f>117.2*0.18</f>
        <v>21.096</v>
      </c>
      <c r="P18" s="3">
        <f>3.49*0.18</f>
        <v>0.62819999999999998</v>
      </c>
      <c r="Q18" s="3">
        <f>1149*0.18</f>
        <v>206.82</v>
      </c>
      <c r="R18" s="3">
        <v>0</v>
      </c>
      <c r="S18" s="3">
        <v>0</v>
      </c>
      <c r="T18" s="3">
        <v>0</v>
      </c>
      <c r="U18" s="4" t="s">
        <v>79</v>
      </c>
      <c r="V18" s="4" t="s">
        <v>28</v>
      </c>
      <c r="W18" s="5"/>
    </row>
    <row r="19" spans="1:23" ht="12.2" customHeight="1">
      <c r="A19" s="40" t="s">
        <v>49</v>
      </c>
      <c r="B19" s="41">
        <v>20</v>
      </c>
      <c r="C19" s="42">
        <v>1.5</v>
      </c>
      <c r="D19" s="42">
        <v>0.1</v>
      </c>
      <c r="E19" s="42">
        <v>10</v>
      </c>
      <c r="F19" s="42">
        <v>47.4</v>
      </c>
      <c r="G19" s="42">
        <v>0.03</v>
      </c>
      <c r="H19" s="42">
        <v>0</v>
      </c>
      <c r="I19" s="42">
        <v>0</v>
      </c>
      <c r="J19" s="42">
        <v>0.39</v>
      </c>
      <c r="K19" s="42">
        <v>0</v>
      </c>
      <c r="L19" s="42">
        <v>0.01</v>
      </c>
      <c r="M19" s="42">
        <v>4.5999999999999996</v>
      </c>
      <c r="N19" s="42">
        <v>6.6</v>
      </c>
      <c r="O19" s="42">
        <v>16.8</v>
      </c>
      <c r="P19" s="42">
        <v>0.4</v>
      </c>
      <c r="Q19" s="42">
        <v>25.8</v>
      </c>
      <c r="R19" s="42">
        <v>0</v>
      </c>
      <c r="S19" s="42">
        <v>0</v>
      </c>
      <c r="T19" s="42">
        <v>0</v>
      </c>
      <c r="U19" s="4" t="s">
        <v>193</v>
      </c>
      <c r="V19" s="4" t="s">
        <v>36</v>
      </c>
    </row>
    <row r="20" spans="1:23" ht="12.2" customHeight="1">
      <c r="A20" s="43" t="s">
        <v>37</v>
      </c>
      <c r="B20" s="44">
        <f>SUM(B17:B19)</f>
        <v>400</v>
      </c>
      <c r="C20" s="39">
        <f t="shared" ref="C20:T20" si="1">SUM(C17:C19)</f>
        <v>9.56</v>
      </c>
      <c r="D20" s="39">
        <f t="shared" si="1"/>
        <v>13.241</v>
      </c>
      <c r="E20" s="39">
        <f t="shared" si="1"/>
        <v>56.64</v>
      </c>
      <c r="F20" s="39">
        <f t="shared" si="1"/>
        <v>371.63</v>
      </c>
      <c r="G20" s="39">
        <f t="shared" si="1"/>
        <v>0.11360000000000001</v>
      </c>
      <c r="H20" s="39">
        <f t="shared" si="1"/>
        <v>7.7333999999999996</v>
      </c>
      <c r="I20" s="39">
        <f t="shared" si="1"/>
        <v>0.04</v>
      </c>
      <c r="J20" s="39">
        <f t="shared" si="1"/>
        <v>0.9</v>
      </c>
      <c r="K20" s="39">
        <f t="shared" si="1"/>
        <v>0.12</v>
      </c>
      <c r="L20" s="39">
        <f t="shared" si="1"/>
        <v>6.0000000000000005E-2</v>
      </c>
      <c r="M20" s="39">
        <f t="shared" si="1"/>
        <v>75.771999999999991</v>
      </c>
      <c r="N20" s="39">
        <f t="shared" si="1"/>
        <v>45.583999999999996</v>
      </c>
      <c r="O20" s="39">
        <f t="shared" si="1"/>
        <v>66.575999999999993</v>
      </c>
      <c r="P20" s="39">
        <f t="shared" si="1"/>
        <v>5.5682</v>
      </c>
      <c r="Q20" s="39">
        <f t="shared" si="1"/>
        <v>725.52</v>
      </c>
      <c r="R20" s="39">
        <f t="shared" si="1"/>
        <v>1.08</v>
      </c>
      <c r="S20" s="39">
        <f t="shared" si="1"/>
        <v>0</v>
      </c>
      <c r="T20" s="39">
        <f t="shared" si="1"/>
        <v>0</v>
      </c>
      <c r="U20" s="37"/>
      <c r="V20" s="37"/>
    </row>
    <row r="21" spans="1:23" ht="14.1" customHeight="1">
      <c r="A21" s="55" t="s">
        <v>74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3" ht="28.35" customHeight="1">
      <c r="A22" s="56" t="s">
        <v>181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1:23" ht="13.35" customHeight="1">
      <c r="A23" s="53" t="s">
        <v>0</v>
      </c>
      <c r="B23" s="53" t="s">
        <v>1</v>
      </c>
      <c r="C23" s="52" t="s">
        <v>2</v>
      </c>
      <c r="D23" s="52"/>
      <c r="E23" s="52"/>
      <c r="F23" s="52" t="s">
        <v>3</v>
      </c>
      <c r="G23" s="52" t="s">
        <v>4</v>
      </c>
      <c r="H23" s="52"/>
      <c r="I23" s="52"/>
      <c r="J23" s="52"/>
      <c r="K23" s="52"/>
      <c r="L23" s="52"/>
      <c r="M23" s="52" t="s">
        <v>5</v>
      </c>
      <c r="N23" s="52"/>
      <c r="O23" s="52"/>
      <c r="P23" s="52"/>
      <c r="Q23" s="52"/>
      <c r="R23" s="52"/>
      <c r="S23" s="52"/>
      <c r="T23" s="52"/>
      <c r="U23" s="53" t="s">
        <v>6</v>
      </c>
      <c r="V23" s="53" t="s">
        <v>7</v>
      </c>
    </row>
    <row r="24" spans="1:23" ht="26.65" customHeight="1">
      <c r="A24" s="53"/>
      <c r="B24" s="53"/>
      <c r="C24" s="39" t="s">
        <v>8</v>
      </c>
      <c r="D24" s="39" t="s">
        <v>9</v>
      </c>
      <c r="E24" s="39" t="s">
        <v>10</v>
      </c>
      <c r="F24" s="52"/>
      <c r="G24" s="39" t="s">
        <v>11</v>
      </c>
      <c r="H24" s="39" t="s">
        <v>12</v>
      </c>
      <c r="I24" s="39" t="s">
        <v>13</v>
      </c>
      <c r="J24" s="39" t="s">
        <v>14</v>
      </c>
      <c r="K24" s="39" t="s">
        <v>15</v>
      </c>
      <c r="L24" s="39" t="s">
        <v>16</v>
      </c>
      <c r="M24" s="39" t="s">
        <v>17</v>
      </c>
      <c r="N24" s="39" t="s">
        <v>18</v>
      </c>
      <c r="O24" s="39" t="s">
        <v>19</v>
      </c>
      <c r="P24" s="39" t="s">
        <v>20</v>
      </c>
      <c r="Q24" s="39" t="s">
        <v>21</v>
      </c>
      <c r="R24" s="39" t="s">
        <v>22</v>
      </c>
      <c r="S24" s="39" t="s">
        <v>23</v>
      </c>
      <c r="T24" s="39" t="s">
        <v>24</v>
      </c>
      <c r="U24" s="53"/>
      <c r="V24" s="53"/>
    </row>
    <row r="25" spans="1:23" ht="14.65" customHeight="1">
      <c r="A25" s="48" t="s">
        <v>50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3" ht="12.2" customHeight="1">
      <c r="A26" s="40" t="s">
        <v>86</v>
      </c>
      <c r="B26" s="41">
        <v>200</v>
      </c>
      <c r="C26" s="42">
        <v>9.11</v>
      </c>
      <c r="D26" s="42">
        <v>12.31</v>
      </c>
      <c r="E26" s="42">
        <v>24.8</v>
      </c>
      <c r="F26" s="42">
        <v>236.79</v>
      </c>
      <c r="G26" s="42">
        <v>0.17</v>
      </c>
      <c r="H26" s="42">
        <v>16.07</v>
      </c>
      <c r="I26" s="42">
        <v>0.64</v>
      </c>
      <c r="J26" s="42">
        <v>3.17</v>
      </c>
      <c r="K26" s="42">
        <v>0.1</v>
      </c>
      <c r="L26" s="42">
        <v>0.19</v>
      </c>
      <c r="M26" s="42">
        <v>63.51</v>
      </c>
      <c r="N26" s="42">
        <v>55.56</v>
      </c>
      <c r="O26" s="42">
        <v>212.57</v>
      </c>
      <c r="P26" s="42">
        <v>3.15</v>
      </c>
      <c r="Q26" s="42">
        <v>914.18</v>
      </c>
      <c r="R26" s="42">
        <v>12.6</v>
      </c>
      <c r="S26" s="42">
        <v>0.13</v>
      </c>
      <c r="T26" s="42">
        <v>0.01</v>
      </c>
      <c r="U26" s="4" t="s">
        <v>214</v>
      </c>
      <c r="V26" s="4">
        <v>2023</v>
      </c>
    </row>
    <row r="27" spans="1:23" ht="12.2" customHeight="1">
      <c r="A27" s="40" t="s">
        <v>49</v>
      </c>
      <c r="B27" s="41">
        <v>20</v>
      </c>
      <c r="C27" s="42">
        <v>1.53</v>
      </c>
      <c r="D27" s="42">
        <v>0.12</v>
      </c>
      <c r="E27" s="42">
        <v>10.039999999999999</v>
      </c>
      <c r="F27" s="42">
        <v>47.36</v>
      </c>
      <c r="G27" s="42">
        <v>0.03</v>
      </c>
      <c r="H27" s="42">
        <v>0</v>
      </c>
      <c r="I27" s="42">
        <v>0</v>
      </c>
      <c r="J27" s="42">
        <v>0.39</v>
      </c>
      <c r="K27" s="42">
        <v>0</v>
      </c>
      <c r="L27" s="42">
        <v>0.01</v>
      </c>
      <c r="M27" s="42">
        <v>4.5999999999999996</v>
      </c>
      <c r="N27" s="42">
        <v>6.6</v>
      </c>
      <c r="O27" s="42">
        <v>16.8</v>
      </c>
      <c r="P27" s="42">
        <v>0.4</v>
      </c>
      <c r="Q27" s="42">
        <v>25.8</v>
      </c>
      <c r="R27" s="42">
        <v>0</v>
      </c>
      <c r="S27" s="42">
        <v>0</v>
      </c>
      <c r="T27" s="42">
        <v>0</v>
      </c>
      <c r="U27" s="4" t="s">
        <v>33</v>
      </c>
      <c r="V27" s="4" t="s">
        <v>28</v>
      </c>
    </row>
    <row r="28" spans="1:23" s="6" customFormat="1" ht="12.2" customHeight="1">
      <c r="A28" s="1" t="s">
        <v>32</v>
      </c>
      <c r="B28" s="2">
        <v>180</v>
      </c>
      <c r="C28" s="3">
        <f>1.52*180/200</f>
        <v>1.3680000000000001</v>
      </c>
      <c r="D28" s="3">
        <f>1.35*180/200</f>
        <v>1.2150000000000001</v>
      </c>
      <c r="E28" s="3">
        <f>15.9*180/200</f>
        <v>14.31</v>
      </c>
      <c r="F28" s="3">
        <f>81*180/200</f>
        <v>72.900000000000006</v>
      </c>
      <c r="G28" s="3">
        <f>0.04</f>
        <v>0.04</v>
      </c>
      <c r="H28" s="3">
        <v>1.33</v>
      </c>
      <c r="I28" s="3">
        <v>0.41</v>
      </c>
      <c r="J28" s="3">
        <v>0</v>
      </c>
      <c r="K28" s="3">
        <v>0</v>
      </c>
      <c r="L28" s="3">
        <v>0.16</v>
      </c>
      <c r="M28" s="3">
        <v>126.6</v>
      </c>
      <c r="N28" s="3">
        <v>15.4</v>
      </c>
      <c r="O28" s="3">
        <v>92.8</v>
      </c>
      <c r="P28" s="3">
        <v>0.41</v>
      </c>
      <c r="Q28" s="3">
        <v>154.6</v>
      </c>
      <c r="R28" s="3">
        <v>4.5</v>
      </c>
      <c r="S28" s="3">
        <v>0</v>
      </c>
      <c r="T28" s="3">
        <v>0</v>
      </c>
      <c r="U28" s="4" t="s">
        <v>193</v>
      </c>
      <c r="V28" s="4" t="s">
        <v>36</v>
      </c>
      <c r="W28" s="5"/>
    </row>
    <row r="29" spans="1:23" ht="21.6" customHeight="1">
      <c r="A29" s="43" t="s">
        <v>37</v>
      </c>
      <c r="B29" s="44">
        <f>SUM(B26:B28)</f>
        <v>400</v>
      </c>
      <c r="C29" s="39">
        <f t="shared" ref="C29:T29" si="2">SUM(C26:C28)</f>
        <v>12.007999999999999</v>
      </c>
      <c r="D29" s="39">
        <f t="shared" si="2"/>
        <v>13.645</v>
      </c>
      <c r="E29" s="39">
        <f t="shared" si="2"/>
        <v>49.150000000000006</v>
      </c>
      <c r="F29" s="39">
        <f t="shared" si="2"/>
        <v>357.04999999999995</v>
      </c>
      <c r="G29" s="39">
        <f t="shared" si="2"/>
        <v>0.24000000000000002</v>
      </c>
      <c r="H29" s="39">
        <f t="shared" si="2"/>
        <v>17.399999999999999</v>
      </c>
      <c r="I29" s="39">
        <f t="shared" si="2"/>
        <v>1.05</v>
      </c>
      <c r="J29" s="39">
        <f t="shared" si="2"/>
        <v>3.56</v>
      </c>
      <c r="K29" s="39">
        <f t="shared" si="2"/>
        <v>0.1</v>
      </c>
      <c r="L29" s="39">
        <f t="shared" si="2"/>
        <v>0.36</v>
      </c>
      <c r="M29" s="39">
        <f t="shared" si="2"/>
        <v>194.70999999999998</v>
      </c>
      <c r="N29" s="39">
        <f t="shared" si="2"/>
        <v>77.56</v>
      </c>
      <c r="O29" s="39">
        <f t="shared" si="2"/>
        <v>322.17</v>
      </c>
      <c r="P29" s="39">
        <f t="shared" si="2"/>
        <v>3.96</v>
      </c>
      <c r="Q29" s="39">
        <f t="shared" si="2"/>
        <v>1094.58</v>
      </c>
      <c r="R29" s="39">
        <f t="shared" si="2"/>
        <v>17.100000000000001</v>
      </c>
      <c r="S29" s="39">
        <f t="shared" si="2"/>
        <v>0.13</v>
      </c>
      <c r="T29" s="39">
        <f t="shared" si="2"/>
        <v>0.01</v>
      </c>
      <c r="U29" s="37"/>
      <c r="V29" s="37"/>
    </row>
    <row r="30" spans="1:23" ht="14.1" customHeight="1">
      <c r="A30" s="55" t="s">
        <v>30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1:23" ht="28.35" customHeight="1">
      <c r="A31" s="56" t="s">
        <v>182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3" ht="13.35" customHeight="1">
      <c r="A32" s="53" t="s">
        <v>0</v>
      </c>
      <c r="B32" s="53" t="s">
        <v>1</v>
      </c>
      <c r="C32" s="52" t="s">
        <v>2</v>
      </c>
      <c r="D32" s="52"/>
      <c r="E32" s="52"/>
      <c r="F32" s="52" t="s">
        <v>3</v>
      </c>
      <c r="G32" s="52" t="s">
        <v>4</v>
      </c>
      <c r="H32" s="52"/>
      <c r="I32" s="52"/>
      <c r="J32" s="52"/>
      <c r="K32" s="52"/>
      <c r="L32" s="52"/>
      <c r="M32" s="52" t="s">
        <v>5</v>
      </c>
      <c r="N32" s="52"/>
      <c r="O32" s="52"/>
      <c r="P32" s="52"/>
      <c r="Q32" s="52"/>
      <c r="R32" s="52"/>
      <c r="S32" s="52"/>
      <c r="T32" s="52"/>
      <c r="U32" s="53" t="s">
        <v>6</v>
      </c>
      <c r="V32" s="53" t="s">
        <v>7</v>
      </c>
    </row>
    <row r="33" spans="1:23" ht="26.65" customHeight="1">
      <c r="A33" s="53"/>
      <c r="B33" s="53"/>
      <c r="C33" s="39" t="s">
        <v>8</v>
      </c>
      <c r="D33" s="39" t="s">
        <v>9</v>
      </c>
      <c r="E33" s="39" t="s">
        <v>10</v>
      </c>
      <c r="F33" s="52"/>
      <c r="G33" s="39" t="s">
        <v>11</v>
      </c>
      <c r="H33" s="39" t="s">
        <v>12</v>
      </c>
      <c r="I33" s="39" t="s">
        <v>13</v>
      </c>
      <c r="J33" s="39" t="s">
        <v>14</v>
      </c>
      <c r="K33" s="39" t="s">
        <v>15</v>
      </c>
      <c r="L33" s="39" t="s">
        <v>16</v>
      </c>
      <c r="M33" s="39" t="s">
        <v>17</v>
      </c>
      <c r="N33" s="39" t="s">
        <v>18</v>
      </c>
      <c r="O33" s="39" t="s">
        <v>19</v>
      </c>
      <c r="P33" s="39" t="s">
        <v>20</v>
      </c>
      <c r="Q33" s="39" t="s">
        <v>21</v>
      </c>
      <c r="R33" s="39" t="s">
        <v>22</v>
      </c>
      <c r="S33" s="39" t="s">
        <v>23</v>
      </c>
      <c r="T33" s="39" t="s">
        <v>24</v>
      </c>
      <c r="U33" s="53"/>
      <c r="V33" s="53"/>
    </row>
    <row r="34" spans="1:23" ht="14.65" customHeight="1">
      <c r="A34" s="48" t="s">
        <v>50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3" ht="12.2" customHeight="1">
      <c r="A35" s="40" t="s">
        <v>71</v>
      </c>
      <c r="B35" s="41">
        <v>220</v>
      </c>
      <c r="C35" s="42">
        <v>13.22</v>
      </c>
      <c r="D35" s="42">
        <v>13.4</v>
      </c>
      <c r="E35" s="42">
        <v>29.16</v>
      </c>
      <c r="F35" s="42">
        <v>303.35000000000002</v>
      </c>
      <c r="G35" s="42">
        <v>0.09</v>
      </c>
      <c r="H35" s="42">
        <v>2.0099999999999998</v>
      </c>
      <c r="I35" s="42">
        <v>0.09</v>
      </c>
      <c r="J35" s="42">
        <v>2</v>
      </c>
      <c r="K35" s="42">
        <v>0.25</v>
      </c>
      <c r="L35" s="42">
        <v>0.27</v>
      </c>
      <c r="M35" s="42">
        <v>188.94</v>
      </c>
      <c r="N35" s="42">
        <v>38.54</v>
      </c>
      <c r="O35" s="42">
        <v>244.27</v>
      </c>
      <c r="P35" s="42">
        <v>2.57</v>
      </c>
      <c r="Q35" s="42">
        <v>343.68</v>
      </c>
      <c r="R35" s="42">
        <v>4.5599999999999996</v>
      </c>
      <c r="S35" s="42">
        <v>0.03</v>
      </c>
      <c r="T35" s="42">
        <v>0.02</v>
      </c>
      <c r="U35" s="4" t="s">
        <v>212</v>
      </c>
      <c r="V35" s="4">
        <v>2023</v>
      </c>
    </row>
    <row r="36" spans="1:23" s="6" customFormat="1" ht="12.2" customHeight="1">
      <c r="A36" s="1" t="s">
        <v>72</v>
      </c>
      <c r="B36" s="2">
        <v>180</v>
      </c>
      <c r="C36" s="3">
        <v>0.14000000000000001</v>
      </c>
      <c r="D36" s="3">
        <v>0.14000000000000001</v>
      </c>
      <c r="E36" s="3">
        <v>25.09</v>
      </c>
      <c r="F36" s="3">
        <v>103.14</v>
      </c>
      <c r="G36" s="3">
        <v>0.01</v>
      </c>
      <c r="H36" s="3">
        <v>1.44</v>
      </c>
      <c r="I36" s="3">
        <v>0</v>
      </c>
      <c r="J36" s="3">
        <v>0.23</v>
      </c>
      <c r="K36" s="3">
        <v>0</v>
      </c>
      <c r="L36" s="3">
        <v>0.01</v>
      </c>
      <c r="M36" s="3">
        <v>11.84</v>
      </c>
      <c r="N36" s="3">
        <v>3.99</v>
      </c>
      <c r="O36" s="3">
        <v>3.56</v>
      </c>
      <c r="P36" s="3">
        <v>0.71</v>
      </c>
      <c r="Q36" s="3">
        <v>101.19</v>
      </c>
      <c r="R36" s="3">
        <v>0.72</v>
      </c>
      <c r="S36" s="3">
        <v>0</v>
      </c>
      <c r="T36" s="3">
        <v>0</v>
      </c>
      <c r="U36" s="4" t="s">
        <v>73</v>
      </c>
      <c r="V36" s="4">
        <v>2017</v>
      </c>
      <c r="W36" s="5"/>
    </row>
    <row r="37" spans="1:23" ht="12.2" customHeight="1">
      <c r="A37" s="43" t="s">
        <v>37</v>
      </c>
      <c r="B37" s="44">
        <f t="shared" ref="B37:T37" si="3">SUM(B35:B36)</f>
        <v>400</v>
      </c>
      <c r="C37" s="39">
        <f t="shared" si="3"/>
        <v>13.360000000000001</v>
      </c>
      <c r="D37" s="39">
        <f t="shared" si="3"/>
        <v>13.540000000000001</v>
      </c>
      <c r="E37" s="39">
        <f t="shared" si="3"/>
        <v>54.25</v>
      </c>
      <c r="F37" s="39">
        <f t="shared" si="3"/>
        <v>406.49</v>
      </c>
      <c r="G37" s="39">
        <f t="shared" si="3"/>
        <v>9.9999999999999992E-2</v>
      </c>
      <c r="H37" s="39">
        <f t="shared" si="3"/>
        <v>3.4499999999999997</v>
      </c>
      <c r="I37" s="39">
        <f t="shared" si="3"/>
        <v>0.09</v>
      </c>
      <c r="J37" s="39">
        <f t="shared" si="3"/>
        <v>2.23</v>
      </c>
      <c r="K37" s="39">
        <f t="shared" si="3"/>
        <v>0.25</v>
      </c>
      <c r="L37" s="39">
        <f t="shared" si="3"/>
        <v>0.28000000000000003</v>
      </c>
      <c r="M37" s="39">
        <f t="shared" si="3"/>
        <v>200.78</v>
      </c>
      <c r="N37" s="39">
        <f t="shared" si="3"/>
        <v>42.53</v>
      </c>
      <c r="O37" s="39">
        <f t="shared" si="3"/>
        <v>247.83</v>
      </c>
      <c r="P37" s="39">
        <f t="shared" si="3"/>
        <v>3.28</v>
      </c>
      <c r="Q37" s="39">
        <f t="shared" si="3"/>
        <v>444.87</v>
      </c>
      <c r="R37" s="39">
        <f t="shared" si="3"/>
        <v>5.2799999999999994</v>
      </c>
      <c r="S37" s="39">
        <f t="shared" si="3"/>
        <v>0.03</v>
      </c>
      <c r="T37" s="39">
        <f t="shared" si="3"/>
        <v>0.02</v>
      </c>
      <c r="U37" s="37"/>
      <c r="V37" s="37"/>
    </row>
    <row r="38" spans="1:23" ht="14.1" customHeight="1">
      <c r="A38" s="55" t="s">
        <v>98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1:23" ht="28.35" customHeight="1">
      <c r="A39" s="56" t="s">
        <v>183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3" ht="13.35" customHeight="1">
      <c r="A40" s="53" t="s">
        <v>0</v>
      </c>
      <c r="B40" s="53" t="s">
        <v>1</v>
      </c>
      <c r="C40" s="52" t="s">
        <v>2</v>
      </c>
      <c r="D40" s="52"/>
      <c r="E40" s="52"/>
      <c r="F40" s="52" t="s">
        <v>3</v>
      </c>
      <c r="G40" s="52" t="s">
        <v>4</v>
      </c>
      <c r="H40" s="52"/>
      <c r="I40" s="52"/>
      <c r="J40" s="52"/>
      <c r="K40" s="52"/>
      <c r="L40" s="52"/>
      <c r="M40" s="52" t="s">
        <v>5</v>
      </c>
      <c r="N40" s="52"/>
      <c r="O40" s="52"/>
      <c r="P40" s="52"/>
      <c r="Q40" s="52"/>
      <c r="R40" s="52"/>
      <c r="S40" s="52"/>
      <c r="T40" s="52"/>
      <c r="U40" s="53" t="s">
        <v>6</v>
      </c>
      <c r="V40" s="53" t="s">
        <v>7</v>
      </c>
    </row>
    <row r="41" spans="1:23" ht="26.65" customHeight="1">
      <c r="A41" s="53"/>
      <c r="B41" s="53"/>
      <c r="C41" s="39" t="s">
        <v>8</v>
      </c>
      <c r="D41" s="39" t="s">
        <v>9</v>
      </c>
      <c r="E41" s="39" t="s">
        <v>10</v>
      </c>
      <c r="F41" s="52"/>
      <c r="G41" s="39" t="s">
        <v>11</v>
      </c>
      <c r="H41" s="39" t="s">
        <v>12</v>
      </c>
      <c r="I41" s="39" t="s">
        <v>13</v>
      </c>
      <c r="J41" s="39" t="s">
        <v>14</v>
      </c>
      <c r="K41" s="39" t="s">
        <v>15</v>
      </c>
      <c r="L41" s="39" t="s">
        <v>16</v>
      </c>
      <c r="M41" s="39" t="s">
        <v>17</v>
      </c>
      <c r="N41" s="39" t="s">
        <v>18</v>
      </c>
      <c r="O41" s="39" t="s">
        <v>19</v>
      </c>
      <c r="P41" s="39" t="s">
        <v>20</v>
      </c>
      <c r="Q41" s="39" t="s">
        <v>21</v>
      </c>
      <c r="R41" s="39" t="s">
        <v>22</v>
      </c>
      <c r="S41" s="39" t="s">
        <v>23</v>
      </c>
      <c r="T41" s="39" t="s">
        <v>24</v>
      </c>
      <c r="U41" s="53"/>
      <c r="V41" s="53"/>
    </row>
    <row r="42" spans="1:23" ht="14.65" customHeight="1">
      <c r="A42" s="48" t="s">
        <v>50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3" s="6" customFormat="1" ht="12.2" customHeight="1">
      <c r="A43" s="1" t="s">
        <v>250</v>
      </c>
      <c r="B43" s="2">
        <v>180</v>
      </c>
      <c r="C43" s="3">
        <v>4.68</v>
      </c>
      <c r="D43" s="3">
        <v>4.05</v>
      </c>
      <c r="E43" s="3">
        <v>6.48</v>
      </c>
      <c r="F43" s="3">
        <v>85.86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4" t="s">
        <v>193</v>
      </c>
      <c r="V43" s="4" t="s">
        <v>28</v>
      </c>
      <c r="W43" s="5"/>
    </row>
    <row r="44" spans="1:23" s="6" customFormat="1" ht="12.2" customHeight="1">
      <c r="A44" s="1" t="s">
        <v>251</v>
      </c>
      <c r="B44" s="2">
        <v>100</v>
      </c>
      <c r="C44" s="3">
        <v>0.4</v>
      </c>
      <c r="D44" s="3">
        <v>0.4</v>
      </c>
      <c r="E44" s="3">
        <v>9.8000000000000007</v>
      </c>
      <c r="F44" s="3">
        <v>47</v>
      </c>
      <c r="G44" s="3">
        <v>0.03</v>
      </c>
      <c r="H44" s="3">
        <v>10</v>
      </c>
      <c r="I44" s="3">
        <v>0.01</v>
      </c>
      <c r="J44" s="3">
        <v>0.63</v>
      </c>
      <c r="K44" s="3">
        <v>0</v>
      </c>
      <c r="L44" s="3">
        <v>0.02</v>
      </c>
      <c r="M44" s="3">
        <v>16</v>
      </c>
      <c r="N44" s="3">
        <v>8</v>
      </c>
      <c r="O44" s="3">
        <v>11</v>
      </c>
      <c r="P44" s="3">
        <v>2.2000000000000002</v>
      </c>
      <c r="Q44" s="3">
        <v>278</v>
      </c>
      <c r="R44" s="3">
        <v>2</v>
      </c>
      <c r="S44" s="3">
        <v>0.01</v>
      </c>
      <c r="T44" s="3">
        <v>0</v>
      </c>
      <c r="U44" s="4" t="s">
        <v>34</v>
      </c>
      <c r="V44" s="4" t="s">
        <v>28</v>
      </c>
      <c r="W44" s="5"/>
    </row>
    <row r="45" spans="1:23" s="6" customFormat="1" ht="12.2" customHeight="1">
      <c r="A45" s="7" t="s">
        <v>195</v>
      </c>
      <c r="B45" s="8">
        <v>75</v>
      </c>
      <c r="C45" s="3">
        <v>6.71</v>
      </c>
      <c r="D45" s="3">
        <v>7.52</v>
      </c>
      <c r="E45" s="3">
        <v>14.67</v>
      </c>
      <c r="F45" s="3">
        <v>159.15</v>
      </c>
      <c r="G45" s="3">
        <v>0.05</v>
      </c>
      <c r="H45" s="3">
        <v>0</v>
      </c>
      <c r="I45" s="3">
        <v>0</v>
      </c>
      <c r="J45" s="3">
        <v>1.5</v>
      </c>
      <c r="K45" s="3">
        <v>0.02</v>
      </c>
      <c r="L45" s="3">
        <v>0.02</v>
      </c>
      <c r="M45" s="3">
        <v>8.82</v>
      </c>
      <c r="N45" s="3">
        <v>5.71</v>
      </c>
      <c r="O45" s="3">
        <v>31.93</v>
      </c>
      <c r="P45" s="3">
        <v>0.36</v>
      </c>
      <c r="Q45" s="3">
        <v>49.34</v>
      </c>
      <c r="R45" s="3">
        <v>0.74</v>
      </c>
      <c r="S45" s="3">
        <v>0.01</v>
      </c>
      <c r="T45" s="3">
        <v>0.01</v>
      </c>
      <c r="U45" s="4" t="s">
        <v>196</v>
      </c>
      <c r="V45" s="4">
        <v>2017</v>
      </c>
      <c r="W45" s="5"/>
    </row>
    <row r="46" spans="1:23" ht="12.2" customHeight="1">
      <c r="A46" s="43" t="s">
        <v>37</v>
      </c>
      <c r="B46" s="44">
        <f>SUM(B43:B45)</f>
        <v>355</v>
      </c>
      <c r="C46" s="39">
        <f t="shared" ref="C46:T46" si="4">SUM(C43:C45)</f>
        <v>11.79</v>
      </c>
      <c r="D46" s="39">
        <f t="shared" si="4"/>
        <v>11.969999999999999</v>
      </c>
      <c r="E46" s="39">
        <f t="shared" si="4"/>
        <v>30.950000000000003</v>
      </c>
      <c r="F46" s="39">
        <f t="shared" si="4"/>
        <v>292.01</v>
      </c>
      <c r="G46" s="39">
        <f t="shared" si="4"/>
        <v>0.08</v>
      </c>
      <c r="H46" s="39">
        <f t="shared" si="4"/>
        <v>10</v>
      </c>
      <c r="I46" s="39">
        <f t="shared" si="4"/>
        <v>0.01</v>
      </c>
      <c r="J46" s="39">
        <f t="shared" si="4"/>
        <v>2.13</v>
      </c>
      <c r="K46" s="39">
        <f t="shared" si="4"/>
        <v>0.02</v>
      </c>
      <c r="L46" s="39">
        <f t="shared" si="4"/>
        <v>0.04</v>
      </c>
      <c r="M46" s="39">
        <f t="shared" si="4"/>
        <v>24.82</v>
      </c>
      <c r="N46" s="39">
        <f t="shared" si="4"/>
        <v>13.71</v>
      </c>
      <c r="O46" s="39">
        <f t="shared" si="4"/>
        <v>42.93</v>
      </c>
      <c r="P46" s="39">
        <f t="shared" si="4"/>
        <v>2.56</v>
      </c>
      <c r="Q46" s="39">
        <f t="shared" si="4"/>
        <v>327.34000000000003</v>
      </c>
      <c r="R46" s="39">
        <f t="shared" si="4"/>
        <v>2.74</v>
      </c>
      <c r="S46" s="39">
        <f t="shared" si="4"/>
        <v>0.02</v>
      </c>
      <c r="T46" s="39">
        <f t="shared" si="4"/>
        <v>0.01</v>
      </c>
      <c r="U46" s="37"/>
      <c r="V46" s="37"/>
    </row>
    <row r="47" spans="1:23" ht="14.1" customHeight="1">
      <c r="A47" s="55" t="s">
        <v>106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3" ht="28.35" customHeight="1">
      <c r="A48" s="56" t="s">
        <v>185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3" ht="13.35" customHeight="1">
      <c r="A49" s="53" t="s">
        <v>0</v>
      </c>
      <c r="B49" s="53" t="s">
        <v>1</v>
      </c>
      <c r="C49" s="52" t="s">
        <v>2</v>
      </c>
      <c r="D49" s="52"/>
      <c r="E49" s="52"/>
      <c r="F49" s="52" t="s">
        <v>3</v>
      </c>
      <c r="G49" s="52" t="s">
        <v>4</v>
      </c>
      <c r="H49" s="52"/>
      <c r="I49" s="52"/>
      <c r="J49" s="52"/>
      <c r="K49" s="52"/>
      <c r="L49" s="52"/>
      <c r="M49" s="52" t="s">
        <v>5</v>
      </c>
      <c r="N49" s="52"/>
      <c r="O49" s="52"/>
      <c r="P49" s="52"/>
      <c r="Q49" s="52"/>
      <c r="R49" s="52"/>
      <c r="S49" s="52"/>
      <c r="T49" s="52"/>
      <c r="U49" s="53" t="s">
        <v>6</v>
      </c>
      <c r="V49" s="53" t="s">
        <v>7</v>
      </c>
    </row>
    <row r="50" spans="1:23" ht="26.65" customHeight="1">
      <c r="A50" s="53"/>
      <c r="B50" s="53"/>
      <c r="C50" s="39" t="s">
        <v>8</v>
      </c>
      <c r="D50" s="39" t="s">
        <v>9</v>
      </c>
      <c r="E50" s="39" t="s">
        <v>10</v>
      </c>
      <c r="F50" s="52"/>
      <c r="G50" s="39" t="s">
        <v>11</v>
      </c>
      <c r="H50" s="39" t="s">
        <v>12</v>
      </c>
      <c r="I50" s="39" t="s">
        <v>13</v>
      </c>
      <c r="J50" s="39" t="s">
        <v>14</v>
      </c>
      <c r="K50" s="39" t="s">
        <v>15</v>
      </c>
      <c r="L50" s="39" t="s">
        <v>16</v>
      </c>
      <c r="M50" s="39" t="s">
        <v>17</v>
      </c>
      <c r="N50" s="39" t="s">
        <v>18</v>
      </c>
      <c r="O50" s="39" t="s">
        <v>19</v>
      </c>
      <c r="P50" s="39" t="s">
        <v>20</v>
      </c>
      <c r="Q50" s="39" t="s">
        <v>21</v>
      </c>
      <c r="R50" s="39" t="s">
        <v>22</v>
      </c>
      <c r="S50" s="39" t="s">
        <v>23</v>
      </c>
      <c r="T50" s="39" t="s">
        <v>24</v>
      </c>
      <c r="U50" s="53"/>
      <c r="V50" s="53"/>
    </row>
    <row r="51" spans="1:23" ht="14.65" customHeight="1">
      <c r="A51" s="48" t="s">
        <v>50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3" ht="21.6" customHeight="1">
      <c r="A52" s="40" t="s">
        <v>125</v>
      </c>
      <c r="B52" s="41">
        <v>180</v>
      </c>
      <c r="C52" s="42">
        <v>2.0099999999999998</v>
      </c>
      <c r="D52" s="42">
        <v>4.79</v>
      </c>
      <c r="E52" s="42">
        <v>9.99</v>
      </c>
      <c r="F52" s="42">
        <v>96.5</v>
      </c>
      <c r="G52" s="42">
        <v>0.16</v>
      </c>
      <c r="H52" s="42">
        <v>14.12</v>
      </c>
      <c r="I52" s="42">
        <v>0.04</v>
      </c>
      <c r="J52" s="42">
        <v>0.36</v>
      </c>
      <c r="K52" s="42">
        <v>0.13</v>
      </c>
      <c r="L52" s="42">
        <v>0.11</v>
      </c>
      <c r="M52" s="42">
        <v>25.59</v>
      </c>
      <c r="N52" s="42">
        <v>37.85</v>
      </c>
      <c r="O52" s="42">
        <v>94.24</v>
      </c>
      <c r="P52" s="42">
        <v>1.63</v>
      </c>
      <c r="Q52" s="42">
        <v>1004.26</v>
      </c>
      <c r="R52" s="42">
        <v>8.83</v>
      </c>
      <c r="S52" s="42">
        <v>0.05</v>
      </c>
      <c r="T52" s="42">
        <v>0</v>
      </c>
      <c r="U52" s="4" t="s">
        <v>126</v>
      </c>
      <c r="V52" s="4">
        <v>2017</v>
      </c>
    </row>
    <row r="53" spans="1:23" ht="12.2" customHeight="1">
      <c r="A53" s="40" t="s">
        <v>127</v>
      </c>
      <c r="B53" s="41">
        <v>115</v>
      </c>
      <c r="C53" s="42">
        <v>2.39</v>
      </c>
      <c r="D53" s="42">
        <v>4.5999999999999996</v>
      </c>
      <c r="E53" s="42">
        <v>6.72</v>
      </c>
      <c r="F53" s="42">
        <v>87.6</v>
      </c>
      <c r="G53" s="42">
        <v>0.11</v>
      </c>
      <c r="H53" s="42">
        <v>0.16</v>
      </c>
      <c r="I53" s="42">
        <v>0.03</v>
      </c>
      <c r="J53" s="42">
        <v>5.33</v>
      </c>
      <c r="K53" s="42">
        <v>0.08</v>
      </c>
      <c r="L53" s="42">
        <v>0.1</v>
      </c>
      <c r="M53" s="42">
        <v>47.6</v>
      </c>
      <c r="N53" s="42">
        <v>56.33</v>
      </c>
      <c r="O53" s="42">
        <v>225.56</v>
      </c>
      <c r="P53" s="42">
        <v>1.8</v>
      </c>
      <c r="Q53" s="42">
        <v>398.9</v>
      </c>
      <c r="R53" s="42">
        <v>120</v>
      </c>
      <c r="S53" s="42">
        <v>0.51</v>
      </c>
      <c r="T53" s="42">
        <v>0.01</v>
      </c>
      <c r="U53" s="4" t="s">
        <v>46</v>
      </c>
      <c r="V53" s="4" t="s">
        <v>28</v>
      </c>
    </row>
    <row r="54" spans="1:23" s="6" customFormat="1" ht="12.2" customHeight="1">
      <c r="A54" s="1" t="s">
        <v>95</v>
      </c>
      <c r="B54" s="2">
        <v>200</v>
      </c>
      <c r="C54" s="3">
        <v>4.08</v>
      </c>
      <c r="D54" s="3">
        <v>3.54</v>
      </c>
      <c r="E54" s="3">
        <v>8.58</v>
      </c>
      <c r="F54" s="3">
        <v>88.16</v>
      </c>
      <c r="G54" s="3">
        <v>0.03</v>
      </c>
      <c r="H54" s="3">
        <v>0.47</v>
      </c>
      <c r="I54" s="3">
        <v>0.01</v>
      </c>
      <c r="J54" s="3">
        <v>0</v>
      </c>
      <c r="K54" s="3">
        <v>0</v>
      </c>
      <c r="L54" s="3">
        <v>0.1</v>
      </c>
      <c r="M54" s="3">
        <v>100.28</v>
      </c>
      <c r="N54" s="3">
        <v>24.74</v>
      </c>
      <c r="O54" s="3">
        <v>86.02</v>
      </c>
      <c r="P54" s="3">
        <v>0.78</v>
      </c>
      <c r="Q54" s="3">
        <v>186.56</v>
      </c>
      <c r="R54" s="3">
        <v>8.1</v>
      </c>
      <c r="S54" s="3">
        <v>0</v>
      </c>
      <c r="T54" s="3">
        <v>0</v>
      </c>
      <c r="U54" s="4" t="s">
        <v>96</v>
      </c>
      <c r="V54" s="4" t="s">
        <v>28</v>
      </c>
      <c r="W54" s="5"/>
    </row>
    <row r="55" spans="1:23" ht="12.2" customHeight="1">
      <c r="A55" s="40" t="s">
        <v>49</v>
      </c>
      <c r="B55" s="41">
        <v>40</v>
      </c>
      <c r="C55" s="42">
        <v>3.05</v>
      </c>
      <c r="D55" s="42">
        <v>0.25</v>
      </c>
      <c r="E55" s="42">
        <v>20.07</v>
      </c>
      <c r="F55" s="42">
        <v>94.73</v>
      </c>
      <c r="G55" s="42">
        <v>0.06</v>
      </c>
      <c r="H55" s="42">
        <v>0</v>
      </c>
      <c r="I55" s="42">
        <v>0</v>
      </c>
      <c r="J55" s="42">
        <v>0.78</v>
      </c>
      <c r="K55" s="42">
        <v>0</v>
      </c>
      <c r="L55" s="42">
        <v>0.02</v>
      </c>
      <c r="M55" s="42">
        <v>9.1999999999999993</v>
      </c>
      <c r="N55" s="42">
        <v>13.2</v>
      </c>
      <c r="O55" s="42">
        <v>33.6</v>
      </c>
      <c r="P55" s="42">
        <v>0.8</v>
      </c>
      <c r="Q55" s="42">
        <v>51.6</v>
      </c>
      <c r="R55" s="42">
        <v>0</v>
      </c>
      <c r="S55" s="42">
        <v>0.01</v>
      </c>
      <c r="T55" s="42">
        <v>0</v>
      </c>
      <c r="U55" s="4" t="s">
        <v>193</v>
      </c>
      <c r="V55" s="4" t="s">
        <v>36</v>
      </c>
    </row>
    <row r="56" spans="1:23" ht="12.2" customHeight="1">
      <c r="A56" s="40" t="s">
        <v>35</v>
      </c>
      <c r="B56" s="41">
        <v>30</v>
      </c>
      <c r="C56" s="42">
        <v>1.99</v>
      </c>
      <c r="D56" s="42">
        <v>0.26</v>
      </c>
      <c r="E56" s="42">
        <v>12.72</v>
      </c>
      <c r="F56" s="42">
        <v>61.19</v>
      </c>
      <c r="G56" s="42">
        <v>0.05</v>
      </c>
      <c r="H56" s="42">
        <v>0</v>
      </c>
      <c r="I56" s="42">
        <v>0</v>
      </c>
      <c r="J56" s="42">
        <v>0.66</v>
      </c>
      <c r="K56" s="42">
        <v>0</v>
      </c>
      <c r="L56" s="42">
        <v>0.02</v>
      </c>
      <c r="M56" s="42">
        <v>5.4</v>
      </c>
      <c r="N56" s="42">
        <v>5.7</v>
      </c>
      <c r="O56" s="42">
        <v>26.1</v>
      </c>
      <c r="P56" s="42">
        <v>1.2</v>
      </c>
      <c r="Q56" s="42">
        <v>40.799999999999997</v>
      </c>
      <c r="R56" s="42">
        <v>1.68</v>
      </c>
      <c r="S56" s="42">
        <v>0</v>
      </c>
      <c r="T56" s="42">
        <v>0</v>
      </c>
      <c r="U56" s="4" t="s">
        <v>193</v>
      </c>
      <c r="V56" s="4">
        <v>2020</v>
      </c>
    </row>
    <row r="57" spans="1:23" ht="21.6" customHeight="1">
      <c r="A57" s="43" t="s">
        <v>37</v>
      </c>
      <c r="B57" s="44">
        <f>SUM(B52:B56)</f>
        <v>565</v>
      </c>
      <c r="C57" s="39">
        <f t="shared" ref="C57:T57" si="5">SUM(C52:C56)</f>
        <v>13.520000000000001</v>
      </c>
      <c r="D57" s="39">
        <f t="shared" si="5"/>
        <v>13.44</v>
      </c>
      <c r="E57" s="39">
        <f t="shared" si="5"/>
        <v>58.08</v>
      </c>
      <c r="F57" s="39">
        <f t="shared" si="5"/>
        <v>428.18</v>
      </c>
      <c r="G57" s="39">
        <f t="shared" si="5"/>
        <v>0.41000000000000003</v>
      </c>
      <c r="H57" s="39">
        <f t="shared" si="5"/>
        <v>14.75</v>
      </c>
      <c r="I57" s="39">
        <f t="shared" si="5"/>
        <v>0.08</v>
      </c>
      <c r="J57" s="39">
        <f t="shared" si="5"/>
        <v>7.1300000000000008</v>
      </c>
      <c r="K57" s="39">
        <f t="shared" si="5"/>
        <v>0.21000000000000002</v>
      </c>
      <c r="L57" s="39">
        <f t="shared" si="5"/>
        <v>0.35000000000000009</v>
      </c>
      <c r="M57" s="39">
        <f t="shared" si="5"/>
        <v>188.07</v>
      </c>
      <c r="N57" s="39">
        <f t="shared" si="5"/>
        <v>137.82</v>
      </c>
      <c r="O57" s="39">
        <f t="shared" si="5"/>
        <v>465.52000000000004</v>
      </c>
      <c r="P57" s="39">
        <f t="shared" si="5"/>
        <v>6.21</v>
      </c>
      <c r="Q57" s="39">
        <f t="shared" si="5"/>
        <v>1682.1199999999997</v>
      </c>
      <c r="R57" s="39">
        <f t="shared" si="5"/>
        <v>138.61000000000001</v>
      </c>
      <c r="S57" s="39">
        <f t="shared" si="5"/>
        <v>0.57000000000000006</v>
      </c>
      <c r="T57" s="39">
        <f t="shared" si="5"/>
        <v>0.01</v>
      </c>
      <c r="U57" s="37"/>
      <c r="V57" s="37"/>
    </row>
    <row r="58" spans="1:23" ht="14.1" customHeight="1">
      <c r="A58" s="55" t="s">
        <v>128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3" ht="28.35" customHeight="1">
      <c r="A59" s="56" t="s">
        <v>186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3" ht="13.35" customHeight="1">
      <c r="A60" s="53" t="s">
        <v>0</v>
      </c>
      <c r="B60" s="53" t="s">
        <v>1</v>
      </c>
      <c r="C60" s="52" t="s">
        <v>2</v>
      </c>
      <c r="D60" s="52"/>
      <c r="E60" s="52"/>
      <c r="F60" s="52" t="s">
        <v>3</v>
      </c>
      <c r="G60" s="52" t="s">
        <v>4</v>
      </c>
      <c r="H60" s="52"/>
      <c r="I60" s="52"/>
      <c r="J60" s="52"/>
      <c r="K60" s="52"/>
      <c r="L60" s="52"/>
      <c r="M60" s="52" t="s">
        <v>5</v>
      </c>
      <c r="N60" s="52"/>
      <c r="O60" s="52"/>
      <c r="P60" s="52"/>
      <c r="Q60" s="52"/>
      <c r="R60" s="52"/>
      <c r="S60" s="52"/>
      <c r="T60" s="52"/>
      <c r="U60" s="53" t="s">
        <v>6</v>
      </c>
      <c r="V60" s="53" t="s">
        <v>7</v>
      </c>
    </row>
    <row r="61" spans="1:23" ht="26.65" customHeight="1">
      <c r="A61" s="53"/>
      <c r="B61" s="53"/>
      <c r="C61" s="39" t="s">
        <v>8</v>
      </c>
      <c r="D61" s="39" t="s">
        <v>9</v>
      </c>
      <c r="E61" s="39" t="s">
        <v>10</v>
      </c>
      <c r="F61" s="52"/>
      <c r="G61" s="39" t="s">
        <v>11</v>
      </c>
      <c r="H61" s="39" t="s">
        <v>12</v>
      </c>
      <c r="I61" s="39" t="s">
        <v>13</v>
      </c>
      <c r="J61" s="39" t="s">
        <v>14</v>
      </c>
      <c r="K61" s="39" t="s">
        <v>15</v>
      </c>
      <c r="L61" s="39" t="s">
        <v>16</v>
      </c>
      <c r="M61" s="39" t="s">
        <v>17</v>
      </c>
      <c r="N61" s="39" t="s">
        <v>18</v>
      </c>
      <c r="O61" s="39" t="s">
        <v>19</v>
      </c>
      <c r="P61" s="39" t="s">
        <v>20</v>
      </c>
      <c r="Q61" s="39" t="s">
        <v>21</v>
      </c>
      <c r="R61" s="39" t="s">
        <v>22</v>
      </c>
      <c r="S61" s="39" t="s">
        <v>23</v>
      </c>
      <c r="T61" s="39" t="s">
        <v>24</v>
      </c>
      <c r="U61" s="53"/>
      <c r="V61" s="53"/>
    </row>
    <row r="62" spans="1:23" ht="14.65" customHeight="1">
      <c r="A62" s="48" t="s">
        <v>50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1:23" ht="12.2" customHeight="1">
      <c r="A63" s="40" t="s">
        <v>136</v>
      </c>
      <c r="B63" s="41">
        <v>200</v>
      </c>
      <c r="C63" s="42">
        <v>8.1300000000000008</v>
      </c>
      <c r="D63" s="42">
        <v>8.1300000000000008</v>
      </c>
      <c r="E63" s="42">
        <v>29.52</v>
      </c>
      <c r="F63" s="42">
        <v>253.27</v>
      </c>
      <c r="G63" s="42">
        <v>0.16</v>
      </c>
      <c r="H63" s="42">
        <v>1.87</v>
      </c>
      <c r="I63" s="42">
        <v>7.0000000000000007E-2</v>
      </c>
      <c r="J63" s="42">
        <v>1.4</v>
      </c>
      <c r="K63" s="42">
        <v>0.12</v>
      </c>
      <c r="L63" s="42">
        <v>0.16</v>
      </c>
      <c r="M63" s="42">
        <v>144.19</v>
      </c>
      <c r="N63" s="42">
        <v>45.97</v>
      </c>
      <c r="O63" s="42">
        <v>177.56</v>
      </c>
      <c r="P63" s="42">
        <v>1.8</v>
      </c>
      <c r="Q63" s="42">
        <v>354.79</v>
      </c>
      <c r="R63" s="42">
        <v>13.92</v>
      </c>
      <c r="S63" s="42">
        <v>0.01</v>
      </c>
      <c r="T63" s="42">
        <v>0</v>
      </c>
      <c r="U63" s="4" t="s">
        <v>137</v>
      </c>
      <c r="V63" s="4" t="s">
        <v>138</v>
      </c>
    </row>
    <row r="64" spans="1:23" s="6" customFormat="1" ht="12.2" customHeight="1">
      <c r="A64" s="1" t="s">
        <v>117</v>
      </c>
      <c r="B64" s="2">
        <v>180</v>
      </c>
      <c r="C64" s="3">
        <v>2.85</v>
      </c>
      <c r="D64" s="3">
        <v>2.4300000000000002</v>
      </c>
      <c r="E64" s="3">
        <v>14.35</v>
      </c>
      <c r="F64" s="3">
        <v>93.15</v>
      </c>
      <c r="G64" s="3">
        <v>0.03</v>
      </c>
      <c r="H64" s="3">
        <v>0.47</v>
      </c>
      <c r="I64" s="3">
        <v>0.01</v>
      </c>
      <c r="J64" s="3">
        <v>0</v>
      </c>
      <c r="K64" s="3">
        <v>0</v>
      </c>
      <c r="L64" s="3">
        <v>0.1</v>
      </c>
      <c r="M64" s="3">
        <v>100.26</v>
      </c>
      <c r="N64" s="3">
        <v>17.13</v>
      </c>
      <c r="O64" s="3">
        <v>79.099999999999994</v>
      </c>
      <c r="P64" s="3">
        <v>0.36</v>
      </c>
      <c r="Q64" s="3">
        <v>152.65</v>
      </c>
      <c r="R64" s="3">
        <v>8.1</v>
      </c>
      <c r="S64" s="3">
        <v>0</v>
      </c>
      <c r="T64" s="3">
        <v>0</v>
      </c>
      <c r="U64" s="4" t="s">
        <v>118</v>
      </c>
      <c r="V64" s="4" t="s">
        <v>28</v>
      </c>
      <c r="W64" s="5"/>
    </row>
    <row r="65" spans="1:23" ht="12.2" customHeight="1">
      <c r="A65" s="40" t="s">
        <v>35</v>
      </c>
      <c r="B65" s="41">
        <v>30</v>
      </c>
      <c r="C65" s="42">
        <v>1.99</v>
      </c>
      <c r="D65" s="42">
        <v>0.26</v>
      </c>
      <c r="E65" s="42">
        <v>12.72</v>
      </c>
      <c r="F65" s="42">
        <v>61.19</v>
      </c>
      <c r="G65" s="42">
        <v>0.05</v>
      </c>
      <c r="H65" s="42">
        <v>0</v>
      </c>
      <c r="I65" s="42">
        <v>0</v>
      </c>
      <c r="J65" s="42">
        <v>0.66</v>
      </c>
      <c r="K65" s="42">
        <v>0</v>
      </c>
      <c r="L65" s="42">
        <v>0.02</v>
      </c>
      <c r="M65" s="42">
        <v>5.4</v>
      </c>
      <c r="N65" s="42">
        <v>5.7</v>
      </c>
      <c r="O65" s="42">
        <v>26.1</v>
      </c>
      <c r="P65" s="42">
        <v>1.2</v>
      </c>
      <c r="Q65" s="42">
        <v>40.799999999999997</v>
      </c>
      <c r="R65" s="42">
        <v>1.68</v>
      </c>
      <c r="S65" s="42">
        <v>0</v>
      </c>
      <c r="T65" s="42">
        <v>0</v>
      </c>
      <c r="U65" s="4" t="s">
        <v>193</v>
      </c>
      <c r="V65" s="4" t="s">
        <v>36</v>
      </c>
    </row>
    <row r="66" spans="1:23" ht="12.2" customHeight="1">
      <c r="A66" s="43" t="s">
        <v>37</v>
      </c>
      <c r="B66" s="44">
        <f>SUM(B63:B65)</f>
        <v>410</v>
      </c>
      <c r="C66" s="39">
        <f t="shared" ref="C66:T66" si="6">SUM(C63:C65)</f>
        <v>12.97</v>
      </c>
      <c r="D66" s="39">
        <f t="shared" si="6"/>
        <v>10.82</v>
      </c>
      <c r="E66" s="39">
        <f t="shared" si="6"/>
        <v>56.589999999999996</v>
      </c>
      <c r="F66" s="39">
        <f t="shared" si="6"/>
        <v>407.61</v>
      </c>
      <c r="G66" s="39">
        <f t="shared" si="6"/>
        <v>0.24</v>
      </c>
      <c r="H66" s="39">
        <f t="shared" si="6"/>
        <v>2.34</v>
      </c>
      <c r="I66" s="39">
        <f t="shared" si="6"/>
        <v>0.08</v>
      </c>
      <c r="J66" s="39">
        <f t="shared" si="6"/>
        <v>2.06</v>
      </c>
      <c r="K66" s="39">
        <f t="shared" si="6"/>
        <v>0.12</v>
      </c>
      <c r="L66" s="39">
        <f t="shared" si="6"/>
        <v>0.28000000000000003</v>
      </c>
      <c r="M66" s="39">
        <f t="shared" si="6"/>
        <v>249.85</v>
      </c>
      <c r="N66" s="39">
        <f t="shared" si="6"/>
        <v>68.8</v>
      </c>
      <c r="O66" s="39">
        <f t="shared" si="6"/>
        <v>282.76</v>
      </c>
      <c r="P66" s="39">
        <f t="shared" si="6"/>
        <v>3.3600000000000003</v>
      </c>
      <c r="Q66" s="39">
        <f t="shared" si="6"/>
        <v>548.24</v>
      </c>
      <c r="R66" s="39">
        <f t="shared" si="6"/>
        <v>23.7</v>
      </c>
      <c r="S66" s="39">
        <f t="shared" si="6"/>
        <v>0.01</v>
      </c>
      <c r="T66" s="39">
        <f t="shared" si="6"/>
        <v>0</v>
      </c>
      <c r="U66" s="37"/>
      <c r="V66" s="37"/>
    </row>
    <row r="67" spans="1:23" ht="14.1" customHeight="1">
      <c r="A67" s="55" t="s">
        <v>139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1:23" ht="28.35" customHeight="1">
      <c r="A68" s="56" t="s">
        <v>187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3" ht="13.35" customHeight="1">
      <c r="A69" s="53" t="s">
        <v>0</v>
      </c>
      <c r="B69" s="53" t="s">
        <v>1</v>
      </c>
      <c r="C69" s="52" t="s">
        <v>2</v>
      </c>
      <c r="D69" s="52"/>
      <c r="E69" s="52"/>
      <c r="F69" s="52" t="s">
        <v>3</v>
      </c>
      <c r="G69" s="52" t="s">
        <v>4</v>
      </c>
      <c r="H69" s="52"/>
      <c r="I69" s="52"/>
      <c r="J69" s="52"/>
      <c r="K69" s="52"/>
      <c r="L69" s="52"/>
      <c r="M69" s="52" t="s">
        <v>5</v>
      </c>
      <c r="N69" s="52"/>
      <c r="O69" s="52"/>
      <c r="P69" s="52"/>
      <c r="Q69" s="52"/>
      <c r="R69" s="52"/>
      <c r="S69" s="52"/>
      <c r="T69" s="52"/>
      <c r="U69" s="53" t="s">
        <v>6</v>
      </c>
      <c r="V69" s="53" t="s">
        <v>7</v>
      </c>
    </row>
    <row r="70" spans="1:23" ht="26.65" customHeight="1">
      <c r="A70" s="53"/>
      <c r="B70" s="53"/>
      <c r="C70" s="39" t="s">
        <v>8</v>
      </c>
      <c r="D70" s="39" t="s">
        <v>9</v>
      </c>
      <c r="E70" s="39" t="s">
        <v>10</v>
      </c>
      <c r="F70" s="52"/>
      <c r="G70" s="39" t="s">
        <v>11</v>
      </c>
      <c r="H70" s="39" t="s">
        <v>12</v>
      </c>
      <c r="I70" s="39" t="s">
        <v>13</v>
      </c>
      <c r="J70" s="39" t="s">
        <v>14</v>
      </c>
      <c r="K70" s="39" t="s">
        <v>15</v>
      </c>
      <c r="L70" s="39" t="s">
        <v>16</v>
      </c>
      <c r="M70" s="39" t="s">
        <v>17</v>
      </c>
      <c r="N70" s="39" t="s">
        <v>18</v>
      </c>
      <c r="O70" s="39" t="s">
        <v>19</v>
      </c>
      <c r="P70" s="39" t="s">
        <v>20</v>
      </c>
      <c r="Q70" s="39" t="s">
        <v>21</v>
      </c>
      <c r="R70" s="39" t="s">
        <v>22</v>
      </c>
      <c r="S70" s="39" t="s">
        <v>23</v>
      </c>
      <c r="T70" s="39" t="s">
        <v>24</v>
      </c>
      <c r="U70" s="53"/>
      <c r="V70" s="53"/>
    </row>
    <row r="71" spans="1:23" ht="14.65" customHeight="1">
      <c r="A71" s="48" t="s">
        <v>50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23" ht="12.2" customHeight="1">
      <c r="A72" s="40" t="s">
        <v>150</v>
      </c>
      <c r="B72" s="41">
        <v>200</v>
      </c>
      <c r="C72" s="42">
        <v>9.4700000000000006</v>
      </c>
      <c r="D72" s="42">
        <v>12.27</v>
      </c>
      <c r="E72" s="42">
        <v>17.47</v>
      </c>
      <c r="F72" s="42">
        <v>208.73</v>
      </c>
      <c r="G72" s="42">
        <v>0.4</v>
      </c>
      <c r="H72" s="42">
        <v>7.6</v>
      </c>
      <c r="I72" s="42">
        <v>0.53</v>
      </c>
      <c r="J72" s="42">
        <v>0.45</v>
      </c>
      <c r="K72" s="42">
        <v>7.0000000000000007E-2</v>
      </c>
      <c r="L72" s="42">
        <v>0.16</v>
      </c>
      <c r="M72" s="42">
        <v>39.369999999999997</v>
      </c>
      <c r="N72" s="42">
        <v>46.62</v>
      </c>
      <c r="O72" s="42">
        <v>185.71</v>
      </c>
      <c r="P72" s="42">
        <v>2.42</v>
      </c>
      <c r="Q72" s="42">
        <v>788.27</v>
      </c>
      <c r="R72" s="42">
        <v>11.61</v>
      </c>
      <c r="S72" s="42">
        <v>0.09</v>
      </c>
      <c r="T72" s="42">
        <v>0</v>
      </c>
      <c r="U72" s="4" t="s">
        <v>224</v>
      </c>
      <c r="V72" s="4" t="s">
        <v>151</v>
      </c>
    </row>
    <row r="73" spans="1:23" s="6" customFormat="1" ht="12.2" customHeight="1">
      <c r="A73" s="1" t="s">
        <v>47</v>
      </c>
      <c r="B73" s="2">
        <v>180</v>
      </c>
      <c r="C73" s="3">
        <v>0.21</v>
      </c>
      <c r="D73" s="3">
        <v>0.01</v>
      </c>
      <c r="E73" s="3">
        <v>26.54</v>
      </c>
      <c r="F73" s="3">
        <v>136.08000000000001</v>
      </c>
      <c r="G73" s="3">
        <v>0</v>
      </c>
      <c r="H73" s="3">
        <v>0.1</v>
      </c>
      <c r="I73" s="3">
        <v>0</v>
      </c>
      <c r="J73" s="3">
        <v>0</v>
      </c>
      <c r="K73" s="3">
        <v>0</v>
      </c>
      <c r="L73" s="3">
        <v>0</v>
      </c>
      <c r="M73" s="3">
        <v>24.05</v>
      </c>
      <c r="N73" s="3">
        <v>5.26</v>
      </c>
      <c r="O73" s="3">
        <v>13.86</v>
      </c>
      <c r="P73" s="3">
        <v>0.65</v>
      </c>
      <c r="Q73" s="3">
        <v>72.17</v>
      </c>
      <c r="R73" s="3">
        <v>0</v>
      </c>
      <c r="S73" s="3">
        <v>0</v>
      </c>
      <c r="T73" s="3">
        <v>0</v>
      </c>
      <c r="U73" s="4" t="s">
        <v>48</v>
      </c>
      <c r="V73" s="4" t="s">
        <v>28</v>
      </c>
      <c r="W73" s="5"/>
    </row>
    <row r="74" spans="1:23" ht="12.2" customHeight="1">
      <c r="A74" s="40" t="s">
        <v>35</v>
      </c>
      <c r="B74" s="41">
        <v>30</v>
      </c>
      <c r="C74" s="42">
        <v>1.99</v>
      </c>
      <c r="D74" s="42">
        <v>0.26</v>
      </c>
      <c r="E74" s="42">
        <v>12.72</v>
      </c>
      <c r="F74" s="42">
        <v>61.19</v>
      </c>
      <c r="G74" s="42">
        <v>0.05</v>
      </c>
      <c r="H74" s="42">
        <v>0</v>
      </c>
      <c r="I74" s="42">
        <v>0</v>
      </c>
      <c r="J74" s="42">
        <v>0.66</v>
      </c>
      <c r="K74" s="42">
        <v>0</v>
      </c>
      <c r="L74" s="42">
        <v>0.02</v>
      </c>
      <c r="M74" s="42">
        <v>5.4</v>
      </c>
      <c r="N74" s="42">
        <v>5.7</v>
      </c>
      <c r="O74" s="42">
        <v>26.1</v>
      </c>
      <c r="P74" s="42">
        <v>1.2</v>
      </c>
      <c r="Q74" s="42">
        <v>40.799999999999997</v>
      </c>
      <c r="R74" s="42">
        <v>1.68</v>
      </c>
      <c r="S74" s="42">
        <v>0</v>
      </c>
      <c r="T74" s="42">
        <v>0</v>
      </c>
      <c r="U74" s="4" t="s">
        <v>193</v>
      </c>
      <c r="V74" s="4" t="s">
        <v>36</v>
      </c>
    </row>
    <row r="75" spans="1:23" ht="12.2" customHeight="1">
      <c r="A75" s="43" t="s">
        <v>37</v>
      </c>
      <c r="B75" s="44">
        <f>SUM(B72:B74)</f>
        <v>410</v>
      </c>
      <c r="C75" s="39">
        <f t="shared" ref="C75:T75" si="7">SUM(C72:C74)</f>
        <v>11.670000000000002</v>
      </c>
      <c r="D75" s="39">
        <f t="shared" si="7"/>
        <v>12.54</v>
      </c>
      <c r="E75" s="39">
        <f t="shared" si="7"/>
        <v>56.73</v>
      </c>
      <c r="F75" s="39">
        <f t="shared" si="7"/>
        <v>406</v>
      </c>
      <c r="G75" s="39">
        <f t="shared" si="7"/>
        <v>0.45</v>
      </c>
      <c r="H75" s="39">
        <f t="shared" si="7"/>
        <v>7.6999999999999993</v>
      </c>
      <c r="I75" s="39">
        <f t="shared" si="7"/>
        <v>0.53</v>
      </c>
      <c r="J75" s="39">
        <f t="shared" si="7"/>
        <v>1.1100000000000001</v>
      </c>
      <c r="K75" s="39">
        <f t="shared" si="7"/>
        <v>7.0000000000000007E-2</v>
      </c>
      <c r="L75" s="39">
        <f t="shared" si="7"/>
        <v>0.18</v>
      </c>
      <c r="M75" s="39">
        <f t="shared" si="7"/>
        <v>68.820000000000007</v>
      </c>
      <c r="N75" s="39">
        <f t="shared" si="7"/>
        <v>57.58</v>
      </c>
      <c r="O75" s="39">
        <f t="shared" si="7"/>
        <v>225.67</v>
      </c>
      <c r="P75" s="39">
        <f t="shared" si="7"/>
        <v>4.2699999999999996</v>
      </c>
      <c r="Q75" s="39">
        <f t="shared" si="7"/>
        <v>901.2399999999999</v>
      </c>
      <c r="R75" s="39">
        <f t="shared" si="7"/>
        <v>13.29</v>
      </c>
      <c r="S75" s="39">
        <f t="shared" si="7"/>
        <v>0.09</v>
      </c>
      <c r="T75" s="39">
        <f t="shared" si="7"/>
        <v>0</v>
      </c>
      <c r="U75" s="37"/>
      <c r="V75" s="37"/>
    </row>
    <row r="76" spans="1:23" ht="14.1" customHeight="1">
      <c r="A76" s="55" t="s">
        <v>152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3" ht="28.35" customHeight="1">
      <c r="A77" s="56" t="s">
        <v>188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3" ht="13.35" customHeight="1">
      <c r="A78" s="53" t="s">
        <v>0</v>
      </c>
      <c r="B78" s="53" t="s">
        <v>1</v>
      </c>
      <c r="C78" s="52" t="s">
        <v>2</v>
      </c>
      <c r="D78" s="52"/>
      <c r="E78" s="52"/>
      <c r="F78" s="52" t="s">
        <v>3</v>
      </c>
      <c r="G78" s="52" t="s">
        <v>4</v>
      </c>
      <c r="H78" s="52"/>
      <c r="I78" s="52"/>
      <c r="J78" s="52"/>
      <c r="K78" s="52"/>
      <c r="L78" s="52"/>
      <c r="M78" s="52" t="s">
        <v>5</v>
      </c>
      <c r="N78" s="52"/>
      <c r="O78" s="52"/>
      <c r="P78" s="52"/>
      <c r="Q78" s="52"/>
      <c r="R78" s="52"/>
      <c r="S78" s="52"/>
      <c r="T78" s="52"/>
      <c r="U78" s="53" t="s">
        <v>6</v>
      </c>
      <c r="V78" s="53" t="s">
        <v>7</v>
      </c>
    </row>
    <row r="79" spans="1:23" ht="26.65" customHeight="1">
      <c r="A79" s="53"/>
      <c r="B79" s="53"/>
      <c r="C79" s="39" t="s">
        <v>8</v>
      </c>
      <c r="D79" s="39" t="s">
        <v>9</v>
      </c>
      <c r="E79" s="39" t="s">
        <v>10</v>
      </c>
      <c r="F79" s="52"/>
      <c r="G79" s="39" t="s">
        <v>11</v>
      </c>
      <c r="H79" s="39" t="s">
        <v>12</v>
      </c>
      <c r="I79" s="39" t="s">
        <v>13</v>
      </c>
      <c r="J79" s="39" t="s">
        <v>14</v>
      </c>
      <c r="K79" s="39" t="s">
        <v>15</v>
      </c>
      <c r="L79" s="39" t="s">
        <v>16</v>
      </c>
      <c r="M79" s="39" t="s">
        <v>17</v>
      </c>
      <c r="N79" s="39" t="s">
        <v>18</v>
      </c>
      <c r="O79" s="39" t="s">
        <v>19</v>
      </c>
      <c r="P79" s="39" t="s">
        <v>20</v>
      </c>
      <c r="Q79" s="39" t="s">
        <v>21</v>
      </c>
      <c r="R79" s="39" t="s">
        <v>22</v>
      </c>
      <c r="S79" s="39" t="s">
        <v>23</v>
      </c>
      <c r="T79" s="39" t="s">
        <v>24</v>
      </c>
      <c r="U79" s="53"/>
      <c r="V79" s="53"/>
    </row>
    <row r="80" spans="1:23" ht="14.65" customHeight="1">
      <c r="A80" s="48" t="s">
        <v>50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</row>
    <row r="81" spans="1:23" s="6" customFormat="1" ht="12.2" customHeight="1">
      <c r="A81" s="1" t="s">
        <v>197</v>
      </c>
      <c r="B81" s="2">
        <v>100</v>
      </c>
      <c r="C81" s="3">
        <v>6.58</v>
      </c>
      <c r="D81" s="3">
        <v>6.91</v>
      </c>
      <c r="E81" s="3">
        <v>20.73</v>
      </c>
      <c r="F81" s="3">
        <v>165.18</v>
      </c>
      <c r="G81" s="3">
        <v>0.05</v>
      </c>
      <c r="H81" s="3">
        <v>0</v>
      </c>
      <c r="I81" s="3">
        <v>0</v>
      </c>
      <c r="J81" s="3">
        <v>1.5</v>
      </c>
      <c r="K81" s="3">
        <v>0.02</v>
      </c>
      <c r="L81" s="3">
        <v>0.02</v>
      </c>
      <c r="M81" s="3">
        <v>8.82</v>
      </c>
      <c r="N81" s="3">
        <v>5.71</v>
      </c>
      <c r="O81" s="3">
        <v>31.93</v>
      </c>
      <c r="P81" s="3">
        <v>0.36</v>
      </c>
      <c r="Q81" s="3">
        <v>49.34</v>
      </c>
      <c r="R81" s="3">
        <v>0.74</v>
      </c>
      <c r="S81" s="3">
        <v>0.01</v>
      </c>
      <c r="T81" s="3">
        <v>0.01</v>
      </c>
      <c r="U81" s="4" t="s">
        <v>193</v>
      </c>
      <c r="V81" s="4">
        <v>2017</v>
      </c>
      <c r="W81" s="5"/>
    </row>
    <row r="82" spans="1:23" s="6" customFormat="1" ht="12.2" customHeight="1">
      <c r="A82" s="1" t="s">
        <v>160</v>
      </c>
      <c r="B82" s="2">
        <v>20</v>
      </c>
      <c r="C82" s="3">
        <f>3.48*20/15</f>
        <v>4.6399999999999997</v>
      </c>
      <c r="D82" s="3">
        <v>3.89</v>
      </c>
      <c r="E82" s="3">
        <f>0.07*20/15</f>
        <v>9.3333333333333338E-2</v>
      </c>
      <c r="F82" s="3">
        <f>54*20/15</f>
        <v>72</v>
      </c>
      <c r="G82" s="3">
        <v>0</v>
      </c>
      <c r="H82" s="3">
        <v>0.08</v>
      </c>
      <c r="I82" s="3">
        <v>0.04</v>
      </c>
      <c r="J82" s="3">
        <v>0.03</v>
      </c>
      <c r="K82" s="3">
        <v>0</v>
      </c>
      <c r="L82" s="3">
        <v>0.03</v>
      </c>
      <c r="M82" s="3">
        <v>99.44</v>
      </c>
      <c r="N82" s="3">
        <v>3.96</v>
      </c>
      <c r="O82" s="3">
        <v>56.5</v>
      </c>
      <c r="P82" s="3">
        <v>0.11</v>
      </c>
      <c r="Q82" s="3">
        <v>9.94</v>
      </c>
      <c r="R82" s="3">
        <v>0</v>
      </c>
      <c r="S82" s="3">
        <v>0</v>
      </c>
      <c r="T82" s="3">
        <v>0</v>
      </c>
      <c r="U82" s="4" t="s">
        <v>161</v>
      </c>
      <c r="V82" s="4">
        <v>2017</v>
      </c>
      <c r="W82" s="5"/>
    </row>
    <row r="83" spans="1:23" s="6" customFormat="1" ht="12.2" customHeight="1">
      <c r="A83" s="1" t="s">
        <v>244</v>
      </c>
      <c r="B83" s="2">
        <v>200</v>
      </c>
      <c r="C83" s="3">
        <v>1</v>
      </c>
      <c r="D83" s="3">
        <v>0</v>
      </c>
      <c r="E83" s="3">
        <v>20.2</v>
      </c>
      <c r="F83" s="3">
        <v>84.8</v>
      </c>
      <c r="G83" s="3">
        <v>0.03</v>
      </c>
      <c r="H83" s="3">
        <v>1.6</v>
      </c>
      <c r="I83" s="3">
        <v>0</v>
      </c>
      <c r="J83" s="3">
        <v>0</v>
      </c>
      <c r="K83" s="3">
        <v>0</v>
      </c>
      <c r="L83" s="3">
        <v>0.02</v>
      </c>
      <c r="M83" s="3">
        <v>36</v>
      </c>
      <c r="N83" s="3">
        <v>16.2</v>
      </c>
      <c r="O83" s="3">
        <v>21.6</v>
      </c>
      <c r="P83" s="3">
        <v>0.72</v>
      </c>
      <c r="Q83" s="3">
        <v>300</v>
      </c>
      <c r="R83" s="3">
        <v>12</v>
      </c>
      <c r="S83" s="3">
        <v>0</v>
      </c>
      <c r="T83" s="3">
        <v>0</v>
      </c>
      <c r="U83" s="4" t="s">
        <v>61</v>
      </c>
      <c r="V83" s="4">
        <v>2017</v>
      </c>
      <c r="W83" s="5"/>
    </row>
    <row r="84" spans="1:23" s="6" customFormat="1" ht="12.2" customHeight="1">
      <c r="A84" s="1" t="s">
        <v>249</v>
      </c>
      <c r="B84" s="2">
        <v>30</v>
      </c>
      <c r="C84" s="3">
        <v>1.3</v>
      </c>
      <c r="D84" s="3">
        <v>2.9</v>
      </c>
      <c r="E84" s="3">
        <v>16.3</v>
      </c>
      <c r="F84" s="3">
        <v>85.01</v>
      </c>
      <c r="G84" s="3">
        <v>0.02</v>
      </c>
      <c r="H84" s="3">
        <v>0</v>
      </c>
      <c r="I84" s="3">
        <v>0</v>
      </c>
      <c r="J84" s="3">
        <v>0</v>
      </c>
      <c r="K84" s="3">
        <v>0</v>
      </c>
      <c r="L84" s="3">
        <v>0.02</v>
      </c>
      <c r="M84" s="3">
        <v>8.6999999999999993</v>
      </c>
      <c r="N84" s="3">
        <v>6</v>
      </c>
      <c r="O84" s="3">
        <v>27</v>
      </c>
      <c r="P84" s="3">
        <v>0.63</v>
      </c>
      <c r="Q84" s="3">
        <v>33</v>
      </c>
      <c r="R84" s="3">
        <v>0</v>
      </c>
      <c r="S84" s="3">
        <v>0</v>
      </c>
      <c r="T84" s="3">
        <v>0</v>
      </c>
      <c r="U84" s="4" t="s">
        <v>193</v>
      </c>
      <c r="V84" s="4">
        <v>2017</v>
      </c>
      <c r="W84" s="5"/>
    </row>
    <row r="85" spans="1:23" ht="12.2" customHeight="1">
      <c r="A85" s="43" t="s">
        <v>37</v>
      </c>
      <c r="B85" s="44">
        <f>SUM(B81:B84)</f>
        <v>350</v>
      </c>
      <c r="C85" s="39">
        <f t="shared" ref="C85:T85" si="8">SUM(C81:C84)</f>
        <v>13.52</v>
      </c>
      <c r="D85" s="39">
        <f t="shared" si="8"/>
        <v>13.700000000000001</v>
      </c>
      <c r="E85" s="39">
        <f t="shared" si="8"/>
        <v>57.323333333333338</v>
      </c>
      <c r="F85" s="39">
        <f t="shared" si="8"/>
        <v>406.99</v>
      </c>
      <c r="G85" s="39">
        <f t="shared" si="8"/>
        <v>0.1</v>
      </c>
      <c r="H85" s="39">
        <f t="shared" si="8"/>
        <v>1.6800000000000002</v>
      </c>
      <c r="I85" s="39">
        <f t="shared" si="8"/>
        <v>0.04</v>
      </c>
      <c r="J85" s="39">
        <f t="shared" si="8"/>
        <v>1.53</v>
      </c>
      <c r="K85" s="39">
        <f t="shared" si="8"/>
        <v>0.02</v>
      </c>
      <c r="L85" s="39">
        <f t="shared" si="8"/>
        <v>9.0000000000000011E-2</v>
      </c>
      <c r="M85" s="39">
        <f t="shared" si="8"/>
        <v>152.95999999999998</v>
      </c>
      <c r="N85" s="39">
        <f t="shared" si="8"/>
        <v>31.869999999999997</v>
      </c>
      <c r="O85" s="39">
        <f t="shared" si="8"/>
        <v>137.03</v>
      </c>
      <c r="P85" s="39">
        <f t="shared" si="8"/>
        <v>1.8199999999999998</v>
      </c>
      <c r="Q85" s="39">
        <f t="shared" si="8"/>
        <v>392.28</v>
      </c>
      <c r="R85" s="39">
        <f t="shared" si="8"/>
        <v>12.74</v>
      </c>
      <c r="S85" s="39">
        <f t="shared" si="8"/>
        <v>0.01</v>
      </c>
      <c r="T85" s="39">
        <f t="shared" si="8"/>
        <v>0.01</v>
      </c>
      <c r="U85" s="37"/>
      <c r="V85" s="37"/>
    </row>
    <row r="86" spans="1:23" ht="14.1" customHeight="1">
      <c r="A86" s="55" t="s">
        <v>162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1:23" ht="28.35" customHeight="1">
      <c r="A87" s="56" t="s">
        <v>189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3" ht="13.35" customHeight="1">
      <c r="A88" s="53" t="s">
        <v>0</v>
      </c>
      <c r="B88" s="53" t="s">
        <v>1</v>
      </c>
      <c r="C88" s="52" t="s">
        <v>2</v>
      </c>
      <c r="D88" s="52"/>
      <c r="E88" s="52"/>
      <c r="F88" s="52" t="s">
        <v>3</v>
      </c>
      <c r="G88" s="52" t="s">
        <v>4</v>
      </c>
      <c r="H88" s="52"/>
      <c r="I88" s="52"/>
      <c r="J88" s="52"/>
      <c r="K88" s="52"/>
      <c r="L88" s="52"/>
      <c r="M88" s="52" t="s">
        <v>5</v>
      </c>
      <c r="N88" s="52"/>
      <c r="O88" s="52"/>
      <c r="P88" s="52"/>
      <c r="Q88" s="52"/>
      <c r="R88" s="52"/>
      <c r="S88" s="52"/>
      <c r="T88" s="52"/>
      <c r="U88" s="53" t="s">
        <v>6</v>
      </c>
      <c r="V88" s="53" t="s">
        <v>7</v>
      </c>
    </row>
    <row r="89" spans="1:23" ht="26.65" customHeight="1">
      <c r="A89" s="53"/>
      <c r="B89" s="53"/>
      <c r="C89" s="39" t="s">
        <v>8</v>
      </c>
      <c r="D89" s="39" t="s">
        <v>9</v>
      </c>
      <c r="E89" s="39" t="s">
        <v>10</v>
      </c>
      <c r="F89" s="52"/>
      <c r="G89" s="39" t="s">
        <v>11</v>
      </c>
      <c r="H89" s="39" t="s">
        <v>12</v>
      </c>
      <c r="I89" s="39" t="s">
        <v>13</v>
      </c>
      <c r="J89" s="39" t="s">
        <v>14</v>
      </c>
      <c r="K89" s="39" t="s">
        <v>15</v>
      </c>
      <c r="L89" s="39" t="s">
        <v>16</v>
      </c>
      <c r="M89" s="39" t="s">
        <v>17</v>
      </c>
      <c r="N89" s="39" t="s">
        <v>18</v>
      </c>
      <c r="O89" s="39" t="s">
        <v>19</v>
      </c>
      <c r="P89" s="39" t="s">
        <v>20</v>
      </c>
      <c r="Q89" s="39" t="s">
        <v>21</v>
      </c>
      <c r="R89" s="39" t="s">
        <v>22</v>
      </c>
      <c r="S89" s="39" t="s">
        <v>23</v>
      </c>
      <c r="T89" s="39" t="s">
        <v>24</v>
      </c>
      <c r="U89" s="53"/>
      <c r="V89" s="53"/>
    </row>
    <row r="90" spans="1:23" ht="14.65" customHeight="1">
      <c r="A90" s="48" t="s">
        <v>50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  <row r="91" spans="1:23" ht="12.2" customHeight="1">
      <c r="A91" s="40" t="s">
        <v>171</v>
      </c>
      <c r="B91" s="41">
        <v>200</v>
      </c>
      <c r="C91" s="42">
        <v>10.53</v>
      </c>
      <c r="D91" s="42">
        <v>13.4</v>
      </c>
      <c r="E91" s="42">
        <v>23.13</v>
      </c>
      <c r="F91" s="42">
        <v>258.25</v>
      </c>
      <c r="G91" s="42">
        <v>0.09</v>
      </c>
      <c r="H91" s="42">
        <v>0.19</v>
      </c>
      <c r="I91" s="42">
        <v>0.17</v>
      </c>
      <c r="J91" s="42">
        <v>3.92</v>
      </c>
      <c r="K91" s="42">
        <v>1.19</v>
      </c>
      <c r="L91" s="42">
        <v>0.24</v>
      </c>
      <c r="M91" s="42">
        <v>75.650000000000006</v>
      </c>
      <c r="N91" s="42">
        <v>16.829999999999998</v>
      </c>
      <c r="O91" s="42">
        <v>144.81</v>
      </c>
      <c r="P91" s="42">
        <v>1.95</v>
      </c>
      <c r="Q91" s="42">
        <v>175.83</v>
      </c>
      <c r="R91" s="42">
        <v>13.33</v>
      </c>
      <c r="S91" s="42">
        <v>0.03</v>
      </c>
      <c r="T91" s="42">
        <v>0.02</v>
      </c>
      <c r="U91" s="4" t="s">
        <v>104</v>
      </c>
      <c r="V91" s="4" t="s">
        <v>28</v>
      </c>
    </row>
    <row r="92" spans="1:23" s="6" customFormat="1" ht="12.2" customHeight="1">
      <c r="A92" s="1" t="s">
        <v>72</v>
      </c>
      <c r="B92" s="2">
        <v>180</v>
      </c>
      <c r="C92" s="3">
        <v>0.14000000000000001</v>
      </c>
      <c r="D92" s="3">
        <v>0.14000000000000001</v>
      </c>
      <c r="E92" s="3">
        <v>25.09</v>
      </c>
      <c r="F92" s="3">
        <v>103.14</v>
      </c>
      <c r="G92" s="3">
        <v>0.01</v>
      </c>
      <c r="H92" s="3">
        <v>1.44</v>
      </c>
      <c r="I92" s="3">
        <v>0</v>
      </c>
      <c r="J92" s="3">
        <v>0.23</v>
      </c>
      <c r="K92" s="3">
        <v>0</v>
      </c>
      <c r="L92" s="3">
        <v>0.01</v>
      </c>
      <c r="M92" s="3">
        <v>11.84</v>
      </c>
      <c r="N92" s="3">
        <v>3.99</v>
      </c>
      <c r="O92" s="3">
        <v>3.56</v>
      </c>
      <c r="P92" s="3">
        <v>0.71</v>
      </c>
      <c r="Q92" s="3">
        <v>101.19</v>
      </c>
      <c r="R92" s="3">
        <v>0.72</v>
      </c>
      <c r="S92" s="3">
        <v>0</v>
      </c>
      <c r="T92" s="3">
        <v>0</v>
      </c>
      <c r="U92" s="4" t="s">
        <v>73</v>
      </c>
      <c r="V92" s="4">
        <v>2017</v>
      </c>
      <c r="W92" s="5"/>
    </row>
    <row r="93" spans="1:23" ht="12.2" customHeight="1">
      <c r="A93" s="40" t="s">
        <v>35</v>
      </c>
      <c r="B93" s="41">
        <v>20</v>
      </c>
      <c r="C93" s="42">
        <v>1.1200000000000001</v>
      </c>
      <c r="D93" s="42">
        <v>0.22</v>
      </c>
      <c r="E93" s="42">
        <v>9.8800000000000008</v>
      </c>
      <c r="F93" s="42">
        <v>45.98</v>
      </c>
      <c r="G93" s="42">
        <v>0.04</v>
      </c>
      <c r="H93" s="42">
        <v>0</v>
      </c>
      <c r="I93" s="42">
        <v>0</v>
      </c>
      <c r="J93" s="42">
        <v>0.44</v>
      </c>
      <c r="K93" s="42">
        <v>0</v>
      </c>
      <c r="L93" s="42">
        <v>0.02</v>
      </c>
      <c r="M93" s="42">
        <v>3.6</v>
      </c>
      <c r="N93" s="42">
        <v>3.8</v>
      </c>
      <c r="O93" s="42">
        <v>17.399999999999999</v>
      </c>
      <c r="P93" s="42">
        <v>0.8</v>
      </c>
      <c r="Q93" s="42">
        <v>27.2</v>
      </c>
      <c r="R93" s="42">
        <v>1.1200000000000001</v>
      </c>
      <c r="S93" s="42">
        <v>0</v>
      </c>
      <c r="T93" s="42">
        <v>0</v>
      </c>
      <c r="U93" s="8"/>
      <c r="V93" s="8" t="s">
        <v>36</v>
      </c>
    </row>
    <row r="94" spans="1:23" ht="12.2" customHeight="1">
      <c r="A94" s="43" t="s">
        <v>37</v>
      </c>
      <c r="B94" s="44">
        <f>SUM(B91:B93)</f>
        <v>400</v>
      </c>
      <c r="C94" s="39">
        <f t="shared" ref="C94:T94" si="9">SUM(C91:C93)</f>
        <v>11.79</v>
      </c>
      <c r="D94" s="39">
        <f t="shared" si="9"/>
        <v>13.760000000000002</v>
      </c>
      <c r="E94" s="39">
        <f t="shared" si="9"/>
        <v>58.1</v>
      </c>
      <c r="F94" s="39">
        <f t="shared" si="9"/>
        <v>407.37</v>
      </c>
      <c r="G94" s="39">
        <f t="shared" si="9"/>
        <v>0.13999999999999999</v>
      </c>
      <c r="H94" s="39">
        <f t="shared" si="9"/>
        <v>1.63</v>
      </c>
      <c r="I94" s="39">
        <f t="shared" si="9"/>
        <v>0.17</v>
      </c>
      <c r="J94" s="39">
        <f t="shared" si="9"/>
        <v>4.5900000000000007</v>
      </c>
      <c r="K94" s="39">
        <f t="shared" si="9"/>
        <v>1.19</v>
      </c>
      <c r="L94" s="39">
        <f t="shared" si="9"/>
        <v>0.27</v>
      </c>
      <c r="M94" s="39">
        <f t="shared" si="9"/>
        <v>91.09</v>
      </c>
      <c r="N94" s="39">
        <f t="shared" si="9"/>
        <v>24.62</v>
      </c>
      <c r="O94" s="39">
        <f t="shared" si="9"/>
        <v>165.77</v>
      </c>
      <c r="P94" s="39">
        <f t="shared" si="9"/>
        <v>3.46</v>
      </c>
      <c r="Q94" s="39">
        <f t="shared" si="9"/>
        <v>304.21999999999997</v>
      </c>
      <c r="R94" s="39">
        <f t="shared" si="9"/>
        <v>15.170000000000002</v>
      </c>
      <c r="S94" s="39">
        <f t="shared" si="9"/>
        <v>0.03</v>
      </c>
      <c r="T94" s="39">
        <f t="shared" si="9"/>
        <v>0.02</v>
      </c>
      <c r="U94" s="37"/>
      <c r="V94" s="37"/>
    </row>
    <row r="95" spans="1:23" ht="14.1" customHeight="1">
      <c r="A95" s="55" t="s">
        <v>172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7" spans="1:23" ht="14.1" customHeight="1">
      <c r="A97" s="63" t="s">
        <v>199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23"/>
      <c r="N97" s="23"/>
      <c r="O97" s="23"/>
      <c r="P97" s="23"/>
      <c r="Q97" s="23"/>
      <c r="R97" s="23"/>
      <c r="S97" s="23"/>
      <c r="T97" s="23"/>
      <c r="U97" s="24"/>
      <c r="V97" s="24"/>
      <c r="W97" s="24"/>
    </row>
    <row r="98" spans="1:23" ht="14.1" customHeight="1">
      <c r="A98" s="64" t="s">
        <v>238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24"/>
    </row>
    <row r="99" spans="1:23" ht="13.35" customHeight="1">
      <c r="A99" s="66" t="s">
        <v>201</v>
      </c>
      <c r="B99" s="66"/>
      <c r="C99" s="68" t="s">
        <v>2</v>
      </c>
      <c r="D99" s="68"/>
      <c r="E99" s="68"/>
      <c r="F99" s="68" t="s">
        <v>3</v>
      </c>
      <c r="G99" s="68" t="s">
        <v>4</v>
      </c>
      <c r="H99" s="68"/>
      <c r="I99" s="68"/>
      <c r="J99" s="68"/>
      <c r="K99" s="68"/>
      <c r="L99" s="68"/>
      <c r="M99" s="68" t="s">
        <v>5</v>
      </c>
      <c r="N99" s="68"/>
      <c r="O99" s="68"/>
      <c r="P99" s="68"/>
      <c r="Q99" s="68"/>
      <c r="R99" s="68"/>
      <c r="S99" s="68"/>
      <c r="T99" s="68"/>
      <c r="U99" s="66"/>
      <c r="V99" s="66"/>
      <c r="W99" s="24"/>
    </row>
    <row r="100" spans="1:23" ht="26.65" customHeight="1">
      <c r="A100" s="67"/>
      <c r="B100" s="67"/>
      <c r="C100" s="36" t="s">
        <v>8</v>
      </c>
      <c r="D100" s="36" t="s">
        <v>9</v>
      </c>
      <c r="E100" s="36" t="s">
        <v>10</v>
      </c>
      <c r="F100" s="69"/>
      <c r="G100" s="36" t="s">
        <v>11</v>
      </c>
      <c r="H100" s="36" t="s">
        <v>12</v>
      </c>
      <c r="I100" s="36" t="s">
        <v>13</v>
      </c>
      <c r="J100" s="36" t="s">
        <v>14</v>
      </c>
      <c r="K100" s="36" t="s">
        <v>15</v>
      </c>
      <c r="L100" s="36" t="s">
        <v>16</v>
      </c>
      <c r="M100" s="36" t="s">
        <v>17</v>
      </c>
      <c r="N100" s="36" t="s">
        <v>18</v>
      </c>
      <c r="O100" s="36" t="s">
        <v>19</v>
      </c>
      <c r="P100" s="36" t="s">
        <v>20</v>
      </c>
      <c r="Q100" s="36" t="s">
        <v>21</v>
      </c>
      <c r="R100" s="36" t="s">
        <v>22</v>
      </c>
      <c r="S100" s="36" t="s">
        <v>23</v>
      </c>
      <c r="T100" s="36" t="s">
        <v>24</v>
      </c>
      <c r="U100" s="66"/>
      <c r="V100" s="66"/>
      <c r="W100" s="24"/>
    </row>
    <row r="101" spans="1:23" s="28" customFormat="1" ht="14.1" customHeight="1">
      <c r="A101" s="25" t="s">
        <v>202</v>
      </c>
      <c r="B101" s="25">
        <f t="shared" ref="B101:T101" si="10">B94+B85+B75+B66+B57+B46+B37+B29+B20+B11</f>
        <v>4110</v>
      </c>
      <c r="C101" s="34">
        <f t="shared" si="10"/>
        <v>122.58800000000001</v>
      </c>
      <c r="D101" s="34">
        <f t="shared" si="10"/>
        <v>126.90600000000001</v>
      </c>
      <c r="E101" s="34">
        <f t="shared" si="10"/>
        <v>525.71333333333325</v>
      </c>
      <c r="F101" s="34">
        <f t="shared" si="10"/>
        <v>3854.73</v>
      </c>
      <c r="G101" s="34">
        <f t="shared" si="10"/>
        <v>2.0836000000000001</v>
      </c>
      <c r="H101" s="34">
        <f t="shared" si="10"/>
        <v>81.013400000000004</v>
      </c>
      <c r="I101" s="34">
        <f t="shared" si="10"/>
        <v>6.47</v>
      </c>
      <c r="J101" s="34">
        <f t="shared" si="10"/>
        <v>28.509999999999998</v>
      </c>
      <c r="K101" s="34">
        <f t="shared" si="10"/>
        <v>2.52</v>
      </c>
      <c r="L101" s="34">
        <f t="shared" si="10"/>
        <v>3.05</v>
      </c>
      <c r="M101" s="34">
        <f t="shared" si="10"/>
        <v>1300.6519999999998</v>
      </c>
      <c r="N101" s="34">
        <f t="shared" si="10"/>
        <v>547.22399999999993</v>
      </c>
      <c r="O101" s="34">
        <f t="shared" si="10"/>
        <v>2259.7860000000001</v>
      </c>
      <c r="P101" s="34">
        <f t="shared" si="10"/>
        <v>40.338200000000001</v>
      </c>
      <c r="Q101" s="34">
        <f t="shared" si="10"/>
        <v>6833.94</v>
      </c>
      <c r="R101" s="34">
        <f t="shared" si="10"/>
        <v>251.53000000000003</v>
      </c>
      <c r="S101" s="34">
        <f t="shared" si="10"/>
        <v>1.05</v>
      </c>
      <c r="T101" s="34">
        <f t="shared" si="10"/>
        <v>0.11</v>
      </c>
      <c r="U101" s="27"/>
      <c r="V101" s="27"/>
      <c r="W101" s="27"/>
    </row>
    <row r="102" spans="1:23" s="28" customFormat="1" ht="14.1" customHeight="1">
      <c r="A102" s="25" t="s">
        <v>203</v>
      </c>
      <c r="B102" s="25">
        <f>B101/10</f>
        <v>411</v>
      </c>
      <c r="C102" s="34">
        <f t="shared" ref="C102:T102" si="11">C101/10</f>
        <v>12.258800000000001</v>
      </c>
      <c r="D102" s="34">
        <f t="shared" si="11"/>
        <v>12.6906</v>
      </c>
      <c r="E102" s="34">
        <f t="shared" si="11"/>
        <v>52.571333333333328</v>
      </c>
      <c r="F102" s="34">
        <f t="shared" si="11"/>
        <v>385.47300000000001</v>
      </c>
      <c r="G102" s="34">
        <f t="shared" si="11"/>
        <v>0.20836000000000002</v>
      </c>
      <c r="H102" s="34">
        <f t="shared" si="11"/>
        <v>8.1013400000000004</v>
      </c>
      <c r="I102" s="34">
        <f t="shared" si="11"/>
        <v>0.64700000000000002</v>
      </c>
      <c r="J102" s="34">
        <f t="shared" si="11"/>
        <v>2.851</v>
      </c>
      <c r="K102" s="34">
        <f t="shared" si="11"/>
        <v>0.252</v>
      </c>
      <c r="L102" s="34">
        <f t="shared" si="11"/>
        <v>0.30499999999999999</v>
      </c>
      <c r="M102" s="34">
        <f t="shared" si="11"/>
        <v>130.06519999999998</v>
      </c>
      <c r="N102" s="34">
        <f t="shared" si="11"/>
        <v>54.722399999999993</v>
      </c>
      <c r="O102" s="34">
        <f t="shared" si="11"/>
        <v>225.9786</v>
      </c>
      <c r="P102" s="34">
        <f t="shared" si="11"/>
        <v>4.0338200000000004</v>
      </c>
      <c r="Q102" s="34">
        <f t="shared" si="11"/>
        <v>683.39400000000001</v>
      </c>
      <c r="R102" s="34">
        <f t="shared" si="11"/>
        <v>25.153000000000002</v>
      </c>
      <c r="S102" s="34">
        <f t="shared" si="11"/>
        <v>0.10500000000000001</v>
      </c>
      <c r="T102" s="34">
        <f t="shared" si="11"/>
        <v>1.0999999999999999E-2</v>
      </c>
      <c r="U102" s="27"/>
      <c r="V102" s="27"/>
      <c r="W102" s="27"/>
    </row>
    <row r="106" spans="1:23" ht="12.2" customHeight="1">
      <c r="A106" s="40" t="s">
        <v>71</v>
      </c>
      <c r="B106" s="41">
        <v>220</v>
      </c>
      <c r="C106" s="42">
        <v>13.22</v>
      </c>
      <c r="D106" s="42">
        <v>13.4</v>
      </c>
      <c r="E106" s="42">
        <v>29.16</v>
      </c>
      <c r="F106" s="42">
        <v>303.35000000000002</v>
      </c>
      <c r="G106" s="42">
        <v>0.09</v>
      </c>
      <c r="H106" s="42">
        <v>2.0099999999999998</v>
      </c>
      <c r="I106" s="42">
        <v>0.09</v>
      </c>
      <c r="J106" s="42">
        <v>2</v>
      </c>
      <c r="K106" s="42">
        <v>0.25</v>
      </c>
      <c r="L106" s="42">
        <v>0.27</v>
      </c>
      <c r="M106" s="42">
        <v>188.94</v>
      </c>
      <c r="N106" s="42">
        <v>38.54</v>
      </c>
      <c r="O106" s="42">
        <v>244.27</v>
      </c>
      <c r="P106" s="42">
        <v>2.57</v>
      </c>
      <c r="Q106" s="42">
        <v>343.68</v>
      </c>
      <c r="R106" s="42">
        <v>4.5599999999999996</v>
      </c>
      <c r="S106" s="42">
        <v>0.03</v>
      </c>
      <c r="T106" s="42">
        <v>0.02</v>
      </c>
      <c r="U106" s="4" t="s">
        <v>212</v>
      </c>
      <c r="V106" s="4">
        <v>2023</v>
      </c>
    </row>
    <row r="107" spans="1:23" s="6" customFormat="1" ht="12.2" customHeight="1">
      <c r="A107" s="1" t="s">
        <v>72</v>
      </c>
      <c r="B107" s="2">
        <v>180</v>
      </c>
      <c r="C107" s="3">
        <v>0.14000000000000001</v>
      </c>
      <c r="D107" s="3">
        <v>0.14000000000000001</v>
      </c>
      <c r="E107" s="3">
        <v>25.09</v>
      </c>
      <c r="F107" s="3">
        <v>103.14</v>
      </c>
      <c r="G107" s="3">
        <v>0.01</v>
      </c>
      <c r="H107" s="3">
        <v>1.44</v>
      </c>
      <c r="I107" s="3">
        <v>0</v>
      </c>
      <c r="J107" s="3">
        <v>0.23</v>
      </c>
      <c r="K107" s="3">
        <v>0</v>
      </c>
      <c r="L107" s="3">
        <v>0.01</v>
      </c>
      <c r="M107" s="3">
        <v>11.84</v>
      </c>
      <c r="N107" s="3">
        <v>3.99</v>
      </c>
      <c r="O107" s="3">
        <v>3.56</v>
      </c>
      <c r="P107" s="3">
        <v>0.71</v>
      </c>
      <c r="Q107" s="3">
        <v>101.19</v>
      </c>
      <c r="R107" s="3">
        <v>0.72</v>
      </c>
      <c r="S107" s="3">
        <v>0</v>
      </c>
      <c r="T107" s="3">
        <v>0</v>
      </c>
      <c r="U107" s="4" t="s">
        <v>73</v>
      </c>
      <c r="V107" s="4">
        <v>2017</v>
      </c>
      <c r="W107" s="5"/>
    </row>
  </sheetData>
  <mergeCells count="123">
    <mergeCell ref="A97:L97"/>
    <mergeCell ref="A98:V98"/>
    <mergeCell ref="A99:A100"/>
    <mergeCell ref="B99:B100"/>
    <mergeCell ref="C99:E99"/>
    <mergeCell ref="F99:F100"/>
    <mergeCell ref="G99:L99"/>
    <mergeCell ref="M99:T99"/>
    <mergeCell ref="U99:U100"/>
    <mergeCell ref="V99:V100"/>
    <mergeCell ref="A90:V90"/>
    <mergeCell ref="A95:V95"/>
    <mergeCell ref="A86:V86"/>
    <mergeCell ref="A87:V87"/>
    <mergeCell ref="A88:A89"/>
    <mergeCell ref="B88:B89"/>
    <mergeCell ref="C88:E88"/>
    <mergeCell ref="F88:F89"/>
    <mergeCell ref="G88:L88"/>
    <mergeCell ref="M88:T88"/>
    <mergeCell ref="U88:U89"/>
    <mergeCell ref="V88:V89"/>
    <mergeCell ref="U78:U79"/>
    <mergeCell ref="V78:V79"/>
    <mergeCell ref="A80:V80"/>
    <mergeCell ref="A78:A79"/>
    <mergeCell ref="B78:B79"/>
    <mergeCell ref="C78:E78"/>
    <mergeCell ref="F78:F79"/>
    <mergeCell ref="G78:L78"/>
    <mergeCell ref="M78:T78"/>
    <mergeCell ref="A71:V71"/>
    <mergeCell ref="A76:V76"/>
    <mergeCell ref="A77:V77"/>
    <mergeCell ref="A68:V68"/>
    <mergeCell ref="A69:A70"/>
    <mergeCell ref="B69:B70"/>
    <mergeCell ref="C69:E69"/>
    <mergeCell ref="F69:F70"/>
    <mergeCell ref="G69:L69"/>
    <mergeCell ref="M69:T69"/>
    <mergeCell ref="U69:U70"/>
    <mergeCell ref="V69:V70"/>
    <mergeCell ref="V60:V61"/>
    <mergeCell ref="A62:V62"/>
    <mergeCell ref="A67:V67"/>
    <mergeCell ref="A58:V58"/>
    <mergeCell ref="A59:V59"/>
    <mergeCell ref="A60:A61"/>
    <mergeCell ref="B60:B61"/>
    <mergeCell ref="C60:E60"/>
    <mergeCell ref="F60:F61"/>
    <mergeCell ref="G60:L60"/>
    <mergeCell ref="M60:T60"/>
    <mergeCell ref="U60:U61"/>
    <mergeCell ref="M49:T49"/>
    <mergeCell ref="U49:U50"/>
    <mergeCell ref="V49:V50"/>
    <mergeCell ref="A51:V51"/>
    <mergeCell ref="A48:V48"/>
    <mergeCell ref="A49:A50"/>
    <mergeCell ref="B49:B50"/>
    <mergeCell ref="C49:E49"/>
    <mergeCell ref="F49:F50"/>
    <mergeCell ref="G49:L49"/>
    <mergeCell ref="A47:V47"/>
    <mergeCell ref="U40:U41"/>
    <mergeCell ref="V40:V41"/>
    <mergeCell ref="A42:V42"/>
    <mergeCell ref="A40:A41"/>
    <mergeCell ref="B40:B41"/>
    <mergeCell ref="C40:E40"/>
    <mergeCell ref="F40:F41"/>
    <mergeCell ref="G40:L40"/>
    <mergeCell ref="M40:T40"/>
    <mergeCell ref="A34:V34"/>
    <mergeCell ref="A38:V38"/>
    <mergeCell ref="A39:V39"/>
    <mergeCell ref="A30:V30"/>
    <mergeCell ref="A31:V31"/>
    <mergeCell ref="A32:A33"/>
    <mergeCell ref="B32:B33"/>
    <mergeCell ref="C32:E32"/>
    <mergeCell ref="F32:F33"/>
    <mergeCell ref="G32:L32"/>
    <mergeCell ref="M32:T32"/>
    <mergeCell ref="U32:U33"/>
    <mergeCell ref="V32:V33"/>
    <mergeCell ref="U23:U24"/>
    <mergeCell ref="V23:V24"/>
    <mergeCell ref="A25:V25"/>
    <mergeCell ref="A23:A24"/>
    <mergeCell ref="B23:B24"/>
    <mergeCell ref="C23:E23"/>
    <mergeCell ref="F23:F24"/>
    <mergeCell ref="G23:L23"/>
    <mergeCell ref="M23:T23"/>
    <mergeCell ref="A16:V16"/>
    <mergeCell ref="A21:V21"/>
    <mergeCell ref="A22:V22"/>
    <mergeCell ref="A12:V12"/>
    <mergeCell ref="A13:V13"/>
    <mergeCell ref="A14:A15"/>
    <mergeCell ref="B14:B15"/>
    <mergeCell ref="C14:E14"/>
    <mergeCell ref="F14:F15"/>
    <mergeCell ref="G14:L14"/>
    <mergeCell ref="M14:T14"/>
    <mergeCell ref="U14:U15"/>
    <mergeCell ref="V14:V15"/>
    <mergeCell ref="U5:U6"/>
    <mergeCell ref="V5:V6"/>
    <mergeCell ref="A7:V7"/>
    <mergeCell ref="A1:C1"/>
    <mergeCell ref="K1:V2"/>
    <mergeCell ref="A3:V3"/>
    <mergeCell ref="A4:V4"/>
    <mergeCell ref="A5:A6"/>
    <mergeCell ref="B5:B6"/>
    <mergeCell ref="C5:E5"/>
    <mergeCell ref="F5:F6"/>
    <mergeCell ref="G5:L5"/>
    <mergeCell ref="M5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ОБЩЕЕ МЕНЮ</vt:lpstr>
      <vt:lpstr>ЗАВТРАКИ</vt:lpstr>
      <vt:lpstr>ОБЕДЫ</vt:lpstr>
      <vt:lpstr>ПОЛДНИКИ</vt:lpstr>
      <vt:lpstr>'ОБЩЕЕ МЕНЮ'!Область_печати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cp:lastPrinted>2023-08-25T12:32:19Z</cp:lastPrinted>
  <dcterms:modified xsi:type="dcterms:W3CDTF">2023-08-25T12:34:07Z</dcterms:modified>
</cp:coreProperties>
</file>