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ЦМ с витаминами" sheetId="1" r:id="rId1"/>
    <sheet name="Меню для Сан Пин" sheetId="11" r:id="rId2"/>
    <sheet name="завтраки" sheetId="3" r:id="rId3"/>
    <sheet name="обеды" sheetId="4" r:id="rId4"/>
    <sheet name="полдники" sheetId="5" r:id="rId5"/>
    <sheet name="таблица повторов " sheetId="6" r:id="rId6"/>
    <sheet name="итого за 10 дней" sheetId="9" r:id="rId7"/>
    <sheet name="приложение замена фруктов" sheetId="10" r:id="rId8"/>
  </sheets>
  <calcPr calcId="124519"/>
</workbook>
</file>

<file path=xl/calcChain.xml><?xml version="1.0" encoding="utf-8"?>
<calcChain xmlns="http://schemas.openxmlformats.org/spreadsheetml/2006/main">
  <c r="F265" i="11"/>
  <c r="E265"/>
  <c r="D265"/>
  <c r="C265"/>
  <c r="B265"/>
  <c r="B261"/>
  <c r="F259"/>
  <c r="E259"/>
  <c r="D259"/>
  <c r="C259"/>
  <c r="F256"/>
  <c r="F255"/>
  <c r="F261" s="1"/>
  <c r="E255"/>
  <c r="D255"/>
  <c r="D261" s="1"/>
  <c r="C255"/>
  <c r="F252"/>
  <c r="E252"/>
  <c r="D252"/>
  <c r="C252"/>
  <c r="B252"/>
  <c r="F239"/>
  <c r="E239"/>
  <c r="D239"/>
  <c r="C239"/>
  <c r="B239"/>
  <c r="F234"/>
  <c r="E234"/>
  <c r="D234"/>
  <c r="C234"/>
  <c r="B234"/>
  <c r="F225"/>
  <c r="D225"/>
  <c r="C225"/>
  <c r="B225"/>
  <c r="E222"/>
  <c r="E225" s="1"/>
  <c r="F214"/>
  <c r="E214"/>
  <c r="C214"/>
  <c r="B214"/>
  <c r="D211"/>
  <c r="D214" s="1"/>
  <c r="F209"/>
  <c r="E209"/>
  <c r="E215" s="1"/>
  <c r="D209"/>
  <c r="C209"/>
  <c r="B209"/>
  <c r="F199"/>
  <c r="E199"/>
  <c r="D199"/>
  <c r="C199"/>
  <c r="B199"/>
  <c r="F185"/>
  <c r="E185"/>
  <c r="E186" s="1"/>
  <c r="D185"/>
  <c r="C185"/>
  <c r="B185"/>
  <c r="F180"/>
  <c r="E180"/>
  <c r="D180"/>
  <c r="C180"/>
  <c r="B180"/>
  <c r="F171"/>
  <c r="E171"/>
  <c r="D171"/>
  <c r="C171"/>
  <c r="B171"/>
  <c r="B159"/>
  <c r="F156"/>
  <c r="F159" s="1"/>
  <c r="F160" s="1"/>
  <c r="E156"/>
  <c r="E159" s="1"/>
  <c r="D156"/>
  <c r="C156"/>
  <c r="D155"/>
  <c r="D159" s="1"/>
  <c r="D160" s="1"/>
  <c r="C155"/>
  <c r="C159" s="1"/>
  <c r="F153"/>
  <c r="E153"/>
  <c r="D153"/>
  <c r="C153"/>
  <c r="B153"/>
  <c r="F144"/>
  <c r="E144"/>
  <c r="D144"/>
  <c r="C144"/>
  <c r="B144"/>
  <c r="F132"/>
  <c r="E132"/>
  <c r="E133" s="1"/>
  <c r="D132"/>
  <c r="C132"/>
  <c r="B132"/>
  <c r="F127"/>
  <c r="E127"/>
  <c r="D127"/>
  <c r="C127"/>
  <c r="B127"/>
  <c r="F118"/>
  <c r="E118"/>
  <c r="D118"/>
  <c r="C118"/>
  <c r="B118"/>
  <c r="F106"/>
  <c r="B106"/>
  <c r="F105"/>
  <c r="E105"/>
  <c r="E106" s="1"/>
  <c r="D105"/>
  <c r="D106" s="1"/>
  <c r="D107" s="1"/>
  <c r="C105"/>
  <c r="C106" s="1"/>
  <c r="F101"/>
  <c r="E101"/>
  <c r="D101"/>
  <c r="C101"/>
  <c r="B101"/>
  <c r="F92"/>
  <c r="D92"/>
  <c r="B92"/>
  <c r="F87"/>
  <c r="E87"/>
  <c r="E92" s="1"/>
  <c r="C87"/>
  <c r="C92" s="1"/>
  <c r="F79"/>
  <c r="E79"/>
  <c r="D79"/>
  <c r="D80" s="1"/>
  <c r="C79"/>
  <c r="B79"/>
  <c r="F74"/>
  <c r="E74"/>
  <c r="D74"/>
  <c r="C74"/>
  <c r="B74"/>
  <c r="D65"/>
  <c r="C65"/>
  <c r="B65"/>
  <c r="F62"/>
  <c r="F65" s="1"/>
  <c r="E62"/>
  <c r="E65" s="1"/>
  <c r="F53"/>
  <c r="E53"/>
  <c r="D53"/>
  <c r="C53"/>
  <c r="B53"/>
  <c r="F48"/>
  <c r="E48"/>
  <c r="D48"/>
  <c r="C48"/>
  <c r="B48"/>
  <c r="F39"/>
  <c r="E39"/>
  <c r="D39"/>
  <c r="C39"/>
  <c r="B39"/>
  <c r="F27"/>
  <c r="E27"/>
  <c r="B27"/>
  <c r="D24"/>
  <c r="D27" s="1"/>
  <c r="C24"/>
  <c r="C27" s="1"/>
  <c r="C28" s="1"/>
  <c r="F22"/>
  <c r="E22"/>
  <c r="D22"/>
  <c r="C22"/>
  <c r="B22"/>
  <c r="F13"/>
  <c r="E13"/>
  <c r="D13"/>
  <c r="C13"/>
  <c r="B13"/>
  <c r="C277" s="1"/>
  <c r="E28" l="1"/>
  <c r="D54"/>
  <c r="F54"/>
  <c r="F80"/>
  <c r="C107"/>
  <c r="F107"/>
  <c r="C133"/>
  <c r="D186"/>
  <c r="F186"/>
  <c r="C215"/>
  <c r="D277"/>
  <c r="D28"/>
  <c r="F28"/>
  <c r="C80"/>
  <c r="D133"/>
  <c r="F133"/>
  <c r="C186"/>
  <c r="C261"/>
  <c r="E261"/>
  <c r="E107"/>
  <c r="C54"/>
  <c r="E54"/>
  <c r="E80"/>
  <c r="C160"/>
  <c r="E160"/>
  <c r="D215"/>
  <c r="F215"/>
  <c r="C240"/>
  <c r="E240"/>
  <c r="C266"/>
  <c r="E266"/>
  <c r="D240"/>
  <c r="F240"/>
  <c r="E277"/>
  <c r="D266"/>
  <c r="F266"/>
  <c r="F271" s="1"/>
  <c r="F272" s="1"/>
  <c r="C225" i="1"/>
  <c r="D225"/>
  <c r="F225"/>
  <c r="E271" i="11" l="1"/>
  <c r="E272" s="1"/>
  <c r="D271"/>
  <c r="D272" s="1"/>
  <c r="C271"/>
  <c r="C272" s="1"/>
  <c r="F39" i="3"/>
  <c r="E39"/>
  <c r="C39"/>
  <c r="F265" i="1"/>
  <c r="E265"/>
  <c r="D265"/>
  <c r="C265"/>
  <c r="B265"/>
  <c r="B261"/>
  <c r="F259"/>
  <c r="E259"/>
  <c r="D259"/>
  <c r="C259"/>
  <c r="F256"/>
  <c r="F255"/>
  <c r="F261" s="1"/>
  <c r="E255"/>
  <c r="E261" s="1"/>
  <c r="D255"/>
  <c r="C255"/>
  <c r="F252"/>
  <c r="E252"/>
  <c r="D252"/>
  <c r="C252"/>
  <c r="B252"/>
  <c r="F239"/>
  <c r="E239"/>
  <c r="D239"/>
  <c r="C239"/>
  <c r="B239"/>
  <c r="F234"/>
  <c r="E234"/>
  <c r="D234"/>
  <c r="C234"/>
  <c r="B234"/>
  <c r="B225"/>
  <c r="E222"/>
  <c r="E225" s="1"/>
  <c r="F214"/>
  <c r="F215" s="1"/>
  <c r="E214"/>
  <c r="E215" s="1"/>
  <c r="C214"/>
  <c r="B214"/>
  <c r="D211"/>
  <c r="D214" s="1"/>
  <c r="F209"/>
  <c r="E209"/>
  <c r="D209"/>
  <c r="C209"/>
  <c r="B209"/>
  <c r="F199"/>
  <c r="E199"/>
  <c r="D199"/>
  <c r="C199"/>
  <c r="B199"/>
  <c r="F185"/>
  <c r="E185"/>
  <c r="E186" s="1"/>
  <c r="D185"/>
  <c r="D186" s="1"/>
  <c r="C185"/>
  <c r="B185"/>
  <c r="F180"/>
  <c r="E180"/>
  <c r="D180"/>
  <c r="C180"/>
  <c r="B180"/>
  <c r="F171"/>
  <c r="E171"/>
  <c r="D171"/>
  <c r="C171"/>
  <c r="B171"/>
  <c r="B159"/>
  <c r="F156"/>
  <c r="F159" s="1"/>
  <c r="E156"/>
  <c r="E159" s="1"/>
  <c r="E160" s="1"/>
  <c r="D156"/>
  <c r="C156"/>
  <c r="D155"/>
  <c r="C155"/>
  <c r="C159" s="1"/>
  <c r="F153"/>
  <c r="E153"/>
  <c r="D153"/>
  <c r="C153"/>
  <c r="B153"/>
  <c r="F144"/>
  <c r="E144"/>
  <c r="D144"/>
  <c r="C144"/>
  <c r="B144"/>
  <c r="F132"/>
  <c r="E132"/>
  <c r="E133" s="1"/>
  <c r="D132"/>
  <c r="D133" s="1"/>
  <c r="C132"/>
  <c r="B132"/>
  <c r="F127"/>
  <c r="E127"/>
  <c r="D127"/>
  <c r="C127"/>
  <c r="B127"/>
  <c r="F118"/>
  <c r="E118"/>
  <c r="D118"/>
  <c r="C118"/>
  <c r="B118"/>
  <c r="B106"/>
  <c r="F105"/>
  <c r="F106" s="1"/>
  <c r="E105"/>
  <c r="E106" s="1"/>
  <c r="E107" s="1"/>
  <c r="D105"/>
  <c r="D106" s="1"/>
  <c r="C105"/>
  <c r="C106" s="1"/>
  <c r="F101"/>
  <c r="E101"/>
  <c r="D101"/>
  <c r="C101"/>
  <c r="B101"/>
  <c r="D92"/>
  <c r="B92"/>
  <c r="F87"/>
  <c r="F92" s="1"/>
  <c r="E87"/>
  <c r="E92" s="1"/>
  <c r="C87"/>
  <c r="C92" s="1"/>
  <c r="F79"/>
  <c r="E79"/>
  <c r="D79"/>
  <c r="C79"/>
  <c r="B79"/>
  <c r="F74"/>
  <c r="E74"/>
  <c r="D74"/>
  <c r="C74"/>
  <c r="B74"/>
  <c r="D65"/>
  <c r="C65"/>
  <c r="B65"/>
  <c r="F62"/>
  <c r="F65" s="1"/>
  <c r="E62"/>
  <c r="E65" s="1"/>
  <c r="F53"/>
  <c r="F54" s="1"/>
  <c r="E53"/>
  <c r="E54" s="1"/>
  <c r="D53"/>
  <c r="C53"/>
  <c r="B53"/>
  <c r="F48"/>
  <c r="E48"/>
  <c r="D48"/>
  <c r="C48"/>
  <c r="B48"/>
  <c r="F39"/>
  <c r="E39"/>
  <c r="D39"/>
  <c r="C39"/>
  <c r="B39"/>
  <c r="F27"/>
  <c r="E27"/>
  <c r="E28" s="1"/>
  <c r="B27"/>
  <c r="D24"/>
  <c r="D27" s="1"/>
  <c r="C24"/>
  <c r="C27" s="1"/>
  <c r="F22"/>
  <c r="E22"/>
  <c r="D22"/>
  <c r="C22"/>
  <c r="B22"/>
  <c r="D277" s="1"/>
  <c r="F13"/>
  <c r="E13"/>
  <c r="D13"/>
  <c r="C13"/>
  <c r="B13"/>
  <c r="C277" s="1"/>
  <c r="C80" l="1"/>
  <c r="C160"/>
  <c r="D107"/>
  <c r="D28"/>
  <c r="D54"/>
  <c r="E80"/>
  <c r="C133"/>
  <c r="C186"/>
  <c r="C215"/>
  <c r="C261"/>
  <c r="C266" s="1"/>
  <c r="C28"/>
  <c r="F28"/>
  <c r="C54"/>
  <c r="D80"/>
  <c r="F133"/>
  <c r="D159"/>
  <c r="D160" s="1"/>
  <c r="F160"/>
  <c r="F186"/>
  <c r="D215"/>
  <c r="E277"/>
  <c r="D261"/>
  <c r="D266" s="1"/>
  <c r="D271" s="1"/>
  <c r="D272" s="1"/>
  <c r="E266"/>
  <c r="D240"/>
  <c r="F240"/>
  <c r="C240"/>
  <c r="E240"/>
  <c r="C107"/>
  <c r="F80"/>
  <c r="F107"/>
  <c r="F266"/>
  <c r="F123" i="4"/>
  <c r="E123"/>
  <c r="D123"/>
  <c r="C123"/>
  <c r="F120"/>
  <c r="F119"/>
  <c r="E119"/>
  <c r="D119"/>
  <c r="C119"/>
  <c r="E91" i="3"/>
  <c r="F30"/>
  <c r="E30"/>
  <c r="C271" i="1" l="1"/>
  <c r="C272" s="1"/>
  <c r="E271"/>
  <c r="E272" s="1"/>
  <c r="F271"/>
  <c r="F272" s="1"/>
  <c r="B27" i="9" l="1"/>
  <c r="B20"/>
  <c r="B12"/>
  <c r="F35" i="5" l="1"/>
  <c r="E35"/>
  <c r="D35"/>
  <c r="C35"/>
  <c r="D8"/>
  <c r="C8"/>
  <c r="F84" l="1"/>
  <c r="E84"/>
  <c r="D84"/>
  <c r="C84"/>
  <c r="B84"/>
  <c r="F77"/>
  <c r="E77"/>
  <c r="D77"/>
  <c r="C77"/>
  <c r="B77"/>
  <c r="F69"/>
  <c r="E69"/>
  <c r="C69"/>
  <c r="B69"/>
  <c r="D66"/>
  <c r="D69" s="1"/>
  <c r="F61"/>
  <c r="E61"/>
  <c r="D61"/>
  <c r="C61"/>
  <c r="B61"/>
  <c r="B53"/>
  <c r="F50"/>
  <c r="E50"/>
  <c r="D50"/>
  <c r="C50"/>
  <c r="D49"/>
  <c r="C49"/>
  <c r="C53" s="1"/>
  <c r="F44"/>
  <c r="E44"/>
  <c r="D44"/>
  <c r="C44"/>
  <c r="B44"/>
  <c r="F36"/>
  <c r="E36"/>
  <c r="D36"/>
  <c r="C36"/>
  <c r="B36"/>
  <c r="B27"/>
  <c r="F27"/>
  <c r="E27"/>
  <c r="D27"/>
  <c r="C27"/>
  <c r="F19"/>
  <c r="E19"/>
  <c r="C19"/>
  <c r="B19"/>
  <c r="D19"/>
  <c r="B11"/>
  <c r="F11"/>
  <c r="E11"/>
  <c r="D11"/>
  <c r="C11"/>
  <c r="B125" i="4"/>
  <c r="F125"/>
  <c r="E125"/>
  <c r="D125"/>
  <c r="C125"/>
  <c r="F113"/>
  <c r="E113"/>
  <c r="D113"/>
  <c r="C113"/>
  <c r="B113"/>
  <c r="F101"/>
  <c r="E101"/>
  <c r="D101"/>
  <c r="C101"/>
  <c r="B101"/>
  <c r="F88"/>
  <c r="E88"/>
  <c r="D88"/>
  <c r="C88"/>
  <c r="B88"/>
  <c r="F76"/>
  <c r="E76"/>
  <c r="D76"/>
  <c r="C76"/>
  <c r="B76"/>
  <c r="F64"/>
  <c r="E64"/>
  <c r="D64"/>
  <c r="C64"/>
  <c r="B64"/>
  <c r="F52"/>
  <c r="E52"/>
  <c r="D52"/>
  <c r="C52"/>
  <c r="B52"/>
  <c r="F39"/>
  <c r="E39"/>
  <c r="D39"/>
  <c r="C39"/>
  <c r="B39"/>
  <c r="F27"/>
  <c r="E27"/>
  <c r="D27"/>
  <c r="C27"/>
  <c r="B27"/>
  <c r="F15"/>
  <c r="E15"/>
  <c r="D15"/>
  <c r="C15"/>
  <c r="B15"/>
  <c r="F105" i="3"/>
  <c r="E105"/>
  <c r="D105"/>
  <c r="C105"/>
  <c r="B105"/>
  <c r="F94"/>
  <c r="D94"/>
  <c r="C94"/>
  <c r="B94"/>
  <c r="E94"/>
  <c r="F85"/>
  <c r="E85"/>
  <c r="D85"/>
  <c r="C85"/>
  <c r="B85"/>
  <c r="F74"/>
  <c r="E74"/>
  <c r="D74"/>
  <c r="C74"/>
  <c r="B74"/>
  <c r="F64"/>
  <c r="E64"/>
  <c r="D64"/>
  <c r="C64"/>
  <c r="B64"/>
  <c r="F54"/>
  <c r="E54"/>
  <c r="D54"/>
  <c r="C54"/>
  <c r="B54"/>
  <c r="F44"/>
  <c r="E44"/>
  <c r="D44"/>
  <c r="C44"/>
  <c r="B44"/>
  <c r="D33"/>
  <c r="C33"/>
  <c r="B33"/>
  <c r="F33"/>
  <c r="E33"/>
  <c r="F23"/>
  <c r="E23"/>
  <c r="D23"/>
  <c r="C23"/>
  <c r="B23"/>
  <c r="F13"/>
  <c r="E13"/>
  <c r="D13"/>
  <c r="C13"/>
  <c r="B13"/>
  <c r="F109" l="1"/>
  <c r="F11" i="9" s="1"/>
  <c r="F12" s="1"/>
  <c r="D109" i="3"/>
  <c r="D11" i="9" s="1"/>
  <c r="D12" s="1"/>
  <c r="F14"/>
  <c r="D14"/>
  <c r="D129" i="4"/>
  <c r="F129"/>
  <c r="C129"/>
  <c r="E129"/>
  <c r="C88" i="5"/>
  <c r="C109" i="3"/>
  <c r="C11" i="9" s="1"/>
  <c r="C12" s="1"/>
  <c r="E109" i="3"/>
  <c r="E11" i="9" s="1"/>
  <c r="E53" i="5"/>
  <c r="E88" s="1"/>
  <c r="D53"/>
  <c r="D88" s="1"/>
  <c r="F53"/>
  <c r="F88" s="1"/>
  <c r="E94"/>
  <c r="D135" i="4"/>
  <c r="C115" i="3"/>
  <c r="E110" l="1"/>
  <c r="C19" i="9"/>
  <c r="C20" s="1"/>
  <c r="C22" s="1"/>
  <c r="D19"/>
  <c r="D20" s="1"/>
  <c r="D22" s="1"/>
  <c r="E19"/>
  <c r="E20" s="1"/>
  <c r="E22" s="1"/>
  <c r="F19"/>
  <c r="F20" s="1"/>
  <c r="F22" s="1"/>
  <c r="F26"/>
  <c r="F27" s="1"/>
  <c r="F29" s="1"/>
  <c r="E26"/>
  <c r="D26"/>
  <c r="D27" s="1"/>
  <c r="D29" s="1"/>
  <c r="C26"/>
  <c r="C27" s="1"/>
  <c r="C29" s="1"/>
  <c r="C110" i="3"/>
  <c r="E28" i="9"/>
  <c r="E27"/>
  <c r="E29" s="1"/>
  <c r="E13"/>
  <c r="E12"/>
  <c r="C14"/>
  <c r="E89" i="5"/>
  <c r="F89"/>
  <c r="C89"/>
  <c r="D89"/>
  <c r="C130" i="4"/>
  <c r="E130"/>
  <c r="D130"/>
  <c r="F130"/>
  <c r="D110" i="3"/>
  <c r="F110"/>
  <c r="C4" i="9" l="1"/>
  <c r="C6" s="1"/>
  <c r="F4"/>
  <c r="F6" s="1"/>
  <c r="E21"/>
  <c r="D4"/>
  <c r="D6" s="1"/>
  <c r="E4"/>
  <c r="E14"/>
  <c r="E6" l="1"/>
  <c r="E5"/>
</calcChain>
</file>

<file path=xl/sharedStrings.xml><?xml version="1.0" encoding="utf-8"?>
<sst xmlns="http://schemas.openxmlformats.org/spreadsheetml/2006/main" count="1928" uniqueCount="280">
  <si>
    <t>МЕНЮ ПРИГОТАВЛИВАЕМЫХ БЛЮД ДЛЯ ВОЗРАСТНОЙ КАТЕГОРИИ ДЕТЕЙ 7-11 ЛЕТ НА ЗИМНЕ-ВЕСЕННИЙ ПЕРИОД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</si>
  <si>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</si>
  <si>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</si>
  <si>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</si>
  <si>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</si>
  <si>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</si>
  <si>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</si>
  <si>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</si>
  <si>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</si>
  <si>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</si>
  <si>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</si>
  <si>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ИЗ РИСА И ПШЕНА</t>
  </si>
  <si>
    <t>175</t>
  </si>
  <si>
    <t>2017</t>
  </si>
  <si>
    <t>БУТЕРБРОД С СЫРОМ И МАСЛОМ</t>
  </si>
  <si>
    <t>3</t>
  </si>
  <si>
    <t>2008</t>
  </si>
  <si>
    <t xml:space="preserve">ЧАЙ С МОЛОКОМ </t>
  </si>
  <si>
    <t>378</t>
  </si>
  <si>
    <t>2011</t>
  </si>
  <si>
    <t>ФРУКТЫ СВЕЖИЕ ПО СЕЗОНУ  /ЯБЛОКО/</t>
  </si>
  <si>
    <t>338</t>
  </si>
  <si>
    <t>ХЛЕБ РЖАНОЙ</t>
  </si>
  <si>
    <t>Итого за прием пищи:</t>
  </si>
  <si>
    <t>Обед</t>
  </si>
  <si>
    <t>2022</t>
  </si>
  <si>
    <t>СУП С МАКАРОННЫМИ ИЗДЕЛИЯМИ</t>
  </si>
  <si>
    <t>111</t>
  </si>
  <si>
    <t>РЫБА, ЗАПЕЧЕННАЯ С КАРТОФЕЛЕМ ПО-РУССКИ</t>
  </si>
  <si>
    <t>235</t>
  </si>
  <si>
    <t>КИСЕЛЬ ИЗ ЯБЛОК СУШЕНЫХ</t>
  </si>
  <si>
    <t>354</t>
  </si>
  <si>
    <t>ХЛЕБ ПШЕНИЧНЫЙ</t>
  </si>
  <si>
    <t>Полдник</t>
  </si>
  <si>
    <t>ЗАПЕКАНКА ИЗ ПЕЧЕНИ С РИСОМ/ СОУС ТОМАТНЫЙ С ОВОЩАМИ 150/20</t>
  </si>
  <si>
    <t>2023</t>
  </si>
  <si>
    <t>ЧАЙ С ЛИМОНОМ</t>
  </si>
  <si>
    <t>377</t>
  </si>
  <si>
    <t>Всего за день:</t>
  </si>
  <si>
    <t>1</t>
  </si>
  <si>
    <t>ОВОЩИ НАТУРАЛЬНЫЕ СОЛЕНЫЕ/ОГУРЦЫ/</t>
  </si>
  <si>
    <t>70</t>
  </si>
  <si>
    <t>МЯСО ТУШЕНОЕ С ОВОЩАМИ В СОУСЕ</t>
  </si>
  <si>
    <t>2012</t>
  </si>
  <si>
    <t>СОК ФРУКТОВЫЙ /ЯБЛОЧНЫЙ/</t>
  </si>
  <si>
    <t>389</t>
  </si>
  <si>
    <t>ПП</t>
  </si>
  <si>
    <t>САЛАТ ИЗ СВЕКЛЫ ОТВАРНОЙ</t>
  </si>
  <si>
    <t>52</t>
  </si>
  <si>
    <t xml:space="preserve">СУП ВЕГЕТАРИАНСКИЙ ПАУТИНКА СО СМЕТАНОЙ </t>
  </si>
  <si>
    <t xml:space="preserve">ПЛОВ ИЗ ПТИЦЫ </t>
  </si>
  <si>
    <t>291</t>
  </si>
  <si>
    <t>КИСЛОМОЛОЧНЫЙ НАПИТОК / КЕФИР/</t>
  </si>
  <si>
    <t>386</t>
  </si>
  <si>
    <t>224</t>
  </si>
  <si>
    <t>КОМПОТ ИЗ СВЕЖИХ ПЛОДОВ (1-ЫЙ ВАРИАНТ) ЯБЛОЧНЫЙ</t>
  </si>
  <si>
    <t>342.1</t>
  </si>
  <si>
    <t>2</t>
  </si>
  <si>
    <t>САЛАТ ИЗ КВАШЕНОЙ КАПУСТЫ</t>
  </si>
  <si>
    <t>47</t>
  </si>
  <si>
    <t>ГРАТЕН ИЗ ПЕЧЕНИ С КАРТОФЕЛЕМ</t>
  </si>
  <si>
    <t>КОМПОТ ИЗ СМЕСИ СУХОФРУКТОВ</t>
  </si>
  <si>
    <t>349</t>
  </si>
  <si>
    <t>ФРУКТЫ СВЕЖИЕ ПО СЕЗОНУ /ЯБЛОКО/</t>
  </si>
  <si>
    <t>СУП КРЕСТЬЯНСКИЙ С КРУПОЙ</t>
  </si>
  <si>
    <t>98</t>
  </si>
  <si>
    <t>РАГУ ИЗ ОВОЩЕЙ</t>
  </si>
  <si>
    <t>143</t>
  </si>
  <si>
    <t>234</t>
  </si>
  <si>
    <t>СОК ФРУКТОВЫЙ /ВИНОГРАДНЫЙ</t>
  </si>
  <si>
    <t>ПУДИНГ ИЗ ТВОРОГА С ЯБЛОКАМИ 150/20</t>
  </si>
  <si>
    <t>240</t>
  </si>
  <si>
    <t>КИСЛОМОЛОЧНЫЙ НАПИТОК /КЕФИР/</t>
  </si>
  <si>
    <t>2017</t>
  </si>
  <si>
    <t>САЛАТ ИЗ МОРКОВИ С ЧЕСНОКОМ</t>
  </si>
  <si>
    <t>БОРЩ С ФАСОЛЬЮ И КАРТОФЕЛЕМ</t>
  </si>
  <si>
    <t>84</t>
  </si>
  <si>
    <t>ЖАРКОЕ ПО-ДОМАШНЕМУ</t>
  </si>
  <si>
    <t>259</t>
  </si>
  <si>
    <t>КАКАО С МОЛОКОМ</t>
  </si>
  <si>
    <t>382</t>
  </si>
  <si>
    <t>КОНДИТЕРСКИЕ ИЗДЕЛИЯ /ПЕЧЕНЬЕ САХАРНОЕ/</t>
  </si>
  <si>
    <t>140</t>
  </si>
  <si>
    <t>2008</t>
  </si>
  <si>
    <t>4</t>
  </si>
  <si>
    <t>70</t>
  </si>
  <si>
    <t xml:space="preserve">КАРТОФЕЛЬНОЕ ПЮРЕ </t>
  </si>
  <si>
    <t>128</t>
  </si>
  <si>
    <t>РЫБА, ТУШЕННАЯ В ТОМАТЕ С ОВОЩАМИ</t>
  </si>
  <si>
    <t>229</t>
  </si>
  <si>
    <t>КОМПОТ ИЗ СВЕЖИХ ПЛОДОВ (1-ЫЙ ВАРИАНТ)</t>
  </si>
  <si>
    <t xml:space="preserve">САЛАТ ВИТАМИННЫЙ </t>
  </si>
  <si>
    <t>ТТК 2</t>
  </si>
  <si>
    <t>2022</t>
  </si>
  <si>
    <t>СУП ИЗ ОВОЩЕЙ С ФРИКАДЕЛЬКАМИ 150/50</t>
  </si>
  <si>
    <t>99</t>
  </si>
  <si>
    <t xml:space="preserve">МАКАРОНЫ, ЗАПЕЧЕННЫЕ С ЯЙЦОМ И СЫРОМ </t>
  </si>
  <si>
    <t>СОК ФРУКТОВЫЙ / ВИШНЕВЫЙ/</t>
  </si>
  <si>
    <t>339</t>
  </si>
  <si>
    <t>386</t>
  </si>
  <si>
    <t>451</t>
  </si>
  <si>
    <t>5</t>
  </si>
  <si>
    <t>338</t>
  </si>
  <si>
    <t>ЛАПШЕВНИК С ТВОРОГОМ И СГУЩЕННЫМ МОЛОКОМ  160/20</t>
  </si>
  <si>
    <t>212</t>
  </si>
  <si>
    <t>2012</t>
  </si>
  <si>
    <t>ЯЙЦА ВАРЕНЫЕ</t>
  </si>
  <si>
    <t>209</t>
  </si>
  <si>
    <t>КОФЕЙНЫЙ НАПИТОК С МОЛОКОМ</t>
  </si>
  <si>
    <t>379</t>
  </si>
  <si>
    <t xml:space="preserve">СУП КАРТОФЕЛЬНЫЙ С БОБОВЫМИ </t>
  </si>
  <si>
    <t>102</t>
  </si>
  <si>
    <t>278</t>
  </si>
  <si>
    <t>КАРТОФЕЛЬ ОТВАРНОЙ</t>
  </si>
  <si>
    <t>125</t>
  </si>
  <si>
    <t>234</t>
  </si>
  <si>
    <t>6</t>
  </si>
  <si>
    <t>САЛАТ ИЗ СОЛЕНЫХ  ПОМИДОРОВ С ЛУКОМ</t>
  </si>
  <si>
    <t>2011</t>
  </si>
  <si>
    <t>291</t>
  </si>
  <si>
    <t>2017</t>
  </si>
  <si>
    <t>349</t>
  </si>
  <si>
    <t>САЛАТ ИЗ БЕЛОКОЧАННОЙ КАПУСТЫ С МОРКОВЬЮ</t>
  </si>
  <si>
    <t>45</t>
  </si>
  <si>
    <t>РАССОЛЬНИК ЛЕНИНГРАДСКИЙ</t>
  </si>
  <si>
    <t>96</t>
  </si>
  <si>
    <t>ЗАПЕКАНКА ИЗ ТВОРОГА / МОЛОКО СГУЩ 160/20</t>
  </si>
  <si>
    <t>223</t>
  </si>
  <si>
    <t>378</t>
  </si>
  <si>
    <t>40</t>
  </si>
  <si>
    <t>2008</t>
  </si>
  <si>
    <t>КАША  "ЯНТАРНАЯ "ИЗ ПШЕННОЙ КРУПЫ С ЯБЛОКАМИ</t>
  </si>
  <si>
    <t>7</t>
  </si>
  <si>
    <t>КАША  МОЛОЧНАЯ РИСОВАЯ ЖИДКАЯ</t>
  </si>
  <si>
    <t>189</t>
  </si>
  <si>
    <t>БУТЕРБРОДЫ С МАСЛОМ</t>
  </si>
  <si>
    <t>1</t>
  </si>
  <si>
    <t xml:space="preserve">КАКАО С МОЛОКОМ </t>
  </si>
  <si>
    <t>382</t>
  </si>
  <si>
    <t>МОЛОКО ПРОМ ПРОИЗВОДСТВА Т/П ДЛЯ ДЕТСКОГО ПИТАНИЯ</t>
  </si>
  <si>
    <t>ПП</t>
  </si>
  <si>
    <t>2023</t>
  </si>
  <si>
    <t>СУП-ЛАПША ДОМАШНЯЯ</t>
  </si>
  <si>
    <t>113</t>
  </si>
  <si>
    <t>КАША ГРЕЧНЕВАЯ РАССЫПЧАТАЯ</t>
  </si>
  <si>
    <t>323</t>
  </si>
  <si>
    <t>КОТЛЕТЫ  РЫБНЫЕ /СОУС МОЛОЧНЫЙ   90/25</t>
  </si>
  <si>
    <t>СОК ФРУКТОВЫЙ/ВИНОГРАДНЫЙ/</t>
  </si>
  <si>
    <t>389</t>
  </si>
  <si>
    <t>274</t>
  </si>
  <si>
    <t>2012</t>
  </si>
  <si>
    <t>354</t>
  </si>
  <si>
    <t>8</t>
  </si>
  <si>
    <t>338</t>
  </si>
  <si>
    <t>АЗУ С ОВОЩАМИ И МЯСОМ</t>
  </si>
  <si>
    <t>260</t>
  </si>
  <si>
    <t>386</t>
  </si>
  <si>
    <t>САЛАТ "КУБАНОЧКА"</t>
  </si>
  <si>
    <t>ТТК</t>
  </si>
  <si>
    <t>БОРЩ ПО-КУБАНСКИ</t>
  </si>
  <si>
    <t>КАРТОФЕЛЬ  ПО-ХУТОРСКИ</t>
  </si>
  <si>
    <t>КОТЛЕТЫ  КУРИНЫЕ "КАЗАЧОК"</t>
  </si>
  <si>
    <t xml:space="preserve">УЗВАР ИЗ СУХОФРУКТОВ И   ПЛОДОВ ШИПОВНИКА </t>
  </si>
  <si>
    <t>БУЛОЧКА ДОМАШНЯЯ ПП</t>
  </si>
  <si>
    <t>СЫР (ПОРЦИЯМИ)</t>
  </si>
  <si>
    <t>15</t>
  </si>
  <si>
    <t>9</t>
  </si>
  <si>
    <t>САЛАТ ИЗ МОРКОВИ И ЗЕЛЕНОГО ГОРОШКА</t>
  </si>
  <si>
    <t>КАРТОФЕЛЬ ЗАПЕЧЕННЫЙ С ОВОЩАМИ И ЯЙЦОМ</t>
  </si>
  <si>
    <t>КОТЛЕТЫ РЫБНЫЕ ЛЮБИТЕЛЬСКИЕ С МАСЛОМ 90/5</t>
  </si>
  <si>
    <t>241</t>
  </si>
  <si>
    <t xml:space="preserve">СУП ИЗ ОВОЩЕЙ </t>
  </si>
  <si>
    <t>99</t>
  </si>
  <si>
    <t>2017</t>
  </si>
  <si>
    <t>МАКАРОНЫ, ЗАПЕЧЕННЫЕ С ЯЙЦОМ</t>
  </si>
  <si>
    <t>206</t>
  </si>
  <si>
    <t>342.1</t>
  </si>
  <si>
    <t>ТЫКВА ПРИПУЩЕННАЯ С ЯБЛОКАМИ</t>
  </si>
  <si>
    <t>ЗАПЕКАНКА ОВОЩНАЯ С КУРИЦЕЙ</t>
  </si>
  <si>
    <t>КИСЛОМОЛОЧНЫЙ НАПИТОК/  СНЕЖОК/</t>
  </si>
  <si>
    <t>ПИРОЖОК ПЕЧЕНЫЙ С КАПУСТОЙ</t>
  </si>
  <si>
    <t>КОТЛЕТЫ РЫБНЫЕ С МАСЛОМ   90/5</t>
  </si>
  <si>
    <t>ЗАПЕКАНКА ИЗ ТВОРОГА С  ТЫКВОЙ / ПОВИДЛО150/10</t>
  </si>
  <si>
    <t>ИТОГО ПО ОСНОВНОМУ  МЕНЮ</t>
  </si>
  <si>
    <t>ИТОГО ЗА ВЕСЬ ПЕРИОД</t>
  </si>
  <si>
    <t>СРЕДНЕЕ ЗНАЧЕНИЕ ЗА ПЕРИОД</t>
  </si>
  <si>
    <t xml:space="preserve">                                                                                     СУММАРНЫЕ ОБЪЕМЫ БЛЮД ПО ПРИЕМАМ ПИЩИ (В ГРАММАХ)</t>
  </si>
  <si>
    <t>ВОЗРАСТ ДЕТЕЙ</t>
  </si>
  <si>
    <t>ЗАВТРАК</t>
  </si>
  <si>
    <t>ОБЕД</t>
  </si>
  <si>
    <t>ПОЛДНИК</t>
  </si>
  <si>
    <t>7-11 ЛЕТ</t>
  </si>
  <si>
    <t>СОДЕРЖАНИЕ БЕЛКОВ ЖИРОВ И УГЛЕВОДОВ В % СООТНОШЕНИИ</t>
  </si>
  <si>
    <t>УТВЕРЖДАЮ
Директор ООО "Вита Лайн"
______Н.Н.Клоков
"____"______________ 2023 г.</t>
  </si>
  <si>
    <t>СОГЛАСОВАНО
___________________________
____________/______________/
"____"______________ 2023 г.</t>
  </si>
  <si>
    <t>ТТК 1</t>
  </si>
  <si>
    <t>ТТК 71</t>
  </si>
  <si>
    <t xml:space="preserve"> ТТК 95</t>
  </si>
  <si>
    <t>ТТК 23</t>
  </si>
  <si>
    <t>ТТК 5</t>
  </si>
  <si>
    <t>ТТК 72</t>
  </si>
  <si>
    <t>ТТК 67</t>
  </si>
  <si>
    <t>ТТК 74</t>
  </si>
  <si>
    <t>ФРУКТЫ СВЕЖИЕ ПО СЕЗОНУ/ЯБЛОКО/</t>
  </si>
  <si>
    <t>ТТК75</t>
  </si>
  <si>
    <t>ТТК 13</t>
  </si>
  <si>
    <t>ТТК 14</t>
  </si>
  <si>
    <t>ТТК 15</t>
  </si>
  <si>
    <t>ТТК 16</t>
  </si>
  <si>
    <t>ТТК 17</t>
  </si>
  <si>
    <t>1 день 1 неделя</t>
  </si>
  <si>
    <t>2 день 1 неделя</t>
  </si>
  <si>
    <t>3 день 1 неделя</t>
  </si>
  <si>
    <t>4 день 1 неделя</t>
  </si>
  <si>
    <t>5 день 1 неделя</t>
  </si>
  <si>
    <t>5 день 2 неделя</t>
  </si>
  <si>
    <t>4 день 2 неделя</t>
  </si>
  <si>
    <t>3 день 2 неделя</t>
  </si>
  <si>
    <t>2 день 2 неделя</t>
  </si>
  <si>
    <t>1 день 2 неделя</t>
  </si>
  <si>
    <t>ФРУКТЫ СВЕЖИЕ / АПЕЛЬСИНЫ ИЛИ МАНДАРИНЫ/</t>
  </si>
  <si>
    <t>ФРУКТЫ СВЕЖИЕ  /ЯБЛОКО/</t>
  </si>
  <si>
    <t>Таблица повторов блюд</t>
  </si>
  <si>
    <r>
      <t>Возрастная категория</t>
    </r>
    <r>
      <rPr>
        <sz val="11"/>
        <rFont val="Times New Roman"/>
        <family val="1"/>
        <charset val="204"/>
      </rPr>
      <t>: 7-11 ЛЕТ</t>
    </r>
  </si>
  <si>
    <t>Наименование блюд и кулинарных изделий</t>
  </si>
  <si>
    <t>Дни недели</t>
  </si>
  <si>
    <t>х</t>
  </si>
  <si>
    <r>
      <t>Сезон</t>
    </r>
    <r>
      <rPr>
        <sz val="11"/>
        <rFont val="Times New Roman"/>
        <family val="1"/>
        <charset val="204"/>
      </rPr>
      <t>: ЗИМНЕ-ВЕСЕННИЙ</t>
    </r>
  </si>
  <si>
    <t>№ ДНЯ</t>
  </si>
  <si>
    <t>СУТОЧНАЯ ПОТРЕБНОСТЬ</t>
  </si>
  <si>
    <t>ВЫПОЛНЕНИЕ ЗА ПЕРИОД    (среднее значение за 10 дней)</t>
  </si>
  <si>
    <t>Соотношение за период:</t>
  </si>
  <si>
    <t>Выполнение от суточной нормы за период, %</t>
  </si>
  <si>
    <t>ИТОГО ЗАВТРАКИ</t>
  </si>
  <si>
    <t>ОБЪЕМЫ БЛЮД</t>
  </si>
  <si>
    <t>ИТОГО ОБЕДЫ</t>
  </si>
  <si>
    <t>ИТОГО ПОЛДНИКИ</t>
  </si>
  <si>
    <t>ПРИЛОЖЕНИЕ 1</t>
  </si>
  <si>
    <t>В предложенном варианте меню фрукты используются в соответствии с  сезоном</t>
  </si>
  <si>
    <t>на 100 грамм съедобной части: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</si>
  <si>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</si>
  <si>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</si>
  <si>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</si>
  <si>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</si>
  <si>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</si>
  <si>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</si>
  <si>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r>
      <rPr>
        <sz val="11"/>
        <rFont val="Times New Roman"/>
        <family val="1"/>
        <charset val="204"/>
      </rP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</si>
  <si>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</si>
  <si>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</si>
  <si>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</si>
  <si>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</si>
  <si>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</si>
  <si>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</si>
  <si>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</si>
  <si>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</si>
  <si>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</si>
  <si>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</si>
  <si>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</si>
  <si>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</si>
  <si>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</si>
  <si>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</si>
  <si>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</si>
  <si>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</si>
  <si>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</si>
  <si>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</si>
  <si>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</si>
  <si>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</si>
  <si>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t>ТТК 11</t>
  </si>
  <si>
    <t>ФРУКТЫ СВЕЖИЕ / АПЕЛЬСИНЫ ИЛИ МАНДАРИНЫ /</t>
  </si>
  <si>
    <t>ЗАКУСКА ИЗ КАБАЧКОВОЙ ИКРЫ И ВАРЕНОГО ЯЙЦА 50/40</t>
  </si>
  <si>
    <t>ТЕФТЕЛИ ИЗ РЫБЫ С СОУСОМ СМЕТАННЫМ 90/30</t>
  </si>
  <si>
    <t>ТЕФТЕЛИ МЯСНЫЕ С СОУСОМ МОЛОЧНЫМ 100/50</t>
  </si>
  <si>
    <t xml:space="preserve">РАГУ ИЗ СУБПРОДУКТОВ </t>
  </si>
  <si>
    <t>ИКРА КАБАЧКОВАЯ КОНСЕРВИРОВАННАЯ</t>
  </si>
  <si>
    <t>САЛАТ ИЗ МОРКОВИ</t>
  </si>
  <si>
    <t>ИКРА КАБАЧКОВАЯ ПП</t>
  </si>
  <si>
    <t xml:space="preserve">САЛАТ ИЗ МОРКОВИ </t>
  </si>
  <si>
    <t xml:space="preserve">ОСНОВНОЕ ОРГАНИЗОВАННОЕ МЕНЮ ПРИГОТАВЛИВАЕМЫХ БЛЮД ДЛЯ ВОЗРАСТНОЙ КАТЕГОРИИ ДЕТЕЙ 7-11 ЛЕТ </t>
  </si>
  <si>
    <t xml:space="preserve"> </t>
  </si>
  <si>
    <t>ЦИКЛИЧНОЕ МЕНЮ ЗАВТРАКОВ,ОБЕДОВ,ПОЛДНИКОВ ДЛЯ УЧАЩИХСЯ ВОЗРАСТНОЙ КАТЕГОРИИ 7-11 ЛЕТ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</si>
</sst>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"/>
  </numFmts>
  <fonts count="24">
    <font>
      <sz val="8"/>
      <color rgb="FF000000"/>
      <name val="Tahoma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Arial"/>
      <family val="2"/>
      <charset val="204"/>
    </font>
    <font>
      <vertAlign val="subscript"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11" borderId="12"/>
  </cellStyleXfs>
  <cellXfs count="201">
    <xf numFmtId="0" fontId="0" fillId="0" borderId="0" xfId="0"/>
    <xf numFmtId="165" fontId="1" fillId="12" borderId="13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left" vertical="top" wrapText="1"/>
    </xf>
    <xf numFmtId="0" fontId="1" fillId="0" borderId="0" xfId="0" applyFont="1" applyAlignment="1"/>
    <xf numFmtId="0" fontId="1" fillId="11" borderId="12" xfId="0" applyFont="1" applyFill="1" applyBorder="1" applyAlignment="1">
      <alignment horizontal="left" vertical="top" wrapText="1"/>
    </xf>
    <xf numFmtId="0" fontId="1" fillId="12" borderId="0" xfId="0" applyFont="1" applyFill="1"/>
    <xf numFmtId="0" fontId="4" fillId="4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left" vertical="center" wrapText="1"/>
    </xf>
    <xf numFmtId="0" fontId="1" fillId="12" borderId="13" xfId="0" applyNumberFormat="1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165" fontId="3" fillId="12" borderId="20" xfId="0" applyNumberFormat="1" applyFont="1" applyFill="1" applyBorder="1" applyAlignment="1">
      <alignment horizontal="center" vertical="center" wrapText="1"/>
    </xf>
    <xf numFmtId="0" fontId="4" fillId="12" borderId="0" xfId="0" applyFont="1" applyFill="1"/>
    <xf numFmtId="0" fontId="5" fillId="12" borderId="12" xfId="0" applyFont="1" applyFill="1" applyBorder="1" applyAlignment="1">
      <alignment horizontal="left" vertical="top" wrapText="1"/>
    </xf>
    <xf numFmtId="0" fontId="5" fillId="12" borderId="12" xfId="0" applyFont="1" applyFill="1" applyBorder="1" applyAlignment="1">
      <alignment horizontal="center" vertical="center" wrapText="1"/>
    </xf>
    <xf numFmtId="165" fontId="5" fillId="12" borderId="12" xfId="0" applyNumberFormat="1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left"/>
    </xf>
    <xf numFmtId="165" fontId="3" fillId="12" borderId="12" xfId="0" applyNumberFormat="1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12" borderId="0" xfId="0" applyFont="1" applyFill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 wrapText="1"/>
    </xf>
    <xf numFmtId="165" fontId="1" fillId="9" borderId="7" xfId="0" applyNumberFormat="1" applyFont="1" applyFill="1" applyBorder="1" applyAlignment="1">
      <alignment horizontal="center" vertical="center" wrapText="1"/>
    </xf>
    <xf numFmtId="165" fontId="1" fillId="12" borderId="0" xfId="0" applyNumberFormat="1" applyFont="1" applyFill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" fillId="12" borderId="6" xfId="0" applyFont="1" applyFill="1" applyBorder="1" applyAlignment="1">
      <alignment horizontal="center" vertical="center" wrapText="1"/>
    </xf>
    <xf numFmtId="165" fontId="2" fillId="12" borderId="13" xfId="1" applyNumberFormat="1" applyFont="1" applyFill="1" applyBorder="1" applyAlignment="1">
      <alignment horizontal="center" vertical="center" wrapText="1"/>
    </xf>
    <xf numFmtId="165" fontId="2" fillId="12" borderId="12" xfId="1" applyNumberFormat="1" applyFont="1" applyFill="1" applyBorder="1" applyAlignment="1">
      <alignment horizontal="center" vertical="center" wrapText="1"/>
    </xf>
    <xf numFmtId="0" fontId="14" fillId="12" borderId="20" xfId="0" applyFont="1" applyFill="1" applyBorder="1"/>
    <xf numFmtId="0" fontId="14" fillId="12" borderId="0" xfId="0" applyFont="1" applyFill="1"/>
    <xf numFmtId="0" fontId="1" fillId="12" borderId="16" xfId="0" applyFont="1" applyFill="1" applyBorder="1" applyAlignment="1">
      <alignment horizontal="left" vertical="center" wrapText="1"/>
    </xf>
    <xf numFmtId="0" fontId="0" fillId="12" borderId="0" xfId="0" applyFill="1"/>
    <xf numFmtId="0" fontId="9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12" borderId="12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12" fillId="12" borderId="22" xfId="0" applyFont="1" applyFill="1" applyBorder="1" applyAlignment="1">
      <alignment horizontal="center" vertical="center" wrapText="1"/>
    </xf>
    <xf numFmtId="0" fontId="0" fillId="12" borderId="20" xfId="0" applyFill="1" applyBorder="1"/>
    <xf numFmtId="0" fontId="7" fillId="12" borderId="16" xfId="0" applyFont="1" applyFill="1" applyBorder="1" applyAlignment="1">
      <alignment horizontal="left" vertical="center" wrapText="1"/>
    </xf>
    <xf numFmtId="0" fontId="1" fillId="12" borderId="0" xfId="0" applyFont="1" applyFill="1" applyAlignment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12" borderId="20" xfId="0" applyFill="1" applyBorder="1" applyAlignment="1">
      <alignment horizontal="center"/>
    </xf>
    <xf numFmtId="0" fontId="1" fillId="12" borderId="20" xfId="0" applyFont="1" applyFill="1" applyBorder="1" applyAlignment="1">
      <alignment horizontal="left" vertical="center" wrapText="1"/>
    </xf>
    <xf numFmtId="0" fontId="1" fillId="12" borderId="20" xfId="0" applyFont="1" applyFill="1" applyBorder="1" applyAlignment="1"/>
    <xf numFmtId="0" fontId="16" fillId="0" borderId="20" xfId="0" applyFont="1" applyBorder="1" applyAlignment="1">
      <alignment horizontal="center" vertical="center" wrapText="1"/>
    </xf>
    <xf numFmtId="4" fontId="12" fillId="0" borderId="12" xfId="0" applyNumberFormat="1" applyFont="1" applyBorder="1" applyAlignment="1"/>
    <xf numFmtId="0" fontId="12" fillId="0" borderId="12" xfId="0" applyFont="1" applyBorder="1" applyAlignment="1"/>
    <xf numFmtId="0" fontId="0" fillId="0" borderId="0" xfId="0" applyAlignment="1"/>
    <xf numFmtId="0" fontId="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" fontId="13" fillId="11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shrinkToFit="1"/>
    </xf>
    <xf numFmtId="4" fontId="8" fillId="0" borderId="20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left" vertical="distributed" wrapText="1"/>
    </xf>
    <xf numFmtId="0" fontId="18" fillId="0" borderId="20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/>
    <xf numFmtId="0" fontId="15" fillId="0" borderId="0" xfId="0" applyFont="1" applyAlignment="1"/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14" fillId="0" borderId="0" xfId="0" applyFont="1"/>
    <xf numFmtId="4" fontId="13" fillId="11" borderId="14" xfId="0" applyNumberFormat="1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left" vertical="top" wrapText="1"/>
    </xf>
    <xf numFmtId="0" fontId="20" fillId="11" borderId="2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21" fillId="0" borderId="0" xfId="0" applyFont="1"/>
    <xf numFmtId="4" fontId="20" fillId="11" borderId="20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Border="1" applyAlignment="1">
      <alignment horizontal="center" vertical="center"/>
    </xf>
    <xf numFmtId="0" fontId="12" fillId="0" borderId="12" xfId="0" applyFont="1" applyBorder="1"/>
    <xf numFmtId="0" fontId="19" fillId="0" borderId="24" xfId="0" applyFont="1" applyBorder="1" applyAlignment="1">
      <alignment horizontal="center" vertical="center" wrapText="1"/>
    </xf>
    <xf numFmtId="4" fontId="19" fillId="0" borderId="24" xfId="0" applyNumberFormat="1" applyFont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4" fontId="13" fillId="11" borderId="13" xfId="0" applyNumberFormat="1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/>
    <xf numFmtId="0" fontId="22" fillId="0" borderId="0" xfId="0" applyFont="1" applyAlignment="1">
      <alignment vertical="distributed" wrapText="1"/>
    </xf>
    <xf numFmtId="0" fontId="11" fillId="0" borderId="12" xfId="0" applyFont="1" applyBorder="1"/>
    <xf numFmtId="0" fontId="11" fillId="0" borderId="20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distributed" wrapText="1"/>
    </xf>
    <xf numFmtId="0" fontId="12" fillId="0" borderId="25" xfId="0" applyFont="1" applyBorder="1" applyAlignment="1">
      <alignment horizontal="center" vertical="distributed" wrapText="1"/>
    </xf>
    <xf numFmtId="0" fontId="10" fillId="0" borderId="12" xfId="0" applyFont="1" applyBorder="1"/>
    <xf numFmtId="2" fontId="12" fillId="0" borderId="20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distributed" wrapText="1"/>
    </xf>
    <xf numFmtId="165" fontId="1" fillId="12" borderId="13" xfId="1" applyNumberFormat="1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left" vertical="top" wrapText="1"/>
    </xf>
    <xf numFmtId="0" fontId="1" fillId="12" borderId="1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165" fontId="4" fillId="12" borderId="4" xfId="0" applyNumberFormat="1" applyFont="1" applyFill="1" applyBorder="1" applyAlignment="1">
      <alignment horizontal="center" vertical="center" wrapText="1"/>
    </xf>
    <xf numFmtId="0" fontId="1" fillId="12" borderId="6" xfId="0" applyNumberFormat="1" applyFont="1" applyFill="1" applyBorder="1" applyAlignment="1">
      <alignment horizontal="center" vertical="center" wrapText="1"/>
    </xf>
    <xf numFmtId="165" fontId="1" fillId="12" borderId="7" xfId="0" applyNumberFormat="1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4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/>
    </xf>
    <xf numFmtId="165" fontId="3" fillId="12" borderId="20" xfId="0" applyNumberFormat="1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165" fontId="4" fillId="12" borderId="9" xfId="0" applyNumberFormat="1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165" fontId="1" fillId="12" borderId="11" xfId="0" applyNumberFormat="1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NumberFormat="1" applyFont="1" applyFill="1" applyBorder="1" applyAlignment="1">
      <alignment horizontal="center" vertical="center" wrapText="1"/>
    </xf>
    <xf numFmtId="165" fontId="4" fillId="12" borderId="20" xfId="0" applyNumberFormat="1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164" fontId="4" fillId="12" borderId="20" xfId="0" applyNumberFormat="1" applyFont="1" applyFill="1" applyBorder="1" applyAlignment="1">
      <alignment horizontal="center" vertical="center" wrapText="1"/>
    </xf>
    <xf numFmtId="0" fontId="1" fillId="12" borderId="12" xfId="0" applyFont="1" applyFill="1" applyBorder="1" applyAlignment="1"/>
    <xf numFmtId="0" fontId="1" fillId="12" borderId="1" xfId="0" applyFont="1" applyFill="1" applyBorder="1" applyAlignment="1">
      <alignment horizontal="left" vertical="center" wrapText="1"/>
    </xf>
    <xf numFmtId="0" fontId="1" fillId="12" borderId="6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 wrapText="1"/>
    </xf>
    <xf numFmtId="0" fontId="1" fillId="12" borderId="11" xfId="0" applyFont="1" applyFill="1" applyBorder="1" applyAlignment="1">
      <alignment horizontal="left" vertical="center" wrapText="1"/>
    </xf>
    <xf numFmtId="0" fontId="1" fillId="12" borderId="14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left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top" wrapText="1"/>
    </xf>
    <xf numFmtId="0" fontId="0" fillId="12" borderId="17" xfId="0" applyFill="1" applyBorder="1" applyAlignment="1">
      <alignment wrapText="1"/>
    </xf>
    <xf numFmtId="0" fontId="0" fillId="12" borderId="18" xfId="0" applyFill="1" applyBorder="1" applyAlignment="1">
      <alignment wrapText="1"/>
    </xf>
    <xf numFmtId="0" fontId="4" fillId="12" borderId="14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horizontal="center" vertical="center" wrapText="1"/>
    </xf>
    <xf numFmtId="165" fontId="4" fillId="12" borderId="16" xfId="0" applyNumberFormat="1" applyFont="1" applyFill="1" applyBorder="1" applyAlignment="1">
      <alignment horizontal="center" vertical="center" wrapText="1"/>
    </xf>
    <xf numFmtId="165" fontId="1" fillId="12" borderId="17" xfId="0" applyNumberFormat="1" applyFont="1" applyFill="1" applyBorder="1" applyAlignment="1">
      <alignment horizontal="center" vertical="center" wrapText="1"/>
    </xf>
    <xf numFmtId="165" fontId="1" fillId="12" borderId="18" xfId="0" applyNumberFormat="1" applyFont="1" applyFill="1" applyBorder="1" applyAlignment="1">
      <alignment horizontal="center" vertical="center" wrapText="1"/>
    </xf>
    <xf numFmtId="165" fontId="4" fillId="12" borderId="14" xfId="0" applyNumberFormat="1" applyFont="1" applyFill="1" applyBorder="1" applyAlignment="1">
      <alignment horizontal="center" vertical="center" wrapText="1"/>
    </xf>
    <xf numFmtId="165" fontId="1" fillId="12" borderId="15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1" fillId="12" borderId="15" xfId="0" applyFont="1" applyFill="1" applyBorder="1" applyAlignment="1">
      <alignment horizontal="left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/>
    <xf numFmtId="0" fontId="4" fillId="12" borderId="2" xfId="0" applyFont="1" applyFill="1" applyBorder="1" applyAlignment="1">
      <alignment horizontal="center" vertical="top" wrapText="1"/>
    </xf>
    <xf numFmtId="0" fontId="4" fillId="12" borderId="0" xfId="0" applyFont="1" applyFill="1" applyAlignment="1">
      <alignment horizontal="center" vertical="top" wrapText="1"/>
    </xf>
    <xf numFmtId="0" fontId="1" fillId="12" borderId="12" xfId="0" applyFont="1" applyFill="1" applyBorder="1" applyAlignment="1">
      <alignment horizontal="right" vertical="center" wrapText="1"/>
    </xf>
    <xf numFmtId="0" fontId="1" fillId="12" borderId="0" xfId="0" applyFont="1" applyFill="1" applyAlignment="1">
      <alignment horizontal="right" vertical="center"/>
    </xf>
    <xf numFmtId="0" fontId="0" fillId="12" borderId="19" xfId="0" applyFill="1" applyBorder="1" applyAlignment="1">
      <alignment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4" fillId="4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1" fillId="11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3" fillId="12" borderId="13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left"/>
    </xf>
    <xf numFmtId="0" fontId="10" fillId="12" borderId="21" xfId="0" applyFont="1" applyFill="1" applyBorder="1" applyAlignment="1">
      <alignment horizontal="left"/>
    </xf>
    <xf numFmtId="0" fontId="12" fillId="12" borderId="20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4" fontId="13" fillId="11" borderId="13" xfId="0" applyNumberFormat="1" applyFont="1" applyFill="1" applyBorder="1" applyAlignment="1">
      <alignment horizontal="center" vertical="center" wrapText="1"/>
    </xf>
    <xf numFmtId="4" fontId="13" fillId="11" borderId="14" xfId="0" applyNumberFormat="1" applyFont="1" applyFill="1" applyBorder="1" applyAlignment="1">
      <alignment horizontal="center" vertical="center" wrapText="1"/>
    </xf>
    <xf numFmtId="4" fontId="13" fillId="11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13" fillId="11" borderId="20" xfId="0" applyNumberFormat="1" applyFont="1" applyFill="1" applyBorder="1" applyAlignment="1">
      <alignment horizontal="center" vertical="center" wrapText="1"/>
    </xf>
    <xf numFmtId="4" fontId="13" fillId="11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20" xfId="0" applyFont="1" applyBorder="1" applyAlignment="1">
      <alignment vertical="distributed" wrapText="1"/>
    </xf>
    <xf numFmtId="49" fontId="11" fillId="0" borderId="20" xfId="0" applyNumberFormat="1" applyFont="1" applyBorder="1" applyAlignment="1">
      <alignment horizontal="justify" vertical="distributed" wrapText="1"/>
    </xf>
    <xf numFmtId="49" fontId="11" fillId="0" borderId="20" xfId="0" applyNumberFormat="1" applyFont="1" applyBorder="1" applyAlignment="1">
      <alignment horizontal="left" vertical="distributed" wrapText="1"/>
    </xf>
    <xf numFmtId="0" fontId="19" fillId="0" borderId="12" xfId="0" applyFont="1" applyBorder="1" applyAlignment="1">
      <alignment horizontal="center" vertical="distributed" wrapText="1"/>
    </xf>
    <xf numFmtId="0" fontId="1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49" fontId="11" fillId="0" borderId="20" xfId="0" applyNumberFormat="1" applyFont="1" applyBorder="1" applyAlignment="1">
      <alignment horizontal="center" vertical="distributed" wrapText="1"/>
    </xf>
    <xf numFmtId="0" fontId="11" fillId="0" borderId="20" xfId="0" applyFont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workbookViewId="0">
      <selection activeCell="A3" sqref="A3:H3"/>
    </sheetView>
  </sheetViews>
  <sheetFormatPr defaultColWidth="9.1640625" defaultRowHeight="12.75"/>
  <cols>
    <col min="1" max="1" width="67.1640625" style="49" customWidth="1"/>
    <col min="2" max="2" width="5.6640625" style="33" customWidth="1"/>
    <col min="3" max="3" width="11.5" style="31" customWidth="1"/>
    <col min="4" max="4" width="10.5" style="31" customWidth="1"/>
    <col min="5" max="5" width="17.5" style="31" customWidth="1"/>
    <col min="6" max="6" width="19" style="31" customWidth="1"/>
    <col min="7" max="7" width="11.5" style="33" customWidth="1"/>
    <col min="8" max="8" width="11" style="26" customWidth="1"/>
    <col min="9" max="16384" width="9.1640625" style="49"/>
  </cols>
  <sheetData>
    <row r="1" spans="1:8" s="6" customFormat="1" ht="25.5" customHeight="1">
      <c r="A1" s="109"/>
      <c r="B1" s="110"/>
      <c r="C1" s="157"/>
      <c r="D1" s="158"/>
      <c r="E1" s="158"/>
      <c r="F1" s="158"/>
      <c r="G1" s="158"/>
      <c r="H1" s="158"/>
    </row>
    <row r="2" spans="1:8" ht="22.9" customHeight="1">
      <c r="G2" s="120"/>
      <c r="H2" s="134"/>
    </row>
    <row r="3" spans="1:8" ht="13.5" customHeight="1">
      <c r="A3" s="155" t="s">
        <v>279</v>
      </c>
      <c r="B3" s="156"/>
      <c r="C3" s="156"/>
      <c r="D3" s="156"/>
      <c r="E3" s="156"/>
      <c r="F3" s="156"/>
      <c r="G3" s="156"/>
      <c r="H3" s="156"/>
    </row>
    <row r="4" spans="1:8" ht="28.35" customHeight="1">
      <c r="A4" s="153" t="s">
        <v>210</v>
      </c>
      <c r="B4" s="159"/>
      <c r="C4" s="159"/>
      <c r="D4" s="159"/>
      <c r="E4" s="159"/>
      <c r="F4" s="159"/>
      <c r="G4" s="159"/>
      <c r="H4" s="159"/>
    </row>
    <row r="5" spans="1:8" ht="13.35" customHeight="1">
      <c r="A5" s="111" t="s">
        <v>1</v>
      </c>
      <c r="B5" s="144" t="s">
        <v>2</v>
      </c>
      <c r="C5" s="146" t="s">
        <v>3</v>
      </c>
      <c r="D5" s="147"/>
      <c r="E5" s="148"/>
      <c r="F5" s="149" t="s">
        <v>4</v>
      </c>
      <c r="G5" s="144" t="s">
        <v>5</v>
      </c>
      <c r="H5" s="151" t="s">
        <v>6</v>
      </c>
    </row>
    <row r="6" spans="1:8" ht="26.65" customHeight="1">
      <c r="A6" s="111"/>
      <c r="B6" s="145"/>
      <c r="C6" s="112" t="s">
        <v>7</v>
      </c>
      <c r="D6" s="112" t="s">
        <v>8</v>
      </c>
      <c r="E6" s="112" t="s">
        <v>9</v>
      </c>
      <c r="F6" s="150"/>
      <c r="G6" s="145"/>
      <c r="H6" s="152"/>
    </row>
    <row r="7" spans="1:8" ht="14.65" customHeight="1">
      <c r="A7" s="141" t="s">
        <v>10</v>
      </c>
      <c r="B7" s="142"/>
      <c r="C7" s="142"/>
      <c r="D7" s="142"/>
      <c r="E7" s="142"/>
      <c r="F7" s="142"/>
      <c r="G7" s="142"/>
      <c r="H7" s="143"/>
    </row>
    <row r="8" spans="1:8" ht="12.2" customHeight="1">
      <c r="A8" s="108" t="s">
        <v>11</v>
      </c>
      <c r="B8" s="113">
        <v>150</v>
      </c>
      <c r="C8" s="114">
        <v>6.5</v>
      </c>
      <c r="D8" s="114">
        <v>7.8</v>
      </c>
      <c r="E8" s="114">
        <v>25.2</v>
      </c>
      <c r="F8" s="114">
        <v>198.2</v>
      </c>
      <c r="G8" s="35" t="s">
        <v>12</v>
      </c>
      <c r="H8" s="135" t="s">
        <v>13</v>
      </c>
    </row>
    <row r="9" spans="1:8" ht="12.2" customHeight="1">
      <c r="A9" s="108" t="s">
        <v>14</v>
      </c>
      <c r="B9" s="113">
        <v>55</v>
      </c>
      <c r="C9" s="114">
        <v>5.8</v>
      </c>
      <c r="D9" s="114">
        <v>8.6</v>
      </c>
      <c r="E9" s="114">
        <v>15.1</v>
      </c>
      <c r="F9" s="114">
        <v>198.2</v>
      </c>
      <c r="G9" s="35" t="s">
        <v>15</v>
      </c>
      <c r="H9" s="135" t="s">
        <v>16</v>
      </c>
    </row>
    <row r="10" spans="1:8" ht="12.2" customHeight="1">
      <c r="A10" s="108" t="s">
        <v>108</v>
      </c>
      <c r="B10" s="113">
        <v>180</v>
      </c>
      <c r="C10" s="114">
        <v>3</v>
      </c>
      <c r="D10" s="114">
        <v>2.2000000000000002</v>
      </c>
      <c r="E10" s="114">
        <v>12.6</v>
      </c>
      <c r="F10" s="114">
        <v>82.7</v>
      </c>
      <c r="G10" s="35" t="s">
        <v>109</v>
      </c>
      <c r="H10" s="135" t="s">
        <v>13</v>
      </c>
    </row>
    <row r="11" spans="1:8" ht="12.2" customHeight="1">
      <c r="A11" s="108" t="s">
        <v>20</v>
      </c>
      <c r="B11" s="113">
        <v>120</v>
      </c>
      <c r="C11" s="114">
        <v>0.5</v>
      </c>
      <c r="D11" s="114">
        <v>0.5</v>
      </c>
      <c r="E11" s="114">
        <v>11.8</v>
      </c>
      <c r="F11" s="114">
        <v>56.4</v>
      </c>
      <c r="G11" s="35" t="s">
        <v>21</v>
      </c>
      <c r="H11" s="135" t="s">
        <v>13</v>
      </c>
    </row>
    <row r="12" spans="1:8" ht="12.2" customHeight="1">
      <c r="A12" s="108" t="s">
        <v>22</v>
      </c>
      <c r="B12" s="113">
        <v>20</v>
      </c>
      <c r="C12" s="1">
        <v>1.1200000000000001</v>
      </c>
      <c r="D12" s="1">
        <v>0.22</v>
      </c>
      <c r="E12" s="1">
        <v>9.8800000000000008</v>
      </c>
      <c r="F12" s="1">
        <v>45.98</v>
      </c>
      <c r="G12" s="35" t="s">
        <v>46</v>
      </c>
      <c r="H12" s="135">
        <v>2023</v>
      </c>
    </row>
    <row r="13" spans="1:8" ht="12.2" customHeight="1">
      <c r="A13" s="115" t="s">
        <v>23</v>
      </c>
      <c r="B13" s="116">
        <f t="shared" ref="B13:F13" si="0">SUM(B8:B12)</f>
        <v>525</v>
      </c>
      <c r="C13" s="112">
        <f t="shared" si="0"/>
        <v>16.920000000000002</v>
      </c>
      <c r="D13" s="112">
        <f t="shared" si="0"/>
        <v>19.319999999999997</v>
      </c>
      <c r="E13" s="112">
        <f t="shared" si="0"/>
        <v>74.58</v>
      </c>
      <c r="F13" s="112">
        <f t="shared" si="0"/>
        <v>581.48</v>
      </c>
      <c r="G13" s="121"/>
      <c r="H13" s="136"/>
    </row>
    <row r="14" spans="1:8" ht="14.65" customHeight="1">
      <c r="A14" s="141" t="s">
        <v>24</v>
      </c>
      <c r="B14" s="142"/>
      <c r="C14" s="142"/>
      <c r="D14" s="142"/>
      <c r="E14" s="142"/>
      <c r="F14" s="142"/>
      <c r="G14" s="142"/>
      <c r="H14" s="143"/>
    </row>
    <row r="15" spans="1:8" ht="12.2" customHeight="1">
      <c r="A15" s="108" t="s">
        <v>269</v>
      </c>
      <c r="B15" s="113">
        <v>90</v>
      </c>
      <c r="C15" s="114">
        <v>2.91</v>
      </c>
      <c r="D15" s="114">
        <v>6.94</v>
      </c>
      <c r="E15" s="114">
        <v>4.12</v>
      </c>
      <c r="F15" s="114">
        <v>100.79</v>
      </c>
      <c r="G15" s="35" t="s">
        <v>46</v>
      </c>
      <c r="H15" s="135">
        <v>2023</v>
      </c>
    </row>
    <row r="16" spans="1:8" ht="12.2" customHeight="1">
      <c r="A16" s="108" t="s">
        <v>26</v>
      </c>
      <c r="B16" s="113">
        <v>200</v>
      </c>
      <c r="C16" s="114">
        <v>2.6</v>
      </c>
      <c r="D16" s="114">
        <v>2.2999999999999998</v>
      </c>
      <c r="E16" s="114">
        <v>17.600000000000001</v>
      </c>
      <c r="F16" s="114">
        <v>101.7</v>
      </c>
      <c r="G16" s="35" t="s">
        <v>27</v>
      </c>
      <c r="H16" s="135" t="s">
        <v>13</v>
      </c>
    </row>
    <row r="17" spans="1:8" ht="12.2" customHeight="1">
      <c r="A17" s="108" t="s">
        <v>28</v>
      </c>
      <c r="B17" s="113">
        <v>150</v>
      </c>
      <c r="C17" s="114">
        <v>10.68</v>
      </c>
      <c r="D17" s="114">
        <v>12.5</v>
      </c>
      <c r="E17" s="114">
        <v>13.34</v>
      </c>
      <c r="F17" s="114">
        <v>183.12</v>
      </c>
      <c r="G17" s="35" t="s">
        <v>29</v>
      </c>
      <c r="H17" s="135" t="s">
        <v>16</v>
      </c>
    </row>
    <row r="18" spans="1:8" ht="12.2" customHeight="1">
      <c r="A18" s="108" t="s">
        <v>30</v>
      </c>
      <c r="B18" s="113">
        <v>200</v>
      </c>
      <c r="C18" s="114">
        <v>0.4</v>
      </c>
      <c r="D18" s="114">
        <v>0</v>
      </c>
      <c r="E18" s="114">
        <v>29.1</v>
      </c>
      <c r="F18" s="114">
        <v>119.8</v>
      </c>
      <c r="G18" s="35" t="s">
        <v>31</v>
      </c>
      <c r="H18" s="135" t="s">
        <v>13</v>
      </c>
    </row>
    <row r="19" spans="1:8" ht="12.2" customHeight="1">
      <c r="A19" s="108" t="s">
        <v>32</v>
      </c>
      <c r="B19" s="113">
        <v>30</v>
      </c>
      <c r="C19" s="1">
        <v>2.2999999999999998</v>
      </c>
      <c r="D19" s="1">
        <v>0.19</v>
      </c>
      <c r="E19" s="1">
        <v>15.05</v>
      </c>
      <c r="F19" s="1">
        <v>71.05</v>
      </c>
      <c r="G19" s="35" t="s">
        <v>46</v>
      </c>
      <c r="H19" s="135">
        <v>2023</v>
      </c>
    </row>
    <row r="20" spans="1:8" ht="12.2" customHeight="1">
      <c r="A20" s="108" t="s">
        <v>22</v>
      </c>
      <c r="B20" s="113">
        <v>30</v>
      </c>
      <c r="C20" s="1">
        <v>1.99</v>
      </c>
      <c r="D20" s="1">
        <v>0.26</v>
      </c>
      <c r="E20" s="1">
        <v>12.72</v>
      </c>
      <c r="F20" s="1">
        <v>61.19</v>
      </c>
      <c r="G20" s="35" t="s">
        <v>46</v>
      </c>
      <c r="H20" s="135">
        <v>2023</v>
      </c>
    </row>
    <row r="21" spans="1:8" ht="12.2" customHeight="1">
      <c r="A21" s="108" t="s">
        <v>139</v>
      </c>
      <c r="B21" s="113">
        <v>200</v>
      </c>
      <c r="C21" s="114">
        <v>5.6</v>
      </c>
      <c r="D21" s="114">
        <v>4.9000000000000004</v>
      </c>
      <c r="E21" s="114">
        <v>9.3000000000000007</v>
      </c>
      <c r="F21" s="114">
        <v>104.8</v>
      </c>
      <c r="G21" s="35" t="s">
        <v>46</v>
      </c>
      <c r="H21" s="135" t="s">
        <v>35</v>
      </c>
    </row>
    <row r="22" spans="1:8" ht="21.6" customHeight="1">
      <c r="A22" s="115" t="s">
        <v>23</v>
      </c>
      <c r="B22" s="116">
        <f>SUM(B15:B21)</f>
        <v>900</v>
      </c>
      <c r="C22" s="112">
        <f t="shared" ref="C22:F22" si="1">SUM(C15:C21)</f>
        <v>26.479999999999997</v>
      </c>
      <c r="D22" s="112">
        <f t="shared" si="1"/>
        <v>27.090000000000003</v>
      </c>
      <c r="E22" s="112">
        <f t="shared" si="1"/>
        <v>101.22999999999999</v>
      </c>
      <c r="F22" s="112">
        <f t="shared" si="1"/>
        <v>742.45</v>
      </c>
      <c r="G22" s="121"/>
      <c r="H22" s="136"/>
    </row>
    <row r="23" spans="1:8" ht="14.65" customHeight="1">
      <c r="A23" s="141" t="s">
        <v>33</v>
      </c>
      <c r="B23" s="142"/>
      <c r="C23" s="142"/>
      <c r="D23" s="142"/>
      <c r="E23" s="142"/>
      <c r="F23" s="142"/>
      <c r="G23" s="142"/>
      <c r="H23" s="143"/>
    </row>
    <row r="24" spans="1:8" ht="12.2" customHeight="1">
      <c r="A24" s="12" t="s">
        <v>34</v>
      </c>
      <c r="B24" s="13">
        <v>170</v>
      </c>
      <c r="C24" s="1">
        <f>7.3*150/130</f>
        <v>8.4230769230769234</v>
      </c>
      <c r="D24" s="1">
        <f>6.9*150/130</f>
        <v>7.9615384615384617</v>
      </c>
      <c r="E24" s="1">
        <v>20</v>
      </c>
      <c r="F24" s="1">
        <v>219.1</v>
      </c>
      <c r="G24" s="35" t="s">
        <v>195</v>
      </c>
      <c r="H24" s="135" t="s">
        <v>35</v>
      </c>
    </row>
    <row r="25" spans="1:8" ht="12.2" customHeight="1">
      <c r="A25" s="12" t="s">
        <v>44</v>
      </c>
      <c r="B25" s="13">
        <v>200</v>
      </c>
      <c r="C25" s="1">
        <v>1</v>
      </c>
      <c r="D25" s="1">
        <v>0</v>
      </c>
      <c r="E25" s="1">
        <v>20.2</v>
      </c>
      <c r="F25" s="1">
        <v>84.8</v>
      </c>
      <c r="G25" s="35" t="s">
        <v>45</v>
      </c>
      <c r="H25" s="135">
        <v>2017</v>
      </c>
    </row>
    <row r="26" spans="1:8" ht="12.2" customHeight="1">
      <c r="A26" s="12" t="s">
        <v>22</v>
      </c>
      <c r="B26" s="13">
        <v>20</v>
      </c>
      <c r="C26" s="1">
        <v>1.1200000000000001</v>
      </c>
      <c r="D26" s="1">
        <v>0.22</v>
      </c>
      <c r="E26" s="1">
        <v>9.8800000000000008</v>
      </c>
      <c r="F26" s="1">
        <v>45.98</v>
      </c>
      <c r="G26" s="35" t="s">
        <v>46</v>
      </c>
      <c r="H26" s="135">
        <v>2023</v>
      </c>
    </row>
    <row r="27" spans="1:8" ht="12.2" customHeight="1">
      <c r="A27" s="115" t="s">
        <v>23</v>
      </c>
      <c r="B27" s="116">
        <f t="shared" ref="B27:F27" si="2">SUM(B24:B26)</f>
        <v>390</v>
      </c>
      <c r="C27" s="112">
        <f t="shared" si="2"/>
        <v>10.543076923076924</v>
      </c>
      <c r="D27" s="112">
        <f t="shared" si="2"/>
        <v>8.1815384615384623</v>
      </c>
      <c r="E27" s="112">
        <f t="shared" si="2"/>
        <v>50.080000000000005</v>
      </c>
      <c r="F27" s="112">
        <f t="shared" si="2"/>
        <v>349.88</v>
      </c>
      <c r="G27" s="121"/>
      <c r="H27" s="136"/>
    </row>
    <row r="28" spans="1:8" ht="21.6" customHeight="1">
      <c r="A28" s="115" t="s">
        <v>38</v>
      </c>
      <c r="B28" s="122"/>
      <c r="C28" s="123">
        <f t="shared" ref="C28:F28" si="3">C27+C22+C13</f>
        <v>53.943076923076923</v>
      </c>
      <c r="D28" s="123">
        <f t="shared" si="3"/>
        <v>54.591538461538462</v>
      </c>
      <c r="E28" s="123">
        <f t="shared" si="3"/>
        <v>225.89</v>
      </c>
      <c r="F28" s="123">
        <f t="shared" si="3"/>
        <v>1673.81</v>
      </c>
      <c r="G28" s="121"/>
      <c r="H28" s="136"/>
    </row>
    <row r="29" spans="1:8" ht="14.1" customHeight="1">
      <c r="A29" s="124" t="s">
        <v>39</v>
      </c>
      <c r="B29" s="124"/>
      <c r="C29" s="125"/>
      <c r="D29" s="125"/>
      <c r="E29" s="125"/>
      <c r="F29" s="125"/>
      <c r="G29" s="124"/>
      <c r="H29" s="137"/>
    </row>
    <row r="30" spans="1:8" ht="28.35" customHeight="1">
      <c r="A30" s="153" t="s">
        <v>211</v>
      </c>
      <c r="B30" s="159"/>
      <c r="C30" s="159"/>
      <c r="D30" s="159"/>
      <c r="E30" s="159"/>
      <c r="F30" s="159"/>
      <c r="G30" s="159"/>
      <c r="H30" s="159"/>
    </row>
    <row r="31" spans="1:8" ht="13.35" customHeight="1">
      <c r="A31" s="111" t="s">
        <v>1</v>
      </c>
      <c r="B31" s="144" t="s">
        <v>2</v>
      </c>
      <c r="C31" s="146" t="s">
        <v>3</v>
      </c>
      <c r="D31" s="147"/>
      <c r="E31" s="148"/>
      <c r="F31" s="149" t="s">
        <v>4</v>
      </c>
      <c r="G31" s="144" t="s">
        <v>5</v>
      </c>
      <c r="H31" s="151" t="s">
        <v>6</v>
      </c>
    </row>
    <row r="32" spans="1:8" ht="26.65" customHeight="1">
      <c r="A32" s="111"/>
      <c r="B32" s="145"/>
      <c r="C32" s="112" t="s">
        <v>7</v>
      </c>
      <c r="D32" s="112" t="s">
        <v>8</v>
      </c>
      <c r="E32" s="112" t="s">
        <v>9</v>
      </c>
      <c r="F32" s="150"/>
      <c r="G32" s="145"/>
      <c r="H32" s="152"/>
    </row>
    <row r="33" spans="1:8" ht="14.65" customHeight="1">
      <c r="A33" s="141" t="s">
        <v>10</v>
      </c>
      <c r="B33" s="142"/>
      <c r="C33" s="142"/>
      <c r="D33" s="142"/>
      <c r="E33" s="142"/>
      <c r="F33" s="142"/>
      <c r="G33" s="142"/>
      <c r="H33" s="143"/>
    </row>
    <row r="34" spans="1:8" ht="12.2" customHeight="1">
      <c r="A34" s="108" t="s">
        <v>47</v>
      </c>
      <c r="B34" s="113">
        <v>80</v>
      </c>
      <c r="C34" s="114">
        <v>1.17</v>
      </c>
      <c r="D34" s="114">
        <v>4.88</v>
      </c>
      <c r="E34" s="114">
        <v>6.8</v>
      </c>
      <c r="F34" s="114">
        <v>75.62</v>
      </c>
      <c r="G34" s="35" t="s">
        <v>48</v>
      </c>
      <c r="H34" s="135">
        <v>2017</v>
      </c>
    </row>
    <row r="35" spans="1:8" ht="12.2" customHeight="1">
      <c r="A35" s="108" t="s">
        <v>42</v>
      </c>
      <c r="B35" s="113">
        <v>150</v>
      </c>
      <c r="C35" s="114">
        <v>8.4</v>
      </c>
      <c r="D35" s="114">
        <v>13.2</v>
      </c>
      <c r="E35" s="114">
        <v>13.2</v>
      </c>
      <c r="F35" s="114">
        <v>209.5</v>
      </c>
      <c r="G35" s="35" t="s">
        <v>196</v>
      </c>
      <c r="H35" s="135">
        <v>2023</v>
      </c>
    </row>
    <row r="36" spans="1:8" ht="12.2" customHeight="1">
      <c r="A36" s="108" t="s">
        <v>97</v>
      </c>
      <c r="B36" s="113">
        <v>200</v>
      </c>
      <c r="C36" s="114">
        <v>1.4</v>
      </c>
      <c r="D36" s="114">
        <v>0.4</v>
      </c>
      <c r="E36" s="114">
        <v>22.1</v>
      </c>
      <c r="F36" s="114">
        <v>98.9</v>
      </c>
      <c r="G36" s="35" t="s">
        <v>45</v>
      </c>
      <c r="H36" s="135" t="s">
        <v>13</v>
      </c>
    </row>
    <row r="37" spans="1:8" ht="12.2" customHeight="1">
      <c r="A37" s="108" t="s">
        <v>32</v>
      </c>
      <c r="B37" s="113">
        <v>40</v>
      </c>
      <c r="C37" s="1">
        <v>3.05</v>
      </c>
      <c r="D37" s="1">
        <v>0.25</v>
      </c>
      <c r="E37" s="1">
        <v>20.07</v>
      </c>
      <c r="F37" s="1">
        <v>94.73</v>
      </c>
      <c r="G37" s="35" t="s">
        <v>46</v>
      </c>
      <c r="H37" s="135">
        <v>2023</v>
      </c>
    </row>
    <row r="38" spans="1:8" ht="12.2" customHeight="1">
      <c r="A38" s="108" t="s">
        <v>22</v>
      </c>
      <c r="B38" s="113">
        <v>30</v>
      </c>
      <c r="C38" s="1">
        <v>1.99</v>
      </c>
      <c r="D38" s="1">
        <v>0.26</v>
      </c>
      <c r="E38" s="1">
        <v>12.72</v>
      </c>
      <c r="F38" s="1">
        <v>61.19</v>
      </c>
      <c r="G38" s="35" t="s">
        <v>46</v>
      </c>
      <c r="H38" s="135">
        <v>2023</v>
      </c>
    </row>
    <row r="39" spans="1:8" ht="12.2" customHeight="1">
      <c r="A39" s="115" t="s">
        <v>23</v>
      </c>
      <c r="B39" s="116">
        <f t="shared" ref="B39:F39" si="4">SUM(B34:B38)</f>
        <v>500</v>
      </c>
      <c r="C39" s="112">
        <f t="shared" si="4"/>
        <v>16.009999999999998</v>
      </c>
      <c r="D39" s="112">
        <f t="shared" si="4"/>
        <v>18.989999999999998</v>
      </c>
      <c r="E39" s="112">
        <f t="shared" si="4"/>
        <v>74.89</v>
      </c>
      <c r="F39" s="112">
        <f t="shared" si="4"/>
        <v>539.94000000000005</v>
      </c>
      <c r="G39" s="121"/>
      <c r="H39" s="136"/>
    </row>
    <row r="40" spans="1:8" ht="14.65" customHeight="1">
      <c r="A40" s="141" t="s">
        <v>24</v>
      </c>
      <c r="B40" s="142"/>
      <c r="C40" s="142"/>
      <c r="D40" s="142"/>
      <c r="E40" s="142"/>
      <c r="F40" s="142"/>
      <c r="G40" s="142"/>
      <c r="H40" s="143"/>
    </row>
    <row r="41" spans="1:8" ht="12.2" customHeight="1">
      <c r="A41" s="108" t="s">
        <v>40</v>
      </c>
      <c r="B41" s="113">
        <v>60</v>
      </c>
      <c r="C41" s="114">
        <v>0.48</v>
      </c>
      <c r="D41" s="114">
        <v>0.06</v>
      </c>
      <c r="E41" s="114">
        <v>1.07</v>
      </c>
      <c r="F41" s="114">
        <v>7.8</v>
      </c>
      <c r="G41" s="35" t="s">
        <v>41</v>
      </c>
      <c r="H41" s="135">
        <v>2017</v>
      </c>
    </row>
    <row r="42" spans="1:8" ht="12.2" customHeight="1">
      <c r="A42" s="108" t="s">
        <v>49</v>
      </c>
      <c r="B42" s="113">
        <v>200</v>
      </c>
      <c r="C42" s="114">
        <v>3</v>
      </c>
      <c r="D42" s="114">
        <v>4.2</v>
      </c>
      <c r="E42" s="114">
        <v>14.6</v>
      </c>
      <c r="F42" s="114">
        <v>111.6</v>
      </c>
      <c r="G42" s="35" t="s">
        <v>197</v>
      </c>
      <c r="H42" s="135" t="s">
        <v>35</v>
      </c>
    </row>
    <row r="43" spans="1:8" ht="12.2" customHeight="1">
      <c r="A43" s="108" t="s">
        <v>50</v>
      </c>
      <c r="B43" s="113">
        <v>150</v>
      </c>
      <c r="C43" s="114">
        <v>11.2</v>
      </c>
      <c r="D43" s="114">
        <v>14.7</v>
      </c>
      <c r="E43" s="114">
        <v>31.9</v>
      </c>
      <c r="F43" s="114">
        <v>329.4</v>
      </c>
      <c r="G43" s="35" t="s">
        <v>51</v>
      </c>
      <c r="H43" s="135" t="s">
        <v>13</v>
      </c>
    </row>
    <row r="44" spans="1:8" ht="12.2" customHeight="1">
      <c r="A44" s="108" t="s">
        <v>52</v>
      </c>
      <c r="B44" s="113">
        <v>180</v>
      </c>
      <c r="C44" s="114">
        <v>5.2</v>
      </c>
      <c r="D44" s="114">
        <v>4.5</v>
      </c>
      <c r="E44" s="114">
        <v>7.2</v>
      </c>
      <c r="F44" s="114">
        <v>95.4</v>
      </c>
      <c r="G44" s="35" t="s">
        <v>53</v>
      </c>
      <c r="H44" s="135">
        <v>2017</v>
      </c>
    </row>
    <row r="45" spans="1:8" ht="12.2" customHeight="1">
      <c r="A45" s="108" t="s">
        <v>32</v>
      </c>
      <c r="B45" s="113">
        <v>40</v>
      </c>
      <c r="C45" s="1">
        <v>3.05</v>
      </c>
      <c r="D45" s="1">
        <v>0.25</v>
      </c>
      <c r="E45" s="1">
        <v>20.07</v>
      </c>
      <c r="F45" s="1">
        <v>94.73</v>
      </c>
      <c r="G45" s="35" t="s">
        <v>46</v>
      </c>
      <c r="H45" s="135">
        <v>2023</v>
      </c>
    </row>
    <row r="46" spans="1:8" ht="12.2" customHeight="1">
      <c r="A46" s="108" t="s">
        <v>22</v>
      </c>
      <c r="B46" s="113">
        <v>30</v>
      </c>
      <c r="C46" s="1">
        <v>1.99</v>
      </c>
      <c r="D46" s="1">
        <v>0.26</v>
      </c>
      <c r="E46" s="1">
        <v>12.72</v>
      </c>
      <c r="F46" s="1">
        <v>61.19</v>
      </c>
      <c r="G46" s="35" t="s">
        <v>46</v>
      </c>
      <c r="H46" s="135">
        <v>2023</v>
      </c>
    </row>
    <row r="47" spans="1:8" s="33" customFormat="1" ht="12.2" customHeight="1">
      <c r="A47" s="12" t="s">
        <v>268</v>
      </c>
      <c r="B47" s="13">
        <v>150</v>
      </c>
      <c r="C47" s="106">
        <v>2</v>
      </c>
      <c r="D47" s="106">
        <v>1.5</v>
      </c>
      <c r="E47" s="106">
        <v>13.2</v>
      </c>
      <c r="F47" s="106">
        <v>66.3</v>
      </c>
      <c r="G47" s="14" t="s">
        <v>198</v>
      </c>
      <c r="H47" s="14">
        <v>2023</v>
      </c>
    </row>
    <row r="48" spans="1:8" ht="21.6" customHeight="1">
      <c r="A48" s="115" t="s">
        <v>23</v>
      </c>
      <c r="B48" s="116">
        <f>SUM(B41:B47)</f>
        <v>810</v>
      </c>
      <c r="C48" s="112">
        <f t="shared" ref="C48:F48" si="5">SUM(C41:C47)</f>
        <v>26.919999999999998</v>
      </c>
      <c r="D48" s="112">
        <f t="shared" si="5"/>
        <v>25.470000000000002</v>
      </c>
      <c r="E48" s="112">
        <f t="shared" si="5"/>
        <v>100.76</v>
      </c>
      <c r="F48" s="112">
        <f t="shared" si="5"/>
        <v>766.41999999999985</v>
      </c>
      <c r="G48" s="121"/>
      <c r="H48" s="136"/>
    </row>
    <row r="49" spans="1:8" ht="14.65" customHeight="1">
      <c r="A49" s="141" t="s">
        <v>33</v>
      </c>
      <c r="B49" s="142"/>
      <c r="C49" s="142"/>
      <c r="D49" s="142"/>
      <c r="E49" s="142"/>
      <c r="F49" s="142"/>
      <c r="G49" s="142"/>
      <c r="H49" s="143"/>
    </row>
    <row r="50" spans="1:8" ht="12.2" customHeight="1">
      <c r="A50" s="12" t="s">
        <v>177</v>
      </c>
      <c r="B50" s="13">
        <v>170</v>
      </c>
      <c r="C50" s="1">
        <v>6.2</v>
      </c>
      <c r="D50" s="1">
        <v>8.9</v>
      </c>
      <c r="E50" s="1">
        <v>19.3</v>
      </c>
      <c r="F50" s="1">
        <v>162</v>
      </c>
      <c r="G50" s="35" t="s">
        <v>54</v>
      </c>
      <c r="H50" s="135" t="s">
        <v>13</v>
      </c>
    </row>
    <row r="51" spans="1:8" ht="12.2" customHeight="1">
      <c r="A51" s="12" t="s">
        <v>36</v>
      </c>
      <c r="B51" s="13">
        <v>180</v>
      </c>
      <c r="C51" s="1">
        <v>0.16</v>
      </c>
      <c r="D51" s="1">
        <v>0.01</v>
      </c>
      <c r="E51" s="1">
        <v>7.35</v>
      </c>
      <c r="F51" s="1">
        <v>31.15</v>
      </c>
      <c r="G51" s="35" t="s">
        <v>37</v>
      </c>
      <c r="H51" s="135">
        <v>2017</v>
      </c>
    </row>
    <row r="52" spans="1:8" ht="12.2" customHeight="1">
      <c r="A52" s="12" t="s">
        <v>32</v>
      </c>
      <c r="B52" s="13">
        <v>20</v>
      </c>
      <c r="C52" s="1">
        <v>1.53</v>
      </c>
      <c r="D52" s="1">
        <v>0.12</v>
      </c>
      <c r="E52" s="1">
        <v>10.039999999999999</v>
      </c>
      <c r="F52" s="1">
        <v>47.36</v>
      </c>
      <c r="G52" s="35" t="s">
        <v>46</v>
      </c>
      <c r="H52" s="135">
        <v>2023</v>
      </c>
    </row>
    <row r="53" spans="1:8" ht="12.2" customHeight="1">
      <c r="A53" s="115" t="s">
        <v>23</v>
      </c>
      <c r="B53" s="116">
        <f t="shared" ref="B53:F53" si="6">SUM(B50:B52)</f>
        <v>370</v>
      </c>
      <c r="C53" s="112">
        <f t="shared" si="6"/>
        <v>7.8900000000000006</v>
      </c>
      <c r="D53" s="112">
        <f t="shared" si="6"/>
        <v>9.0299999999999994</v>
      </c>
      <c r="E53" s="112">
        <f t="shared" si="6"/>
        <v>36.69</v>
      </c>
      <c r="F53" s="112">
        <f t="shared" si="6"/>
        <v>240.51</v>
      </c>
      <c r="G53" s="121"/>
      <c r="H53" s="136"/>
    </row>
    <row r="54" spans="1:8" ht="21.6" customHeight="1">
      <c r="A54" s="115" t="s">
        <v>38</v>
      </c>
      <c r="B54" s="122"/>
      <c r="C54" s="123">
        <f t="shared" ref="C54:F54" si="7">C53+C48+C39</f>
        <v>50.82</v>
      </c>
      <c r="D54" s="123">
        <f t="shared" si="7"/>
        <v>53.489999999999995</v>
      </c>
      <c r="E54" s="123">
        <f t="shared" si="7"/>
        <v>212.33999999999997</v>
      </c>
      <c r="F54" s="123">
        <f t="shared" si="7"/>
        <v>1546.87</v>
      </c>
      <c r="G54" s="121"/>
      <c r="H54" s="136"/>
    </row>
    <row r="55" spans="1:8" ht="14.1" customHeight="1">
      <c r="A55" s="124" t="s">
        <v>57</v>
      </c>
      <c r="B55" s="124"/>
      <c r="C55" s="125"/>
      <c r="D55" s="125"/>
      <c r="E55" s="125"/>
      <c r="F55" s="125"/>
      <c r="G55" s="124"/>
      <c r="H55" s="137"/>
    </row>
    <row r="56" spans="1:8" ht="28.35" customHeight="1">
      <c r="A56" s="153" t="s">
        <v>212</v>
      </c>
      <c r="B56" s="159"/>
      <c r="C56" s="159"/>
      <c r="D56" s="159"/>
      <c r="E56" s="159"/>
      <c r="F56" s="159"/>
      <c r="G56" s="159"/>
      <c r="H56" s="159"/>
    </row>
    <row r="57" spans="1:8" ht="13.35" customHeight="1">
      <c r="A57" s="111" t="s">
        <v>1</v>
      </c>
      <c r="B57" s="144" t="s">
        <v>2</v>
      </c>
      <c r="C57" s="146" t="s">
        <v>3</v>
      </c>
      <c r="D57" s="147"/>
      <c r="E57" s="148"/>
      <c r="F57" s="149" t="s">
        <v>4</v>
      </c>
      <c r="G57" s="144" t="s">
        <v>5</v>
      </c>
      <c r="H57" s="151" t="s">
        <v>6</v>
      </c>
    </row>
    <row r="58" spans="1:8" ht="26.65" customHeight="1">
      <c r="A58" s="111"/>
      <c r="B58" s="145"/>
      <c r="C58" s="112" t="s">
        <v>7</v>
      </c>
      <c r="D58" s="112" t="s">
        <v>8</v>
      </c>
      <c r="E58" s="112" t="s">
        <v>9</v>
      </c>
      <c r="F58" s="150"/>
      <c r="G58" s="145"/>
      <c r="H58" s="152"/>
    </row>
    <row r="59" spans="1:8" ht="14.65" customHeight="1">
      <c r="A59" s="141" t="s">
        <v>10</v>
      </c>
      <c r="B59" s="142"/>
      <c r="C59" s="142"/>
      <c r="D59" s="142"/>
      <c r="E59" s="142"/>
      <c r="F59" s="142"/>
      <c r="G59" s="142"/>
      <c r="H59" s="143"/>
    </row>
    <row r="60" spans="1:8" ht="12.2" customHeight="1">
      <c r="A60" s="108" t="s">
        <v>58</v>
      </c>
      <c r="B60" s="113">
        <v>60</v>
      </c>
      <c r="C60" s="114">
        <v>1</v>
      </c>
      <c r="D60" s="114">
        <v>3.1</v>
      </c>
      <c r="E60" s="114">
        <v>4.9000000000000004</v>
      </c>
      <c r="F60" s="114">
        <v>52.6</v>
      </c>
      <c r="G60" s="35" t="s">
        <v>59</v>
      </c>
      <c r="H60" s="135">
        <v>2017</v>
      </c>
    </row>
    <row r="61" spans="1:8" ht="12.2" customHeight="1">
      <c r="A61" s="108" t="s">
        <v>60</v>
      </c>
      <c r="B61" s="113">
        <v>200</v>
      </c>
      <c r="C61" s="36">
        <v>15.2</v>
      </c>
      <c r="D61" s="36">
        <v>16.100000000000001</v>
      </c>
      <c r="E61" s="36">
        <v>35.299999999999997</v>
      </c>
      <c r="F61" s="36">
        <v>307.39999999999998</v>
      </c>
      <c r="G61" s="35" t="s">
        <v>199</v>
      </c>
      <c r="H61" s="135" t="s">
        <v>35</v>
      </c>
    </row>
    <row r="62" spans="1:8" ht="12.2" customHeight="1">
      <c r="A62" s="108" t="s">
        <v>61</v>
      </c>
      <c r="B62" s="35">
        <v>200</v>
      </c>
      <c r="C62" s="114">
        <v>0</v>
      </c>
      <c r="D62" s="114">
        <v>0</v>
      </c>
      <c r="E62" s="114">
        <f>7*200/180</f>
        <v>7.7777777777777777</v>
      </c>
      <c r="F62" s="114">
        <f>27.9*200/180</f>
        <v>31</v>
      </c>
      <c r="G62" s="35" t="s">
        <v>62</v>
      </c>
      <c r="H62" s="135" t="s">
        <v>13</v>
      </c>
    </row>
    <row r="63" spans="1:8" ht="12.2" customHeight="1">
      <c r="A63" s="108" t="s">
        <v>32</v>
      </c>
      <c r="B63" s="113">
        <v>20</v>
      </c>
      <c r="C63" s="1">
        <v>1.53</v>
      </c>
      <c r="D63" s="1">
        <v>0.12</v>
      </c>
      <c r="E63" s="1">
        <v>10.039999999999999</v>
      </c>
      <c r="F63" s="1">
        <v>47.36</v>
      </c>
      <c r="G63" s="35" t="s">
        <v>46</v>
      </c>
      <c r="H63" s="135">
        <v>2023</v>
      </c>
    </row>
    <row r="64" spans="1:8" ht="12.2" customHeight="1">
      <c r="A64" s="108" t="s">
        <v>22</v>
      </c>
      <c r="B64" s="113">
        <v>20</v>
      </c>
      <c r="C64" s="1">
        <v>1.1200000000000001</v>
      </c>
      <c r="D64" s="1">
        <v>0.22</v>
      </c>
      <c r="E64" s="1">
        <v>9.8800000000000008</v>
      </c>
      <c r="F64" s="1">
        <v>45.98</v>
      </c>
      <c r="G64" s="35" t="s">
        <v>46</v>
      </c>
      <c r="H64" s="135">
        <v>2023</v>
      </c>
    </row>
    <row r="65" spans="1:8" ht="21.6" customHeight="1">
      <c r="A65" s="115" t="s">
        <v>23</v>
      </c>
      <c r="B65" s="119">
        <f>SUM(B60:B64)</f>
        <v>500</v>
      </c>
      <c r="C65" s="112">
        <f t="shared" ref="C65:F65" si="8">SUM(C60:C64)</f>
        <v>18.850000000000001</v>
      </c>
      <c r="D65" s="112">
        <f t="shared" si="8"/>
        <v>19.540000000000003</v>
      </c>
      <c r="E65" s="112">
        <f t="shared" si="8"/>
        <v>67.897777777777776</v>
      </c>
      <c r="F65" s="112">
        <f t="shared" si="8"/>
        <v>484.34000000000003</v>
      </c>
      <c r="G65" s="121"/>
      <c r="H65" s="136"/>
    </row>
    <row r="66" spans="1:8" ht="14.65" customHeight="1">
      <c r="A66" s="141" t="s">
        <v>24</v>
      </c>
      <c r="B66" s="142"/>
      <c r="C66" s="142"/>
      <c r="D66" s="142"/>
      <c r="E66" s="142"/>
      <c r="F66" s="142"/>
      <c r="G66" s="142"/>
      <c r="H66" s="143"/>
    </row>
    <row r="67" spans="1:8" s="33" customFormat="1" ht="12.2" customHeight="1">
      <c r="A67" s="12" t="s">
        <v>273</v>
      </c>
      <c r="B67" s="13">
        <v>60</v>
      </c>
      <c r="C67" s="1">
        <v>1.5</v>
      </c>
      <c r="D67" s="1">
        <v>7.3</v>
      </c>
      <c r="E67" s="1">
        <v>4.5999999999999996</v>
      </c>
      <c r="F67" s="1">
        <v>71.400000000000006</v>
      </c>
      <c r="G67" s="14" t="s">
        <v>46</v>
      </c>
      <c r="H67" s="14" t="s">
        <v>25</v>
      </c>
    </row>
    <row r="68" spans="1:8" ht="12.2" customHeight="1">
      <c r="A68" s="108" t="s">
        <v>64</v>
      </c>
      <c r="B68" s="113">
        <v>200</v>
      </c>
      <c r="C68" s="114">
        <v>1.4</v>
      </c>
      <c r="D68" s="114">
        <v>4.0999999999999996</v>
      </c>
      <c r="E68" s="114">
        <v>8</v>
      </c>
      <c r="F68" s="114">
        <v>74.5</v>
      </c>
      <c r="G68" s="35" t="s">
        <v>65</v>
      </c>
      <c r="H68" s="135" t="s">
        <v>19</v>
      </c>
    </row>
    <row r="69" spans="1:8" ht="12.2" customHeight="1">
      <c r="A69" s="108" t="s">
        <v>66</v>
      </c>
      <c r="B69" s="113">
        <v>150</v>
      </c>
      <c r="C69" s="114">
        <v>5.5</v>
      </c>
      <c r="D69" s="114">
        <v>7.2</v>
      </c>
      <c r="E69" s="114">
        <v>17.7</v>
      </c>
      <c r="F69" s="114">
        <v>176.3</v>
      </c>
      <c r="G69" s="35" t="s">
        <v>67</v>
      </c>
      <c r="H69" s="135">
        <v>2017</v>
      </c>
    </row>
    <row r="70" spans="1:8" ht="12.2" customHeight="1">
      <c r="A70" s="108" t="s">
        <v>270</v>
      </c>
      <c r="B70" s="113">
        <v>120</v>
      </c>
      <c r="C70" s="114">
        <v>13.52</v>
      </c>
      <c r="D70" s="114">
        <v>8.1999999999999993</v>
      </c>
      <c r="E70" s="114">
        <v>14.47</v>
      </c>
      <c r="F70" s="114">
        <v>203.66</v>
      </c>
      <c r="G70" s="35" t="s">
        <v>68</v>
      </c>
      <c r="H70" s="135" t="s">
        <v>13</v>
      </c>
    </row>
    <row r="71" spans="1:8" ht="12.2" customHeight="1">
      <c r="A71" s="108" t="s">
        <v>69</v>
      </c>
      <c r="B71" s="113">
        <v>200</v>
      </c>
      <c r="C71" s="114">
        <v>0.6</v>
      </c>
      <c r="D71" s="114">
        <v>0.4</v>
      </c>
      <c r="E71" s="114">
        <v>31.6</v>
      </c>
      <c r="F71" s="114">
        <v>135.80000000000001</v>
      </c>
      <c r="G71" s="35" t="s">
        <v>45</v>
      </c>
      <c r="H71" s="135">
        <v>2017</v>
      </c>
    </row>
    <row r="72" spans="1:8" ht="12.2" customHeight="1">
      <c r="A72" s="108" t="s">
        <v>221</v>
      </c>
      <c r="B72" s="113">
        <v>100</v>
      </c>
      <c r="C72" s="114">
        <v>0.4</v>
      </c>
      <c r="D72" s="114">
        <v>0.4</v>
      </c>
      <c r="E72" s="114">
        <v>9.8000000000000007</v>
      </c>
      <c r="F72" s="114">
        <v>47</v>
      </c>
      <c r="G72" s="35" t="s">
        <v>21</v>
      </c>
      <c r="H72" s="135" t="s">
        <v>13</v>
      </c>
    </row>
    <row r="73" spans="1:8" ht="12.2" customHeight="1">
      <c r="A73" s="108" t="s">
        <v>32</v>
      </c>
      <c r="B73" s="113">
        <v>40</v>
      </c>
      <c r="C73" s="1">
        <v>3.05</v>
      </c>
      <c r="D73" s="1">
        <v>0.25</v>
      </c>
      <c r="E73" s="1">
        <v>20.07</v>
      </c>
      <c r="F73" s="1">
        <v>94.73</v>
      </c>
      <c r="G73" s="35" t="s">
        <v>46</v>
      </c>
      <c r="H73" s="135">
        <v>2023</v>
      </c>
    </row>
    <row r="74" spans="1:8" ht="21.6" customHeight="1">
      <c r="A74" s="115" t="s">
        <v>23</v>
      </c>
      <c r="B74" s="116">
        <f>SUM(B67:B73)</f>
        <v>870</v>
      </c>
      <c r="C74" s="112">
        <f t="shared" ref="C74:F74" si="9">SUM(C67:C73)</f>
        <v>25.970000000000002</v>
      </c>
      <c r="D74" s="112">
        <f t="shared" si="9"/>
        <v>27.849999999999994</v>
      </c>
      <c r="E74" s="112">
        <f t="shared" si="9"/>
        <v>106.24000000000001</v>
      </c>
      <c r="F74" s="112">
        <f t="shared" si="9"/>
        <v>803.3900000000001</v>
      </c>
      <c r="G74" s="121"/>
      <c r="H74" s="136"/>
    </row>
    <row r="75" spans="1:8" ht="14.65" customHeight="1">
      <c r="A75" s="141" t="s">
        <v>33</v>
      </c>
      <c r="B75" s="142"/>
      <c r="C75" s="142"/>
      <c r="D75" s="142"/>
      <c r="E75" s="142"/>
      <c r="F75" s="142"/>
      <c r="G75" s="142"/>
      <c r="H75" s="143"/>
    </row>
    <row r="76" spans="1:8" ht="12.2" customHeight="1">
      <c r="A76" s="12" t="s">
        <v>178</v>
      </c>
      <c r="B76" s="13">
        <v>150</v>
      </c>
      <c r="C76" s="1">
        <v>7.3</v>
      </c>
      <c r="D76" s="1">
        <v>9</v>
      </c>
      <c r="E76" s="1">
        <v>18.600000000000001</v>
      </c>
      <c r="F76" s="1">
        <v>210.2</v>
      </c>
      <c r="G76" s="35" t="s">
        <v>200</v>
      </c>
      <c r="H76" s="135">
        <v>2023</v>
      </c>
    </row>
    <row r="77" spans="1:8" ht="12.2" customHeight="1">
      <c r="A77" s="12" t="s">
        <v>108</v>
      </c>
      <c r="B77" s="13">
        <v>180</v>
      </c>
      <c r="C77" s="1">
        <v>2.85</v>
      </c>
      <c r="D77" s="1">
        <v>2.4300000000000002</v>
      </c>
      <c r="E77" s="1">
        <v>14.35</v>
      </c>
      <c r="F77" s="1">
        <v>93.15</v>
      </c>
      <c r="G77" s="35" t="s">
        <v>46</v>
      </c>
      <c r="H77" s="135">
        <v>2023</v>
      </c>
    </row>
    <row r="78" spans="1:8" ht="12.2" customHeight="1">
      <c r="A78" s="12" t="s">
        <v>32</v>
      </c>
      <c r="B78" s="13">
        <v>20</v>
      </c>
      <c r="C78" s="1">
        <v>1.53</v>
      </c>
      <c r="D78" s="1">
        <v>0.12</v>
      </c>
      <c r="E78" s="1">
        <v>10.039999999999999</v>
      </c>
      <c r="F78" s="1">
        <v>47.36</v>
      </c>
      <c r="G78" s="35" t="s">
        <v>46</v>
      </c>
      <c r="H78" s="135">
        <v>2023</v>
      </c>
    </row>
    <row r="79" spans="1:8" ht="12.2" customHeight="1">
      <c r="A79" s="115" t="s">
        <v>23</v>
      </c>
      <c r="B79" s="116">
        <f>SUM(B76:B78)</f>
        <v>350</v>
      </c>
      <c r="C79" s="112">
        <f t="shared" ref="C79:F79" si="10">SUM(C76:C78)</f>
        <v>11.68</v>
      </c>
      <c r="D79" s="112">
        <f t="shared" si="10"/>
        <v>11.549999999999999</v>
      </c>
      <c r="E79" s="112">
        <f t="shared" si="10"/>
        <v>42.99</v>
      </c>
      <c r="F79" s="112">
        <f t="shared" si="10"/>
        <v>350.71000000000004</v>
      </c>
      <c r="G79" s="121"/>
      <c r="H79" s="136"/>
    </row>
    <row r="80" spans="1:8" ht="21.6" customHeight="1">
      <c r="A80" s="115" t="s">
        <v>38</v>
      </c>
      <c r="B80" s="122"/>
      <c r="C80" s="123">
        <f>C79+C74+C65</f>
        <v>56.500000000000007</v>
      </c>
      <c r="D80" s="123">
        <f t="shared" ref="D80:F80" si="11">D79+D74+D65</f>
        <v>58.94</v>
      </c>
      <c r="E80" s="123">
        <f t="shared" si="11"/>
        <v>217.12777777777779</v>
      </c>
      <c r="F80" s="123">
        <f t="shared" si="11"/>
        <v>1638.44</v>
      </c>
      <c r="G80" s="121"/>
      <c r="H80" s="136"/>
    </row>
    <row r="81" spans="1:8" ht="1.1499999999999999" customHeight="1"/>
    <row r="82" spans="1:8" ht="14.1" customHeight="1">
      <c r="A82" s="124" t="s">
        <v>15</v>
      </c>
      <c r="B82" s="124"/>
      <c r="C82" s="125"/>
      <c r="D82" s="125"/>
      <c r="E82" s="125"/>
      <c r="F82" s="125"/>
      <c r="G82" s="124"/>
      <c r="H82" s="137"/>
    </row>
    <row r="83" spans="1:8" ht="28.35" customHeight="1">
      <c r="A83" s="153" t="s">
        <v>213</v>
      </c>
      <c r="B83" s="159"/>
      <c r="C83" s="159"/>
      <c r="D83" s="159"/>
      <c r="E83" s="159"/>
      <c r="F83" s="159"/>
      <c r="G83" s="159"/>
      <c r="H83" s="159"/>
    </row>
    <row r="84" spans="1:8" ht="13.35" customHeight="1">
      <c r="A84" s="111" t="s">
        <v>1</v>
      </c>
      <c r="B84" s="144" t="s">
        <v>2</v>
      </c>
      <c r="C84" s="146" t="s">
        <v>3</v>
      </c>
      <c r="D84" s="147"/>
      <c r="E84" s="148"/>
      <c r="F84" s="149" t="s">
        <v>4</v>
      </c>
      <c r="G84" s="144" t="s">
        <v>5</v>
      </c>
      <c r="H84" s="151" t="s">
        <v>6</v>
      </c>
    </row>
    <row r="85" spans="1:8" ht="26.65" customHeight="1">
      <c r="A85" s="111"/>
      <c r="B85" s="145"/>
      <c r="C85" s="112" t="s">
        <v>7</v>
      </c>
      <c r="D85" s="112" t="s">
        <v>8</v>
      </c>
      <c r="E85" s="112" t="s">
        <v>9</v>
      </c>
      <c r="F85" s="150"/>
      <c r="G85" s="145"/>
      <c r="H85" s="152"/>
    </row>
    <row r="86" spans="1:8" ht="14.65" customHeight="1">
      <c r="A86" s="141" t="s">
        <v>10</v>
      </c>
      <c r="B86" s="142"/>
      <c r="C86" s="142"/>
      <c r="D86" s="142"/>
      <c r="E86" s="142"/>
      <c r="F86" s="142"/>
      <c r="G86" s="142"/>
      <c r="H86" s="143"/>
    </row>
    <row r="87" spans="1:8" ht="12.2" customHeight="1">
      <c r="A87" s="108" t="s">
        <v>221</v>
      </c>
      <c r="B87" s="113">
        <v>120</v>
      </c>
      <c r="C87" s="114">
        <f>0.4*120/100</f>
        <v>0.48</v>
      </c>
      <c r="D87" s="114">
        <v>0.5</v>
      </c>
      <c r="E87" s="114">
        <f>9.8*120/100</f>
        <v>11.76</v>
      </c>
      <c r="F87" s="114">
        <f>47*120/100</f>
        <v>56.4</v>
      </c>
      <c r="G87" s="35" t="s">
        <v>198</v>
      </c>
      <c r="H87" s="135" t="s">
        <v>35</v>
      </c>
    </row>
    <row r="88" spans="1:8" ht="12.2" customHeight="1">
      <c r="A88" s="108" t="s">
        <v>70</v>
      </c>
      <c r="B88" s="113">
        <v>170</v>
      </c>
      <c r="C88" s="114">
        <v>10.199999999999999</v>
      </c>
      <c r="D88" s="114">
        <v>14.35</v>
      </c>
      <c r="E88" s="114">
        <v>29.8</v>
      </c>
      <c r="F88" s="114">
        <v>327.5</v>
      </c>
      <c r="G88" s="35" t="s">
        <v>71</v>
      </c>
      <c r="H88" s="135" t="s">
        <v>43</v>
      </c>
    </row>
    <row r="89" spans="1:8" ht="12.2" customHeight="1">
      <c r="A89" s="108" t="s">
        <v>72</v>
      </c>
      <c r="B89" s="113">
        <v>180</v>
      </c>
      <c r="C89" s="114">
        <v>5.2</v>
      </c>
      <c r="D89" s="114">
        <v>4.5</v>
      </c>
      <c r="E89" s="114">
        <v>7.2</v>
      </c>
      <c r="F89" s="114">
        <v>95.4</v>
      </c>
      <c r="G89" s="35" t="s">
        <v>53</v>
      </c>
      <c r="H89" s="135" t="s">
        <v>73</v>
      </c>
    </row>
    <row r="90" spans="1:8" ht="12.2" customHeight="1">
      <c r="A90" s="108" t="s">
        <v>32</v>
      </c>
      <c r="B90" s="113">
        <v>30</v>
      </c>
      <c r="C90" s="1">
        <v>2.2999999999999998</v>
      </c>
      <c r="D90" s="1">
        <v>0.19</v>
      </c>
      <c r="E90" s="1">
        <v>15.05</v>
      </c>
      <c r="F90" s="1">
        <v>71.05</v>
      </c>
      <c r="G90" s="35" t="s">
        <v>46</v>
      </c>
      <c r="H90" s="135">
        <v>2023</v>
      </c>
    </row>
    <row r="91" spans="1:8" ht="12.2" customHeight="1">
      <c r="A91" s="108" t="s">
        <v>22</v>
      </c>
      <c r="B91" s="113">
        <v>20</v>
      </c>
      <c r="C91" s="1">
        <v>1.1200000000000001</v>
      </c>
      <c r="D91" s="1">
        <v>0.22</v>
      </c>
      <c r="E91" s="1">
        <v>9.8800000000000008</v>
      </c>
      <c r="F91" s="1">
        <v>45.98</v>
      </c>
      <c r="G91" s="35" t="s">
        <v>46</v>
      </c>
      <c r="H91" s="135">
        <v>2023</v>
      </c>
    </row>
    <row r="92" spans="1:8" ht="12.2" customHeight="1">
      <c r="A92" s="115" t="s">
        <v>23</v>
      </c>
      <c r="B92" s="116">
        <f>SUM(B87:B91)</f>
        <v>520</v>
      </c>
      <c r="C92" s="112">
        <f t="shared" ref="C92:F92" si="12">SUM(C87:C91)</f>
        <v>19.3</v>
      </c>
      <c r="D92" s="112">
        <f t="shared" si="12"/>
        <v>19.760000000000002</v>
      </c>
      <c r="E92" s="112">
        <f t="shared" si="12"/>
        <v>73.69</v>
      </c>
      <c r="F92" s="112">
        <f t="shared" si="12"/>
        <v>596.32999999999993</v>
      </c>
      <c r="G92" s="121"/>
      <c r="H92" s="136"/>
    </row>
    <row r="93" spans="1:8" ht="14.65" customHeight="1">
      <c r="A93" s="141" t="s">
        <v>24</v>
      </c>
      <c r="B93" s="142"/>
      <c r="C93" s="142"/>
      <c r="D93" s="142"/>
      <c r="E93" s="142"/>
      <c r="F93" s="142"/>
      <c r="G93" s="142"/>
      <c r="H93" s="143"/>
    </row>
    <row r="94" spans="1:8" ht="12.2" customHeight="1">
      <c r="A94" s="108" t="s">
        <v>74</v>
      </c>
      <c r="B94" s="113">
        <v>60</v>
      </c>
      <c r="C94" s="114">
        <v>0.8</v>
      </c>
      <c r="D94" s="114">
        <v>3</v>
      </c>
      <c r="E94" s="114">
        <v>4.2</v>
      </c>
      <c r="F94" s="114">
        <v>47.5</v>
      </c>
      <c r="G94" s="35" t="s">
        <v>201</v>
      </c>
      <c r="H94" s="135" t="s">
        <v>35</v>
      </c>
    </row>
    <row r="95" spans="1:8" ht="12.2" customHeight="1">
      <c r="A95" s="108" t="s">
        <v>75</v>
      </c>
      <c r="B95" s="113">
        <v>200</v>
      </c>
      <c r="C95" s="114">
        <v>3</v>
      </c>
      <c r="D95" s="114">
        <v>4.7</v>
      </c>
      <c r="E95" s="114">
        <v>12.4</v>
      </c>
      <c r="F95" s="114">
        <v>107.3</v>
      </c>
      <c r="G95" s="35" t="s">
        <v>76</v>
      </c>
      <c r="H95" s="135" t="s">
        <v>73</v>
      </c>
    </row>
    <row r="96" spans="1:8" ht="12.2" customHeight="1">
      <c r="A96" s="108" t="s">
        <v>77</v>
      </c>
      <c r="B96" s="113">
        <v>170</v>
      </c>
      <c r="C96" s="114">
        <v>12.4</v>
      </c>
      <c r="D96" s="114">
        <v>14.1</v>
      </c>
      <c r="E96" s="114">
        <v>18.899999999999999</v>
      </c>
      <c r="F96" s="114">
        <v>300.5</v>
      </c>
      <c r="G96" s="35" t="s">
        <v>78</v>
      </c>
      <c r="H96" s="135">
        <v>2017</v>
      </c>
    </row>
    <row r="97" spans="1:8" ht="12.2" customHeight="1">
      <c r="A97" s="108" t="s">
        <v>79</v>
      </c>
      <c r="B97" s="113">
        <v>180</v>
      </c>
      <c r="C97" s="114">
        <v>3.4</v>
      </c>
      <c r="D97" s="114">
        <v>2.7</v>
      </c>
      <c r="E97" s="114">
        <v>14.2</v>
      </c>
      <c r="F97" s="114">
        <v>95.9</v>
      </c>
      <c r="G97" s="35" t="s">
        <v>80</v>
      </c>
      <c r="H97" s="135" t="s">
        <v>73</v>
      </c>
    </row>
    <row r="98" spans="1:8" ht="12.2" customHeight="1">
      <c r="A98" s="108" t="s">
        <v>32</v>
      </c>
      <c r="B98" s="113">
        <v>40</v>
      </c>
      <c r="C98" s="1">
        <v>3.05</v>
      </c>
      <c r="D98" s="1">
        <v>0.25</v>
      </c>
      <c r="E98" s="1">
        <v>20.07</v>
      </c>
      <c r="F98" s="1">
        <v>94.73</v>
      </c>
      <c r="G98" s="35" t="s">
        <v>46</v>
      </c>
      <c r="H98" s="135">
        <v>2033</v>
      </c>
    </row>
    <row r="99" spans="1:8" ht="12.2" customHeight="1">
      <c r="A99" s="108" t="s">
        <v>22</v>
      </c>
      <c r="B99" s="113">
        <v>20</v>
      </c>
      <c r="C99" s="1">
        <v>1.1200000000000001</v>
      </c>
      <c r="D99" s="1">
        <v>0.22</v>
      </c>
      <c r="E99" s="1">
        <v>9.8800000000000008</v>
      </c>
      <c r="F99" s="1">
        <v>45.98</v>
      </c>
      <c r="G99" s="35" t="s">
        <v>46</v>
      </c>
      <c r="H99" s="135">
        <v>2023</v>
      </c>
    </row>
    <row r="100" spans="1:8" ht="12.2" customHeight="1">
      <c r="A100" s="108" t="s">
        <v>81</v>
      </c>
      <c r="B100" s="113">
        <v>30</v>
      </c>
      <c r="C100" s="114">
        <v>2.2999999999999998</v>
      </c>
      <c r="D100" s="114">
        <v>2.9</v>
      </c>
      <c r="E100" s="114">
        <v>22.3</v>
      </c>
      <c r="F100" s="114">
        <v>125.1</v>
      </c>
      <c r="G100" s="35"/>
      <c r="H100" s="135"/>
    </row>
    <row r="101" spans="1:8" ht="21.6" customHeight="1">
      <c r="A101" s="115" t="s">
        <v>23</v>
      </c>
      <c r="B101" s="116">
        <f>SUM(B94:B100)</f>
        <v>700</v>
      </c>
      <c r="C101" s="112">
        <f t="shared" ref="C101:F101" si="13">SUM(C94:C100)</f>
        <v>26.07</v>
      </c>
      <c r="D101" s="112">
        <f t="shared" si="13"/>
        <v>27.869999999999997</v>
      </c>
      <c r="E101" s="112">
        <f t="shared" si="13"/>
        <v>101.95</v>
      </c>
      <c r="F101" s="112">
        <f t="shared" si="13"/>
        <v>817.0100000000001</v>
      </c>
      <c r="G101" s="121"/>
      <c r="H101" s="136"/>
    </row>
    <row r="102" spans="1:8" ht="14.65" customHeight="1">
      <c r="A102" s="141" t="s">
        <v>33</v>
      </c>
      <c r="B102" s="142"/>
      <c r="C102" s="142"/>
      <c r="D102" s="142"/>
      <c r="E102" s="142"/>
      <c r="F102" s="142"/>
      <c r="G102" s="142"/>
      <c r="H102" s="143"/>
    </row>
    <row r="103" spans="1:8" ht="12.2" customHeight="1">
      <c r="A103" s="12" t="s">
        <v>131</v>
      </c>
      <c r="B103" s="13">
        <v>150</v>
      </c>
      <c r="C103" s="1">
        <v>6.1</v>
      </c>
      <c r="D103" s="1">
        <v>8.1</v>
      </c>
      <c r="E103" s="1">
        <v>24.4</v>
      </c>
      <c r="F103" s="1">
        <v>198.2</v>
      </c>
      <c r="G103" s="35" t="s">
        <v>82</v>
      </c>
      <c r="H103" s="135" t="s">
        <v>83</v>
      </c>
    </row>
    <row r="104" spans="1:8" ht="12.2" customHeight="1">
      <c r="A104" s="12" t="s">
        <v>22</v>
      </c>
      <c r="B104" s="13">
        <v>20</v>
      </c>
      <c r="C104" s="1">
        <v>1.1200000000000001</v>
      </c>
      <c r="D104" s="1">
        <v>0.22</v>
      </c>
      <c r="E104" s="1">
        <v>9.8800000000000008</v>
      </c>
      <c r="F104" s="1">
        <v>45.98</v>
      </c>
      <c r="G104" s="35" t="s">
        <v>46</v>
      </c>
      <c r="H104" s="135">
        <v>2023</v>
      </c>
    </row>
    <row r="105" spans="1:8" ht="12.2" customHeight="1">
      <c r="A105" s="12" t="s">
        <v>17</v>
      </c>
      <c r="B105" s="13">
        <v>180</v>
      </c>
      <c r="C105" s="1">
        <f>1.52*180/200</f>
        <v>1.3680000000000001</v>
      </c>
      <c r="D105" s="1">
        <f>1.35*180/200</f>
        <v>1.2150000000000001</v>
      </c>
      <c r="E105" s="1">
        <f>15.9*180/200</f>
        <v>14.31</v>
      </c>
      <c r="F105" s="1">
        <f>81*180/200</f>
        <v>72.900000000000006</v>
      </c>
      <c r="G105" s="35" t="s">
        <v>18</v>
      </c>
      <c r="H105" s="135" t="s">
        <v>13</v>
      </c>
    </row>
    <row r="106" spans="1:8" ht="12.2" customHeight="1">
      <c r="A106" s="115" t="s">
        <v>23</v>
      </c>
      <c r="B106" s="116">
        <f t="shared" ref="B106:F106" si="14">SUM(B103:B105)</f>
        <v>350</v>
      </c>
      <c r="C106" s="112">
        <f t="shared" si="14"/>
        <v>8.5879999999999992</v>
      </c>
      <c r="D106" s="112">
        <f t="shared" si="14"/>
        <v>9.5350000000000001</v>
      </c>
      <c r="E106" s="112">
        <f t="shared" si="14"/>
        <v>48.59</v>
      </c>
      <c r="F106" s="112">
        <f t="shared" si="14"/>
        <v>317.08</v>
      </c>
      <c r="G106" s="121"/>
      <c r="H106" s="136"/>
    </row>
    <row r="107" spans="1:8" ht="21.6" customHeight="1">
      <c r="A107" s="115" t="s">
        <v>38</v>
      </c>
      <c r="B107" s="122"/>
      <c r="C107" s="123">
        <f t="shared" ref="C107:F107" si="15">C106+C101+C92</f>
        <v>53.957999999999998</v>
      </c>
      <c r="D107" s="123">
        <f t="shared" si="15"/>
        <v>57.165000000000006</v>
      </c>
      <c r="E107" s="123">
        <f t="shared" si="15"/>
        <v>224.23000000000002</v>
      </c>
      <c r="F107" s="123">
        <f t="shared" si="15"/>
        <v>1730.42</v>
      </c>
      <c r="G107" s="121"/>
      <c r="H107" s="136"/>
    </row>
    <row r="108" spans="1:8" ht="14.1" customHeight="1">
      <c r="A108" s="124" t="s">
        <v>84</v>
      </c>
      <c r="B108" s="124"/>
      <c r="C108" s="125"/>
      <c r="D108" s="125"/>
      <c r="E108" s="125"/>
      <c r="F108" s="125"/>
      <c r="G108" s="124"/>
      <c r="H108" s="137"/>
    </row>
    <row r="109" spans="1:8" ht="28.35" customHeight="1">
      <c r="A109" s="153" t="s">
        <v>214</v>
      </c>
      <c r="B109" s="159"/>
      <c r="C109" s="159"/>
      <c r="D109" s="159"/>
      <c r="E109" s="159"/>
      <c r="F109" s="159"/>
      <c r="G109" s="159"/>
      <c r="H109" s="159"/>
    </row>
    <row r="110" spans="1:8" ht="13.35" customHeight="1">
      <c r="A110" s="111" t="s">
        <v>1</v>
      </c>
      <c r="B110" s="144" t="s">
        <v>2</v>
      </c>
      <c r="C110" s="146" t="s">
        <v>3</v>
      </c>
      <c r="D110" s="147"/>
      <c r="E110" s="148"/>
      <c r="F110" s="149" t="s">
        <v>4</v>
      </c>
      <c r="G110" s="144" t="s">
        <v>5</v>
      </c>
      <c r="H110" s="151" t="s">
        <v>6</v>
      </c>
    </row>
    <row r="111" spans="1:8" ht="26.65" customHeight="1">
      <c r="A111" s="111"/>
      <c r="B111" s="145"/>
      <c r="C111" s="112" t="s">
        <v>7</v>
      </c>
      <c r="D111" s="112" t="s">
        <v>8</v>
      </c>
      <c r="E111" s="112" t="s">
        <v>9</v>
      </c>
      <c r="F111" s="150"/>
      <c r="G111" s="145"/>
      <c r="H111" s="152"/>
    </row>
    <row r="112" spans="1:8" ht="14.65" customHeight="1">
      <c r="A112" s="141" t="s">
        <v>10</v>
      </c>
      <c r="B112" s="142"/>
      <c r="C112" s="142"/>
      <c r="D112" s="142"/>
      <c r="E112" s="142"/>
      <c r="F112" s="142"/>
      <c r="G112" s="142"/>
      <c r="H112" s="143"/>
    </row>
    <row r="113" spans="1:8" ht="12.2" customHeight="1">
      <c r="A113" s="108" t="s">
        <v>40</v>
      </c>
      <c r="B113" s="113">
        <v>60</v>
      </c>
      <c r="C113" s="114">
        <v>0.5</v>
      </c>
      <c r="D113" s="114">
        <v>0.1</v>
      </c>
      <c r="E113" s="114">
        <v>1</v>
      </c>
      <c r="F113" s="114">
        <v>7.8</v>
      </c>
      <c r="G113" s="35" t="s">
        <v>85</v>
      </c>
      <c r="H113" s="135">
        <v>2017</v>
      </c>
    </row>
    <row r="114" spans="1:8" ht="12.2" customHeight="1">
      <c r="A114" s="108" t="s">
        <v>86</v>
      </c>
      <c r="B114" s="113">
        <v>150</v>
      </c>
      <c r="C114" s="114">
        <v>3.1</v>
      </c>
      <c r="D114" s="114">
        <v>4</v>
      </c>
      <c r="E114" s="114">
        <v>20.9</v>
      </c>
      <c r="F114" s="114">
        <v>136.30000000000001</v>
      </c>
      <c r="G114" s="35" t="s">
        <v>87</v>
      </c>
      <c r="H114" s="135" t="s">
        <v>73</v>
      </c>
    </row>
    <row r="115" spans="1:8" ht="12.2" customHeight="1">
      <c r="A115" s="108" t="s">
        <v>88</v>
      </c>
      <c r="B115" s="113">
        <v>100</v>
      </c>
      <c r="C115" s="114">
        <v>13.6</v>
      </c>
      <c r="D115" s="114">
        <v>11.7</v>
      </c>
      <c r="E115" s="114">
        <v>25.1</v>
      </c>
      <c r="F115" s="114">
        <v>237.3</v>
      </c>
      <c r="G115" s="35" t="s">
        <v>89</v>
      </c>
      <c r="H115" s="135" t="s">
        <v>73</v>
      </c>
    </row>
    <row r="116" spans="1:8" ht="12.2" customHeight="1">
      <c r="A116" s="108" t="s">
        <v>90</v>
      </c>
      <c r="B116" s="113">
        <v>180</v>
      </c>
      <c r="C116" s="114">
        <v>0.1</v>
      </c>
      <c r="D116" s="114">
        <v>0.1</v>
      </c>
      <c r="E116" s="114">
        <v>10.199999999999999</v>
      </c>
      <c r="F116" s="114">
        <v>43.5</v>
      </c>
      <c r="G116" s="35" t="s">
        <v>56</v>
      </c>
      <c r="H116" s="135" t="s">
        <v>73</v>
      </c>
    </row>
    <row r="117" spans="1:8" ht="12.2" customHeight="1">
      <c r="A117" s="12" t="s">
        <v>32</v>
      </c>
      <c r="B117" s="13">
        <v>20</v>
      </c>
      <c r="C117" s="1">
        <v>1.53</v>
      </c>
      <c r="D117" s="1">
        <v>0.12</v>
      </c>
      <c r="E117" s="1">
        <v>10.039999999999999</v>
      </c>
      <c r="F117" s="1">
        <v>47.36</v>
      </c>
      <c r="G117" s="35" t="s">
        <v>46</v>
      </c>
      <c r="H117" s="135">
        <v>2023</v>
      </c>
    </row>
    <row r="118" spans="1:8" ht="21.6" customHeight="1">
      <c r="A118" s="115" t="s">
        <v>23</v>
      </c>
      <c r="B118" s="116">
        <f>SUM(B113:B117)</f>
        <v>510</v>
      </c>
      <c r="C118" s="112">
        <f t="shared" ref="C118:F118" si="16">SUM(C113:C117)</f>
        <v>18.830000000000002</v>
      </c>
      <c r="D118" s="112">
        <f t="shared" si="16"/>
        <v>16.02</v>
      </c>
      <c r="E118" s="112">
        <f t="shared" si="16"/>
        <v>67.240000000000009</v>
      </c>
      <c r="F118" s="112">
        <f t="shared" si="16"/>
        <v>472.26000000000005</v>
      </c>
      <c r="G118" s="121"/>
      <c r="H118" s="136"/>
    </row>
    <row r="119" spans="1:8" ht="14.65" customHeight="1">
      <c r="A119" s="141" t="s">
        <v>24</v>
      </c>
      <c r="B119" s="142"/>
      <c r="C119" s="142"/>
      <c r="D119" s="142"/>
      <c r="E119" s="142"/>
      <c r="F119" s="142"/>
      <c r="G119" s="142"/>
      <c r="H119" s="143"/>
    </row>
    <row r="120" spans="1:8" ht="12.2" customHeight="1">
      <c r="A120" s="108" t="s">
        <v>91</v>
      </c>
      <c r="B120" s="113">
        <v>60</v>
      </c>
      <c r="C120" s="114">
        <v>0.7</v>
      </c>
      <c r="D120" s="114">
        <v>3.1</v>
      </c>
      <c r="E120" s="114">
        <v>5.7</v>
      </c>
      <c r="F120" s="114">
        <v>54</v>
      </c>
      <c r="G120" s="35" t="s">
        <v>92</v>
      </c>
      <c r="H120" s="135" t="s">
        <v>93</v>
      </c>
    </row>
    <row r="121" spans="1:8" ht="12.2" customHeight="1">
      <c r="A121" s="108" t="s">
        <v>94</v>
      </c>
      <c r="B121" s="113">
        <v>200</v>
      </c>
      <c r="C121" s="114">
        <v>7.1</v>
      </c>
      <c r="D121" s="114">
        <v>8.6999999999999993</v>
      </c>
      <c r="E121" s="114">
        <v>6.1</v>
      </c>
      <c r="F121" s="114">
        <v>230.1</v>
      </c>
      <c r="G121" s="35" t="s">
        <v>95</v>
      </c>
      <c r="H121" s="135" t="s">
        <v>73</v>
      </c>
    </row>
    <row r="122" spans="1:8" ht="12.2" customHeight="1">
      <c r="A122" s="108" t="s">
        <v>96</v>
      </c>
      <c r="B122" s="113">
        <v>150</v>
      </c>
      <c r="C122" s="114">
        <v>9.0500000000000007</v>
      </c>
      <c r="D122" s="114">
        <v>10.9</v>
      </c>
      <c r="E122" s="114">
        <v>43.1</v>
      </c>
      <c r="F122" s="114">
        <v>239.1</v>
      </c>
      <c r="G122" s="35" t="s">
        <v>202</v>
      </c>
      <c r="H122" s="135">
        <v>2023</v>
      </c>
    </row>
    <row r="123" spans="1:8" ht="12.2" customHeight="1">
      <c r="A123" s="108" t="s">
        <v>44</v>
      </c>
      <c r="B123" s="113">
        <v>200</v>
      </c>
      <c r="C123" s="114">
        <v>1</v>
      </c>
      <c r="D123" s="114">
        <v>0.2</v>
      </c>
      <c r="E123" s="114">
        <v>19.600000000000001</v>
      </c>
      <c r="F123" s="114">
        <v>83.4</v>
      </c>
      <c r="G123" s="35" t="s">
        <v>45</v>
      </c>
      <c r="H123" s="135">
        <v>2017</v>
      </c>
    </row>
    <row r="124" spans="1:8" ht="12.2" customHeight="1">
      <c r="A124" s="108" t="s">
        <v>32</v>
      </c>
      <c r="B124" s="113">
        <v>30</v>
      </c>
      <c r="C124" s="1">
        <v>2.2999999999999998</v>
      </c>
      <c r="D124" s="1">
        <v>0.19</v>
      </c>
      <c r="E124" s="1">
        <v>15.05</v>
      </c>
      <c r="F124" s="1">
        <v>71.05</v>
      </c>
      <c r="G124" s="35" t="s">
        <v>46</v>
      </c>
      <c r="H124" s="135">
        <v>2023</v>
      </c>
    </row>
    <row r="125" spans="1:8" ht="12.2" customHeight="1">
      <c r="A125" s="108" t="s">
        <v>22</v>
      </c>
      <c r="B125" s="113">
        <v>20</v>
      </c>
      <c r="C125" s="1">
        <v>1.1200000000000001</v>
      </c>
      <c r="D125" s="1">
        <v>0.22</v>
      </c>
      <c r="E125" s="1">
        <v>9.8800000000000008</v>
      </c>
      <c r="F125" s="1">
        <v>45.98</v>
      </c>
      <c r="G125" s="35" t="s">
        <v>46</v>
      </c>
      <c r="H125" s="135">
        <v>2023</v>
      </c>
    </row>
    <row r="126" spans="1:8" ht="12.2" customHeight="1">
      <c r="A126" s="108" t="s">
        <v>139</v>
      </c>
      <c r="B126" s="113">
        <v>200</v>
      </c>
      <c r="C126" s="114">
        <v>5.6</v>
      </c>
      <c r="D126" s="114">
        <v>4.9000000000000004</v>
      </c>
      <c r="E126" s="114">
        <v>9.3000000000000007</v>
      </c>
      <c r="F126" s="114">
        <v>104.8</v>
      </c>
      <c r="G126" s="35" t="s">
        <v>46</v>
      </c>
      <c r="H126" s="135" t="s">
        <v>35</v>
      </c>
    </row>
    <row r="127" spans="1:8" ht="21.6" customHeight="1">
      <c r="A127" s="115" t="s">
        <v>23</v>
      </c>
      <c r="B127" s="116">
        <f>SUM(B120:B126)</f>
        <v>860</v>
      </c>
      <c r="C127" s="112">
        <f t="shared" ref="C127:F127" si="17">SUM(C120:C126)</f>
        <v>26.870000000000005</v>
      </c>
      <c r="D127" s="112">
        <f t="shared" si="17"/>
        <v>28.21</v>
      </c>
      <c r="E127" s="112">
        <f t="shared" si="17"/>
        <v>108.72999999999999</v>
      </c>
      <c r="F127" s="112">
        <f t="shared" si="17"/>
        <v>828.43</v>
      </c>
      <c r="G127" s="121"/>
      <c r="H127" s="136"/>
    </row>
    <row r="128" spans="1:8" ht="14.65" customHeight="1">
      <c r="A128" s="141" t="s">
        <v>33</v>
      </c>
      <c r="B128" s="142"/>
      <c r="C128" s="142"/>
      <c r="D128" s="142"/>
      <c r="E128" s="142"/>
      <c r="F128" s="142"/>
      <c r="G128" s="142"/>
      <c r="H128" s="143"/>
    </row>
    <row r="129" spans="1:8" ht="12.2" customHeight="1">
      <c r="A129" s="12" t="s">
        <v>63</v>
      </c>
      <c r="B129" s="13">
        <v>100</v>
      </c>
      <c r="C129" s="1">
        <v>0.4</v>
      </c>
      <c r="D129" s="1">
        <v>0.4</v>
      </c>
      <c r="E129" s="1">
        <v>9.8000000000000007</v>
      </c>
      <c r="F129" s="1">
        <v>47</v>
      </c>
      <c r="G129" s="35" t="s">
        <v>98</v>
      </c>
      <c r="H129" s="135" t="s">
        <v>73</v>
      </c>
    </row>
    <row r="130" spans="1:8" ht="12.2" customHeight="1">
      <c r="A130" s="12" t="s">
        <v>179</v>
      </c>
      <c r="B130" s="13">
        <v>180</v>
      </c>
      <c r="C130" s="1">
        <v>4.68</v>
      </c>
      <c r="D130" s="1">
        <v>4.05</v>
      </c>
      <c r="E130" s="1">
        <v>6.48</v>
      </c>
      <c r="F130" s="1">
        <v>85.86</v>
      </c>
      <c r="G130" s="35" t="s">
        <v>99</v>
      </c>
      <c r="H130" s="135" t="s">
        <v>73</v>
      </c>
    </row>
    <row r="131" spans="1:8" ht="12.2" customHeight="1">
      <c r="A131" s="12" t="s">
        <v>180</v>
      </c>
      <c r="B131" s="14">
        <v>75</v>
      </c>
      <c r="C131" s="1">
        <v>6.71</v>
      </c>
      <c r="D131" s="1">
        <v>7.52</v>
      </c>
      <c r="E131" s="1">
        <v>16.7</v>
      </c>
      <c r="F131" s="1">
        <v>159.15</v>
      </c>
      <c r="G131" s="35" t="s">
        <v>100</v>
      </c>
      <c r="H131" s="135" t="s">
        <v>83</v>
      </c>
    </row>
    <row r="132" spans="1:8" ht="12.2" customHeight="1">
      <c r="A132" s="115" t="s">
        <v>23</v>
      </c>
      <c r="B132" s="116">
        <f>SUM(B129:B131)</f>
        <v>355</v>
      </c>
      <c r="C132" s="112">
        <f t="shared" ref="C132:F132" si="18">SUM(C129:C131)</f>
        <v>11.79</v>
      </c>
      <c r="D132" s="112">
        <f t="shared" si="18"/>
        <v>11.969999999999999</v>
      </c>
      <c r="E132" s="112">
        <f t="shared" si="18"/>
        <v>32.980000000000004</v>
      </c>
      <c r="F132" s="112">
        <f t="shared" si="18"/>
        <v>292.01</v>
      </c>
      <c r="G132" s="121"/>
      <c r="H132" s="136"/>
    </row>
    <row r="133" spans="1:8" ht="21.6" customHeight="1">
      <c r="A133" s="115" t="s">
        <v>38</v>
      </c>
      <c r="B133" s="122"/>
      <c r="C133" s="123">
        <f>C132+C127+C118</f>
        <v>57.490000000000009</v>
      </c>
      <c r="D133" s="123">
        <f t="shared" ref="D133:F133" si="19">D132+D127+D118</f>
        <v>56.2</v>
      </c>
      <c r="E133" s="123">
        <f t="shared" si="19"/>
        <v>208.95</v>
      </c>
      <c r="F133" s="123">
        <f t="shared" si="19"/>
        <v>1592.7</v>
      </c>
      <c r="G133" s="121"/>
      <c r="H133" s="136"/>
    </row>
    <row r="134" spans="1:8" ht="14.1" customHeight="1">
      <c r="A134" s="124" t="s">
        <v>101</v>
      </c>
      <c r="B134" s="124"/>
      <c r="C134" s="125"/>
      <c r="D134" s="125"/>
      <c r="E134" s="125"/>
      <c r="F134" s="125"/>
      <c r="G134" s="124"/>
      <c r="H134" s="137"/>
    </row>
    <row r="135" spans="1:8" ht="28.35" customHeight="1">
      <c r="A135" s="153" t="s">
        <v>219</v>
      </c>
      <c r="B135" s="159"/>
      <c r="C135" s="159"/>
      <c r="D135" s="159"/>
      <c r="E135" s="159"/>
      <c r="F135" s="159"/>
      <c r="G135" s="159"/>
      <c r="H135" s="159"/>
    </row>
    <row r="136" spans="1:8" ht="13.35" customHeight="1">
      <c r="A136" s="111" t="s">
        <v>1</v>
      </c>
      <c r="B136" s="144" t="s">
        <v>2</v>
      </c>
      <c r="C136" s="146" t="s">
        <v>3</v>
      </c>
      <c r="D136" s="147"/>
      <c r="E136" s="148"/>
      <c r="F136" s="149" t="s">
        <v>4</v>
      </c>
      <c r="G136" s="144" t="s">
        <v>5</v>
      </c>
      <c r="H136" s="151" t="s">
        <v>6</v>
      </c>
    </row>
    <row r="137" spans="1:8" ht="26.65" customHeight="1">
      <c r="A137" s="111"/>
      <c r="B137" s="145"/>
      <c r="C137" s="112" t="s">
        <v>7</v>
      </c>
      <c r="D137" s="112" t="s">
        <v>8</v>
      </c>
      <c r="E137" s="112" t="s">
        <v>9</v>
      </c>
      <c r="F137" s="150"/>
      <c r="G137" s="145"/>
      <c r="H137" s="152"/>
    </row>
    <row r="138" spans="1:8" ht="14.65" customHeight="1">
      <c r="A138" s="141" t="s">
        <v>10</v>
      </c>
      <c r="B138" s="142"/>
      <c r="C138" s="142"/>
      <c r="D138" s="142"/>
      <c r="E138" s="142"/>
      <c r="F138" s="142"/>
      <c r="G138" s="142"/>
      <c r="H138" s="143"/>
    </row>
    <row r="139" spans="1:8" ht="12.2" customHeight="1">
      <c r="A139" s="108" t="s">
        <v>203</v>
      </c>
      <c r="B139" s="113">
        <v>100</v>
      </c>
      <c r="C139" s="114">
        <v>0.4</v>
      </c>
      <c r="D139" s="114">
        <v>0.4</v>
      </c>
      <c r="E139" s="114">
        <v>9.8000000000000007</v>
      </c>
      <c r="F139" s="114">
        <v>47</v>
      </c>
      <c r="G139" s="35" t="s">
        <v>102</v>
      </c>
      <c r="H139" s="135" t="s">
        <v>73</v>
      </c>
    </row>
    <row r="140" spans="1:8" ht="12.2" customHeight="1">
      <c r="A140" s="108" t="s">
        <v>103</v>
      </c>
      <c r="B140" s="113">
        <v>180</v>
      </c>
      <c r="C140" s="114">
        <v>10.6</v>
      </c>
      <c r="D140" s="114">
        <v>12.4</v>
      </c>
      <c r="E140" s="114">
        <v>44.8</v>
      </c>
      <c r="F140" s="114">
        <v>342.7</v>
      </c>
      <c r="G140" s="35" t="s">
        <v>104</v>
      </c>
      <c r="H140" s="135" t="s">
        <v>105</v>
      </c>
    </row>
    <row r="141" spans="1:8" ht="12.2" customHeight="1">
      <c r="A141" s="108" t="s">
        <v>106</v>
      </c>
      <c r="B141" s="113">
        <v>40</v>
      </c>
      <c r="C141" s="114">
        <v>5</v>
      </c>
      <c r="D141" s="114">
        <v>4.5</v>
      </c>
      <c r="E141" s="114">
        <v>0.3</v>
      </c>
      <c r="F141" s="114">
        <v>61.3</v>
      </c>
      <c r="G141" s="35" t="s">
        <v>107</v>
      </c>
      <c r="H141" s="135" t="s">
        <v>73</v>
      </c>
    </row>
    <row r="142" spans="1:8" ht="12.2" customHeight="1">
      <c r="A142" s="108" t="s">
        <v>17</v>
      </c>
      <c r="B142" s="113">
        <v>180</v>
      </c>
      <c r="C142" s="114">
        <v>1.5</v>
      </c>
      <c r="D142" s="114">
        <v>1.1000000000000001</v>
      </c>
      <c r="E142" s="114">
        <v>8.5</v>
      </c>
      <c r="F142" s="114">
        <v>50.4</v>
      </c>
      <c r="G142" s="35" t="s">
        <v>18</v>
      </c>
      <c r="H142" s="135">
        <v>2017</v>
      </c>
    </row>
    <row r="143" spans="1:8" ht="12.2" customHeight="1">
      <c r="A143" s="108" t="s">
        <v>22</v>
      </c>
      <c r="B143" s="113">
        <v>20</v>
      </c>
      <c r="C143" s="1">
        <v>1.1200000000000001</v>
      </c>
      <c r="D143" s="1">
        <v>0.22</v>
      </c>
      <c r="E143" s="1">
        <v>9.8800000000000008</v>
      </c>
      <c r="F143" s="1">
        <v>45.98</v>
      </c>
      <c r="G143" s="35" t="s">
        <v>46</v>
      </c>
      <c r="H143" s="135">
        <v>2023</v>
      </c>
    </row>
    <row r="144" spans="1:8" ht="12.2" customHeight="1">
      <c r="A144" s="115" t="s">
        <v>23</v>
      </c>
      <c r="B144" s="116">
        <f>SUM(B139:B143)</f>
        <v>520</v>
      </c>
      <c r="C144" s="112">
        <f t="shared" ref="C144:F144" si="20">SUM(C139:C143)</f>
        <v>18.62</v>
      </c>
      <c r="D144" s="112">
        <f t="shared" si="20"/>
        <v>18.62</v>
      </c>
      <c r="E144" s="112">
        <f t="shared" si="20"/>
        <v>73.279999999999987</v>
      </c>
      <c r="F144" s="112">
        <f t="shared" si="20"/>
        <v>547.38</v>
      </c>
      <c r="G144" s="121"/>
      <c r="H144" s="136"/>
    </row>
    <row r="145" spans="1:8" ht="14.65" customHeight="1">
      <c r="A145" s="141" t="s">
        <v>24</v>
      </c>
      <c r="B145" s="142"/>
      <c r="C145" s="142"/>
      <c r="D145" s="142"/>
      <c r="E145" s="142"/>
      <c r="F145" s="142"/>
      <c r="G145" s="142"/>
      <c r="H145" s="143"/>
    </row>
    <row r="146" spans="1:8" ht="12.2" customHeight="1">
      <c r="A146" s="108" t="s">
        <v>58</v>
      </c>
      <c r="B146" s="113">
        <v>60</v>
      </c>
      <c r="C146" s="1">
        <v>1</v>
      </c>
      <c r="D146" s="1">
        <v>3.1</v>
      </c>
      <c r="E146" s="1">
        <v>4.9000000000000004</v>
      </c>
      <c r="F146" s="1">
        <v>52.6</v>
      </c>
      <c r="G146" s="35" t="s">
        <v>59</v>
      </c>
      <c r="H146" s="135">
        <v>2017</v>
      </c>
    </row>
    <row r="147" spans="1:8" ht="12.2" customHeight="1">
      <c r="A147" s="108" t="s">
        <v>110</v>
      </c>
      <c r="B147" s="113">
        <v>200</v>
      </c>
      <c r="C147" s="114">
        <v>4.5999999999999996</v>
      </c>
      <c r="D147" s="114">
        <v>4.3</v>
      </c>
      <c r="E147" s="114">
        <v>14.8</v>
      </c>
      <c r="F147" s="114">
        <v>116.8</v>
      </c>
      <c r="G147" s="35" t="s">
        <v>111</v>
      </c>
      <c r="H147" s="135" t="s">
        <v>73</v>
      </c>
    </row>
    <row r="148" spans="1:8" ht="12.2" customHeight="1">
      <c r="A148" s="108" t="s">
        <v>66</v>
      </c>
      <c r="B148" s="113">
        <v>150</v>
      </c>
      <c r="C148" s="114">
        <v>5.5</v>
      </c>
      <c r="D148" s="114">
        <v>7.2</v>
      </c>
      <c r="E148" s="114">
        <v>17.7</v>
      </c>
      <c r="F148" s="114">
        <v>176.3</v>
      </c>
      <c r="G148" s="35" t="s">
        <v>67</v>
      </c>
      <c r="H148" s="135" t="s">
        <v>19</v>
      </c>
    </row>
    <row r="149" spans="1:8" ht="12.2" customHeight="1">
      <c r="A149" s="108" t="s">
        <v>271</v>
      </c>
      <c r="B149" s="113">
        <v>150</v>
      </c>
      <c r="C149" s="114">
        <v>6.5</v>
      </c>
      <c r="D149" s="114">
        <v>8.9</v>
      </c>
      <c r="E149" s="114">
        <v>25.9</v>
      </c>
      <c r="F149" s="114">
        <v>228.7</v>
      </c>
      <c r="G149" s="35" t="s">
        <v>112</v>
      </c>
      <c r="H149" s="135" t="s">
        <v>73</v>
      </c>
    </row>
    <row r="150" spans="1:8" ht="12.2" customHeight="1">
      <c r="A150" s="108" t="s">
        <v>72</v>
      </c>
      <c r="B150" s="113">
        <v>180</v>
      </c>
      <c r="C150" s="114">
        <v>5.2</v>
      </c>
      <c r="D150" s="114">
        <v>4.5</v>
      </c>
      <c r="E150" s="114">
        <v>7.2</v>
      </c>
      <c r="F150" s="114">
        <v>95.4</v>
      </c>
      <c r="G150" s="35" t="s">
        <v>99</v>
      </c>
      <c r="H150" s="135" t="s">
        <v>73</v>
      </c>
    </row>
    <row r="151" spans="1:8" ht="12.2" customHeight="1">
      <c r="A151" s="108" t="s">
        <v>32</v>
      </c>
      <c r="B151" s="113">
        <v>40</v>
      </c>
      <c r="C151" s="1">
        <v>3.05</v>
      </c>
      <c r="D151" s="1">
        <v>0.25</v>
      </c>
      <c r="E151" s="1">
        <v>20.07</v>
      </c>
      <c r="F151" s="1">
        <v>94.73</v>
      </c>
      <c r="G151" s="35" t="s">
        <v>46</v>
      </c>
      <c r="H151" s="135">
        <v>2023</v>
      </c>
    </row>
    <row r="152" spans="1:8" ht="12.2" customHeight="1">
      <c r="A152" s="108" t="s">
        <v>22</v>
      </c>
      <c r="B152" s="113">
        <v>30</v>
      </c>
      <c r="C152" s="1">
        <v>1.99</v>
      </c>
      <c r="D152" s="1">
        <v>0.26</v>
      </c>
      <c r="E152" s="1">
        <v>12.72</v>
      </c>
      <c r="F152" s="1">
        <v>61.19</v>
      </c>
      <c r="G152" s="35" t="s">
        <v>46</v>
      </c>
      <c r="H152" s="135">
        <v>2023</v>
      </c>
    </row>
    <row r="153" spans="1:8" ht="21.6" customHeight="1">
      <c r="A153" s="115" t="s">
        <v>23</v>
      </c>
      <c r="B153" s="116">
        <f>SUM(B146:B152)</f>
        <v>810</v>
      </c>
      <c r="C153" s="112">
        <f t="shared" ref="C153:F153" si="21">SUM(C146:C152)</f>
        <v>27.84</v>
      </c>
      <c r="D153" s="112">
        <f t="shared" si="21"/>
        <v>28.51</v>
      </c>
      <c r="E153" s="112">
        <f t="shared" si="21"/>
        <v>103.28999999999999</v>
      </c>
      <c r="F153" s="112">
        <f t="shared" si="21"/>
        <v>825.72</v>
      </c>
      <c r="G153" s="121"/>
      <c r="H153" s="136"/>
    </row>
    <row r="154" spans="1:8" ht="14.65" customHeight="1">
      <c r="A154" s="141" t="s">
        <v>33</v>
      </c>
      <c r="B154" s="142"/>
      <c r="C154" s="142"/>
      <c r="D154" s="142"/>
      <c r="E154" s="142"/>
      <c r="F154" s="142"/>
      <c r="G154" s="142"/>
      <c r="H154" s="143"/>
    </row>
    <row r="155" spans="1:8" ht="12.2" customHeight="1">
      <c r="A155" s="12" t="s">
        <v>113</v>
      </c>
      <c r="B155" s="13">
        <v>150</v>
      </c>
      <c r="C155" s="1">
        <f>2.02*150/105</f>
        <v>2.8857142857142857</v>
      </c>
      <c r="D155" s="1">
        <f>3.96*150/105</f>
        <v>5.6571428571428575</v>
      </c>
      <c r="E155" s="1">
        <v>16.989999999999998</v>
      </c>
      <c r="F155" s="1">
        <v>105</v>
      </c>
      <c r="G155" s="35" t="s">
        <v>114</v>
      </c>
      <c r="H155" s="135">
        <v>2017</v>
      </c>
    </row>
    <row r="156" spans="1:8" ht="12.2" customHeight="1">
      <c r="A156" s="12" t="s">
        <v>181</v>
      </c>
      <c r="B156" s="13">
        <v>95</v>
      </c>
      <c r="C156" s="1">
        <f>4.88*95/105</f>
        <v>4.4152380952380952</v>
      </c>
      <c r="D156" s="1">
        <f>5.6*95/105</f>
        <v>5.0666666666666664</v>
      </c>
      <c r="E156" s="1">
        <f>7.61*95/105</f>
        <v>6.8852380952380958</v>
      </c>
      <c r="F156" s="1">
        <f>116*95/105</f>
        <v>104.95238095238095</v>
      </c>
      <c r="G156" s="35" t="s">
        <v>115</v>
      </c>
      <c r="H156" s="135" t="s">
        <v>73</v>
      </c>
    </row>
    <row r="157" spans="1:8" ht="12.2" customHeight="1">
      <c r="A157" s="12" t="s">
        <v>79</v>
      </c>
      <c r="B157" s="13">
        <v>180</v>
      </c>
      <c r="C157" s="1">
        <v>3.4</v>
      </c>
      <c r="D157" s="1">
        <v>2.7</v>
      </c>
      <c r="E157" s="1">
        <v>14.2</v>
      </c>
      <c r="F157" s="1">
        <v>95.9</v>
      </c>
      <c r="G157" s="35" t="s">
        <v>80</v>
      </c>
      <c r="H157" s="135" t="s">
        <v>73</v>
      </c>
    </row>
    <row r="158" spans="1:8" ht="12.2" customHeight="1">
      <c r="A158" s="12" t="s">
        <v>22</v>
      </c>
      <c r="B158" s="13">
        <v>20</v>
      </c>
      <c r="C158" s="1">
        <v>1.1200000000000001</v>
      </c>
      <c r="D158" s="1">
        <v>0.22</v>
      </c>
      <c r="E158" s="1">
        <v>9.8800000000000008</v>
      </c>
      <c r="F158" s="1">
        <v>45.98</v>
      </c>
      <c r="G158" s="35" t="s">
        <v>46</v>
      </c>
      <c r="H158" s="135">
        <v>2023</v>
      </c>
    </row>
    <row r="159" spans="1:8" ht="21.6" customHeight="1">
      <c r="A159" s="115" t="s">
        <v>23</v>
      </c>
      <c r="B159" s="116">
        <f>SUM(B155:B158)</f>
        <v>445</v>
      </c>
      <c r="C159" s="112">
        <f t="shared" ref="C159:F159" si="22">SUM(C155:C158)</f>
        <v>11.820952380952381</v>
      </c>
      <c r="D159" s="112">
        <f t="shared" si="22"/>
        <v>13.643809523809525</v>
      </c>
      <c r="E159" s="112">
        <f t="shared" si="22"/>
        <v>47.955238095238094</v>
      </c>
      <c r="F159" s="112">
        <f t="shared" si="22"/>
        <v>351.83238095238096</v>
      </c>
      <c r="G159" s="121"/>
      <c r="H159" s="136"/>
    </row>
    <row r="160" spans="1:8" ht="21.6" customHeight="1">
      <c r="A160" s="115" t="s">
        <v>38</v>
      </c>
      <c r="B160" s="122"/>
      <c r="C160" s="123">
        <f>C159+C153+C144</f>
        <v>58.280952380952385</v>
      </c>
      <c r="D160" s="123">
        <f t="shared" ref="D160:F160" si="23">D159+D153+D144</f>
        <v>60.773809523809533</v>
      </c>
      <c r="E160" s="123">
        <f t="shared" si="23"/>
        <v>224.52523809523808</v>
      </c>
      <c r="F160" s="123">
        <f t="shared" si="23"/>
        <v>1724.9323809523812</v>
      </c>
      <c r="G160" s="121"/>
      <c r="H160" s="136"/>
    </row>
    <row r="161" spans="1:8" ht="14.1" customHeight="1">
      <c r="A161" s="124" t="s">
        <v>116</v>
      </c>
      <c r="B161" s="124"/>
      <c r="C161" s="125"/>
      <c r="D161" s="125"/>
      <c r="E161" s="125"/>
      <c r="F161" s="125"/>
      <c r="G161" s="124"/>
      <c r="H161" s="137"/>
    </row>
    <row r="162" spans="1:8" ht="28.35" customHeight="1">
      <c r="A162" s="153" t="s">
        <v>218</v>
      </c>
      <c r="B162" s="159"/>
      <c r="C162" s="159"/>
      <c r="D162" s="159"/>
      <c r="E162" s="159"/>
      <c r="F162" s="159"/>
      <c r="G162" s="159"/>
      <c r="H162" s="159"/>
    </row>
    <row r="163" spans="1:8" ht="13.35" customHeight="1">
      <c r="A163" s="111" t="s">
        <v>1</v>
      </c>
      <c r="B163" s="144" t="s">
        <v>2</v>
      </c>
      <c r="C163" s="146" t="s">
        <v>3</v>
      </c>
      <c r="D163" s="147"/>
      <c r="E163" s="148"/>
      <c r="F163" s="149" t="s">
        <v>4</v>
      </c>
      <c r="G163" s="144" t="s">
        <v>5</v>
      </c>
      <c r="H163" s="151" t="s">
        <v>6</v>
      </c>
    </row>
    <row r="164" spans="1:8" ht="26.65" customHeight="1">
      <c r="A164" s="111"/>
      <c r="B164" s="145"/>
      <c r="C164" s="112" t="s">
        <v>7</v>
      </c>
      <c r="D164" s="112" t="s">
        <v>8</v>
      </c>
      <c r="E164" s="112" t="s">
        <v>9</v>
      </c>
      <c r="F164" s="150"/>
      <c r="G164" s="145"/>
      <c r="H164" s="152"/>
    </row>
    <row r="165" spans="1:8" ht="14.65" customHeight="1">
      <c r="A165" s="141" t="s">
        <v>10</v>
      </c>
      <c r="B165" s="142"/>
      <c r="C165" s="142"/>
      <c r="D165" s="142"/>
      <c r="E165" s="142"/>
      <c r="F165" s="142"/>
      <c r="G165" s="142"/>
      <c r="H165" s="143"/>
    </row>
    <row r="166" spans="1:8" ht="12.2" customHeight="1">
      <c r="A166" s="108" t="s">
        <v>117</v>
      </c>
      <c r="B166" s="113">
        <v>60</v>
      </c>
      <c r="C166" s="114">
        <v>0.7</v>
      </c>
      <c r="D166" s="114">
        <v>3.4</v>
      </c>
      <c r="E166" s="114">
        <v>1.8</v>
      </c>
      <c r="F166" s="114">
        <v>40.700000000000003</v>
      </c>
      <c r="G166" s="35" t="s">
        <v>204</v>
      </c>
      <c r="H166" s="135">
        <v>2023</v>
      </c>
    </row>
    <row r="167" spans="1:8" ht="12.2" customHeight="1">
      <c r="A167" s="108" t="s">
        <v>50</v>
      </c>
      <c r="B167" s="113">
        <v>200</v>
      </c>
      <c r="C167" s="114">
        <v>15.8</v>
      </c>
      <c r="D167" s="114">
        <v>16</v>
      </c>
      <c r="E167" s="114">
        <v>39</v>
      </c>
      <c r="F167" s="114">
        <v>329.4</v>
      </c>
      <c r="G167" s="35" t="s">
        <v>119</v>
      </c>
      <c r="H167" s="135" t="s">
        <v>120</v>
      </c>
    </row>
    <row r="168" spans="1:8" ht="12.2" customHeight="1">
      <c r="A168" s="108" t="s">
        <v>61</v>
      </c>
      <c r="B168" s="113">
        <v>200</v>
      </c>
      <c r="C168" s="114">
        <v>0</v>
      </c>
      <c r="D168" s="114">
        <v>0</v>
      </c>
      <c r="E168" s="114">
        <v>7.7</v>
      </c>
      <c r="F168" s="114">
        <v>31</v>
      </c>
      <c r="G168" s="35" t="s">
        <v>121</v>
      </c>
      <c r="H168" s="135" t="s">
        <v>120</v>
      </c>
    </row>
    <row r="169" spans="1:8" ht="12.2" customHeight="1">
      <c r="A169" s="108" t="s">
        <v>32</v>
      </c>
      <c r="B169" s="113">
        <v>20</v>
      </c>
      <c r="C169" s="1">
        <v>1.53</v>
      </c>
      <c r="D169" s="1">
        <v>0.12</v>
      </c>
      <c r="E169" s="1">
        <v>10.039999999999999</v>
      </c>
      <c r="F169" s="1">
        <v>47.36</v>
      </c>
      <c r="G169" s="35" t="s">
        <v>46</v>
      </c>
      <c r="H169" s="135">
        <v>2023</v>
      </c>
    </row>
    <row r="170" spans="1:8" ht="12.2" customHeight="1">
      <c r="A170" s="108" t="s">
        <v>22</v>
      </c>
      <c r="B170" s="113">
        <v>20</v>
      </c>
      <c r="C170" s="1">
        <v>1.1200000000000001</v>
      </c>
      <c r="D170" s="1">
        <v>0.22</v>
      </c>
      <c r="E170" s="1">
        <v>9.8800000000000008</v>
      </c>
      <c r="F170" s="1">
        <v>45.98</v>
      </c>
      <c r="G170" s="35" t="s">
        <v>46</v>
      </c>
      <c r="H170" s="135">
        <v>2023</v>
      </c>
    </row>
    <row r="171" spans="1:8" ht="12.2" customHeight="1">
      <c r="A171" s="115" t="s">
        <v>23</v>
      </c>
      <c r="B171" s="116">
        <f>SUM(B166:B170)</f>
        <v>500</v>
      </c>
      <c r="C171" s="112">
        <f t="shared" ref="C171:F171" si="24">SUM(C166:C170)</f>
        <v>19.150000000000002</v>
      </c>
      <c r="D171" s="112">
        <f t="shared" si="24"/>
        <v>19.739999999999998</v>
      </c>
      <c r="E171" s="112">
        <f t="shared" si="24"/>
        <v>68.42</v>
      </c>
      <c r="F171" s="112">
        <f t="shared" si="24"/>
        <v>494.44</v>
      </c>
      <c r="G171" s="121"/>
      <c r="H171" s="136"/>
    </row>
    <row r="172" spans="1:8" ht="14.65" customHeight="1">
      <c r="A172" s="141" t="s">
        <v>24</v>
      </c>
      <c r="B172" s="142"/>
      <c r="C172" s="142"/>
      <c r="D172" s="142"/>
      <c r="E172" s="142"/>
      <c r="F172" s="142"/>
      <c r="G172" s="142"/>
      <c r="H172" s="143"/>
    </row>
    <row r="173" spans="1:8" ht="12.2" customHeight="1">
      <c r="A173" s="108" t="s">
        <v>122</v>
      </c>
      <c r="B173" s="113">
        <v>60</v>
      </c>
      <c r="C173" s="114">
        <v>0.9</v>
      </c>
      <c r="D173" s="114">
        <v>3</v>
      </c>
      <c r="E173" s="114">
        <v>5.6</v>
      </c>
      <c r="F173" s="114">
        <v>53.9</v>
      </c>
      <c r="G173" s="35" t="s">
        <v>123</v>
      </c>
      <c r="H173" s="135">
        <v>2017</v>
      </c>
    </row>
    <row r="174" spans="1:8" ht="12.2" customHeight="1">
      <c r="A174" s="108" t="s">
        <v>124</v>
      </c>
      <c r="B174" s="113">
        <v>200</v>
      </c>
      <c r="C174" s="114">
        <v>1.6</v>
      </c>
      <c r="D174" s="114">
        <v>4.0999999999999996</v>
      </c>
      <c r="E174" s="114">
        <v>11.7</v>
      </c>
      <c r="F174" s="114">
        <v>90.9</v>
      </c>
      <c r="G174" s="35" t="s">
        <v>125</v>
      </c>
      <c r="H174" s="135" t="s">
        <v>120</v>
      </c>
    </row>
    <row r="175" spans="1:8" ht="12.2" customHeight="1">
      <c r="A175" s="108" t="s">
        <v>126</v>
      </c>
      <c r="B175" s="113">
        <v>180</v>
      </c>
      <c r="C175" s="114">
        <v>13.1</v>
      </c>
      <c r="D175" s="114">
        <v>15</v>
      </c>
      <c r="E175" s="114">
        <v>42.4</v>
      </c>
      <c r="F175" s="114">
        <v>360.5</v>
      </c>
      <c r="G175" s="35" t="s">
        <v>127</v>
      </c>
      <c r="H175" s="135" t="s">
        <v>120</v>
      </c>
    </row>
    <row r="176" spans="1:8" ht="12.2" customHeight="1">
      <c r="A176" s="108" t="s">
        <v>17</v>
      </c>
      <c r="B176" s="113">
        <v>200</v>
      </c>
      <c r="C176" s="114">
        <v>1.5</v>
      </c>
      <c r="D176" s="114">
        <v>1.2</v>
      </c>
      <c r="E176" s="114">
        <v>12.3</v>
      </c>
      <c r="F176" s="114">
        <v>66.599999999999994</v>
      </c>
      <c r="G176" s="35" t="s">
        <v>128</v>
      </c>
      <c r="H176" s="135" t="s">
        <v>120</v>
      </c>
    </row>
    <row r="177" spans="1:8" ht="12.2" customHeight="1">
      <c r="A177" s="108" t="s">
        <v>139</v>
      </c>
      <c r="B177" s="113">
        <v>200</v>
      </c>
      <c r="C177" s="114">
        <v>5.6</v>
      </c>
      <c r="D177" s="114">
        <v>4.9000000000000004</v>
      </c>
      <c r="E177" s="114">
        <v>9.3000000000000007</v>
      </c>
      <c r="F177" s="114">
        <v>104.8</v>
      </c>
      <c r="G177" s="35" t="s">
        <v>46</v>
      </c>
      <c r="H177" s="135" t="s">
        <v>35</v>
      </c>
    </row>
    <row r="178" spans="1:8" ht="12.2" customHeight="1">
      <c r="A178" s="108" t="s">
        <v>32</v>
      </c>
      <c r="B178" s="113">
        <v>40</v>
      </c>
      <c r="C178" s="1">
        <v>3.05</v>
      </c>
      <c r="D178" s="1">
        <v>0.25</v>
      </c>
      <c r="E178" s="1">
        <v>20.07</v>
      </c>
      <c r="F178" s="1">
        <v>94.73</v>
      </c>
      <c r="G178" s="35" t="s">
        <v>46</v>
      </c>
      <c r="H178" s="135">
        <v>2023</v>
      </c>
    </row>
    <row r="179" spans="1:8" ht="12.2" customHeight="1">
      <c r="A179" s="108" t="s">
        <v>22</v>
      </c>
      <c r="B179" s="113">
        <v>20</v>
      </c>
      <c r="C179" s="1">
        <v>1.1200000000000001</v>
      </c>
      <c r="D179" s="1">
        <v>0.22</v>
      </c>
      <c r="E179" s="1">
        <v>9.8800000000000008</v>
      </c>
      <c r="F179" s="1">
        <v>45.98</v>
      </c>
      <c r="G179" s="35" t="s">
        <v>46</v>
      </c>
      <c r="H179" s="135">
        <v>2023</v>
      </c>
    </row>
    <row r="180" spans="1:8" ht="12.2" customHeight="1">
      <c r="A180" s="115" t="s">
        <v>23</v>
      </c>
      <c r="B180" s="116">
        <f>SUM(B173:B179)</f>
        <v>900</v>
      </c>
      <c r="C180" s="112">
        <f t="shared" ref="C180:F180" si="25">SUM(C173:C179)</f>
        <v>26.870000000000005</v>
      </c>
      <c r="D180" s="112">
        <f t="shared" si="25"/>
        <v>28.67</v>
      </c>
      <c r="E180" s="112">
        <f t="shared" si="25"/>
        <v>111.25</v>
      </c>
      <c r="F180" s="112">
        <f t="shared" si="25"/>
        <v>817.41</v>
      </c>
      <c r="G180" s="121"/>
      <c r="H180" s="136"/>
    </row>
    <row r="181" spans="1:8" ht="14.65" customHeight="1">
      <c r="A181" s="141" t="s">
        <v>33</v>
      </c>
      <c r="B181" s="142"/>
      <c r="C181" s="142"/>
      <c r="D181" s="142"/>
      <c r="E181" s="142"/>
      <c r="F181" s="142"/>
      <c r="G181" s="142"/>
      <c r="H181" s="143"/>
    </row>
    <row r="182" spans="1:8" ht="12.2" customHeight="1">
      <c r="A182" s="108" t="s">
        <v>42</v>
      </c>
      <c r="B182" s="113">
        <v>150</v>
      </c>
      <c r="C182" s="114">
        <v>8.4</v>
      </c>
      <c r="D182" s="114">
        <v>14.2</v>
      </c>
      <c r="E182" s="114">
        <v>13.2</v>
      </c>
      <c r="F182" s="114">
        <v>209.5</v>
      </c>
      <c r="G182" s="35" t="s">
        <v>267</v>
      </c>
      <c r="H182" s="135">
        <v>2023</v>
      </c>
    </row>
    <row r="183" spans="1:8" ht="12.2" customHeight="1">
      <c r="A183" s="12" t="s">
        <v>22</v>
      </c>
      <c r="B183" s="13">
        <v>20</v>
      </c>
      <c r="C183" s="1">
        <v>1.1200000000000001</v>
      </c>
      <c r="D183" s="1">
        <v>0.22</v>
      </c>
      <c r="E183" s="1">
        <v>9.8800000000000008</v>
      </c>
      <c r="F183" s="1">
        <v>45.98</v>
      </c>
      <c r="G183" s="35" t="s">
        <v>109</v>
      </c>
      <c r="H183" s="135" t="s">
        <v>120</v>
      </c>
    </row>
    <row r="184" spans="1:8" ht="12.2" customHeight="1">
      <c r="A184" s="12" t="s">
        <v>55</v>
      </c>
      <c r="B184" s="13">
        <v>180</v>
      </c>
      <c r="C184" s="1">
        <v>0.14000000000000001</v>
      </c>
      <c r="D184" s="1">
        <v>0.14000000000000001</v>
      </c>
      <c r="E184" s="1">
        <v>25.09</v>
      </c>
      <c r="F184" s="1">
        <v>103.14</v>
      </c>
      <c r="G184" s="35" t="s">
        <v>62</v>
      </c>
      <c r="H184" s="135">
        <v>2017</v>
      </c>
    </row>
    <row r="185" spans="1:8" ht="12.2" customHeight="1">
      <c r="A185" s="115" t="s">
        <v>23</v>
      </c>
      <c r="B185" s="116">
        <f t="shared" ref="B185:F185" si="26">SUM(B182:B184)</f>
        <v>350</v>
      </c>
      <c r="C185" s="112">
        <f t="shared" si="26"/>
        <v>9.66</v>
      </c>
      <c r="D185" s="112">
        <f t="shared" si="26"/>
        <v>14.56</v>
      </c>
      <c r="E185" s="112">
        <f t="shared" si="26"/>
        <v>48.17</v>
      </c>
      <c r="F185" s="112">
        <f t="shared" si="26"/>
        <v>358.62</v>
      </c>
      <c r="G185" s="121"/>
      <c r="H185" s="136"/>
    </row>
    <row r="186" spans="1:8" ht="21.6" customHeight="1">
      <c r="A186" s="115" t="s">
        <v>38</v>
      </c>
      <c r="B186" s="122"/>
      <c r="C186" s="123">
        <f t="shared" ref="C186:F186" si="27">C185+C180+C171</f>
        <v>55.680000000000007</v>
      </c>
      <c r="D186" s="123">
        <f t="shared" si="27"/>
        <v>62.97</v>
      </c>
      <c r="E186" s="123">
        <f t="shared" si="27"/>
        <v>227.84000000000003</v>
      </c>
      <c r="F186" s="123">
        <f t="shared" si="27"/>
        <v>1670.47</v>
      </c>
      <c r="G186" s="121"/>
      <c r="H186" s="136"/>
    </row>
    <row r="187" spans="1:8" ht="20.100000000000001" customHeight="1"/>
    <row r="188" spans="1:8" ht="14.1" customHeight="1">
      <c r="A188" s="124" t="s">
        <v>132</v>
      </c>
      <c r="B188" s="124"/>
      <c r="C188" s="125"/>
      <c r="D188" s="125"/>
      <c r="E188" s="125"/>
      <c r="F188" s="125"/>
      <c r="G188" s="124"/>
      <c r="H188" s="137"/>
    </row>
    <row r="189" spans="1:8" ht="28.35" customHeight="1">
      <c r="A189" s="153" t="s">
        <v>217</v>
      </c>
      <c r="B189" s="159"/>
      <c r="C189" s="159"/>
      <c r="D189" s="159"/>
      <c r="E189" s="159"/>
      <c r="F189" s="159"/>
      <c r="G189" s="159"/>
      <c r="H189" s="159"/>
    </row>
    <row r="190" spans="1:8" ht="13.35" customHeight="1">
      <c r="A190" s="111" t="s">
        <v>1</v>
      </c>
      <c r="B190" s="144" t="s">
        <v>2</v>
      </c>
      <c r="C190" s="146" t="s">
        <v>3</v>
      </c>
      <c r="D190" s="147"/>
      <c r="E190" s="148"/>
      <c r="F190" s="149" t="s">
        <v>4</v>
      </c>
      <c r="G190" s="144" t="s">
        <v>5</v>
      </c>
      <c r="H190" s="151" t="s">
        <v>6</v>
      </c>
    </row>
    <row r="191" spans="1:8" ht="26.65" customHeight="1">
      <c r="A191" s="111"/>
      <c r="B191" s="145"/>
      <c r="C191" s="112" t="s">
        <v>7</v>
      </c>
      <c r="D191" s="112" t="s">
        <v>8</v>
      </c>
      <c r="E191" s="112" t="s">
        <v>9</v>
      </c>
      <c r="F191" s="150"/>
      <c r="G191" s="145"/>
      <c r="H191" s="152"/>
    </row>
    <row r="192" spans="1:8" ht="14.65" customHeight="1">
      <c r="A192" s="141" t="s">
        <v>10</v>
      </c>
      <c r="B192" s="142"/>
      <c r="C192" s="142"/>
      <c r="D192" s="142"/>
      <c r="E192" s="142"/>
      <c r="F192" s="142"/>
      <c r="G192" s="142"/>
      <c r="H192" s="143"/>
    </row>
    <row r="193" spans="1:8" ht="12.2" customHeight="1">
      <c r="A193" s="108" t="s">
        <v>133</v>
      </c>
      <c r="B193" s="113">
        <v>155</v>
      </c>
      <c r="C193" s="114">
        <v>4.7</v>
      </c>
      <c r="D193" s="114">
        <v>4.4000000000000004</v>
      </c>
      <c r="E193" s="114">
        <v>24.5</v>
      </c>
      <c r="F193" s="114">
        <v>139.30000000000001</v>
      </c>
      <c r="G193" s="35" t="s">
        <v>134</v>
      </c>
      <c r="H193" s="135" t="s">
        <v>130</v>
      </c>
    </row>
    <row r="194" spans="1:8" ht="12.2" customHeight="1">
      <c r="A194" s="108" t="s">
        <v>135</v>
      </c>
      <c r="B194" s="113">
        <v>45</v>
      </c>
      <c r="C194" s="114">
        <v>2.2999999999999998</v>
      </c>
      <c r="D194" s="114">
        <v>7.2</v>
      </c>
      <c r="E194" s="114">
        <v>15.5</v>
      </c>
      <c r="F194" s="114">
        <v>158.80000000000001</v>
      </c>
      <c r="G194" s="35" t="s">
        <v>136</v>
      </c>
      <c r="H194" s="135" t="s">
        <v>118</v>
      </c>
    </row>
    <row r="195" spans="1:8" ht="12.2" customHeight="1">
      <c r="A195" s="108" t="s">
        <v>137</v>
      </c>
      <c r="B195" s="113">
        <v>200</v>
      </c>
      <c r="C195" s="114">
        <v>3.8</v>
      </c>
      <c r="D195" s="114">
        <v>3</v>
      </c>
      <c r="E195" s="114">
        <v>11.8</v>
      </c>
      <c r="F195" s="114">
        <v>90.7</v>
      </c>
      <c r="G195" s="35" t="s">
        <v>138</v>
      </c>
      <c r="H195" s="135" t="s">
        <v>120</v>
      </c>
    </row>
    <row r="196" spans="1:8" ht="12.2" customHeight="1">
      <c r="A196" s="108" t="s">
        <v>32</v>
      </c>
      <c r="B196" s="113">
        <v>20</v>
      </c>
      <c r="C196" s="1">
        <v>1.53</v>
      </c>
      <c r="D196" s="1">
        <v>0.12</v>
      </c>
      <c r="E196" s="1">
        <v>10.039999999999999</v>
      </c>
      <c r="F196" s="1">
        <v>47.36</v>
      </c>
      <c r="G196" s="35" t="s">
        <v>46</v>
      </c>
      <c r="H196" s="135">
        <v>2023</v>
      </c>
    </row>
    <row r="197" spans="1:8" ht="12.2" customHeight="1">
      <c r="A197" s="108" t="s">
        <v>22</v>
      </c>
      <c r="B197" s="113">
        <v>20</v>
      </c>
      <c r="C197" s="1">
        <v>1.1200000000000001</v>
      </c>
      <c r="D197" s="1">
        <v>0.22</v>
      </c>
      <c r="E197" s="1">
        <v>9.8800000000000008</v>
      </c>
      <c r="F197" s="1">
        <v>45.98</v>
      </c>
      <c r="G197" s="35" t="s">
        <v>46</v>
      </c>
      <c r="H197" s="135">
        <v>2023</v>
      </c>
    </row>
    <row r="198" spans="1:8" ht="12.2" customHeight="1">
      <c r="A198" s="108" t="s">
        <v>139</v>
      </c>
      <c r="B198" s="113">
        <v>200</v>
      </c>
      <c r="C198" s="114">
        <v>5.6</v>
      </c>
      <c r="D198" s="114">
        <v>4.9000000000000004</v>
      </c>
      <c r="E198" s="114">
        <v>9.3000000000000007</v>
      </c>
      <c r="F198" s="114">
        <v>104.8</v>
      </c>
      <c r="G198" s="35" t="s">
        <v>140</v>
      </c>
      <c r="H198" s="135" t="s">
        <v>141</v>
      </c>
    </row>
    <row r="199" spans="1:8" ht="12.2" customHeight="1">
      <c r="A199" s="115" t="s">
        <v>23</v>
      </c>
      <c r="B199" s="116">
        <f>SUM(B193:B198)</f>
        <v>640</v>
      </c>
      <c r="C199" s="112">
        <f t="shared" ref="C199:F199" si="28">SUM(C193:C198)</f>
        <v>19.049999999999997</v>
      </c>
      <c r="D199" s="112">
        <f t="shared" si="28"/>
        <v>19.840000000000003</v>
      </c>
      <c r="E199" s="112">
        <f t="shared" si="28"/>
        <v>81.02</v>
      </c>
      <c r="F199" s="112">
        <f t="shared" si="28"/>
        <v>586.94000000000005</v>
      </c>
      <c r="G199" s="121"/>
      <c r="H199" s="136"/>
    </row>
    <row r="200" spans="1:8" ht="14.65" customHeight="1">
      <c r="A200" s="141" t="s">
        <v>24</v>
      </c>
      <c r="B200" s="142"/>
      <c r="C200" s="142"/>
      <c r="D200" s="142"/>
      <c r="E200" s="142"/>
      <c r="F200" s="142"/>
      <c r="G200" s="142"/>
      <c r="H200" s="143"/>
    </row>
    <row r="201" spans="1:8" s="33" customFormat="1" ht="12.2" customHeight="1">
      <c r="A201" s="12" t="s">
        <v>274</v>
      </c>
      <c r="B201" s="13">
        <v>60</v>
      </c>
      <c r="C201" s="106">
        <v>0.74</v>
      </c>
      <c r="D201" s="106">
        <v>0.06</v>
      </c>
      <c r="E201" s="106">
        <v>6.8</v>
      </c>
      <c r="F201" s="106">
        <v>31.37</v>
      </c>
      <c r="G201" s="14">
        <v>41</v>
      </c>
      <c r="H201" s="14">
        <v>2012</v>
      </c>
    </row>
    <row r="202" spans="1:8" ht="12.2" customHeight="1">
      <c r="A202" s="108" t="s">
        <v>142</v>
      </c>
      <c r="B202" s="113">
        <v>200</v>
      </c>
      <c r="C202" s="114">
        <v>2.2000000000000002</v>
      </c>
      <c r="D202" s="114">
        <v>6.5</v>
      </c>
      <c r="E202" s="114">
        <v>10.8</v>
      </c>
      <c r="F202" s="114">
        <v>92.8</v>
      </c>
      <c r="G202" s="35" t="s">
        <v>143</v>
      </c>
      <c r="H202" s="135">
        <v>2017</v>
      </c>
    </row>
    <row r="203" spans="1:8" ht="12.2" customHeight="1">
      <c r="A203" s="108" t="s">
        <v>144</v>
      </c>
      <c r="B203" s="113">
        <v>150</v>
      </c>
      <c r="C203" s="114">
        <v>3.6</v>
      </c>
      <c r="D203" s="114">
        <v>4.5999999999999996</v>
      </c>
      <c r="E203" s="114">
        <v>27.7</v>
      </c>
      <c r="F203" s="114">
        <v>186</v>
      </c>
      <c r="G203" s="35" t="s">
        <v>145</v>
      </c>
      <c r="H203" s="135" t="s">
        <v>130</v>
      </c>
    </row>
    <row r="204" spans="1:8" ht="12.2" customHeight="1">
      <c r="A204" s="108" t="s">
        <v>146</v>
      </c>
      <c r="B204" s="113">
        <v>115</v>
      </c>
      <c r="C204" s="114">
        <v>12.6</v>
      </c>
      <c r="D204" s="114">
        <v>11.3</v>
      </c>
      <c r="E204" s="114">
        <v>12.2</v>
      </c>
      <c r="F204" s="114">
        <v>151.5</v>
      </c>
      <c r="G204" s="35" t="s">
        <v>115</v>
      </c>
      <c r="H204" s="135" t="s">
        <v>120</v>
      </c>
    </row>
    <row r="205" spans="1:8" ht="12.2" customHeight="1">
      <c r="A205" s="108" t="s">
        <v>147</v>
      </c>
      <c r="B205" s="113">
        <v>200</v>
      </c>
      <c r="C205" s="114">
        <v>0.6</v>
      </c>
      <c r="D205" s="114">
        <v>0.4</v>
      </c>
      <c r="E205" s="114">
        <v>31.6</v>
      </c>
      <c r="F205" s="114">
        <v>135.80000000000001</v>
      </c>
      <c r="G205" s="35" t="s">
        <v>148</v>
      </c>
      <c r="H205" s="135" t="s">
        <v>120</v>
      </c>
    </row>
    <row r="206" spans="1:8" s="33" customFormat="1" ht="12.2" customHeight="1">
      <c r="A206" s="12" t="s">
        <v>268</v>
      </c>
      <c r="B206" s="13">
        <v>150</v>
      </c>
      <c r="C206" s="106">
        <v>2</v>
      </c>
      <c r="D206" s="106">
        <v>1.5</v>
      </c>
      <c r="E206" s="106">
        <v>13.2</v>
      </c>
      <c r="F206" s="106">
        <v>66.3</v>
      </c>
      <c r="G206" s="14" t="s">
        <v>198</v>
      </c>
      <c r="H206" s="14">
        <v>2023</v>
      </c>
    </row>
    <row r="207" spans="1:8" ht="12.2" customHeight="1">
      <c r="A207" s="108" t="s">
        <v>32</v>
      </c>
      <c r="B207" s="113">
        <v>40</v>
      </c>
      <c r="C207" s="1">
        <v>3.05</v>
      </c>
      <c r="D207" s="1">
        <v>0.25</v>
      </c>
      <c r="E207" s="1">
        <v>20.07</v>
      </c>
      <c r="F207" s="1">
        <v>94.73</v>
      </c>
      <c r="G207" s="35" t="s">
        <v>46</v>
      </c>
      <c r="H207" s="135">
        <v>2023</v>
      </c>
    </row>
    <row r="208" spans="1:8" ht="12.2" customHeight="1">
      <c r="A208" s="108" t="s">
        <v>22</v>
      </c>
      <c r="B208" s="113">
        <v>30</v>
      </c>
      <c r="C208" s="1">
        <v>1.99</v>
      </c>
      <c r="D208" s="1">
        <v>0.26</v>
      </c>
      <c r="E208" s="1">
        <v>12.72</v>
      </c>
      <c r="F208" s="1">
        <v>61.19</v>
      </c>
      <c r="G208" s="35" t="s">
        <v>46</v>
      </c>
      <c r="H208" s="135">
        <v>2023</v>
      </c>
    </row>
    <row r="209" spans="1:8" ht="12.2" customHeight="1">
      <c r="A209" s="115" t="s">
        <v>23</v>
      </c>
      <c r="B209" s="116">
        <f>SUM(B201:B208)</f>
        <v>945</v>
      </c>
      <c r="C209" s="112">
        <f t="shared" ref="C209:F209" si="29">SUM(C201:C208)</f>
        <v>26.78</v>
      </c>
      <c r="D209" s="112">
        <f t="shared" si="29"/>
        <v>24.87</v>
      </c>
      <c r="E209" s="112">
        <f t="shared" si="29"/>
        <v>135.09</v>
      </c>
      <c r="F209" s="112">
        <f t="shared" si="29"/>
        <v>819.69</v>
      </c>
      <c r="G209" s="121"/>
      <c r="H209" s="136"/>
    </row>
    <row r="210" spans="1:8" ht="14.65" customHeight="1">
      <c r="A210" s="141" t="s">
        <v>33</v>
      </c>
      <c r="B210" s="142"/>
      <c r="C210" s="142"/>
      <c r="D210" s="142"/>
      <c r="E210" s="142"/>
      <c r="F210" s="142"/>
      <c r="G210" s="142"/>
      <c r="H210" s="143"/>
    </row>
    <row r="211" spans="1:8" ht="12.2" customHeight="1">
      <c r="A211" s="12" t="s">
        <v>182</v>
      </c>
      <c r="B211" s="13">
        <v>160</v>
      </c>
      <c r="C211" s="1">
        <v>9.1</v>
      </c>
      <c r="D211" s="1">
        <f>5.24*150/80</f>
        <v>9.8249999999999993</v>
      </c>
      <c r="E211" s="1">
        <v>14.8</v>
      </c>
      <c r="F211" s="1">
        <v>249.1</v>
      </c>
      <c r="G211" s="35" t="s">
        <v>149</v>
      </c>
      <c r="H211" s="135" t="s">
        <v>150</v>
      </c>
    </row>
    <row r="212" spans="1:8" ht="12.2" customHeight="1">
      <c r="A212" s="12" t="s">
        <v>30</v>
      </c>
      <c r="B212" s="13">
        <v>180</v>
      </c>
      <c r="C212" s="1">
        <v>0.21</v>
      </c>
      <c r="D212" s="1">
        <v>0.01</v>
      </c>
      <c r="E212" s="1">
        <v>26.54</v>
      </c>
      <c r="F212" s="1">
        <v>136.08000000000001</v>
      </c>
      <c r="G212" s="35" t="s">
        <v>151</v>
      </c>
      <c r="H212" s="135" t="s">
        <v>120</v>
      </c>
    </row>
    <row r="213" spans="1:8" ht="12.2" customHeight="1">
      <c r="A213" s="12" t="s">
        <v>22</v>
      </c>
      <c r="B213" s="13">
        <v>20</v>
      </c>
      <c r="C213" s="1">
        <v>1.1200000000000001</v>
      </c>
      <c r="D213" s="1">
        <v>0.22</v>
      </c>
      <c r="E213" s="1">
        <v>9.8800000000000008</v>
      </c>
      <c r="F213" s="1">
        <v>45.98</v>
      </c>
      <c r="G213" s="35" t="s">
        <v>46</v>
      </c>
      <c r="H213" s="135">
        <v>2023</v>
      </c>
    </row>
    <row r="214" spans="1:8" ht="12.2" customHeight="1">
      <c r="A214" s="115" t="s">
        <v>23</v>
      </c>
      <c r="B214" s="116">
        <f>SUM(B211:B213)</f>
        <v>360</v>
      </c>
      <c r="C214" s="112">
        <f t="shared" ref="C214:F214" si="30">SUM(C211:C213)</f>
        <v>10.43</v>
      </c>
      <c r="D214" s="112">
        <f t="shared" si="30"/>
        <v>10.055</v>
      </c>
      <c r="E214" s="112">
        <f t="shared" si="30"/>
        <v>51.220000000000006</v>
      </c>
      <c r="F214" s="112">
        <f t="shared" si="30"/>
        <v>431.16</v>
      </c>
      <c r="G214" s="121"/>
      <c r="H214" s="136"/>
    </row>
    <row r="215" spans="1:8" ht="21.6" customHeight="1">
      <c r="A215" s="115" t="s">
        <v>38</v>
      </c>
      <c r="B215" s="122"/>
      <c r="C215" s="123">
        <f>C214+C199+C209</f>
        <v>56.26</v>
      </c>
      <c r="D215" s="123">
        <f t="shared" ref="D215:F215" si="31">D214+D199+D209</f>
        <v>54.765000000000001</v>
      </c>
      <c r="E215" s="123">
        <f t="shared" si="31"/>
        <v>267.33000000000004</v>
      </c>
      <c r="F215" s="123">
        <f t="shared" si="31"/>
        <v>1837.7900000000002</v>
      </c>
      <c r="G215" s="121"/>
      <c r="H215" s="136"/>
    </row>
    <row r="216" spans="1:8" ht="14.1" customHeight="1">
      <c r="A216" s="124" t="s">
        <v>152</v>
      </c>
      <c r="B216" s="124"/>
      <c r="C216" s="125"/>
      <c r="D216" s="125"/>
      <c r="E216" s="125"/>
      <c r="F216" s="125"/>
      <c r="G216" s="124"/>
      <c r="H216" s="137"/>
    </row>
    <row r="217" spans="1:8" ht="28.35" customHeight="1">
      <c r="A217" s="153" t="s">
        <v>216</v>
      </c>
      <c r="B217" s="159"/>
      <c r="C217" s="159"/>
      <c r="D217" s="159"/>
      <c r="E217" s="159"/>
      <c r="F217" s="159"/>
      <c r="G217" s="159"/>
      <c r="H217" s="159"/>
    </row>
    <row r="218" spans="1:8" ht="13.35" customHeight="1">
      <c r="A218" s="111" t="s">
        <v>1</v>
      </c>
      <c r="B218" s="144" t="s">
        <v>2</v>
      </c>
      <c r="C218" s="146" t="s">
        <v>3</v>
      </c>
      <c r="D218" s="147"/>
      <c r="E218" s="148"/>
      <c r="F218" s="149" t="s">
        <v>4</v>
      </c>
      <c r="G218" s="144" t="s">
        <v>5</v>
      </c>
      <c r="H218" s="151" t="s">
        <v>6</v>
      </c>
    </row>
    <row r="219" spans="1:8" ht="26.65" customHeight="1">
      <c r="A219" s="111"/>
      <c r="B219" s="145"/>
      <c r="C219" s="112" t="s">
        <v>7</v>
      </c>
      <c r="D219" s="112" t="s">
        <v>8</v>
      </c>
      <c r="E219" s="112" t="s">
        <v>9</v>
      </c>
      <c r="F219" s="150"/>
      <c r="G219" s="145"/>
      <c r="H219" s="152"/>
    </row>
    <row r="220" spans="1:8" ht="14.65" customHeight="1">
      <c r="A220" s="141" t="s">
        <v>10</v>
      </c>
      <c r="B220" s="142"/>
      <c r="C220" s="142"/>
      <c r="D220" s="142"/>
      <c r="E220" s="142"/>
      <c r="F220" s="142"/>
      <c r="G220" s="142"/>
      <c r="H220" s="143"/>
    </row>
    <row r="221" spans="1:8" ht="12.2" customHeight="1">
      <c r="A221" s="108" t="s">
        <v>63</v>
      </c>
      <c r="B221" s="113">
        <v>100</v>
      </c>
      <c r="C221" s="114">
        <v>0.4</v>
      </c>
      <c r="D221" s="114">
        <v>0.4</v>
      </c>
      <c r="E221" s="114">
        <v>9.8000000000000007</v>
      </c>
      <c r="F221" s="114">
        <v>47</v>
      </c>
      <c r="G221" s="35" t="s">
        <v>153</v>
      </c>
      <c r="H221" s="135" t="s">
        <v>120</v>
      </c>
    </row>
    <row r="222" spans="1:8" ht="12.2" customHeight="1">
      <c r="A222" s="108" t="s">
        <v>154</v>
      </c>
      <c r="B222" s="113">
        <v>180</v>
      </c>
      <c r="C222" s="114">
        <v>11.1</v>
      </c>
      <c r="D222" s="114">
        <v>14.5</v>
      </c>
      <c r="E222" s="114">
        <f>15.9*180/150</f>
        <v>19.079999999999998</v>
      </c>
      <c r="F222" s="114">
        <v>294.7</v>
      </c>
      <c r="G222" s="35" t="s">
        <v>155</v>
      </c>
      <c r="H222" s="135" t="s">
        <v>130</v>
      </c>
    </row>
    <row r="223" spans="1:8" ht="12.2" customHeight="1">
      <c r="A223" s="12" t="s">
        <v>179</v>
      </c>
      <c r="B223" s="13">
        <v>180</v>
      </c>
      <c r="C223" s="1">
        <v>4.68</v>
      </c>
      <c r="D223" s="1">
        <v>4.05</v>
      </c>
      <c r="E223" s="1">
        <v>6.48</v>
      </c>
      <c r="F223" s="1">
        <v>85.86</v>
      </c>
      <c r="G223" s="35" t="s">
        <v>156</v>
      </c>
      <c r="H223" s="135" t="s">
        <v>120</v>
      </c>
    </row>
    <row r="224" spans="1:8" ht="12.2" customHeight="1">
      <c r="A224" s="108" t="s">
        <v>32</v>
      </c>
      <c r="B224" s="113">
        <v>40</v>
      </c>
      <c r="C224" s="1">
        <v>3.05</v>
      </c>
      <c r="D224" s="1">
        <v>0.25</v>
      </c>
      <c r="E224" s="1">
        <v>20.07</v>
      </c>
      <c r="F224" s="1">
        <v>94.73</v>
      </c>
      <c r="G224" s="35" t="s">
        <v>46</v>
      </c>
      <c r="H224" s="135">
        <v>2023</v>
      </c>
    </row>
    <row r="225" spans="1:8" ht="21.6" customHeight="1">
      <c r="A225" s="115" t="s">
        <v>23</v>
      </c>
      <c r="B225" s="116">
        <f>SUM(B221:B224)</f>
        <v>500</v>
      </c>
      <c r="C225" s="112">
        <f t="shared" ref="C225:F225" si="32">SUM(C221:C224)</f>
        <v>19.23</v>
      </c>
      <c r="D225" s="112">
        <f t="shared" si="32"/>
        <v>19.2</v>
      </c>
      <c r="E225" s="112">
        <f t="shared" si="32"/>
        <v>55.43</v>
      </c>
      <c r="F225" s="112">
        <f t="shared" si="32"/>
        <v>522.29</v>
      </c>
      <c r="G225" s="121"/>
      <c r="H225" s="136"/>
    </row>
    <row r="226" spans="1:8" ht="14.65" customHeight="1">
      <c r="A226" s="141" t="s">
        <v>24</v>
      </c>
      <c r="B226" s="142"/>
      <c r="C226" s="142"/>
      <c r="D226" s="142"/>
      <c r="E226" s="142"/>
      <c r="F226" s="142"/>
      <c r="G226" s="142"/>
      <c r="H226" s="143"/>
    </row>
    <row r="227" spans="1:8" ht="12.2" customHeight="1">
      <c r="A227" s="108" t="s">
        <v>157</v>
      </c>
      <c r="B227" s="113">
        <v>60</v>
      </c>
      <c r="C227" s="1">
        <v>0.7</v>
      </c>
      <c r="D227" s="1">
        <v>2.5</v>
      </c>
      <c r="E227" s="1">
        <v>7.4</v>
      </c>
      <c r="F227" s="1">
        <v>51.9</v>
      </c>
      <c r="G227" s="2" t="s">
        <v>205</v>
      </c>
      <c r="H227" s="2" t="s">
        <v>25</v>
      </c>
    </row>
    <row r="228" spans="1:8" ht="12.2" customHeight="1">
      <c r="A228" s="108" t="s">
        <v>159</v>
      </c>
      <c r="B228" s="113">
        <v>200</v>
      </c>
      <c r="C228" s="1">
        <v>2.2000000000000002</v>
      </c>
      <c r="D228" s="1">
        <v>4.0999999999999996</v>
      </c>
      <c r="E228" s="1">
        <v>12.9</v>
      </c>
      <c r="F228" s="1">
        <v>88.4</v>
      </c>
      <c r="G228" s="2" t="s">
        <v>206</v>
      </c>
      <c r="H228" s="2" t="s">
        <v>35</v>
      </c>
    </row>
    <row r="229" spans="1:8" ht="12.2" customHeight="1">
      <c r="A229" s="108" t="s">
        <v>160</v>
      </c>
      <c r="B229" s="113">
        <v>150</v>
      </c>
      <c r="C229" s="1">
        <v>6</v>
      </c>
      <c r="D229" s="1">
        <v>9.4</v>
      </c>
      <c r="E229" s="1">
        <v>19.5</v>
      </c>
      <c r="F229" s="1">
        <v>177.2</v>
      </c>
      <c r="G229" s="2" t="s">
        <v>207</v>
      </c>
      <c r="H229" s="2" t="s">
        <v>25</v>
      </c>
    </row>
    <row r="230" spans="1:8" ht="12.2" customHeight="1">
      <c r="A230" s="108" t="s">
        <v>161</v>
      </c>
      <c r="B230" s="113">
        <v>90</v>
      </c>
      <c r="C230" s="1">
        <v>7.5</v>
      </c>
      <c r="D230" s="1">
        <v>8.1999999999999993</v>
      </c>
      <c r="E230" s="1">
        <v>12</v>
      </c>
      <c r="F230" s="1">
        <v>160.1</v>
      </c>
      <c r="G230" s="2" t="s">
        <v>208</v>
      </c>
      <c r="H230" s="2" t="s">
        <v>35</v>
      </c>
    </row>
    <row r="231" spans="1:8" ht="12.2" customHeight="1">
      <c r="A231" s="108" t="s">
        <v>162</v>
      </c>
      <c r="B231" s="113">
        <v>180</v>
      </c>
      <c r="C231" s="1">
        <v>0.3</v>
      </c>
      <c r="D231" s="1">
        <v>0.1</v>
      </c>
      <c r="E231" s="1">
        <v>20.2</v>
      </c>
      <c r="F231" s="1">
        <v>89.5</v>
      </c>
      <c r="G231" s="2" t="s">
        <v>209</v>
      </c>
      <c r="H231" s="2" t="s">
        <v>35</v>
      </c>
    </row>
    <row r="232" spans="1:8" ht="12.2" customHeight="1">
      <c r="A232" s="108" t="s">
        <v>32</v>
      </c>
      <c r="B232" s="113">
        <v>40</v>
      </c>
      <c r="C232" s="1">
        <v>3.05</v>
      </c>
      <c r="D232" s="1">
        <v>0.25</v>
      </c>
      <c r="E232" s="1">
        <v>20.07</v>
      </c>
      <c r="F232" s="1">
        <v>94.73</v>
      </c>
      <c r="G232" s="35" t="s">
        <v>46</v>
      </c>
      <c r="H232" s="135">
        <v>2023</v>
      </c>
    </row>
    <row r="233" spans="1:8" ht="12.2" customHeight="1">
      <c r="A233" s="108" t="s">
        <v>22</v>
      </c>
      <c r="B233" s="113">
        <v>40</v>
      </c>
      <c r="C233" s="1">
        <v>2.65</v>
      </c>
      <c r="D233" s="1">
        <v>0.35</v>
      </c>
      <c r="E233" s="1">
        <v>16.96</v>
      </c>
      <c r="F233" s="1">
        <v>81.58</v>
      </c>
      <c r="G233" s="35" t="s">
        <v>46</v>
      </c>
      <c r="H233" s="135">
        <v>2023</v>
      </c>
    </row>
    <row r="234" spans="1:8" ht="21.6" customHeight="1">
      <c r="A234" s="115" t="s">
        <v>23</v>
      </c>
      <c r="B234" s="116">
        <f t="shared" ref="B234:F234" si="33">SUM(B227:B233)</f>
        <v>760</v>
      </c>
      <c r="C234" s="112">
        <f t="shared" si="33"/>
        <v>22.4</v>
      </c>
      <c r="D234" s="112">
        <f t="shared" si="33"/>
        <v>24.900000000000002</v>
      </c>
      <c r="E234" s="112">
        <f t="shared" si="33"/>
        <v>109.03</v>
      </c>
      <c r="F234" s="112">
        <f t="shared" si="33"/>
        <v>743.41000000000008</v>
      </c>
      <c r="G234" s="121"/>
      <c r="H234" s="136"/>
    </row>
    <row r="235" spans="1:8" ht="14.65" customHeight="1">
      <c r="A235" s="141" t="s">
        <v>33</v>
      </c>
      <c r="B235" s="142"/>
      <c r="C235" s="142"/>
      <c r="D235" s="142"/>
      <c r="E235" s="142"/>
      <c r="F235" s="142"/>
      <c r="G235" s="142"/>
      <c r="H235" s="143"/>
    </row>
    <row r="236" spans="1:8" ht="12.2" customHeight="1">
      <c r="A236" s="12" t="s">
        <v>163</v>
      </c>
      <c r="B236" s="13">
        <v>100</v>
      </c>
      <c r="C236" s="1">
        <v>6.58</v>
      </c>
      <c r="D236" s="1">
        <v>6.91</v>
      </c>
      <c r="E236" s="1">
        <v>29.73</v>
      </c>
      <c r="F236" s="1">
        <v>205.18</v>
      </c>
      <c r="G236" s="35" t="s">
        <v>46</v>
      </c>
      <c r="H236" s="135">
        <v>2023</v>
      </c>
    </row>
    <row r="237" spans="1:8" ht="12.2" customHeight="1">
      <c r="A237" s="12" t="s">
        <v>164</v>
      </c>
      <c r="B237" s="13">
        <v>15</v>
      </c>
      <c r="C237" s="1">
        <v>3.48</v>
      </c>
      <c r="D237" s="1">
        <v>4.42</v>
      </c>
      <c r="E237" s="1">
        <v>6.5000000000000002E-2</v>
      </c>
      <c r="F237" s="1">
        <v>54</v>
      </c>
      <c r="G237" s="35" t="s">
        <v>165</v>
      </c>
      <c r="H237" s="135">
        <v>2017</v>
      </c>
    </row>
    <row r="238" spans="1:8" ht="12.2" customHeight="1">
      <c r="A238" s="12" t="s">
        <v>61</v>
      </c>
      <c r="B238" s="13">
        <v>200</v>
      </c>
      <c r="C238" s="1">
        <v>0.66</v>
      </c>
      <c r="D238" s="1">
        <v>0.09</v>
      </c>
      <c r="E238" s="1">
        <v>32.01</v>
      </c>
      <c r="F238" s="1">
        <v>132.80000000000001</v>
      </c>
      <c r="G238" s="35" t="s">
        <v>56</v>
      </c>
      <c r="H238" s="135">
        <v>2017</v>
      </c>
    </row>
    <row r="239" spans="1:8" ht="12.2" customHeight="1">
      <c r="A239" s="115" t="s">
        <v>23</v>
      </c>
      <c r="B239" s="116">
        <f>SUM(B236:B238)</f>
        <v>315</v>
      </c>
      <c r="C239" s="112">
        <f t="shared" ref="C239:F239" si="34">SUM(C236:C238)</f>
        <v>10.72</v>
      </c>
      <c r="D239" s="112">
        <f t="shared" si="34"/>
        <v>11.42</v>
      </c>
      <c r="E239" s="112">
        <f t="shared" si="34"/>
        <v>61.805</v>
      </c>
      <c r="F239" s="112">
        <f t="shared" si="34"/>
        <v>391.98</v>
      </c>
      <c r="G239" s="121"/>
      <c r="H239" s="136"/>
    </row>
    <row r="240" spans="1:8" ht="21.6" customHeight="1">
      <c r="A240" s="115" t="s">
        <v>38</v>
      </c>
      <c r="B240" s="122"/>
      <c r="C240" s="123">
        <f t="shared" ref="C240:F240" si="35">C239+C234+C225</f>
        <v>52.349999999999994</v>
      </c>
      <c r="D240" s="123">
        <f t="shared" si="35"/>
        <v>55.519999999999996</v>
      </c>
      <c r="E240" s="123">
        <f t="shared" si="35"/>
        <v>226.26500000000001</v>
      </c>
      <c r="F240" s="123">
        <f t="shared" si="35"/>
        <v>1657.68</v>
      </c>
      <c r="G240" s="121"/>
      <c r="H240" s="136"/>
    </row>
    <row r="241" spans="1:8" ht="14.1" customHeight="1">
      <c r="A241" s="124" t="s">
        <v>166</v>
      </c>
      <c r="B241" s="124"/>
      <c r="C241" s="125"/>
      <c r="D241" s="125"/>
      <c r="E241" s="125"/>
      <c r="F241" s="125"/>
      <c r="G241" s="124"/>
      <c r="H241" s="137"/>
    </row>
    <row r="242" spans="1:8" ht="28.35" customHeight="1">
      <c r="A242" s="153" t="s">
        <v>215</v>
      </c>
      <c r="B242" s="159"/>
      <c r="C242" s="159"/>
      <c r="D242" s="159"/>
      <c r="E242" s="159"/>
      <c r="F242" s="159"/>
      <c r="G242" s="159"/>
      <c r="H242" s="159"/>
    </row>
    <row r="243" spans="1:8" ht="13.35" customHeight="1">
      <c r="A243" s="111" t="s">
        <v>1</v>
      </c>
      <c r="B243" s="144" t="s">
        <v>2</v>
      </c>
      <c r="C243" s="146" t="s">
        <v>3</v>
      </c>
      <c r="D243" s="147"/>
      <c r="E243" s="148"/>
      <c r="F243" s="149" t="s">
        <v>4</v>
      </c>
      <c r="G243" s="144" t="s">
        <v>278</v>
      </c>
      <c r="H243" s="151" t="s">
        <v>6</v>
      </c>
    </row>
    <row r="244" spans="1:8" ht="26.65" customHeight="1">
      <c r="A244" s="111"/>
      <c r="B244" s="145"/>
      <c r="C244" s="112" t="s">
        <v>7</v>
      </c>
      <c r="D244" s="112" t="s">
        <v>8</v>
      </c>
      <c r="E244" s="112" t="s">
        <v>9</v>
      </c>
      <c r="F244" s="150"/>
      <c r="G244" s="145"/>
      <c r="H244" s="152"/>
    </row>
    <row r="245" spans="1:8" ht="14.65" customHeight="1">
      <c r="A245" s="141" t="s">
        <v>10</v>
      </c>
      <c r="B245" s="142"/>
      <c r="C245" s="142"/>
      <c r="D245" s="142"/>
      <c r="E245" s="142"/>
      <c r="F245" s="142"/>
      <c r="G245" s="142"/>
      <c r="H245" s="143"/>
    </row>
    <row r="246" spans="1:8" ht="12.2" customHeight="1">
      <c r="A246" s="108" t="s">
        <v>167</v>
      </c>
      <c r="B246" s="113">
        <v>60</v>
      </c>
      <c r="C246" s="1">
        <v>1.1000000000000001</v>
      </c>
      <c r="D246" s="1">
        <v>3.1</v>
      </c>
      <c r="E246" s="1">
        <v>3.7</v>
      </c>
      <c r="F246" s="1">
        <v>47.3</v>
      </c>
      <c r="G246" s="35" t="s">
        <v>129</v>
      </c>
      <c r="H246" s="135" t="s">
        <v>150</v>
      </c>
    </row>
    <row r="247" spans="1:8" ht="12.2" customHeight="1">
      <c r="A247" s="108" t="s">
        <v>168</v>
      </c>
      <c r="B247" s="113">
        <v>150</v>
      </c>
      <c r="C247" s="114">
        <v>4.7</v>
      </c>
      <c r="D247" s="114">
        <v>8</v>
      </c>
      <c r="E247" s="114">
        <v>20.5</v>
      </c>
      <c r="F247" s="114">
        <v>205.3</v>
      </c>
      <c r="G247" s="35" t="s">
        <v>158</v>
      </c>
      <c r="H247" s="135" t="s">
        <v>141</v>
      </c>
    </row>
    <row r="248" spans="1:8" ht="12.2" customHeight="1">
      <c r="A248" s="108" t="s">
        <v>169</v>
      </c>
      <c r="B248" s="113">
        <v>95</v>
      </c>
      <c r="C248" s="114">
        <v>9.6999999999999993</v>
      </c>
      <c r="D248" s="114">
        <v>8.3000000000000007</v>
      </c>
      <c r="E248" s="114">
        <v>5.8</v>
      </c>
      <c r="F248" s="114">
        <v>149.30000000000001</v>
      </c>
      <c r="G248" s="35" t="s">
        <v>170</v>
      </c>
      <c r="H248" s="135" t="s">
        <v>130</v>
      </c>
    </row>
    <row r="249" spans="1:8" ht="12.2" customHeight="1">
      <c r="A249" s="108" t="s">
        <v>44</v>
      </c>
      <c r="B249" s="113">
        <v>200</v>
      </c>
      <c r="C249" s="114">
        <v>1</v>
      </c>
      <c r="D249" s="114">
        <v>0.2</v>
      </c>
      <c r="E249" s="114">
        <v>19.600000000000001</v>
      </c>
      <c r="F249" s="114">
        <v>83.4</v>
      </c>
      <c r="G249" s="35" t="s">
        <v>148</v>
      </c>
      <c r="H249" s="135">
        <v>2017</v>
      </c>
    </row>
    <row r="250" spans="1:8" ht="12.2" customHeight="1">
      <c r="A250" s="108" t="s">
        <v>22</v>
      </c>
      <c r="B250" s="113">
        <v>20</v>
      </c>
      <c r="C250" s="1">
        <v>1.1200000000000001</v>
      </c>
      <c r="D250" s="1">
        <v>0.22</v>
      </c>
      <c r="E250" s="1">
        <v>9.8800000000000008</v>
      </c>
      <c r="F250" s="1">
        <v>45.98</v>
      </c>
      <c r="G250" s="35" t="s">
        <v>46</v>
      </c>
      <c r="H250" s="135">
        <v>2023</v>
      </c>
    </row>
    <row r="251" spans="1:8" ht="12.2" customHeight="1">
      <c r="A251" s="108" t="s">
        <v>32</v>
      </c>
      <c r="B251" s="113">
        <v>20</v>
      </c>
      <c r="C251" s="1">
        <v>1.53</v>
      </c>
      <c r="D251" s="1">
        <v>0.12</v>
      </c>
      <c r="E251" s="1">
        <v>10.039999999999999</v>
      </c>
      <c r="F251" s="1">
        <v>47.36</v>
      </c>
      <c r="G251" s="35" t="s">
        <v>46</v>
      </c>
      <c r="H251" s="135">
        <v>2023</v>
      </c>
    </row>
    <row r="252" spans="1:8" ht="21.6" customHeight="1">
      <c r="A252" s="115" t="s">
        <v>23</v>
      </c>
      <c r="B252" s="116">
        <f>SUM(B246:B251)</f>
        <v>545</v>
      </c>
      <c r="C252" s="112">
        <f t="shared" ref="C252:F252" si="36">SUM(C246:C251)</f>
        <v>19.150000000000002</v>
      </c>
      <c r="D252" s="112">
        <f t="shared" si="36"/>
        <v>19.939999999999998</v>
      </c>
      <c r="E252" s="112">
        <f t="shared" si="36"/>
        <v>69.52000000000001</v>
      </c>
      <c r="F252" s="112">
        <f t="shared" si="36"/>
        <v>578.6400000000001</v>
      </c>
      <c r="G252" s="121"/>
      <c r="H252" s="136"/>
    </row>
    <row r="253" spans="1:8" ht="14.65" customHeight="1">
      <c r="A253" s="141" t="s">
        <v>24</v>
      </c>
      <c r="B253" s="142"/>
      <c r="C253" s="142"/>
      <c r="D253" s="142"/>
      <c r="E253" s="142"/>
      <c r="F253" s="142"/>
      <c r="G253" s="142"/>
      <c r="H253" s="143"/>
    </row>
    <row r="254" spans="1:8" s="33" customFormat="1" ht="12.2" customHeight="1">
      <c r="A254" s="12" t="s">
        <v>273</v>
      </c>
      <c r="B254" s="13">
        <v>60</v>
      </c>
      <c r="C254" s="1">
        <v>1.5</v>
      </c>
      <c r="D254" s="1">
        <v>7.3</v>
      </c>
      <c r="E254" s="1">
        <v>4.5999999999999996</v>
      </c>
      <c r="F254" s="1">
        <v>71.400000000000006</v>
      </c>
      <c r="G254" s="14" t="s">
        <v>46</v>
      </c>
      <c r="H254" s="14" t="s">
        <v>25</v>
      </c>
    </row>
    <row r="255" spans="1:8" ht="12.2" customHeight="1">
      <c r="A255" s="108" t="s">
        <v>171</v>
      </c>
      <c r="B255" s="113">
        <v>200</v>
      </c>
      <c r="C255" s="1">
        <f>6.35*0.2</f>
        <v>1.27</v>
      </c>
      <c r="D255" s="1">
        <f>19.95*0.2</f>
        <v>3.99</v>
      </c>
      <c r="E255" s="1">
        <f>36.55*0.2</f>
        <v>7.31</v>
      </c>
      <c r="F255" s="1">
        <f>381*0.2</f>
        <v>76.2</v>
      </c>
      <c r="G255" s="35" t="s">
        <v>172</v>
      </c>
      <c r="H255" s="135">
        <v>2017</v>
      </c>
    </row>
    <row r="256" spans="1:8" ht="12.2" customHeight="1">
      <c r="A256" s="108" t="s">
        <v>272</v>
      </c>
      <c r="B256" s="113">
        <v>150</v>
      </c>
      <c r="C256" s="1">
        <v>12.6</v>
      </c>
      <c r="D256" s="1">
        <v>10.1</v>
      </c>
      <c r="E256" s="1">
        <v>32.700000000000003</v>
      </c>
      <c r="F256" s="1">
        <f>296.3*150/200</f>
        <v>222.22499999999999</v>
      </c>
      <c r="G256" s="35" t="s">
        <v>158</v>
      </c>
      <c r="H256" s="135" t="s">
        <v>141</v>
      </c>
    </row>
    <row r="257" spans="1:8" ht="12.2" customHeight="1">
      <c r="A257" s="108" t="s">
        <v>72</v>
      </c>
      <c r="B257" s="113">
        <v>180</v>
      </c>
      <c r="C257" s="1">
        <v>5.22</v>
      </c>
      <c r="D257" s="1">
        <v>4.5</v>
      </c>
      <c r="E257" s="1">
        <v>7.2</v>
      </c>
      <c r="F257" s="1">
        <v>95.4</v>
      </c>
      <c r="G257" s="35" t="s">
        <v>156</v>
      </c>
      <c r="H257" s="135" t="s">
        <v>173</v>
      </c>
    </row>
    <row r="258" spans="1:8" s="33" customFormat="1" ht="12.2" customHeight="1">
      <c r="A258" s="12" t="s">
        <v>268</v>
      </c>
      <c r="B258" s="13">
        <v>150</v>
      </c>
      <c r="C258" s="106">
        <v>2</v>
      </c>
      <c r="D258" s="106">
        <v>1.5</v>
      </c>
      <c r="E258" s="106">
        <v>13.2</v>
      </c>
      <c r="F258" s="106">
        <v>66.3</v>
      </c>
      <c r="G258" s="14" t="s">
        <v>198</v>
      </c>
      <c r="H258" s="14">
        <v>2023</v>
      </c>
    </row>
    <row r="259" spans="1:8" ht="12.2" customHeight="1">
      <c r="A259" s="108" t="s">
        <v>32</v>
      </c>
      <c r="B259" s="113">
        <v>50</v>
      </c>
      <c r="C259" s="1">
        <f>3*50/40</f>
        <v>3.75</v>
      </c>
      <c r="D259" s="1">
        <f>0.3*50/40</f>
        <v>0.375</v>
      </c>
      <c r="E259" s="1">
        <f>20.1*50/40</f>
        <v>25.125000000000004</v>
      </c>
      <c r="F259" s="1">
        <f>94.7*50/40</f>
        <v>118.375</v>
      </c>
      <c r="G259" s="35" t="s">
        <v>46</v>
      </c>
      <c r="H259" s="135">
        <v>2033</v>
      </c>
    </row>
    <row r="260" spans="1:8" ht="12.2" customHeight="1">
      <c r="A260" s="108" t="s">
        <v>22</v>
      </c>
      <c r="B260" s="113">
        <v>20</v>
      </c>
      <c r="C260" s="1">
        <v>1.1200000000000001</v>
      </c>
      <c r="D260" s="1">
        <v>0.22</v>
      </c>
      <c r="E260" s="1">
        <v>9.8800000000000008</v>
      </c>
      <c r="F260" s="1">
        <v>45.98</v>
      </c>
      <c r="G260" s="35" t="s">
        <v>46</v>
      </c>
      <c r="H260" s="135">
        <v>2023</v>
      </c>
    </row>
    <row r="261" spans="1:8" ht="21.6" customHeight="1">
      <c r="A261" s="115" t="s">
        <v>23</v>
      </c>
      <c r="B261" s="116">
        <f t="shared" ref="B261:F261" si="37">SUM(B254:B260)</f>
        <v>810</v>
      </c>
      <c r="C261" s="112">
        <f t="shared" si="37"/>
        <v>27.46</v>
      </c>
      <c r="D261" s="112">
        <f t="shared" si="37"/>
        <v>27.984999999999999</v>
      </c>
      <c r="E261" s="112">
        <f t="shared" si="37"/>
        <v>100.015</v>
      </c>
      <c r="F261" s="112">
        <f t="shared" si="37"/>
        <v>695.88</v>
      </c>
      <c r="G261" s="121"/>
      <c r="H261" s="136"/>
    </row>
    <row r="262" spans="1:8" ht="14.65" customHeight="1">
      <c r="A262" s="141" t="s">
        <v>33</v>
      </c>
      <c r="B262" s="142"/>
      <c r="C262" s="142"/>
      <c r="D262" s="142"/>
      <c r="E262" s="142"/>
      <c r="F262" s="142"/>
      <c r="G262" s="142"/>
      <c r="H262" s="143"/>
    </row>
    <row r="263" spans="1:8" ht="12.2" customHeight="1">
      <c r="A263" s="12" t="s">
        <v>174</v>
      </c>
      <c r="B263" s="13">
        <v>150</v>
      </c>
      <c r="C263" s="1">
        <v>7.9</v>
      </c>
      <c r="D263" s="1">
        <v>12.3</v>
      </c>
      <c r="E263" s="1">
        <v>25.1</v>
      </c>
      <c r="F263" s="1">
        <v>257.60000000000002</v>
      </c>
      <c r="G263" s="35" t="s">
        <v>175</v>
      </c>
      <c r="H263" s="135">
        <v>2017</v>
      </c>
    </row>
    <row r="264" spans="1:8" ht="12.2" customHeight="1">
      <c r="A264" s="12" t="s">
        <v>55</v>
      </c>
      <c r="B264" s="13">
        <v>180</v>
      </c>
      <c r="C264" s="1">
        <v>0.14000000000000001</v>
      </c>
      <c r="D264" s="1">
        <v>0.14000000000000001</v>
      </c>
      <c r="E264" s="1">
        <v>25.09</v>
      </c>
      <c r="F264" s="1">
        <v>103.14</v>
      </c>
      <c r="G264" s="126" t="s">
        <v>176</v>
      </c>
      <c r="H264" s="138">
        <v>2017</v>
      </c>
    </row>
    <row r="265" spans="1:8" ht="12.2" customHeight="1">
      <c r="A265" s="127" t="s">
        <v>23</v>
      </c>
      <c r="B265" s="128">
        <f>SUM(B263:B264)</f>
        <v>330</v>
      </c>
      <c r="C265" s="129">
        <f t="shared" ref="C265:F265" si="38">SUM(C263:C264)</f>
        <v>8.0400000000000009</v>
      </c>
      <c r="D265" s="129">
        <f t="shared" si="38"/>
        <v>12.440000000000001</v>
      </c>
      <c r="E265" s="129">
        <f t="shared" si="38"/>
        <v>50.19</v>
      </c>
      <c r="F265" s="129">
        <f t="shared" si="38"/>
        <v>360.74</v>
      </c>
      <c r="G265" s="130"/>
      <c r="H265" s="53"/>
    </row>
    <row r="266" spans="1:8" s="133" customFormat="1" ht="21.6" customHeight="1">
      <c r="A266" s="127" t="s">
        <v>38</v>
      </c>
      <c r="B266" s="131"/>
      <c r="C266" s="129">
        <f t="shared" ref="C266:F266" si="39">C265+C261+C252</f>
        <v>54.650000000000006</v>
      </c>
      <c r="D266" s="129">
        <f t="shared" si="39"/>
        <v>60.364999999999995</v>
      </c>
      <c r="E266" s="129">
        <f t="shared" si="39"/>
        <v>219.72499999999999</v>
      </c>
      <c r="F266" s="129">
        <f t="shared" si="39"/>
        <v>1635.26</v>
      </c>
      <c r="G266" s="132"/>
      <c r="H266" s="53"/>
    </row>
    <row r="267" spans="1:8" s="133" customFormat="1" ht="14.1" customHeight="1">
      <c r="A267" s="110"/>
      <c r="B267" s="110"/>
      <c r="C267" s="37"/>
      <c r="D267" s="37"/>
      <c r="E267" s="37"/>
      <c r="F267" s="37"/>
      <c r="G267" s="110"/>
      <c r="H267" s="139"/>
    </row>
    <row r="268" spans="1:8" s="6" customFormat="1" ht="14.1" customHeight="1">
      <c r="A268" s="153" t="s">
        <v>183</v>
      </c>
      <c r="B268" s="154"/>
      <c r="C268" s="154"/>
      <c r="D268" s="154"/>
      <c r="E268" s="154"/>
      <c r="F268" s="154"/>
      <c r="G268" s="33"/>
      <c r="H268" s="26"/>
    </row>
    <row r="269" spans="1:8" ht="13.35" customHeight="1">
      <c r="A269" s="111" t="s">
        <v>1</v>
      </c>
      <c r="B269" s="144" t="s">
        <v>2</v>
      </c>
      <c r="C269" s="146" t="s">
        <v>3</v>
      </c>
      <c r="D269" s="147"/>
      <c r="E269" s="148"/>
      <c r="F269" s="149" t="s">
        <v>4</v>
      </c>
      <c r="G269" s="144" t="s">
        <v>5</v>
      </c>
      <c r="H269" s="151" t="s">
        <v>6</v>
      </c>
    </row>
    <row r="270" spans="1:8" ht="26.65" customHeight="1">
      <c r="A270" s="111"/>
      <c r="B270" s="145"/>
      <c r="C270" s="112" t="s">
        <v>7</v>
      </c>
      <c r="D270" s="112" t="s">
        <v>8</v>
      </c>
      <c r="E270" s="112" t="s">
        <v>9</v>
      </c>
      <c r="F270" s="150"/>
      <c r="G270" s="145"/>
      <c r="H270" s="152"/>
    </row>
    <row r="271" spans="1:8" s="17" customFormat="1" ht="14.1" customHeight="1">
      <c r="A271" s="3" t="s">
        <v>184</v>
      </c>
      <c r="B271" s="15"/>
      <c r="C271" s="16">
        <f t="shared" ref="C271:D271" si="40">C266+C240+C215+C186+C160+C133+C107+C80+C54+C28+E1</f>
        <v>549.93202930402936</v>
      </c>
      <c r="D271" s="16">
        <f t="shared" si="40"/>
        <v>574.78034798534793</v>
      </c>
      <c r="E271" s="16" t="e">
        <f>E266+E240+E215+E186+E160+E133+E107+E80+E54+E28+#REF!</f>
        <v>#REF!</v>
      </c>
      <c r="F271" s="16" t="e">
        <f>F266+F240+F215+F186+F160+F133+F107+F80+F54+F28+#REF!</f>
        <v>#REF!</v>
      </c>
      <c r="G271" s="34"/>
      <c r="H271" s="27"/>
    </row>
    <row r="272" spans="1:8" s="17" customFormat="1" ht="14.1" customHeight="1">
      <c r="A272" s="3" t="s">
        <v>185</v>
      </c>
      <c r="B272" s="15"/>
      <c r="C272" s="16">
        <f>C271/10</f>
        <v>54.993202930402937</v>
      </c>
      <c r="D272" s="16">
        <f t="shared" ref="D272:F272" si="41">D271/10</f>
        <v>57.478034798534793</v>
      </c>
      <c r="E272" s="16" t="e">
        <f t="shared" si="41"/>
        <v>#REF!</v>
      </c>
      <c r="F272" s="16" t="e">
        <f t="shared" si="41"/>
        <v>#REF!</v>
      </c>
      <c r="G272" s="34"/>
      <c r="H272" s="27"/>
    </row>
    <row r="273" spans="1:8" s="17" customFormat="1" ht="14.1" customHeight="1">
      <c r="A273" s="3" t="s">
        <v>192</v>
      </c>
      <c r="B273" s="15"/>
      <c r="C273" s="16">
        <v>1</v>
      </c>
      <c r="D273" s="16">
        <v>1</v>
      </c>
      <c r="E273" s="16">
        <v>4</v>
      </c>
      <c r="F273" s="16"/>
      <c r="G273" s="34"/>
      <c r="H273" s="27"/>
    </row>
    <row r="274" spans="1:8" s="6" customFormat="1" ht="14.1" customHeight="1">
      <c r="A274" s="18"/>
      <c r="B274" s="19"/>
      <c r="C274" s="20"/>
      <c r="D274" s="20"/>
      <c r="E274" s="20"/>
      <c r="F274" s="20"/>
      <c r="G274" s="33"/>
      <c r="H274" s="26"/>
    </row>
    <row r="275" spans="1:8" s="21" customFormat="1" ht="35.450000000000003" customHeight="1">
      <c r="A275" s="160" t="s">
        <v>186</v>
      </c>
      <c r="B275" s="160"/>
      <c r="C275" s="160"/>
      <c r="D275" s="160"/>
      <c r="E275" s="160"/>
      <c r="F275" s="160"/>
      <c r="G275" s="33"/>
      <c r="H275" s="26"/>
    </row>
    <row r="276" spans="1:8" s="17" customFormat="1" ht="24" customHeight="1">
      <c r="A276" s="3" t="s">
        <v>187</v>
      </c>
      <c r="B276" s="15"/>
      <c r="C276" s="16" t="s">
        <v>188</v>
      </c>
      <c r="D276" s="16" t="s">
        <v>189</v>
      </c>
      <c r="E276" s="16" t="s">
        <v>190</v>
      </c>
      <c r="F276" s="22"/>
      <c r="G276" s="34"/>
      <c r="H276" s="27"/>
    </row>
    <row r="277" spans="1:8" ht="13.5">
      <c r="A277" s="3" t="s">
        <v>191</v>
      </c>
      <c r="B277" s="117"/>
      <c r="C277" s="118">
        <f>(B13+B39+B65+B92+B118+B144+B171+B199+B225+B252)/10</f>
        <v>526</v>
      </c>
      <c r="D277" s="118">
        <f>(B22+B48+B74+B101+B127+B153+B180+B209+B234+B261)/10</f>
        <v>836.5</v>
      </c>
      <c r="E277" s="118">
        <f>(B265+B239+B214+B185+B159+B132+B106+B79+B53+B27)/10</f>
        <v>361.5</v>
      </c>
    </row>
  </sheetData>
  <mergeCells count="99">
    <mergeCell ref="A40:H40"/>
    <mergeCell ref="A66:H66"/>
    <mergeCell ref="A109:H109"/>
    <mergeCell ref="H31:H32"/>
    <mergeCell ref="H57:H58"/>
    <mergeCell ref="H84:H85"/>
    <mergeCell ref="A33:H33"/>
    <mergeCell ref="B5:B6"/>
    <mergeCell ref="C5:E5"/>
    <mergeCell ref="F5:F6"/>
    <mergeCell ref="G5:G6"/>
    <mergeCell ref="H5:H6"/>
    <mergeCell ref="A262:H262"/>
    <mergeCell ref="A253:H253"/>
    <mergeCell ref="B243:B244"/>
    <mergeCell ref="C243:E243"/>
    <mergeCell ref="F243:F244"/>
    <mergeCell ref="G243:G244"/>
    <mergeCell ref="H243:H244"/>
    <mergeCell ref="A165:H165"/>
    <mergeCell ref="A192:H192"/>
    <mergeCell ref="A220:H220"/>
    <mergeCell ref="A245:H245"/>
    <mergeCell ref="A200:H200"/>
    <mergeCell ref="B190:B191"/>
    <mergeCell ref="C190:E190"/>
    <mergeCell ref="F190:F191"/>
    <mergeCell ref="G190:G191"/>
    <mergeCell ref="H190:H191"/>
    <mergeCell ref="A181:H181"/>
    <mergeCell ref="A172:H172"/>
    <mergeCell ref="A242:H242"/>
    <mergeCell ref="A275:F275"/>
    <mergeCell ref="B31:B32"/>
    <mergeCell ref="C31:E31"/>
    <mergeCell ref="F31:F32"/>
    <mergeCell ref="G31:G32"/>
    <mergeCell ref="B57:B58"/>
    <mergeCell ref="C57:E57"/>
    <mergeCell ref="F57:F58"/>
    <mergeCell ref="G57:G58"/>
    <mergeCell ref="B84:B85"/>
    <mergeCell ref="C84:E84"/>
    <mergeCell ref="F84:F85"/>
    <mergeCell ref="G84:G85"/>
    <mergeCell ref="B110:B111"/>
    <mergeCell ref="C110:E110"/>
    <mergeCell ref="F110:F111"/>
    <mergeCell ref="B269:B270"/>
    <mergeCell ref="C269:E269"/>
    <mergeCell ref="F269:F270"/>
    <mergeCell ref="H110:H111"/>
    <mergeCell ref="B136:B137"/>
    <mergeCell ref="C136:E136"/>
    <mergeCell ref="F136:F137"/>
    <mergeCell ref="A235:H235"/>
    <mergeCell ref="A226:H226"/>
    <mergeCell ref="B218:B219"/>
    <mergeCell ref="C218:E218"/>
    <mergeCell ref="F218:F219"/>
    <mergeCell ref="G218:G219"/>
    <mergeCell ref="H218:H219"/>
    <mergeCell ref="A210:H210"/>
    <mergeCell ref="G269:G270"/>
    <mergeCell ref="H269:H270"/>
    <mergeCell ref="A268:F268"/>
    <mergeCell ref="A3:H3"/>
    <mergeCell ref="C1:H1"/>
    <mergeCell ref="A4:H4"/>
    <mergeCell ref="A7:H7"/>
    <mergeCell ref="A14:H14"/>
    <mergeCell ref="A23:H23"/>
    <mergeCell ref="A30:H30"/>
    <mergeCell ref="A56:H56"/>
    <mergeCell ref="A83:H83"/>
    <mergeCell ref="A75:H75"/>
    <mergeCell ref="A49:H49"/>
    <mergeCell ref="A162:H162"/>
    <mergeCell ref="A189:H189"/>
    <mergeCell ref="A217:H217"/>
    <mergeCell ref="A59:H59"/>
    <mergeCell ref="A86:H86"/>
    <mergeCell ref="A112:H112"/>
    <mergeCell ref="A138:H138"/>
    <mergeCell ref="G136:G137"/>
    <mergeCell ref="H136:H137"/>
    <mergeCell ref="A93:H93"/>
    <mergeCell ref="A135:H135"/>
    <mergeCell ref="A119:H119"/>
    <mergeCell ref="A102:H102"/>
    <mergeCell ref="G110:G111"/>
    <mergeCell ref="A154:H154"/>
    <mergeCell ref="A145:H145"/>
    <mergeCell ref="A128:H128"/>
    <mergeCell ref="B163:B164"/>
    <mergeCell ref="C163:E163"/>
    <mergeCell ref="F163:F164"/>
    <mergeCell ref="G163:G164"/>
    <mergeCell ref="H163:H164"/>
  </mergeCells>
  <pageMargins left="0.39" right="0.39" top="0.39" bottom="0.39" header="0" footer="0"/>
  <pageSetup paperSize="9" orientation="landscape" horizontalDpi="300" verticalDpi="300" r:id="rId1"/>
  <rowBreaks count="9" manualBreakCount="9">
    <brk id="29" max="16383" man="1"/>
    <brk id="55" max="16383" man="1"/>
    <brk id="82" max="16383" man="1"/>
    <brk id="108" max="16383" man="1"/>
    <brk id="134" max="16383" man="1"/>
    <brk id="161" max="16383" man="1"/>
    <brk id="188" max="16383" man="1"/>
    <brk id="216" max="16383" man="1"/>
    <brk id="241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7"/>
  <sheetViews>
    <sheetView topLeftCell="A132" workbookViewId="0">
      <selection activeCell="L150" sqref="L150"/>
    </sheetView>
  </sheetViews>
  <sheetFormatPr defaultColWidth="9.1640625" defaultRowHeight="12.75"/>
  <cols>
    <col min="1" max="1" width="67.1640625" style="49" customWidth="1"/>
    <col min="2" max="2" width="5.6640625" style="33" customWidth="1"/>
    <col min="3" max="3" width="11.5" style="31" customWidth="1"/>
    <col min="4" max="4" width="10.5" style="31" customWidth="1"/>
    <col min="5" max="5" width="11.5" style="31" customWidth="1"/>
    <col min="6" max="6" width="16.5" style="31" customWidth="1"/>
    <col min="7" max="7" width="11.5" style="33" customWidth="1"/>
    <col min="8" max="8" width="11" style="26" customWidth="1"/>
    <col min="9" max="16384" width="9.1640625" style="49"/>
  </cols>
  <sheetData>
    <row r="1" spans="1:8" s="6" customFormat="1" ht="82.5" customHeight="1">
      <c r="A1" s="109" t="s">
        <v>193</v>
      </c>
      <c r="B1" s="110"/>
      <c r="C1" s="157" t="s">
        <v>194</v>
      </c>
      <c r="D1" s="158"/>
      <c r="E1" s="158"/>
      <c r="F1" s="158"/>
      <c r="G1" s="158"/>
      <c r="H1" s="158"/>
    </row>
    <row r="2" spans="1:8" ht="22.9" customHeight="1">
      <c r="G2" s="120"/>
      <c r="H2" s="134"/>
    </row>
    <row r="3" spans="1:8" ht="13.5" customHeight="1">
      <c r="A3" s="155" t="s">
        <v>277</v>
      </c>
      <c r="B3" s="156"/>
      <c r="C3" s="156"/>
      <c r="D3" s="156"/>
      <c r="E3" s="156"/>
      <c r="F3" s="156"/>
      <c r="G3" s="156"/>
      <c r="H3" s="156"/>
    </row>
    <row r="4" spans="1:8" ht="28.35" customHeight="1">
      <c r="A4" s="153" t="s">
        <v>210</v>
      </c>
      <c r="B4" s="159"/>
      <c r="C4" s="159"/>
      <c r="D4" s="159"/>
      <c r="E4" s="159"/>
      <c r="F4" s="159"/>
      <c r="G4" s="159"/>
      <c r="H4" s="159"/>
    </row>
    <row r="5" spans="1:8" ht="13.35" customHeight="1">
      <c r="A5" s="111" t="s">
        <v>1</v>
      </c>
      <c r="B5" s="144" t="s">
        <v>2</v>
      </c>
      <c r="C5" s="146" t="s">
        <v>3</v>
      </c>
      <c r="D5" s="147"/>
      <c r="E5" s="148"/>
      <c r="F5" s="149" t="s">
        <v>4</v>
      </c>
      <c r="G5" s="144" t="s">
        <v>5</v>
      </c>
      <c r="H5" s="151" t="s">
        <v>6</v>
      </c>
    </row>
    <row r="6" spans="1:8" ht="26.65" customHeight="1">
      <c r="A6" s="111"/>
      <c r="B6" s="145"/>
      <c r="C6" s="112" t="s">
        <v>7</v>
      </c>
      <c r="D6" s="112" t="s">
        <v>8</v>
      </c>
      <c r="E6" s="112" t="s">
        <v>9</v>
      </c>
      <c r="F6" s="150"/>
      <c r="G6" s="145"/>
      <c r="H6" s="152"/>
    </row>
    <row r="7" spans="1:8" ht="14.65" customHeight="1">
      <c r="A7" s="141" t="s">
        <v>10</v>
      </c>
      <c r="B7" s="142"/>
      <c r="C7" s="142"/>
      <c r="D7" s="142"/>
      <c r="E7" s="142"/>
      <c r="F7" s="142"/>
      <c r="G7" s="142"/>
      <c r="H7" s="143"/>
    </row>
    <row r="8" spans="1:8" ht="12.2" customHeight="1">
      <c r="A8" s="108" t="s">
        <v>11</v>
      </c>
      <c r="B8" s="113">
        <v>150</v>
      </c>
      <c r="C8" s="114">
        <v>6.5</v>
      </c>
      <c r="D8" s="114">
        <v>7.8</v>
      </c>
      <c r="E8" s="114">
        <v>25.2</v>
      </c>
      <c r="F8" s="114">
        <v>198.2</v>
      </c>
      <c r="G8" s="35" t="s">
        <v>12</v>
      </c>
      <c r="H8" s="135" t="s">
        <v>13</v>
      </c>
    </row>
    <row r="9" spans="1:8" ht="12.2" customHeight="1">
      <c r="A9" s="108" t="s">
        <v>14</v>
      </c>
      <c r="B9" s="113">
        <v>55</v>
      </c>
      <c r="C9" s="114">
        <v>5.8</v>
      </c>
      <c r="D9" s="114">
        <v>8.6</v>
      </c>
      <c r="E9" s="114">
        <v>15.1</v>
      </c>
      <c r="F9" s="114">
        <v>198.2</v>
      </c>
      <c r="G9" s="35" t="s">
        <v>15</v>
      </c>
      <c r="H9" s="135" t="s">
        <v>16</v>
      </c>
    </row>
    <row r="10" spans="1:8" ht="12.2" customHeight="1">
      <c r="A10" s="108" t="s">
        <v>108</v>
      </c>
      <c r="B10" s="113">
        <v>180</v>
      </c>
      <c r="C10" s="114">
        <v>3</v>
      </c>
      <c r="D10" s="114">
        <v>2.2000000000000002</v>
      </c>
      <c r="E10" s="114">
        <v>12.6</v>
      </c>
      <c r="F10" s="114">
        <v>82.7</v>
      </c>
      <c r="G10" s="35" t="s">
        <v>109</v>
      </c>
      <c r="H10" s="135" t="s">
        <v>13</v>
      </c>
    </row>
    <row r="11" spans="1:8" ht="12.2" customHeight="1">
      <c r="A11" s="108" t="s">
        <v>20</v>
      </c>
      <c r="B11" s="113">
        <v>120</v>
      </c>
      <c r="C11" s="114">
        <v>0.5</v>
      </c>
      <c r="D11" s="114">
        <v>0.5</v>
      </c>
      <c r="E11" s="114">
        <v>11.8</v>
      </c>
      <c r="F11" s="114">
        <v>56.4</v>
      </c>
      <c r="G11" s="35" t="s">
        <v>21</v>
      </c>
      <c r="H11" s="135" t="s">
        <v>13</v>
      </c>
    </row>
    <row r="12" spans="1:8" ht="12.2" customHeight="1">
      <c r="A12" s="108" t="s">
        <v>22</v>
      </c>
      <c r="B12" s="113">
        <v>20</v>
      </c>
      <c r="C12" s="1">
        <v>1.1200000000000001</v>
      </c>
      <c r="D12" s="1">
        <v>0.22</v>
      </c>
      <c r="E12" s="1">
        <v>9.8800000000000008</v>
      </c>
      <c r="F12" s="1">
        <v>45.98</v>
      </c>
      <c r="G12" s="35" t="s">
        <v>46</v>
      </c>
      <c r="H12" s="135">
        <v>2023</v>
      </c>
    </row>
    <row r="13" spans="1:8" ht="12.2" customHeight="1">
      <c r="A13" s="115" t="s">
        <v>23</v>
      </c>
      <c r="B13" s="116">
        <f t="shared" ref="B13:F13" si="0">SUM(B8:B12)</f>
        <v>525</v>
      </c>
      <c r="C13" s="112">
        <f t="shared" si="0"/>
        <v>16.920000000000002</v>
      </c>
      <c r="D13" s="112">
        <f t="shared" si="0"/>
        <v>19.319999999999997</v>
      </c>
      <c r="E13" s="112">
        <f t="shared" si="0"/>
        <v>74.58</v>
      </c>
      <c r="F13" s="112">
        <f t="shared" si="0"/>
        <v>581.48</v>
      </c>
      <c r="G13" s="121"/>
      <c r="H13" s="136"/>
    </row>
    <row r="14" spans="1:8" ht="14.65" customHeight="1">
      <c r="A14" s="141" t="s">
        <v>24</v>
      </c>
      <c r="B14" s="142"/>
      <c r="C14" s="142"/>
      <c r="D14" s="142"/>
      <c r="E14" s="142"/>
      <c r="F14" s="142"/>
      <c r="G14" s="142"/>
      <c r="H14" s="143"/>
    </row>
    <row r="15" spans="1:8" ht="12.2" customHeight="1">
      <c r="A15" s="108" t="s">
        <v>269</v>
      </c>
      <c r="B15" s="113">
        <v>90</v>
      </c>
      <c r="C15" s="114">
        <v>2.91</v>
      </c>
      <c r="D15" s="114">
        <v>6.94</v>
      </c>
      <c r="E15" s="114">
        <v>4.12</v>
      </c>
      <c r="F15" s="114">
        <v>100.79</v>
      </c>
      <c r="G15" s="35" t="s">
        <v>158</v>
      </c>
      <c r="H15" s="135">
        <v>2023</v>
      </c>
    </row>
    <row r="16" spans="1:8" ht="12.2" customHeight="1">
      <c r="A16" s="108" t="s">
        <v>26</v>
      </c>
      <c r="B16" s="113">
        <v>200</v>
      </c>
      <c r="C16" s="114">
        <v>2.6</v>
      </c>
      <c r="D16" s="114">
        <v>2.2999999999999998</v>
      </c>
      <c r="E16" s="114">
        <v>17.600000000000001</v>
      </c>
      <c r="F16" s="114">
        <v>101.7</v>
      </c>
      <c r="G16" s="35" t="s">
        <v>27</v>
      </c>
      <c r="H16" s="135" t="s">
        <v>13</v>
      </c>
    </row>
    <row r="17" spans="1:8" ht="12.2" customHeight="1">
      <c r="A17" s="108" t="s">
        <v>28</v>
      </c>
      <c r="B17" s="113">
        <v>150</v>
      </c>
      <c r="C17" s="114">
        <v>10.68</v>
      </c>
      <c r="D17" s="114">
        <v>12.5</v>
      </c>
      <c r="E17" s="114">
        <v>13.34</v>
      </c>
      <c r="F17" s="114">
        <v>183.12</v>
      </c>
      <c r="G17" s="35" t="s">
        <v>29</v>
      </c>
      <c r="H17" s="135" t="s">
        <v>16</v>
      </c>
    </row>
    <row r="18" spans="1:8" ht="12.2" customHeight="1">
      <c r="A18" s="108" t="s">
        <v>30</v>
      </c>
      <c r="B18" s="113">
        <v>200</v>
      </c>
      <c r="C18" s="114">
        <v>0.4</v>
      </c>
      <c r="D18" s="114">
        <v>0</v>
      </c>
      <c r="E18" s="114">
        <v>29.1</v>
      </c>
      <c r="F18" s="114">
        <v>119.8</v>
      </c>
      <c r="G18" s="35" t="s">
        <v>31</v>
      </c>
      <c r="H18" s="135" t="s">
        <v>13</v>
      </c>
    </row>
    <row r="19" spans="1:8" ht="12.2" customHeight="1">
      <c r="A19" s="108" t="s">
        <v>32</v>
      </c>
      <c r="B19" s="113">
        <v>30</v>
      </c>
      <c r="C19" s="1">
        <v>2.2999999999999998</v>
      </c>
      <c r="D19" s="1">
        <v>0.19</v>
      </c>
      <c r="E19" s="1">
        <v>15.05</v>
      </c>
      <c r="F19" s="1">
        <v>71.05</v>
      </c>
      <c r="G19" s="35" t="s">
        <v>46</v>
      </c>
      <c r="H19" s="135">
        <v>2023</v>
      </c>
    </row>
    <row r="20" spans="1:8" ht="12.2" customHeight="1">
      <c r="A20" s="108" t="s">
        <v>22</v>
      </c>
      <c r="B20" s="113">
        <v>30</v>
      </c>
      <c r="C20" s="1">
        <v>1.99</v>
      </c>
      <c r="D20" s="1">
        <v>0.26</v>
      </c>
      <c r="E20" s="1">
        <v>12.72</v>
      </c>
      <c r="F20" s="1">
        <v>61.19</v>
      </c>
      <c r="G20" s="35" t="s">
        <v>46</v>
      </c>
      <c r="H20" s="135">
        <v>2023</v>
      </c>
    </row>
    <row r="21" spans="1:8" ht="12.2" customHeight="1">
      <c r="A21" s="108" t="s">
        <v>139</v>
      </c>
      <c r="B21" s="113">
        <v>200</v>
      </c>
      <c r="C21" s="114">
        <v>5.6</v>
      </c>
      <c r="D21" s="114">
        <v>4.9000000000000004</v>
      </c>
      <c r="E21" s="114">
        <v>9.3000000000000007</v>
      </c>
      <c r="F21" s="114">
        <v>104.8</v>
      </c>
      <c r="G21" s="35" t="s">
        <v>46</v>
      </c>
      <c r="H21" s="135" t="s">
        <v>35</v>
      </c>
    </row>
    <row r="22" spans="1:8" ht="21.6" customHeight="1">
      <c r="A22" s="115" t="s">
        <v>23</v>
      </c>
      <c r="B22" s="116">
        <f>SUM(B15:B21)</f>
        <v>900</v>
      </c>
      <c r="C22" s="112">
        <f t="shared" ref="C22:F22" si="1">SUM(C15:C21)</f>
        <v>26.479999999999997</v>
      </c>
      <c r="D22" s="112">
        <f t="shared" si="1"/>
        <v>27.090000000000003</v>
      </c>
      <c r="E22" s="112">
        <f t="shared" si="1"/>
        <v>101.22999999999999</v>
      </c>
      <c r="F22" s="112">
        <f t="shared" si="1"/>
        <v>742.45</v>
      </c>
      <c r="G22" s="121"/>
      <c r="H22" s="136"/>
    </row>
    <row r="23" spans="1:8" ht="14.65" customHeight="1">
      <c r="A23" s="141" t="s">
        <v>33</v>
      </c>
      <c r="B23" s="142"/>
      <c r="C23" s="142"/>
      <c r="D23" s="142"/>
      <c r="E23" s="142"/>
      <c r="F23" s="142"/>
      <c r="G23" s="142"/>
      <c r="H23" s="143"/>
    </row>
    <row r="24" spans="1:8" ht="12.2" customHeight="1">
      <c r="A24" s="12" t="s">
        <v>34</v>
      </c>
      <c r="B24" s="13">
        <v>170</v>
      </c>
      <c r="C24" s="1">
        <f>7.3*150/130</f>
        <v>8.4230769230769234</v>
      </c>
      <c r="D24" s="1">
        <f>6.9*150/130</f>
        <v>7.9615384615384617</v>
      </c>
      <c r="E24" s="1">
        <v>20</v>
      </c>
      <c r="F24" s="1">
        <v>219.1</v>
      </c>
      <c r="G24" s="35" t="s">
        <v>195</v>
      </c>
      <c r="H24" s="135" t="s">
        <v>35</v>
      </c>
    </row>
    <row r="25" spans="1:8" ht="12.2" customHeight="1">
      <c r="A25" s="12" t="s">
        <v>44</v>
      </c>
      <c r="B25" s="13">
        <v>200</v>
      </c>
      <c r="C25" s="1">
        <v>1</v>
      </c>
      <c r="D25" s="1">
        <v>0</v>
      </c>
      <c r="E25" s="1">
        <v>20.2</v>
      </c>
      <c r="F25" s="1">
        <v>84.8</v>
      </c>
      <c r="G25" s="35" t="s">
        <v>45</v>
      </c>
      <c r="H25" s="135">
        <v>2017</v>
      </c>
    </row>
    <row r="26" spans="1:8" ht="12.2" customHeight="1">
      <c r="A26" s="12" t="s">
        <v>22</v>
      </c>
      <c r="B26" s="13">
        <v>20</v>
      </c>
      <c r="C26" s="1">
        <v>1.1200000000000001</v>
      </c>
      <c r="D26" s="1">
        <v>0.22</v>
      </c>
      <c r="E26" s="1">
        <v>9.8800000000000008</v>
      </c>
      <c r="F26" s="1">
        <v>45.98</v>
      </c>
      <c r="G26" s="35" t="s">
        <v>46</v>
      </c>
      <c r="H26" s="135">
        <v>2023</v>
      </c>
    </row>
    <row r="27" spans="1:8" ht="12.2" customHeight="1">
      <c r="A27" s="115" t="s">
        <v>23</v>
      </c>
      <c r="B27" s="116">
        <f t="shared" ref="B27:F27" si="2">SUM(B24:B26)</f>
        <v>390</v>
      </c>
      <c r="C27" s="112">
        <f t="shared" si="2"/>
        <v>10.543076923076924</v>
      </c>
      <c r="D27" s="112">
        <f t="shared" si="2"/>
        <v>8.1815384615384623</v>
      </c>
      <c r="E27" s="112">
        <f t="shared" si="2"/>
        <v>50.080000000000005</v>
      </c>
      <c r="F27" s="112">
        <f t="shared" si="2"/>
        <v>349.88</v>
      </c>
      <c r="G27" s="121"/>
      <c r="H27" s="136"/>
    </row>
    <row r="28" spans="1:8" ht="21.6" customHeight="1">
      <c r="A28" s="115" t="s">
        <v>38</v>
      </c>
      <c r="B28" s="122"/>
      <c r="C28" s="123">
        <f t="shared" ref="C28:F28" si="3">C27+C22+C13</f>
        <v>53.943076923076923</v>
      </c>
      <c r="D28" s="123">
        <f t="shared" si="3"/>
        <v>54.591538461538462</v>
      </c>
      <c r="E28" s="123">
        <f t="shared" si="3"/>
        <v>225.89</v>
      </c>
      <c r="F28" s="123">
        <f t="shared" si="3"/>
        <v>1673.81</v>
      </c>
      <c r="G28" s="121"/>
      <c r="H28" s="136"/>
    </row>
    <row r="29" spans="1:8" ht="14.1" customHeight="1">
      <c r="A29" s="124" t="s">
        <v>39</v>
      </c>
      <c r="B29" s="124"/>
      <c r="C29" s="125"/>
      <c r="D29" s="125"/>
      <c r="E29" s="125"/>
      <c r="F29" s="125"/>
      <c r="G29" s="124"/>
      <c r="H29" s="137"/>
    </row>
    <row r="30" spans="1:8" ht="28.35" customHeight="1">
      <c r="A30" s="153" t="s">
        <v>211</v>
      </c>
      <c r="B30" s="159"/>
      <c r="C30" s="159"/>
      <c r="D30" s="159"/>
      <c r="E30" s="159"/>
      <c r="F30" s="159"/>
      <c r="G30" s="159"/>
      <c r="H30" s="159"/>
    </row>
    <row r="31" spans="1:8" ht="13.35" customHeight="1">
      <c r="A31" s="111" t="s">
        <v>1</v>
      </c>
      <c r="B31" s="144" t="s">
        <v>2</v>
      </c>
      <c r="C31" s="146" t="s">
        <v>3</v>
      </c>
      <c r="D31" s="147"/>
      <c r="E31" s="148"/>
      <c r="F31" s="149" t="s">
        <v>4</v>
      </c>
      <c r="G31" s="144" t="s">
        <v>5</v>
      </c>
      <c r="H31" s="151" t="s">
        <v>6</v>
      </c>
    </row>
    <row r="32" spans="1:8" ht="26.65" customHeight="1">
      <c r="A32" s="111"/>
      <c r="B32" s="145"/>
      <c r="C32" s="112" t="s">
        <v>7</v>
      </c>
      <c r="D32" s="112" t="s">
        <v>8</v>
      </c>
      <c r="E32" s="112" t="s">
        <v>9</v>
      </c>
      <c r="F32" s="150"/>
      <c r="G32" s="145"/>
      <c r="H32" s="152"/>
    </row>
    <row r="33" spans="1:8" ht="14.65" customHeight="1">
      <c r="A33" s="141" t="s">
        <v>10</v>
      </c>
      <c r="B33" s="142"/>
      <c r="C33" s="142"/>
      <c r="D33" s="142"/>
      <c r="E33" s="142"/>
      <c r="F33" s="142"/>
      <c r="G33" s="142"/>
      <c r="H33" s="143"/>
    </row>
    <row r="34" spans="1:8" ht="12.2" customHeight="1">
      <c r="A34" s="108" t="s">
        <v>47</v>
      </c>
      <c r="B34" s="113">
        <v>80</v>
      </c>
      <c r="C34" s="114">
        <v>1.17</v>
      </c>
      <c r="D34" s="114">
        <v>4.88</v>
      </c>
      <c r="E34" s="114">
        <v>6.8</v>
      </c>
      <c r="F34" s="114">
        <v>75.62</v>
      </c>
      <c r="G34" s="35" t="s">
        <v>48</v>
      </c>
      <c r="H34" s="135">
        <v>2017</v>
      </c>
    </row>
    <row r="35" spans="1:8" ht="12.2" customHeight="1">
      <c r="A35" s="108" t="s">
        <v>42</v>
      </c>
      <c r="B35" s="113">
        <v>150</v>
      </c>
      <c r="C35" s="114">
        <v>8.4</v>
      </c>
      <c r="D35" s="114">
        <v>13.2</v>
      </c>
      <c r="E35" s="114">
        <v>13.2</v>
      </c>
      <c r="F35" s="114">
        <v>209.5</v>
      </c>
      <c r="G35" s="35" t="s">
        <v>196</v>
      </c>
      <c r="H35" s="135">
        <v>2023</v>
      </c>
    </row>
    <row r="36" spans="1:8" ht="12.2" customHeight="1">
      <c r="A36" s="108" t="s">
        <v>97</v>
      </c>
      <c r="B36" s="113">
        <v>200</v>
      </c>
      <c r="C36" s="114">
        <v>1.4</v>
      </c>
      <c r="D36" s="114">
        <v>0.4</v>
      </c>
      <c r="E36" s="114">
        <v>22.1</v>
      </c>
      <c r="F36" s="114">
        <v>98.9</v>
      </c>
      <c r="G36" s="35" t="s">
        <v>45</v>
      </c>
      <c r="H36" s="135" t="s">
        <v>13</v>
      </c>
    </row>
    <row r="37" spans="1:8" ht="12.2" customHeight="1">
      <c r="A37" s="108" t="s">
        <v>32</v>
      </c>
      <c r="B37" s="113">
        <v>40</v>
      </c>
      <c r="C37" s="1">
        <v>3.05</v>
      </c>
      <c r="D37" s="1">
        <v>0.25</v>
      </c>
      <c r="E37" s="1">
        <v>20.07</v>
      </c>
      <c r="F37" s="1">
        <v>94.73</v>
      </c>
      <c r="G37" s="35" t="s">
        <v>46</v>
      </c>
      <c r="H37" s="135">
        <v>2023</v>
      </c>
    </row>
    <row r="38" spans="1:8" ht="12.2" customHeight="1">
      <c r="A38" s="108" t="s">
        <v>22</v>
      </c>
      <c r="B38" s="113">
        <v>30</v>
      </c>
      <c r="C38" s="1">
        <v>1.99</v>
      </c>
      <c r="D38" s="1">
        <v>0.26</v>
      </c>
      <c r="E38" s="1">
        <v>12.72</v>
      </c>
      <c r="F38" s="1">
        <v>61.19</v>
      </c>
      <c r="G38" s="35" t="s">
        <v>46</v>
      </c>
      <c r="H38" s="135">
        <v>2023</v>
      </c>
    </row>
    <row r="39" spans="1:8" ht="12.2" customHeight="1">
      <c r="A39" s="115" t="s">
        <v>23</v>
      </c>
      <c r="B39" s="116">
        <f t="shared" ref="B39:F39" si="4">SUM(B34:B38)</f>
        <v>500</v>
      </c>
      <c r="C39" s="112">
        <f t="shared" si="4"/>
        <v>16.009999999999998</v>
      </c>
      <c r="D39" s="112">
        <f t="shared" si="4"/>
        <v>18.989999999999998</v>
      </c>
      <c r="E39" s="112">
        <f t="shared" si="4"/>
        <v>74.89</v>
      </c>
      <c r="F39" s="112">
        <f t="shared" si="4"/>
        <v>539.94000000000005</v>
      </c>
      <c r="G39" s="121"/>
      <c r="H39" s="136"/>
    </row>
    <row r="40" spans="1:8" ht="14.65" customHeight="1">
      <c r="A40" s="141" t="s">
        <v>24</v>
      </c>
      <c r="B40" s="142"/>
      <c r="C40" s="142"/>
      <c r="D40" s="142"/>
      <c r="E40" s="142"/>
      <c r="F40" s="142"/>
      <c r="G40" s="142"/>
      <c r="H40" s="143"/>
    </row>
    <row r="41" spans="1:8" ht="12.2" customHeight="1">
      <c r="A41" s="108" t="s">
        <v>40</v>
      </c>
      <c r="B41" s="113">
        <v>60</v>
      </c>
      <c r="C41" s="114">
        <v>0.48</v>
      </c>
      <c r="D41" s="114">
        <v>0.06</v>
      </c>
      <c r="E41" s="114">
        <v>1.07</v>
      </c>
      <c r="F41" s="114">
        <v>7.8</v>
      </c>
      <c r="G41" s="35" t="s">
        <v>41</v>
      </c>
      <c r="H41" s="135">
        <v>2017</v>
      </c>
    </row>
    <row r="42" spans="1:8" ht="12.2" customHeight="1">
      <c r="A42" s="108" t="s">
        <v>49</v>
      </c>
      <c r="B42" s="113">
        <v>200</v>
      </c>
      <c r="C42" s="114">
        <v>3</v>
      </c>
      <c r="D42" s="114">
        <v>4.2</v>
      </c>
      <c r="E42" s="114">
        <v>14.6</v>
      </c>
      <c r="F42" s="114">
        <v>111.6</v>
      </c>
      <c r="G42" s="35" t="s">
        <v>197</v>
      </c>
      <c r="H42" s="135" t="s">
        <v>35</v>
      </c>
    </row>
    <row r="43" spans="1:8" ht="12.2" customHeight="1">
      <c r="A43" s="108" t="s">
        <v>50</v>
      </c>
      <c r="B43" s="113">
        <v>150</v>
      </c>
      <c r="C43" s="114">
        <v>11.2</v>
      </c>
      <c r="D43" s="114">
        <v>14.7</v>
      </c>
      <c r="E43" s="114">
        <v>31.9</v>
      </c>
      <c r="F43" s="114">
        <v>329.4</v>
      </c>
      <c r="G43" s="35" t="s">
        <v>51</v>
      </c>
      <c r="H43" s="135" t="s">
        <v>13</v>
      </c>
    </row>
    <row r="44" spans="1:8" ht="12.2" customHeight="1">
      <c r="A44" s="108" t="s">
        <v>52</v>
      </c>
      <c r="B44" s="113">
        <v>180</v>
      </c>
      <c r="C44" s="114">
        <v>5.2</v>
      </c>
      <c r="D44" s="114">
        <v>4.5</v>
      </c>
      <c r="E44" s="114">
        <v>7.2</v>
      </c>
      <c r="F44" s="114">
        <v>95.4</v>
      </c>
      <c r="G44" s="35" t="s">
        <v>53</v>
      </c>
      <c r="H44" s="135">
        <v>2017</v>
      </c>
    </row>
    <row r="45" spans="1:8" ht="12.2" customHeight="1">
      <c r="A45" s="108" t="s">
        <v>32</v>
      </c>
      <c r="B45" s="113">
        <v>40</v>
      </c>
      <c r="C45" s="1">
        <v>3.05</v>
      </c>
      <c r="D45" s="1">
        <v>0.25</v>
      </c>
      <c r="E45" s="1">
        <v>20.07</v>
      </c>
      <c r="F45" s="1">
        <v>94.73</v>
      </c>
      <c r="G45" s="35" t="s">
        <v>46</v>
      </c>
      <c r="H45" s="135">
        <v>2023</v>
      </c>
    </row>
    <row r="46" spans="1:8" ht="12.2" customHeight="1">
      <c r="A46" s="108" t="s">
        <v>22</v>
      </c>
      <c r="B46" s="113">
        <v>30</v>
      </c>
      <c r="C46" s="1">
        <v>1.99</v>
      </c>
      <c r="D46" s="1">
        <v>0.26</v>
      </c>
      <c r="E46" s="1">
        <v>12.72</v>
      </c>
      <c r="F46" s="1">
        <v>61.19</v>
      </c>
      <c r="G46" s="35" t="s">
        <v>46</v>
      </c>
      <c r="H46" s="135">
        <v>2023</v>
      </c>
    </row>
    <row r="47" spans="1:8" s="33" customFormat="1" ht="12.2" customHeight="1">
      <c r="A47" s="12" t="s">
        <v>268</v>
      </c>
      <c r="B47" s="13">
        <v>150</v>
      </c>
      <c r="C47" s="106">
        <v>2</v>
      </c>
      <c r="D47" s="106">
        <v>1.5</v>
      </c>
      <c r="E47" s="106">
        <v>13.2</v>
      </c>
      <c r="F47" s="106">
        <v>66.3</v>
      </c>
      <c r="G47" s="14" t="s">
        <v>198</v>
      </c>
      <c r="H47" s="14">
        <v>2023</v>
      </c>
    </row>
    <row r="48" spans="1:8" ht="21.6" customHeight="1">
      <c r="A48" s="115" t="s">
        <v>23</v>
      </c>
      <c r="B48" s="116">
        <f>SUM(B41:B47)</f>
        <v>810</v>
      </c>
      <c r="C48" s="112">
        <f t="shared" ref="C48:F48" si="5">SUM(C41:C47)</f>
        <v>26.919999999999998</v>
      </c>
      <c r="D48" s="112">
        <f t="shared" si="5"/>
        <v>25.470000000000002</v>
      </c>
      <c r="E48" s="112">
        <f t="shared" si="5"/>
        <v>100.76</v>
      </c>
      <c r="F48" s="112">
        <f t="shared" si="5"/>
        <v>766.41999999999985</v>
      </c>
      <c r="G48" s="121"/>
      <c r="H48" s="136"/>
    </row>
    <row r="49" spans="1:8" ht="14.65" customHeight="1">
      <c r="A49" s="141" t="s">
        <v>33</v>
      </c>
      <c r="B49" s="142"/>
      <c r="C49" s="142"/>
      <c r="D49" s="142"/>
      <c r="E49" s="142"/>
      <c r="F49" s="142"/>
      <c r="G49" s="142"/>
      <c r="H49" s="143"/>
    </row>
    <row r="50" spans="1:8" ht="12.2" customHeight="1">
      <c r="A50" s="12" t="s">
        <v>177</v>
      </c>
      <c r="B50" s="13">
        <v>170</v>
      </c>
      <c r="C50" s="1">
        <v>6.2</v>
      </c>
      <c r="D50" s="1">
        <v>8.9</v>
      </c>
      <c r="E50" s="1">
        <v>19.3</v>
      </c>
      <c r="F50" s="1">
        <v>162</v>
      </c>
      <c r="G50" s="35" t="s">
        <v>54</v>
      </c>
      <c r="H50" s="135" t="s">
        <v>13</v>
      </c>
    </row>
    <row r="51" spans="1:8" ht="12.2" customHeight="1">
      <c r="A51" s="12" t="s">
        <v>36</v>
      </c>
      <c r="B51" s="13">
        <v>180</v>
      </c>
      <c r="C51" s="1">
        <v>0.16</v>
      </c>
      <c r="D51" s="1">
        <v>0.01</v>
      </c>
      <c r="E51" s="1">
        <v>7.35</v>
      </c>
      <c r="F51" s="1">
        <v>31.15</v>
      </c>
      <c r="G51" s="35" t="s">
        <v>37</v>
      </c>
      <c r="H51" s="135">
        <v>2017</v>
      </c>
    </row>
    <row r="52" spans="1:8" ht="12.2" customHeight="1">
      <c r="A52" s="12" t="s">
        <v>32</v>
      </c>
      <c r="B52" s="13">
        <v>20</v>
      </c>
      <c r="C52" s="1">
        <v>1.53</v>
      </c>
      <c r="D52" s="1">
        <v>0.12</v>
      </c>
      <c r="E52" s="1">
        <v>10.039999999999999</v>
      </c>
      <c r="F52" s="1">
        <v>47.36</v>
      </c>
      <c r="G52" s="35" t="s">
        <v>46</v>
      </c>
      <c r="H52" s="135">
        <v>2023</v>
      </c>
    </row>
    <row r="53" spans="1:8" ht="12.2" customHeight="1">
      <c r="A53" s="115" t="s">
        <v>23</v>
      </c>
      <c r="B53" s="116">
        <f t="shared" ref="B53:F53" si="6">SUM(B50:B52)</f>
        <v>370</v>
      </c>
      <c r="C53" s="112">
        <f t="shared" si="6"/>
        <v>7.8900000000000006</v>
      </c>
      <c r="D53" s="112">
        <f t="shared" si="6"/>
        <v>9.0299999999999994</v>
      </c>
      <c r="E53" s="112">
        <f t="shared" si="6"/>
        <v>36.69</v>
      </c>
      <c r="F53" s="112">
        <f t="shared" si="6"/>
        <v>240.51</v>
      </c>
      <c r="G53" s="121"/>
      <c r="H53" s="136"/>
    </row>
    <row r="54" spans="1:8" ht="21.6" customHeight="1">
      <c r="A54" s="115" t="s">
        <v>38</v>
      </c>
      <c r="B54" s="122"/>
      <c r="C54" s="123">
        <f t="shared" ref="C54:F54" si="7">C53+C48+C39</f>
        <v>50.82</v>
      </c>
      <c r="D54" s="123">
        <f t="shared" si="7"/>
        <v>53.489999999999995</v>
      </c>
      <c r="E54" s="123">
        <f t="shared" si="7"/>
        <v>212.33999999999997</v>
      </c>
      <c r="F54" s="123">
        <f t="shared" si="7"/>
        <v>1546.87</v>
      </c>
      <c r="G54" s="121"/>
      <c r="H54" s="136"/>
    </row>
    <row r="55" spans="1:8" ht="14.1" customHeight="1">
      <c r="A55" s="124" t="s">
        <v>57</v>
      </c>
      <c r="B55" s="124"/>
      <c r="C55" s="125"/>
      <c r="D55" s="125"/>
      <c r="E55" s="125"/>
      <c r="F55" s="125"/>
      <c r="G55" s="124"/>
      <c r="H55" s="137"/>
    </row>
    <row r="56" spans="1:8" ht="28.35" customHeight="1">
      <c r="A56" s="153" t="s">
        <v>212</v>
      </c>
      <c r="B56" s="159"/>
      <c r="C56" s="159"/>
      <c r="D56" s="159"/>
      <c r="E56" s="159"/>
      <c r="F56" s="159"/>
      <c r="G56" s="159"/>
      <c r="H56" s="159"/>
    </row>
    <row r="57" spans="1:8" ht="13.35" customHeight="1">
      <c r="A57" s="111" t="s">
        <v>1</v>
      </c>
      <c r="B57" s="144" t="s">
        <v>2</v>
      </c>
      <c r="C57" s="146" t="s">
        <v>3</v>
      </c>
      <c r="D57" s="147"/>
      <c r="E57" s="148"/>
      <c r="F57" s="149" t="s">
        <v>4</v>
      </c>
      <c r="G57" s="144" t="s">
        <v>5</v>
      </c>
      <c r="H57" s="151" t="s">
        <v>6</v>
      </c>
    </row>
    <row r="58" spans="1:8" ht="26.65" customHeight="1">
      <c r="A58" s="111"/>
      <c r="B58" s="145"/>
      <c r="C58" s="112" t="s">
        <v>7</v>
      </c>
      <c r="D58" s="112" t="s">
        <v>8</v>
      </c>
      <c r="E58" s="112" t="s">
        <v>9</v>
      </c>
      <c r="F58" s="150"/>
      <c r="G58" s="145"/>
      <c r="H58" s="152"/>
    </row>
    <row r="59" spans="1:8" ht="14.65" customHeight="1">
      <c r="A59" s="141" t="s">
        <v>10</v>
      </c>
      <c r="B59" s="142"/>
      <c r="C59" s="142"/>
      <c r="D59" s="142"/>
      <c r="E59" s="142"/>
      <c r="F59" s="142"/>
      <c r="G59" s="142"/>
      <c r="H59" s="143"/>
    </row>
    <row r="60" spans="1:8" ht="12.2" customHeight="1">
      <c r="A60" s="108" t="s">
        <v>58</v>
      </c>
      <c r="B60" s="113">
        <v>60</v>
      </c>
      <c r="C60" s="114">
        <v>1</v>
      </c>
      <c r="D60" s="114">
        <v>3.1</v>
      </c>
      <c r="E60" s="114">
        <v>4.9000000000000004</v>
      </c>
      <c r="F60" s="114">
        <v>52.6</v>
      </c>
      <c r="G60" s="35" t="s">
        <v>59</v>
      </c>
      <c r="H60" s="135">
        <v>2017</v>
      </c>
    </row>
    <row r="61" spans="1:8" ht="12.2" customHeight="1">
      <c r="A61" s="108" t="s">
        <v>60</v>
      </c>
      <c r="B61" s="113">
        <v>200</v>
      </c>
      <c r="C61" s="36">
        <v>15.2</v>
      </c>
      <c r="D61" s="36">
        <v>16.100000000000001</v>
      </c>
      <c r="E61" s="36">
        <v>35.299999999999997</v>
      </c>
      <c r="F61" s="36">
        <v>307.39999999999998</v>
      </c>
      <c r="G61" s="35" t="s">
        <v>199</v>
      </c>
      <c r="H61" s="135" t="s">
        <v>35</v>
      </c>
    </row>
    <row r="62" spans="1:8" ht="12.2" customHeight="1">
      <c r="A62" s="108" t="s">
        <v>61</v>
      </c>
      <c r="B62" s="35">
        <v>200</v>
      </c>
      <c r="C62" s="114">
        <v>0</v>
      </c>
      <c r="D62" s="114">
        <v>0</v>
      </c>
      <c r="E62" s="114">
        <f>7*200/180</f>
        <v>7.7777777777777777</v>
      </c>
      <c r="F62" s="114">
        <f>27.9*200/180</f>
        <v>31</v>
      </c>
      <c r="G62" s="35" t="s">
        <v>62</v>
      </c>
      <c r="H62" s="135" t="s">
        <v>13</v>
      </c>
    </row>
    <row r="63" spans="1:8" ht="12.2" customHeight="1">
      <c r="A63" s="108" t="s">
        <v>32</v>
      </c>
      <c r="B63" s="113">
        <v>20</v>
      </c>
      <c r="C63" s="1">
        <v>1.53</v>
      </c>
      <c r="D63" s="1">
        <v>0.12</v>
      </c>
      <c r="E63" s="1">
        <v>10.039999999999999</v>
      </c>
      <c r="F63" s="1">
        <v>47.36</v>
      </c>
      <c r="G63" s="35" t="s">
        <v>46</v>
      </c>
      <c r="H63" s="135">
        <v>2023</v>
      </c>
    </row>
    <row r="64" spans="1:8" ht="12.2" customHeight="1">
      <c r="A64" s="108" t="s">
        <v>22</v>
      </c>
      <c r="B64" s="113">
        <v>20</v>
      </c>
      <c r="C64" s="1">
        <v>1.1200000000000001</v>
      </c>
      <c r="D64" s="1">
        <v>0.22</v>
      </c>
      <c r="E64" s="1">
        <v>9.8800000000000008</v>
      </c>
      <c r="F64" s="1">
        <v>45.98</v>
      </c>
      <c r="G64" s="35" t="s">
        <v>46</v>
      </c>
      <c r="H64" s="135">
        <v>2023</v>
      </c>
    </row>
    <row r="65" spans="1:8" ht="21.6" customHeight="1">
      <c r="A65" s="115" t="s">
        <v>23</v>
      </c>
      <c r="B65" s="119">
        <f>SUM(B60:B64)</f>
        <v>500</v>
      </c>
      <c r="C65" s="112">
        <f t="shared" ref="C65:F65" si="8">SUM(C60:C64)</f>
        <v>18.850000000000001</v>
      </c>
      <c r="D65" s="112">
        <f t="shared" si="8"/>
        <v>19.540000000000003</v>
      </c>
      <c r="E65" s="112">
        <f t="shared" si="8"/>
        <v>67.897777777777776</v>
      </c>
      <c r="F65" s="112">
        <f t="shared" si="8"/>
        <v>484.34000000000003</v>
      </c>
      <c r="G65" s="121"/>
      <c r="H65" s="136"/>
    </row>
    <row r="66" spans="1:8" ht="14.65" customHeight="1">
      <c r="A66" s="141" t="s">
        <v>24</v>
      </c>
      <c r="B66" s="142"/>
      <c r="C66" s="142"/>
      <c r="D66" s="142"/>
      <c r="E66" s="142"/>
      <c r="F66" s="142"/>
      <c r="G66" s="142"/>
      <c r="H66" s="143"/>
    </row>
    <row r="67" spans="1:8" s="33" customFormat="1" ht="12.2" customHeight="1">
      <c r="A67" s="12" t="s">
        <v>273</v>
      </c>
      <c r="B67" s="13">
        <v>60</v>
      </c>
      <c r="C67" s="1">
        <v>1.5</v>
      </c>
      <c r="D67" s="1">
        <v>7.3</v>
      </c>
      <c r="E67" s="1">
        <v>4.5999999999999996</v>
      </c>
      <c r="F67" s="1">
        <v>71.400000000000006</v>
      </c>
      <c r="G67" s="14" t="s">
        <v>46</v>
      </c>
      <c r="H67" s="14" t="s">
        <v>25</v>
      </c>
    </row>
    <row r="68" spans="1:8" ht="12.2" customHeight="1">
      <c r="A68" s="108" t="s">
        <v>64</v>
      </c>
      <c r="B68" s="113">
        <v>200</v>
      </c>
      <c r="C68" s="114">
        <v>1.4</v>
      </c>
      <c r="D68" s="114">
        <v>4.0999999999999996</v>
      </c>
      <c r="E68" s="114">
        <v>8</v>
      </c>
      <c r="F68" s="114">
        <v>74.5</v>
      </c>
      <c r="G68" s="35" t="s">
        <v>65</v>
      </c>
      <c r="H68" s="135" t="s">
        <v>19</v>
      </c>
    </row>
    <row r="69" spans="1:8" ht="12.2" customHeight="1">
      <c r="A69" s="108" t="s">
        <v>66</v>
      </c>
      <c r="B69" s="113">
        <v>150</v>
      </c>
      <c r="C69" s="114">
        <v>5.5</v>
      </c>
      <c r="D69" s="114">
        <v>7.2</v>
      </c>
      <c r="E69" s="114">
        <v>17.7</v>
      </c>
      <c r="F69" s="114">
        <v>176.3</v>
      </c>
      <c r="G69" s="35" t="s">
        <v>67</v>
      </c>
      <c r="H69" s="135">
        <v>2017</v>
      </c>
    </row>
    <row r="70" spans="1:8" ht="12.2" customHeight="1">
      <c r="A70" s="108" t="s">
        <v>270</v>
      </c>
      <c r="B70" s="113">
        <v>120</v>
      </c>
      <c r="C70" s="114">
        <v>13.52</v>
      </c>
      <c r="D70" s="114">
        <v>8.1999999999999993</v>
      </c>
      <c r="E70" s="114">
        <v>14.47</v>
      </c>
      <c r="F70" s="114">
        <v>203.66</v>
      </c>
      <c r="G70" s="35" t="s">
        <v>68</v>
      </c>
      <c r="H70" s="135" t="s">
        <v>13</v>
      </c>
    </row>
    <row r="71" spans="1:8" ht="12.2" customHeight="1">
      <c r="A71" s="108" t="s">
        <v>69</v>
      </c>
      <c r="B71" s="113">
        <v>200</v>
      </c>
      <c r="C71" s="114">
        <v>0.6</v>
      </c>
      <c r="D71" s="114">
        <v>0.4</v>
      </c>
      <c r="E71" s="114">
        <v>31.6</v>
      </c>
      <c r="F71" s="114">
        <v>135.80000000000001</v>
      </c>
      <c r="G71" s="35" t="s">
        <v>45</v>
      </c>
      <c r="H71" s="135">
        <v>2017</v>
      </c>
    </row>
    <row r="72" spans="1:8" ht="12.2" customHeight="1">
      <c r="A72" s="108" t="s">
        <v>221</v>
      </c>
      <c r="B72" s="113">
        <v>100</v>
      </c>
      <c r="C72" s="114">
        <v>0.4</v>
      </c>
      <c r="D72" s="114">
        <v>0.4</v>
      </c>
      <c r="E72" s="114">
        <v>9.8000000000000007</v>
      </c>
      <c r="F72" s="114">
        <v>47</v>
      </c>
      <c r="G72" s="35" t="s">
        <v>21</v>
      </c>
      <c r="H72" s="135" t="s">
        <v>13</v>
      </c>
    </row>
    <row r="73" spans="1:8" ht="12.2" customHeight="1">
      <c r="A73" s="108" t="s">
        <v>32</v>
      </c>
      <c r="B73" s="113">
        <v>40</v>
      </c>
      <c r="C73" s="1">
        <v>3.05</v>
      </c>
      <c r="D73" s="1">
        <v>0.25</v>
      </c>
      <c r="E73" s="1">
        <v>20.07</v>
      </c>
      <c r="F73" s="1">
        <v>94.73</v>
      </c>
      <c r="G73" s="35" t="s">
        <v>46</v>
      </c>
      <c r="H73" s="135">
        <v>2023</v>
      </c>
    </row>
    <row r="74" spans="1:8" ht="21.6" customHeight="1">
      <c r="A74" s="115" t="s">
        <v>23</v>
      </c>
      <c r="B74" s="116">
        <f>SUM(B67:B73)</f>
        <v>870</v>
      </c>
      <c r="C74" s="112">
        <f t="shared" ref="C74:F74" si="9">SUM(C67:C73)</f>
        <v>25.970000000000002</v>
      </c>
      <c r="D74" s="112">
        <f t="shared" si="9"/>
        <v>27.849999999999994</v>
      </c>
      <c r="E74" s="112">
        <f t="shared" si="9"/>
        <v>106.24000000000001</v>
      </c>
      <c r="F74" s="112">
        <f t="shared" si="9"/>
        <v>803.3900000000001</v>
      </c>
      <c r="G74" s="121"/>
      <c r="H74" s="136"/>
    </row>
    <row r="75" spans="1:8" ht="14.65" customHeight="1">
      <c r="A75" s="141" t="s">
        <v>33</v>
      </c>
      <c r="B75" s="142"/>
      <c r="C75" s="142"/>
      <c r="D75" s="142"/>
      <c r="E75" s="142"/>
      <c r="F75" s="142"/>
      <c r="G75" s="142"/>
      <c r="H75" s="143"/>
    </row>
    <row r="76" spans="1:8" ht="12.2" customHeight="1">
      <c r="A76" s="12" t="s">
        <v>178</v>
      </c>
      <c r="B76" s="13">
        <v>150</v>
      </c>
      <c r="C76" s="1">
        <v>7.3</v>
      </c>
      <c r="D76" s="1">
        <v>9</v>
      </c>
      <c r="E76" s="1">
        <v>18.600000000000001</v>
      </c>
      <c r="F76" s="1">
        <v>210.2</v>
      </c>
      <c r="G76" s="35" t="s">
        <v>200</v>
      </c>
      <c r="H76" s="135">
        <v>2023</v>
      </c>
    </row>
    <row r="77" spans="1:8" ht="12.2" customHeight="1">
      <c r="A77" s="12" t="s">
        <v>108</v>
      </c>
      <c r="B77" s="13">
        <v>180</v>
      </c>
      <c r="C77" s="1">
        <v>2.85</v>
      </c>
      <c r="D77" s="1">
        <v>2.4300000000000002</v>
      </c>
      <c r="E77" s="1">
        <v>14.35</v>
      </c>
      <c r="F77" s="1">
        <v>93.15</v>
      </c>
      <c r="G77" s="35" t="s">
        <v>46</v>
      </c>
      <c r="H77" s="135">
        <v>2023</v>
      </c>
    </row>
    <row r="78" spans="1:8" ht="12.2" customHeight="1">
      <c r="A78" s="12" t="s">
        <v>32</v>
      </c>
      <c r="B78" s="13">
        <v>20</v>
      </c>
      <c r="C78" s="1">
        <v>1.53</v>
      </c>
      <c r="D78" s="1">
        <v>0.12</v>
      </c>
      <c r="E78" s="1">
        <v>10.039999999999999</v>
      </c>
      <c r="F78" s="1">
        <v>47.36</v>
      </c>
      <c r="G78" s="35" t="s">
        <v>46</v>
      </c>
      <c r="H78" s="135">
        <v>2023</v>
      </c>
    </row>
    <row r="79" spans="1:8" ht="12.2" customHeight="1">
      <c r="A79" s="115" t="s">
        <v>23</v>
      </c>
      <c r="B79" s="116">
        <f>SUM(B76:B78)</f>
        <v>350</v>
      </c>
      <c r="C79" s="112">
        <f t="shared" ref="C79:F79" si="10">SUM(C76:C78)</f>
        <v>11.68</v>
      </c>
      <c r="D79" s="112">
        <f t="shared" si="10"/>
        <v>11.549999999999999</v>
      </c>
      <c r="E79" s="112">
        <f t="shared" si="10"/>
        <v>42.99</v>
      </c>
      <c r="F79" s="112">
        <f t="shared" si="10"/>
        <v>350.71000000000004</v>
      </c>
      <c r="G79" s="121"/>
      <c r="H79" s="136"/>
    </row>
    <row r="80" spans="1:8" ht="21.6" customHeight="1">
      <c r="A80" s="115" t="s">
        <v>38</v>
      </c>
      <c r="B80" s="122"/>
      <c r="C80" s="123">
        <f>C79+C74+C65</f>
        <v>56.500000000000007</v>
      </c>
      <c r="D80" s="123">
        <f t="shared" ref="D80:F80" si="11">D79+D74+D65</f>
        <v>58.94</v>
      </c>
      <c r="E80" s="123">
        <f t="shared" si="11"/>
        <v>217.12777777777779</v>
      </c>
      <c r="F80" s="123">
        <f t="shared" si="11"/>
        <v>1638.44</v>
      </c>
      <c r="G80" s="121"/>
      <c r="H80" s="136"/>
    </row>
    <row r="81" spans="1:8" ht="1.1499999999999999" customHeight="1"/>
    <row r="82" spans="1:8" ht="14.1" customHeight="1">
      <c r="A82" s="124" t="s">
        <v>15</v>
      </c>
      <c r="B82" s="124"/>
      <c r="C82" s="125"/>
      <c r="D82" s="125"/>
      <c r="E82" s="125"/>
      <c r="F82" s="125"/>
      <c r="G82" s="124"/>
      <c r="H82" s="137"/>
    </row>
    <row r="83" spans="1:8" ht="28.35" customHeight="1">
      <c r="A83" s="153" t="s">
        <v>213</v>
      </c>
      <c r="B83" s="159"/>
      <c r="C83" s="159"/>
      <c r="D83" s="159"/>
      <c r="E83" s="159"/>
      <c r="F83" s="159"/>
      <c r="G83" s="159"/>
      <c r="H83" s="159"/>
    </row>
    <row r="84" spans="1:8" ht="13.35" customHeight="1">
      <c r="A84" s="111" t="s">
        <v>1</v>
      </c>
      <c r="B84" s="144" t="s">
        <v>2</v>
      </c>
      <c r="C84" s="146" t="s">
        <v>3</v>
      </c>
      <c r="D84" s="147"/>
      <c r="E84" s="148"/>
      <c r="F84" s="149" t="s">
        <v>4</v>
      </c>
      <c r="G84" s="144" t="s">
        <v>5</v>
      </c>
      <c r="H84" s="151" t="s">
        <v>6</v>
      </c>
    </row>
    <row r="85" spans="1:8" ht="26.65" customHeight="1">
      <c r="A85" s="111"/>
      <c r="B85" s="145"/>
      <c r="C85" s="112" t="s">
        <v>7</v>
      </c>
      <c r="D85" s="112" t="s">
        <v>8</v>
      </c>
      <c r="E85" s="112" t="s">
        <v>9</v>
      </c>
      <c r="F85" s="150"/>
      <c r="G85" s="145"/>
      <c r="H85" s="152"/>
    </row>
    <row r="86" spans="1:8" ht="14.65" customHeight="1">
      <c r="A86" s="141" t="s">
        <v>10</v>
      </c>
      <c r="B86" s="142"/>
      <c r="C86" s="142"/>
      <c r="D86" s="142"/>
      <c r="E86" s="142"/>
      <c r="F86" s="142"/>
      <c r="G86" s="142"/>
      <c r="H86" s="143"/>
    </row>
    <row r="87" spans="1:8" ht="12.2" customHeight="1">
      <c r="A87" s="108" t="s">
        <v>221</v>
      </c>
      <c r="B87" s="113">
        <v>120</v>
      </c>
      <c r="C87" s="114">
        <f>0.4*120/100</f>
        <v>0.48</v>
      </c>
      <c r="D87" s="114">
        <v>0.5</v>
      </c>
      <c r="E87" s="114">
        <f>9.8*120/100</f>
        <v>11.76</v>
      </c>
      <c r="F87" s="114">
        <f>47*120/100</f>
        <v>56.4</v>
      </c>
      <c r="G87" s="35" t="s">
        <v>198</v>
      </c>
      <c r="H87" s="135" t="s">
        <v>35</v>
      </c>
    </row>
    <row r="88" spans="1:8" ht="12.2" customHeight="1">
      <c r="A88" s="108" t="s">
        <v>70</v>
      </c>
      <c r="B88" s="113">
        <v>170</v>
      </c>
      <c r="C88" s="114">
        <v>10.199999999999999</v>
      </c>
      <c r="D88" s="114">
        <v>14.35</v>
      </c>
      <c r="E88" s="114">
        <v>29.8</v>
      </c>
      <c r="F88" s="114">
        <v>327.5</v>
      </c>
      <c r="G88" s="35" t="s">
        <v>71</v>
      </c>
      <c r="H88" s="135" t="s">
        <v>43</v>
      </c>
    </row>
    <row r="89" spans="1:8" ht="12.2" customHeight="1">
      <c r="A89" s="108" t="s">
        <v>72</v>
      </c>
      <c r="B89" s="113">
        <v>180</v>
      </c>
      <c r="C89" s="114">
        <v>5.2</v>
      </c>
      <c r="D89" s="114">
        <v>4.5</v>
      </c>
      <c r="E89" s="114">
        <v>7.2</v>
      </c>
      <c r="F89" s="114">
        <v>95.4</v>
      </c>
      <c r="G89" s="35" t="s">
        <v>53</v>
      </c>
      <c r="H89" s="135" t="s">
        <v>13</v>
      </c>
    </row>
    <row r="90" spans="1:8" ht="12.2" customHeight="1">
      <c r="A90" s="108" t="s">
        <v>32</v>
      </c>
      <c r="B90" s="113">
        <v>30</v>
      </c>
      <c r="C90" s="1">
        <v>2.2999999999999998</v>
      </c>
      <c r="D90" s="1">
        <v>0.19</v>
      </c>
      <c r="E90" s="1">
        <v>15.05</v>
      </c>
      <c r="F90" s="1">
        <v>71.05</v>
      </c>
      <c r="G90" s="35" t="s">
        <v>46</v>
      </c>
      <c r="H90" s="135">
        <v>2023</v>
      </c>
    </row>
    <row r="91" spans="1:8" ht="12.2" customHeight="1">
      <c r="A91" s="108" t="s">
        <v>22</v>
      </c>
      <c r="B91" s="113">
        <v>20</v>
      </c>
      <c r="C91" s="1">
        <v>1.1200000000000001</v>
      </c>
      <c r="D91" s="1">
        <v>0.22</v>
      </c>
      <c r="E91" s="1">
        <v>9.8800000000000008</v>
      </c>
      <c r="F91" s="1">
        <v>45.98</v>
      </c>
      <c r="G91" s="35" t="s">
        <v>46</v>
      </c>
      <c r="H91" s="135">
        <v>2023</v>
      </c>
    </row>
    <row r="92" spans="1:8" ht="12.2" customHeight="1">
      <c r="A92" s="115" t="s">
        <v>23</v>
      </c>
      <c r="B92" s="116">
        <f>SUM(B87:B91)</f>
        <v>520</v>
      </c>
      <c r="C92" s="112">
        <f t="shared" ref="C92:F92" si="12">SUM(C87:C91)</f>
        <v>19.3</v>
      </c>
      <c r="D92" s="112">
        <f t="shared" si="12"/>
        <v>19.760000000000002</v>
      </c>
      <c r="E92" s="112">
        <f t="shared" si="12"/>
        <v>73.69</v>
      </c>
      <c r="F92" s="112">
        <f t="shared" si="12"/>
        <v>596.32999999999993</v>
      </c>
      <c r="G92" s="121"/>
      <c r="H92" s="136"/>
    </row>
    <row r="93" spans="1:8" ht="14.65" customHeight="1">
      <c r="A93" s="141" t="s">
        <v>24</v>
      </c>
      <c r="B93" s="142"/>
      <c r="C93" s="142"/>
      <c r="D93" s="142"/>
      <c r="E93" s="142"/>
      <c r="F93" s="142"/>
      <c r="G93" s="142"/>
      <c r="H93" s="143"/>
    </row>
    <row r="94" spans="1:8" ht="12.2" customHeight="1">
      <c r="A94" s="108" t="s">
        <v>74</v>
      </c>
      <c r="B94" s="113">
        <v>60</v>
      </c>
      <c r="C94" s="114">
        <v>0.8</v>
      </c>
      <c r="D94" s="114">
        <v>3</v>
      </c>
      <c r="E94" s="114">
        <v>4.2</v>
      </c>
      <c r="F94" s="114">
        <v>47.5</v>
      </c>
      <c r="G94" s="35" t="s">
        <v>201</v>
      </c>
      <c r="H94" s="135" t="s">
        <v>35</v>
      </c>
    </row>
    <row r="95" spans="1:8" ht="12.2" customHeight="1">
      <c r="A95" s="108" t="s">
        <v>75</v>
      </c>
      <c r="B95" s="113">
        <v>200</v>
      </c>
      <c r="C95" s="114">
        <v>3</v>
      </c>
      <c r="D95" s="114">
        <v>4.7</v>
      </c>
      <c r="E95" s="114">
        <v>12.4</v>
      </c>
      <c r="F95" s="114">
        <v>107.3</v>
      </c>
      <c r="G95" s="35" t="s">
        <v>76</v>
      </c>
      <c r="H95" s="135" t="s">
        <v>13</v>
      </c>
    </row>
    <row r="96" spans="1:8" ht="12.2" customHeight="1">
      <c r="A96" s="108" t="s">
        <v>77</v>
      </c>
      <c r="B96" s="113">
        <v>170</v>
      </c>
      <c r="C96" s="114">
        <v>12.4</v>
      </c>
      <c r="D96" s="114">
        <v>14.1</v>
      </c>
      <c r="E96" s="114">
        <v>18.899999999999999</v>
      </c>
      <c r="F96" s="114">
        <v>300.5</v>
      </c>
      <c r="G96" s="35" t="s">
        <v>78</v>
      </c>
      <c r="H96" s="135">
        <v>2017</v>
      </c>
    </row>
    <row r="97" spans="1:8" ht="12.2" customHeight="1">
      <c r="A97" s="108" t="s">
        <v>79</v>
      </c>
      <c r="B97" s="113">
        <v>180</v>
      </c>
      <c r="C97" s="114">
        <v>3.4</v>
      </c>
      <c r="D97" s="114">
        <v>2.7</v>
      </c>
      <c r="E97" s="114">
        <v>14.2</v>
      </c>
      <c r="F97" s="114">
        <v>95.9</v>
      </c>
      <c r="G97" s="35" t="s">
        <v>80</v>
      </c>
      <c r="H97" s="135" t="s">
        <v>13</v>
      </c>
    </row>
    <row r="98" spans="1:8" ht="12.2" customHeight="1">
      <c r="A98" s="108" t="s">
        <v>32</v>
      </c>
      <c r="B98" s="113">
        <v>40</v>
      </c>
      <c r="C98" s="1">
        <v>3.05</v>
      </c>
      <c r="D98" s="1">
        <v>0.25</v>
      </c>
      <c r="E98" s="1">
        <v>20.07</v>
      </c>
      <c r="F98" s="1">
        <v>94.73</v>
      </c>
      <c r="G98" s="35" t="s">
        <v>46</v>
      </c>
      <c r="H98" s="135">
        <v>2033</v>
      </c>
    </row>
    <row r="99" spans="1:8" ht="12.2" customHeight="1">
      <c r="A99" s="108" t="s">
        <v>22</v>
      </c>
      <c r="B99" s="113">
        <v>20</v>
      </c>
      <c r="C99" s="1">
        <v>1.1200000000000001</v>
      </c>
      <c r="D99" s="1">
        <v>0.22</v>
      </c>
      <c r="E99" s="1">
        <v>9.8800000000000008</v>
      </c>
      <c r="F99" s="1">
        <v>45.98</v>
      </c>
      <c r="G99" s="35" t="s">
        <v>46</v>
      </c>
      <c r="H99" s="135">
        <v>2023</v>
      </c>
    </row>
    <row r="100" spans="1:8" ht="12.2" customHeight="1">
      <c r="A100" s="108" t="s">
        <v>81</v>
      </c>
      <c r="B100" s="113">
        <v>30</v>
      </c>
      <c r="C100" s="114">
        <v>2.2999999999999998</v>
      </c>
      <c r="D100" s="114">
        <v>2.9</v>
      </c>
      <c r="E100" s="114">
        <v>22.3</v>
      </c>
      <c r="F100" s="114">
        <v>125.1</v>
      </c>
      <c r="G100" s="35"/>
      <c r="H100" s="135"/>
    </row>
    <row r="101" spans="1:8" ht="21.6" customHeight="1">
      <c r="A101" s="115" t="s">
        <v>23</v>
      </c>
      <c r="B101" s="116">
        <f>SUM(B94:B100)</f>
        <v>700</v>
      </c>
      <c r="C101" s="112">
        <f t="shared" ref="C101:F101" si="13">SUM(C94:C100)</f>
        <v>26.07</v>
      </c>
      <c r="D101" s="112">
        <f t="shared" si="13"/>
        <v>27.869999999999997</v>
      </c>
      <c r="E101" s="112">
        <f t="shared" si="13"/>
        <v>101.95</v>
      </c>
      <c r="F101" s="112">
        <f t="shared" si="13"/>
        <v>817.0100000000001</v>
      </c>
      <c r="G101" s="121"/>
      <c r="H101" s="136"/>
    </row>
    <row r="102" spans="1:8" ht="14.65" customHeight="1">
      <c r="A102" s="141" t="s">
        <v>33</v>
      </c>
      <c r="B102" s="142"/>
      <c r="C102" s="142"/>
      <c r="D102" s="142"/>
      <c r="E102" s="142"/>
      <c r="F102" s="142"/>
      <c r="G102" s="142"/>
      <c r="H102" s="143"/>
    </row>
    <row r="103" spans="1:8" ht="12.2" customHeight="1">
      <c r="A103" s="12" t="s">
        <v>131</v>
      </c>
      <c r="B103" s="13">
        <v>150</v>
      </c>
      <c r="C103" s="1">
        <v>6.1</v>
      </c>
      <c r="D103" s="1">
        <v>8.1</v>
      </c>
      <c r="E103" s="1">
        <v>24.4</v>
      </c>
      <c r="F103" s="1">
        <v>198.2</v>
      </c>
      <c r="G103" s="35" t="s">
        <v>82</v>
      </c>
      <c r="H103" s="135" t="s">
        <v>16</v>
      </c>
    </row>
    <row r="104" spans="1:8" ht="12.2" customHeight="1">
      <c r="A104" s="12" t="s">
        <v>22</v>
      </c>
      <c r="B104" s="13">
        <v>20</v>
      </c>
      <c r="C104" s="1">
        <v>1.1200000000000001</v>
      </c>
      <c r="D104" s="1">
        <v>0.22</v>
      </c>
      <c r="E104" s="1">
        <v>9.8800000000000008</v>
      </c>
      <c r="F104" s="1">
        <v>45.98</v>
      </c>
      <c r="G104" s="35" t="s">
        <v>46</v>
      </c>
      <c r="H104" s="135">
        <v>2023</v>
      </c>
    </row>
    <row r="105" spans="1:8" ht="12.2" customHeight="1">
      <c r="A105" s="12" t="s">
        <v>17</v>
      </c>
      <c r="B105" s="13">
        <v>180</v>
      </c>
      <c r="C105" s="1">
        <f>1.52*180/200</f>
        <v>1.3680000000000001</v>
      </c>
      <c r="D105" s="1">
        <f>1.35*180/200</f>
        <v>1.2150000000000001</v>
      </c>
      <c r="E105" s="1">
        <f>15.9*180/200</f>
        <v>14.31</v>
      </c>
      <c r="F105" s="1">
        <f>81*180/200</f>
        <v>72.900000000000006</v>
      </c>
      <c r="G105" s="35" t="s">
        <v>18</v>
      </c>
      <c r="H105" s="135" t="s">
        <v>13</v>
      </c>
    </row>
    <row r="106" spans="1:8" ht="12.2" customHeight="1">
      <c r="A106" s="115" t="s">
        <v>23</v>
      </c>
      <c r="B106" s="116">
        <f t="shared" ref="B106:F106" si="14">SUM(B103:B105)</f>
        <v>350</v>
      </c>
      <c r="C106" s="112">
        <f t="shared" si="14"/>
        <v>8.5879999999999992</v>
      </c>
      <c r="D106" s="112">
        <f t="shared" si="14"/>
        <v>9.5350000000000001</v>
      </c>
      <c r="E106" s="112">
        <f t="shared" si="14"/>
        <v>48.59</v>
      </c>
      <c r="F106" s="112">
        <f t="shared" si="14"/>
        <v>317.08</v>
      </c>
      <c r="G106" s="121"/>
      <c r="H106" s="136"/>
    </row>
    <row r="107" spans="1:8" ht="21.6" customHeight="1">
      <c r="A107" s="115" t="s">
        <v>38</v>
      </c>
      <c r="B107" s="122"/>
      <c r="C107" s="123">
        <f t="shared" ref="C107:F107" si="15">C106+C101+C92</f>
        <v>53.957999999999998</v>
      </c>
      <c r="D107" s="123">
        <f t="shared" si="15"/>
        <v>57.165000000000006</v>
      </c>
      <c r="E107" s="123">
        <f t="shared" si="15"/>
        <v>224.23000000000002</v>
      </c>
      <c r="F107" s="123">
        <f t="shared" si="15"/>
        <v>1730.42</v>
      </c>
      <c r="G107" s="121"/>
      <c r="H107" s="136"/>
    </row>
    <row r="108" spans="1:8" ht="14.1" customHeight="1">
      <c r="A108" s="124" t="s">
        <v>84</v>
      </c>
      <c r="B108" s="124"/>
      <c r="C108" s="125"/>
      <c r="D108" s="125"/>
      <c r="E108" s="125"/>
      <c r="F108" s="125"/>
      <c r="G108" s="124"/>
      <c r="H108" s="137"/>
    </row>
    <row r="109" spans="1:8" ht="28.35" customHeight="1">
      <c r="A109" s="153" t="s">
        <v>214</v>
      </c>
      <c r="B109" s="159"/>
      <c r="C109" s="159"/>
      <c r="D109" s="159"/>
      <c r="E109" s="159"/>
      <c r="F109" s="159"/>
      <c r="G109" s="159"/>
      <c r="H109" s="159"/>
    </row>
    <row r="110" spans="1:8" ht="13.35" customHeight="1">
      <c r="A110" s="111" t="s">
        <v>1</v>
      </c>
      <c r="B110" s="144" t="s">
        <v>2</v>
      </c>
      <c r="C110" s="146" t="s">
        <v>3</v>
      </c>
      <c r="D110" s="147"/>
      <c r="E110" s="148"/>
      <c r="F110" s="149" t="s">
        <v>4</v>
      </c>
      <c r="G110" s="144" t="s">
        <v>5</v>
      </c>
      <c r="H110" s="151" t="s">
        <v>6</v>
      </c>
    </row>
    <row r="111" spans="1:8" ht="26.65" customHeight="1">
      <c r="A111" s="111"/>
      <c r="B111" s="145"/>
      <c r="C111" s="112" t="s">
        <v>7</v>
      </c>
      <c r="D111" s="112" t="s">
        <v>8</v>
      </c>
      <c r="E111" s="112" t="s">
        <v>9</v>
      </c>
      <c r="F111" s="150"/>
      <c r="G111" s="145"/>
      <c r="H111" s="152"/>
    </row>
    <row r="112" spans="1:8" ht="14.65" customHeight="1">
      <c r="A112" s="141" t="s">
        <v>10</v>
      </c>
      <c r="B112" s="142"/>
      <c r="C112" s="142"/>
      <c r="D112" s="142"/>
      <c r="E112" s="142"/>
      <c r="F112" s="142"/>
      <c r="G112" s="142"/>
      <c r="H112" s="143"/>
    </row>
    <row r="113" spans="1:8" ht="12.2" customHeight="1">
      <c r="A113" s="108" t="s">
        <v>40</v>
      </c>
      <c r="B113" s="113">
        <v>60</v>
      </c>
      <c r="C113" s="114">
        <v>0.5</v>
      </c>
      <c r="D113" s="114">
        <v>0.1</v>
      </c>
      <c r="E113" s="114">
        <v>1</v>
      </c>
      <c r="F113" s="114">
        <v>7.8</v>
      </c>
      <c r="G113" s="35" t="s">
        <v>41</v>
      </c>
      <c r="H113" s="135">
        <v>2017</v>
      </c>
    </row>
    <row r="114" spans="1:8" ht="12.2" customHeight="1">
      <c r="A114" s="108" t="s">
        <v>86</v>
      </c>
      <c r="B114" s="113">
        <v>150</v>
      </c>
      <c r="C114" s="114">
        <v>3.1</v>
      </c>
      <c r="D114" s="114">
        <v>4</v>
      </c>
      <c r="E114" s="114">
        <v>20.9</v>
      </c>
      <c r="F114" s="114">
        <v>136.30000000000001</v>
      </c>
      <c r="G114" s="35" t="s">
        <v>87</v>
      </c>
      <c r="H114" s="135" t="s">
        <v>13</v>
      </c>
    </row>
    <row r="115" spans="1:8" ht="12.2" customHeight="1">
      <c r="A115" s="108" t="s">
        <v>88</v>
      </c>
      <c r="B115" s="113">
        <v>100</v>
      </c>
      <c r="C115" s="114">
        <v>13.6</v>
      </c>
      <c r="D115" s="114">
        <v>11.7</v>
      </c>
      <c r="E115" s="114">
        <v>25.1</v>
      </c>
      <c r="F115" s="114">
        <v>237.3</v>
      </c>
      <c r="G115" s="35" t="s">
        <v>89</v>
      </c>
      <c r="H115" s="135" t="s">
        <v>13</v>
      </c>
    </row>
    <row r="116" spans="1:8" ht="12.2" customHeight="1">
      <c r="A116" s="108" t="s">
        <v>90</v>
      </c>
      <c r="B116" s="113">
        <v>180</v>
      </c>
      <c r="C116" s="114">
        <v>0.1</v>
      </c>
      <c r="D116" s="114">
        <v>0.1</v>
      </c>
      <c r="E116" s="114">
        <v>10.199999999999999</v>
      </c>
      <c r="F116" s="114">
        <v>43.5</v>
      </c>
      <c r="G116" s="35" t="s">
        <v>56</v>
      </c>
      <c r="H116" s="135" t="s">
        <v>13</v>
      </c>
    </row>
    <row r="117" spans="1:8" ht="12.2" customHeight="1">
      <c r="A117" s="12" t="s">
        <v>32</v>
      </c>
      <c r="B117" s="13">
        <v>20</v>
      </c>
      <c r="C117" s="1">
        <v>1.53</v>
      </c>
      <c r="D117" s="1">
        <v>0.12</v>
      </c>
      <c r="E117" s="1">
        <v>10.039999999999999</v>
      </c>
      <c r="F117" s="1">
        <v>47.36</v>
      </c>
      <c r="G117" s="35" t="s">
        <v>46</v>
      </c>
      <c r="H117" s="135">
        <v>2023</v>
      </c>
    </row>
    <row r="118" spans="1:8" ht="21.6" customHeight="1">
      <c r="A118" s="115" t="s">
        <v>23</v>
      </c>
      <c r="B118" s="116">
        <f>SUM(B113:B117)</f>
        <v>510</v>
      </c>
      <c r="C118" s="112">
        <f t="shared" ref="C118:F118" si="16">SUM(C113:C117)</f>
        <v>18.830000000000002</v>
      </c>
      <c r="D118" s="112">
        <f t="shared" si="16"/>
        <v>16.02</v>
      </c>
      <c r="E118" s="112">
        <f t="shared" si="16"/>
        <v>67.240000000000009</v>
      </c>
      <c r="F118" s="112">
        <f t="shared" si="16"/>
        <v>472.26000000000005</v>
      </c>
      <c r="G118" s="121"/>
      <c r="H118" s="136"/>
    </row>
    <row r="119" spans="1:8" ht="14.65" customHeight="1">
      <c r="A119" s="141" t="s">
        <v>24</v>
      </c>
      <c r="B119" s="142"/>
      <c r="C119" s="142"/>
      <c r="D119" s="142"/>
      <c r="E119" s="142"/>
      <c r="F119" s="142"/>
      <c r="G119" s="142"/>
      <c r="H119" s="143"/>
    </row>
    <row r="120" spans="1:8" ht="12.2" customHeight="1">
      <c r="A120" s="108" t="s">
        <v>91</v>
      </c>
      <c r="B120" s="113">
        <v>60</v>
      </c>
      <c r="C120" s="114">
        <v>0.7</v>
      </c>
      <c r="D120" s="114">
        <v>3.1</v>
      </c>
      <c r="E120" s="114">
        <v>5.7</v>
      </c>
      <c r="F120" s="114">
        <v>54</v>
      </c>
      <c r="G120" s="35" t="s">
        <v>92</v>
      </c>
      <c r="H120" s="135" t="s">
        <v>25</v>
      </c>
    </row>
    <row r="121" spans="1:8" ht="12.2" customHeight="1">
      <c r="A121" s="108" t="s">
        <v>94</v>
      </c>
      <c r="B121" s="113">
        <v>200</v>
      </c>
      <c r="C121" s="114">
        <v>7.1</v>
      </c>
      <c r="D121" s="114">
        <v>8.6999999999999993</v>
      </c>
      <c r="E121" s="114">
        <v>6.1</v>
      </c>
      <c r="F121" s="114">
        <v>230.1</v>
      </c>
      <c r="G121" s="35" t="s">
        <v>95</v>
      </c>
      <c r="H121" s="135" t="s">
        <v>13</v>
      </c>
    </row>
    <row r="122" spans="1:8" ht="12.2" customHeight="1">
      <c r="A122" s="108" t="s">
        <v>96</v>
      </c>
      <c r="B122" s="113">
        <v>150</v>
      </c>
      <c r="C122" s="114">
        <v>9.0500000000000007</v>
      </c>
      <c r="D122" s="114">
        <v>10.9</v>
      </c>
      <c r="E122" s="114">
        <v>43.1</v>
      </c>
      <c r="F122" s="114">
        <v>239.1</v>
      </c>
      <c r="G122" s="35" t="s">
        <v>202</v>
      </c>
      <c r="H122" s="135">
        <v>2023</v>
      </c>
    </row>
    <row r="123" spans="1:8" ht="12.2" customHeight="1">
      <c r="A123" s="108" t="s">
        <v>44</v>
      </c>
      <c r="B123" s="113">
        <v>200</v>
      </c>
      <c r="C123" s="114">
        <v>1</v>
      </c>
      <c r="D123" s="114">
        <v>0.2</v>
      </c>
      <c r="E123" s="114">
        <v>19.600000000000001</v>
      </c>
      <c r="F123" s="114">
        <v>83.4</v>
      </c>
      <c r="G123" s="35" t="s">
        <v>45</v>
      </c>
      <c r="H123" s="135">
        <v>2017</v>
      </c>
    </row>
    <row r="124" spans="1:8" ht="12.2" customHeight="1">
      <c r="A124" s="108" t="s">
        <v>32</v>
      </c>
      <c r="B124" s="113">
        <v>30</v>
      </c>
      <c r="C124" s="1">
        <v>2.2999999999999998</v>
      </c>
      <c r="D124" s="1">
        <v>0.19</v>
      </c>
      <c r="E124" s="1">
        <v>15.05</v>
      </c>
      <c r="F124" s="1">
        <v>71.05</v>
      </c>
      <c r="G124" s="35" t="s">
        <v>46</v>
      </c>
      <c r="H124" s="135">
        <v>2023</v>
      </c>
    </row>
    <row r="125" spans="1:8" ht="12.2" customHeight="1">
      <c r="A125" s="108" t="s">
        <v>22</v>
      </c>
      <c r="B125" s="113">
        <v>20</v>
      </c>
      <c r="C125" s="1">
        <v>1.1200000000000001</v>
      </c>
      <c r="D125" s="1">
        <v>0.22</v>
      </c>
      <c r="E125" s="1">
        <v>9.8800000000000008</v>
      </c>
      <c r="F125" s="1">
        <v>45.98</v>
      </c>
      <c r="G125" s="35" t="s">
        <v>46</v>
      </c>
      <c r="H125" s="135">
        <v>2023</v>
      </c>
    </row>
    <row r="126" spans="1:8" ht="12.2" customHeight="1">
      <c r="A126" s="108" t="s">
        <v>139</v>
      </c>
      <c r="B126" s="113">
        <v>200</v>
      </c>
      <c r="C126" s="114">
        <v>5.6</v>
      </c>
      <c r="D126" s="114">
        <v>4.9000000000000004</v>
      </c>
      <c r="E126" s="114">
        <v>9.3000000000000007</v>
      </c>
      <c r="F126" s="114">
        <v>104.8</v>
      </c>
      <c r="G126" s="35" t="s">
        <v>46</v>
      </c>
      <c r="H126" s="135" t="s">
        <v>35</v>
      </c>
    </row>
    <row r="127" spans="1:8" ht="21.6" customHeight="1">
      <c r="A127" s="115" t="s">
        <v>23</v>
      </c>
      <c r="B127" s="116">
        <f>SUM(B120:B126)</f>
        <v>860</v>
      </c>
      <c r="C127" s="112">
        <f t="shared" ref="C127:F127" si="17">SUM(C120:C126)</f>
        <v>26.870000000000005</v>
      </c>
      <c r="D127" s="112">
        <f t="shared" si="17"/>
        <v>28.21</v>
      </c>
      <c r="E127" s="112">
        <f t="shared" si="17"/>
        <v>108.72999999999999</v>
      </c>
      <c r="F127" s="112">
        <f t="shared" si="17"/>
        <v>828.43</v>
      </c>
      <c r="G127" s="121"/>
      <c r="H127" s="136"/>
    </row>
    <row r="128" spans="1:8" ht="14.65" customHeight="1">
      <c r="A128" s="141" t="s">
        <v>33</v>
      </c>
      <c r="B128" s="142"/>
      <c r="C128" s="142"/>
      <c r="D128" s="142"/>
      <c r="E128" s="142"/>
      <c r="F128" s="142"/>
      <c r="G128" s="142"/>
      <c r="H128" s="143"/>
    </row>
    <row r="129" spans="1:8" ht="12.2" customHeight="1">
      <c r="A129" s="12" t="s">
        <v>63</v>
      </c>
      <c r="B129" s="13">
        <v>100</v>
      </c>
      <c r="C129" s="1">
        <v>0.4</v>
      </c>
      <c r="D129" s="1">
        <v>0.4</v>
      </c>
      <c r="E129" s="1">
        <v>9.8000000000000007</v>
      </c>
      <c r="F129" s="1">
        <v>47</v>
      </c>
      <c r="G129" s="35" t="s">
        <v>98</v>
      </c>
      <c r="H129" s="135" t="s">
        <v>13</v>
      </c>
    </row>
    <row r="130" spans="1:8" ht="12.2" customHeight="1">
      <c r="A130" s="12" t="s">
        <v>179</v>
      </c>
      <c r="B130" s="13">
        <v>180</v>
      </c>
      <c r="C130" s="1">
        <v>4.68</v>
      </c>
      <c r="D130" s="1">
        <v>4.05</v>
      </c>
      <c r="E130" s="1">
        <v>6.48</v>
      </c>
      <c r="F130" s="1">
        <v>85.86</v>
      </c>
      <c r="G130" s="35" t="s">
        <v>53</v>
      </c>
      <c r="H130" s="135" t="s">
        <v>13</v>
      </c>
    </row>
    <row r="131" spans="1:8" ht="12.2" customHeight="1">
      <c r="A131" s="12" t="s">
        <v>180</v>
      </c>
      <c r="B131" s="14">
        <v>75</v>
      </c>
      <c r="C131" s="1">
        <v>6.71</v>
      </c>
      <c r="D131" s="1">
        <v>7.52</v>
      </c>
      <c r="E131" s="1">
        <v>16.7</v>
      </c>
      <c r="F131" s="1">
        <v>159.15</v>
      </c>
      <c r="G131" s="35" t="s">
        <v>100</v>
      </c>
      <c r="H131" s="135" t="s">
        <v>16</v>
      </c>
    </row>
    <row r="132" spans="1:8" ht="12.2" customHeight="1">
      <c r="A132" s="115" t="s">
        <v>23</v>
      </c>
      <c r="B132" s="116">
        <f>SUM(B129:B131)</f>
        <v>355</v>
      </c>
      <c r="C132" s="112">
        <f t="shared" ref="C132:F132" si="18">SUM(C129:C131)</f>
        <v>11.79</v>
      </c>
      <c r="D132" s="112">
        <f t="shared" si="18"/>
        <v>11.969999999999999</v>
      </c>
      <c r="E132" s="112">
        <f t="shared" si="18"/>
        <v>32.980000000000004</v>
      </c>
      <c r="F132" s="112">
        <f t="shared" si="18"/>
        <v>292.01</v>
      </c>
      <c r="G132" s="121"/>
      <c r="H132" s="136"/>
    </row>
    <row r="133" spans="1:8" ht="21.6" customHeight="1">
      <c r="A133" s="115" t="s">
        <v>38</v>
      </c>
      <c r="B133" s="122"/>
      <c r="C133" s="123">
        <f>C132+C127+C118</f>
        <v>57.490000000000009</v>
      </c>
      <c r="D133" s="123">
        <f t="shared" ref="D133:F133" si="19">D132+D127+D118</f>
        <v>56.2</v>
      </c>
      <c r="E133" s="123">
        <f t="shared" si="19"/>
        <v>208.95</v>
      </c>
      <c r="F133" s="123">
        <f t="shared" si="19"/>
        <v>1592.7</v>
      </c>
      <c r="G133" s="121"/>
      <c r="H133" s="136"/>
    </row>
    <row r="134" spans="1:8" ht="14.1" customHeight="1">
      <c r="A134" s="124" t="s">
        <v>101</v>
      </c>
      <c r="B134" s="124"/>
      <c r="C134" s="125"/>
      <c r="D134" s="125"/>
      <c r="E134" s="125"/>
      <c r="F134" s="125"/>
      <c r="G134" s="124"/>
      <c r="H134" s="137"/>
    </row>
    <row r="135" spans="1:8" ht="28.35" customHeight="1">
      <c r="A135" s="153" t="s">
        <v>219</v>
      </c>
      <c r="B135" s="159"/>
      <c r="C135" s="159"/>
      <c r="D135" s="159"/>
      <c r="E135" s="159"/>
      <c r="F135" s="159"/>
      <c r="G135" s="159"/>
      <c r="H135" s="159"/>
    </row>
    <row r="136" spans="1:8" ht="13.35" customHeight="1">
      <c r="A136" s="111" t="s">
        <v>1</v>
      </c>
      <c r="B136" s="144" t="s">
        <v>2</v>
      </c>
      <c r="C136" s="146" t="s">
        <v>3</v>
      </c>
      <c r="D136" s="147"/>
      <c r="E136" s="148"/>
      <c r="F136" s="149" t="s">
        <v>4</v>
      </c>
      <c r="G136" s="144" t="s">
        <v>5</v>
      </c>
      <c r="H136" s="151" t="s">
        <v>6</v>
      </c>
    </row>
    <row r="137" spans="1:8" ht="26.65" customHeight="1">
      <c r="A137" s="111"/>
      <c r="B137" s="145"/>
      <c r="C137" s="112" t="s">
        <v>7</v>
      </c>
      <c r="D137" s="112" t="s">
        <v>8</v>
      </c>
      <c r="E137" s="112" t="s">
        <v>9</v>
      </c>
      <c r="F137" s="150"/>
      <c r="G137" s="145"/>
      <c r="H137" s="152"/>
    </row>
    <row r="138" spans="1:8" ht="14.65" customHeight="1">
      <c r="A138" s="141" t="s">
        <v>10</v>
      </c>
      <c r="B138" s="142"/>
      <c r="C138" s="142"/>
      <c r="D138" s="142"/>
      <c r="E138" s="142"/>
      <c r="F138" s="142"/>
      <c r="G138" s="142"/>
      <c r="H138" s="143"/>
    </row>
    <row r="139" spans="1:8" ht="12.2" customHeight="1">
      <c r="A139" s="108" t="s">
        <v>203</v>
      </c>
      <c r="B139" s="113">
        <v>100</v>
      </c>
      <c r="C139" s="114">
        <v>0.4</v>
      </c>
      <c r="D139" s="114">
        <v>0.4</v>
      </c>
      <c r="E139" s="114">
        <v>9.8000000000000007</v>
      </c>
      <c r="F139" s="114">
        <v>47</v>
      </c>
      <c r="G139" s="35" t="s">
        <v>21</v>
      </c>
      <c r="H139" s="135" t="s">
        <v>13</v>
      </c>
    </row>
    <row r="140" spans="1:8" ht="12.2" customHeight="1">
      <c r="A140" s="108" t="s">
        <v>103</v>
      </c>
      <c r="B140" s="113">
        <v>180</v>
      </c>
      <c r="C140" s="114">
        <v>10.6</v>
      </c>
      <c r="D140" s="114">
        <v>12.4</v>
      </c>
      <c r="E140" s="114">
        <v>44.8</v>
      </c>
      <c r="F140" s="114">
        <v>342.7</v>
      </c>
      <c r="G140" s="35" t="s">
        <v>104</v>
      </c>
      <c r="H140" s="135" t="s">
        <v>43</v>
      </c>
    </row>
    <row r="141" spans="1:8" ht="12.2" customHeight="1">
      <c r="A141" s="108" t="s">
        <v>106</v>
      </c>
      <c r="B141" s="113">
        <v>40</v>
      </c>
      <c r="C141" s="114">
        <v>5</v>
      </c>
      <c r="D141" s="114">
        <v>4.5</v>
      </c>
      <c r="E141" s="114">
        <v>0.3</v>
      </c>
      <c r="F141" s="114">
        <v>61.3</v>
      </c>
      <c r="G141" s="35" t="s">
        <v>107</v>
      </c>
      <c r="H141" s="135" t="s">
        <v>13</v>
      </c>
    </row>
    <row r="142" spans="1:8" ht="12.2" customHeight="1">
      <c r="A142" s="108" t="s">
        <v>17</v>
      </c>
      <c r="B142" s="113">
        <v>180</v>
      </c>
      <c r="C142" s="114">
        <v>1.5</v>
      </c>
      <c r="D142" s="114">
        <v>1.1000000000000001</v>
      </c>
      <c r="E142" s="114">
        <v>8.5</v>
      </c>
      <c r="F142" s="114">
        <v>50.4</v>
      </c>
      <c r="G142" s="35" t="s">
        <v>18</v>
      </c>
      <c r="H142" s="135">
        <v>2017</v>
      </c>
    </row>
    <row r="143" spans="1:8" ht="12.2" customHeight="1">
      <c r="A143" s="108" t="s">
        <v>22</v>
      </c>
      <c r="B143" s="113">
        <v>20</v>
      </c>
      <c r="C143" s="1">
        <v>1.1200000000000001</v>
      </c>
      <c r="D143" s="1">
        <v>0.22</v>
      </c>
      <c r="E143" s="1">
        <v>9.8800000000000008</v>
      </c>
      <c r="F143" s="1">
        <v>45.98</v>
      </c>
      <c r="G143" s="35" t="s">
        <v>46</v>
      </c>
      <c r="H143" s="135">
        <v>2023</v>
      </c>
    </row>
    <row r="144" spans="1:8" ht="12.2" customHeight="1">
      <c r="A144" s="115" t="s">
        <v>23</v>
      </c>
      <c r="B144" s="116">
        <f>SUM(B139:B143)</f>
        <v>520</v>
      </c>
      <c r="C144" s="112">
        <f t="shared" ref="C144:F144" si="20">SUM(C139:C143)</f>
        <v>18.62</v>
      </c>
      <c r="D144" s="112">
        <f t="shared" si="20"/>
        <v>18.62</v>
      </c>
      <c r="E144" s="112">
        <f t="shared" si="20"/>
        <v>73.279999999999987</v>
      </c>
      <c r="F144" s="112">
        <f t="shared" si="20"/>
        <v>547.38</v>
      </c>
      <c r="G144" s="121"/>
      <c r="H144" s="136"/>
    </row>
    <row r="145" spans="1:8" ht="14.65" customHeight="1">
      <c r="A145" s="141" t="s">
        <v>24</v>
      </c>
      <c r="B145" s="142"/>
      <c r="C145" s="142"/>
      <c r="D145" s="142"/>
      <c r="E145" s="142"/>
      <c r="F145" s="142"/>
      <c r="G145" s="142"/>
      <c r="H145" s="143"/>
    </row>
    <row r="146" spans="1:8" ht="12.2" customHeight="1">
      <c r="A146" s="108" t="s">
        <v>58</v>
      </c>
      <c r="B146" s="113">
        <v>60</v>
      </c>
      <c r="C146" s="1">
        <v>1</v>
      </c>
      <c r="D146" s="1">
        <v>3.1</v>
      </c>
      <c r="E146" s="1">
        <v>4.9000000000000004</v>
      </c>
      <c r="F146" s="1">
        <v>52.6</v>
      </c>
      <c r="G146" s="35" t="s">
        <v>59</v>
      </c>
      <c r="H146" s="135">
        <v>2017</v>
      </c>
    </row>
    <row r="147" spans="1:8" ht="12.2" customHeight="1">
      <c r="A147" s="108" t="s">
        <v>110</v>
      </c>
      <c r="B147" s="113">
        <v>200</v>
      </c>
      <c r="C147" s="114">
        <v>4.5999999999999996</v>
      </c>
      <c r="D147" s="114">
        <v>4.3</v>
      </c>
      <c r="E147" s="114">
        <v>14.8</v>
      </c>
      <c r="F147" s="114">
        <v>116.8</v>
      </c>
      <c r="G147" s="35" t="s">
        <v>111</v>
      </c>
      <c r="H147" s="135" t="s">
        <v>13</v>
      </c>
    </row>
    <row r="148" spans="1:8" ht="12.2" customHeight="1">
      <c r="A148" s="108" t="s">
        <v>66</v>
      </c>
      <c r="B148" s="113">
        <v>150</v>
      </c>
      <c r="C148" s="114">
        <v>5.5</v>
      </c>
      <c r="D148" s="114">
        <v>7.2</v>
      </c>
      <c r="E148" s="114">
        <v>17.7</v>
      </c>
      <c r="F148" s="114">
        <v>176.3</v>
      </c>
      <c r="G148" s="35" t="s">
        <v>67</v>
      </c>
      <c r="H148" s="135" t="s">
        <v>19</v>
      </c>
    </row>
    <row r="149" spans="1:8" ht="12.2" customHeight="1">
      <c r="A149" s="108" t="s">
        <v>271</v>
      </c>
      <c r="B149" s="113">
        <v>150</v>
      </c>
      <c r="C149" s="114">
        <v>6.5</v>
      </c>
      <c r="D149" s="114">
        <v>8.9</v>
      </c>
      <c r="E149" s="114">
        <v>25.9</v>
      </c>
      <c r="F149" s="114">
        <v>228.7</v>
      </c>
      <c r="G149" s="35" t="s">
        <v>112</v>
      </c>
      <c r="H149" s="135" t="s">
        <v>13</v>
      </c>
    </row>
    <row r="150" spans="1:8" ht="12.2" customHeight="1">
      <c r="A150" s="108" t="s">
        <v>72</v>
      </c>
      <c r="B150" s="113">
        <v>180</v>
      </c>
      <c r="C150" s="114">
        <v>5.2</v>
      </c>
      <c r="D150" s="114">
        <v>4.5</v>
      </c>
      <c r="E150" s="114">
        <v>7.2</v>
      </c>
      <c r="F150" s="114">
        <v>95.4</v>
      </c>
      <c r="G150" s="35" t="s">
        <v>53</v>
      </c>
      <c r="H150" s="135" t="s">
        <v>13</v>
      </c>
    </row>
    <row r="151" spans="1:8" ht="12.2" customHeight="1">
      <c r="A151" s="108" t="s">
        <v>32</v>
      </c>
      <c r="B151" s="113">
        <v>40</v>
      </c>
      <c r="C151" s="1">
        <v>3.05</v>
      </c>
      <c r="D151" s="1">
        <v>0.25</v>
      </c>
      <c r="E151" s="1">
        <v>20.07</v>
      </c>
      <c r="F151" s="1">
        <v>94.73</v>
      </c>
      <c r="G151" s="35" t="s">
        <v>46</v>
      </c>
      <c r="H151" s="135">
        <v>2023</v>
      </c>
    </row>
    <row r="152" spans="1:8" ht="12.2" customHeight="1">
      <c r="A152" s="108" t="s">
        <v>22</v>
      </c>
      <c r="B152" s="113">
        <v>30</v>
      </c>
      <c r="C152" s="1">
        <v>1.99</v>
      </c>
      <c r="D152" s="1">
        <v>0.26</v>
      </c>
      <c r="E152" s="1">
        <v>12.72</v>
      </c>
      <c r="F152" s="1">
        <v>61.19</v>
      </c>
      <c r="G152" s="35" t="s">
        <v>46</v>
      </c>
      <c r="H152" s="135">
        <v>2023</v>
      </c>
    </row>
    <row r="153" spans="1:8" ht="21.6" customHeight="1">
      <c r="A153" s="115" t="s">
        <v>23</v>
      </c>
      <c r="B153" s="116">
        <f>SUM(B146:B152)</f>
        <v>810</v>
      </c>
      <c r="C153" s="112">
        <f t="shared" ref="C153:F153" si="21">SUM(C146:C152)</f>
        <v>27.84</v>
      </c>
      <c r="D153" s="112">
        <f t="shared" si="21"/>
        <v>28.51</v>
      </c>
      <c r="E153" s="112">
        <f t="shared" si="21"/>
        <v>103.28999999999999</v>
      </c>
      <c r="F153" s="112">
        <f t="shared" si="21"/>
        <v>825.72</v>
      </c>
      <c r="G153" s="121"/>
      <c r="H153" s="136"/>
    </row>
    <row r="154" spans="1:8" ht="14.65" customHeight="1">
      <c r="A154" s="141" t="s">
        <v>33</v>
      </c>
      <c r="B154" s="142"/>
      <c r="C154" s="142"/>
      <c r="D154" s="142"/>
      <c r="E154" s="142"/>
      <c r="F154" s="142"/>
      <c r="G154" s="142"/>
      <c r="H154" s="143"/>
    </row>
    <row r="155" spans="1:8" ht="12.2" customHeight="1">
      <c r="A155" s="12" t="s">
        <v>113</v>
      </c>
      <c r="B155" s="13">
        <v>150</v>
      </c>
      <c r="C155" s="1">
        <f>2.02*150/105</f>
        <v>2.8857142857142857</v>
      </c>
      <c r="D155" s="1">
        <f>3.96*150/105</f>
        <v>5.6571428571428575</v>
      </c>
      <c r="E155" s="1">
        <v>16.989999999999998</v>
      </c>
      <c r="F155" s="1">
        <v>105</v>
      </c>
      <c r="G155" s="35" t="s">
        <v>114</v>
      </c>
      <c r="H155" s="135">
        <v>2017</v>
      </c>
    </row>
    <row r="156" spans="1:8" ht="12.2" customHeight="1">
      <c r="A156" s="12" t="s">
        <v>181</v>
      </c>
      <c r="B156" s="13">
        <v>95</v>
      </c>
      <c r="C156" s="1">
        <f>4.88*95/105</f>
        <v>4.4152380952380952</v>
      </c>
      <c r="D156" s="1">
        <f>5.6*95/105</f>
        <v>5.0666666666666664</v>
      </c>
      <c r="E156" s="1">
        <f>7.61*95/105</f>
        <v>6.8852380952380958</v>
      </c>
      <c r="F156" s="1">
        <f>116*95/105</f>
        <v>104.95238095238095</v>
      </c>
      <c r="G156" s="35" t="s">
        <v>68</v>
      </c>
      <c r="H156" s="135" t="s">
        <v>13</v>
      </c>
    </row>
    <row r="157" spans="1:8" ht="12.2" customHeight="1">
      <c r="A157" s="12" t="s">
        <v>79</v>
      </c>
      <c r="B157" s="13">
        <v>180</v>
      </c>
      <c r="C157" s="1">
        <v>3.4</v>
      </c>
      <c r="D157" s="1">
        <v>2.7</v>
      </c>
      <c r="E157" s="1">
        <v>14.2</v>
      </c>
      <c r="F157" s="1">
        <v>95.9</v>
      </c>
      <c r="G157" s="35" t="s">
        <v>80</v>
      </c>
      <c r="H157" s="135" t="s">
        <v>13</v>
      </c>
    </row>
    <row r="158" spans="1:8" ht="12.2" customHeight="1">
      <c r="A158" s="12" t="s">
        <v>22</v>
      </c>
      <c r="B158" s="13">
        <v>20</v>
      </c>
      <c r="C158" s="1">
        <v>1.1200000000000001</v>
      </c>
      <c r="D158" s="1">
        <v>0.22</v>
      </c>
      <c r="E158" s="1">
        <v>9.8800000000000008</v>
      </c>
      <c r="F158" s="1">
        <v>45.98</v>
      </c>
      <c r="G158" s="35" t="s">
        <v>46</v>
      </c>
      <c r="H158" s="135">
        <v>2023</v>
      </c>
    </row>
    <row r="159" spans="1:8" ht="21.6" customHeight="1">
      <c r="A159" s="115" t="s">
        <v>23</v>
      </c>
      <c r="B159" s="116">
        <f>SUM(B155:B158)</f>
        <v>445</v>
      </c>
      <c r="C159" s="112">
        <f t="shared" ref="C159:F159" si="22">SUM(C155:C158)</f>
        <v>11.820952380952381</v>
      </c>
      <c r="D159" s="112">
        <f t="shared" si="22"/>
        <v>13.643809523809525</v>
      </c>
      <c r="E159" s="112">
        <f t="shared" si="22"/>
        <v>47.955238095238094</v>
      </c>
      <c r="F159" s="112">
        <f t="shared" si="22"/>
        <v>351.83238095238096</v>
      </c>
      <c r="G159" s="121"/>
      <c r="H159" s="136"/>
    </row>
    <row r="160" spans="1:8" ht="21.6" customHeight="1">
      <c r="A160" s="115" t="s">
        <v>38</v>
      </c>
      <c r="B160" s="122"/>
      <c r="C160" s="123">
        <f>C159+C153+C144</f>
        <v>58.280952380952385</v>
      </c>
      <c r="D160" s="123">
        <f t="shared" ref="D160:F160" si="23">D159+D153+D144</f>
        <v>60.773809523809533</v>
      </c>
      <c r="E160" s="123">
        <f t="shared" si="23"/>
        <v>224.52523809523808</v>
      </c>
      <c r="F160" s="123">
        <f t="shared" si="23"/>
        <v>1724.9323809523812</v>
      </c>
      <c r="G160" s="121"/>
      <c r="H160" s="136"/>
    </row>
    <row r="161" spans="1:8" ht="14.1" customHeight="1">
      <c r="A161" s="124" t="s">
        <v>116</v>
      </c>
      <c r="B161" s="124"/>
      <c r="C161" s="125"/>
      <c r="D161" s="125"/>
      <c r="E161" s="125"/>
      <c r="F161" s="125"/>
      <c r="G161" s="124"/>
      <c r="H161" s="137"/>
    </row>
    <row r="162" spans="1:8" ht="28.35" customHeight="1">
      <c r="A162" s="153" t="s">
        <v>218</v>
      </c>
      <c r="B162" s="159"/>
      <c r="C162" s="159"/>
      <c r="D162" s="159"/>
      <c r="E162" s="159"/>
      <c r="F162" s="159"/>
      <c r="G162" s="159"/>
      <c r="H162" s="159"/>
    </row>
    <row r="163" spans="1:8" ht="13.35" customHeight="1">
      <c r="A163" s="111" t="s">
        <v>1</v>
      </c>
      <c r="B163" s="144" t="s">
        <v>2</v>
      </c>
      <c r="C163" s="146" t="s">
        <v>3</v>
      </c>
      <c r="D163" s="147"/>
      <c r="E163" s="148"/>
      <c r="F163" s="149" t="s">
        <v>4</v>
      </c>
      <c r="G163" s="144" t="s">
        <v>5</v>
      </c>
      <c r="H163" s="151" t="s">
        <v>6</v>
      </c>
    </row>
    <row r="164" spans="1:8" ht="26.65" customHeight="1">
      <c r="A164" s="111"/>
      <c r="B164" s="145"/>
      <c r="C164" s="112" t="s">
        <v>7</v>
      </c>
      <c r="D164" s="112" t="s">
        <v>8</v>
      </c>
      <c r="E164" s="112" t="s">
        <v>9</v>
      </c>
      <c r="F164" s="150"/>
      <c r="G164" s="145"/>
      <c r="H164" s="152"/>
    </row>
    <row r="165" spans="1:8" ht="14.65" customHeight="1">
      <c r="A165" s="141" t="s">
        <v>10</v>
      </c>
      <c r="B165" s="142"/>
      <c r="C165" s="142"/>
      <c r="D165" s="142"/>
      <c r="E165" s="142"/>
      <c r="F165" s="142"/>
      <c r="G165" s="142"/>
      <c r="H165" s="143"/>
    </row>
    <row r="166" spans="1:8" ht="12.2" customHeight="1">
      <c r="A166" s="108" t="s">
        <v>117</v>
      </c>
      <c r="B166" s="113">
        <v>60</v>
      </c>
      <c r="C166" s="114">
        <v>0.7</v>
      </c>
      <c r="D166" s="114">
        <v>3.4</v>
      </c>
      <c r="E166" s="114">
        <v>1.8</v>
      </c>
      <c r="F166" s="114">
        <v>40.700000000000003</v>
      </c>
      <c r="G166" s="35" t="s">
        <v>204</v>
      </c>
      <c r="H166" s="135">
        <v>2023</v>
      </c>
    </row>
    <row r="167" spans="1:8" ht="12.2" customHeight="1">
      <c r="A167" s="108" t="s">
        <v>50</v>
      </c>
      <c r="B167" s="113">
        <v>200</v>
      </c>
      <c r="C167" s="114">
        <v>15.8</v>
      </c>
      <c r="D167" s="114">
        <v>16</v>
      </c>
      <c r="E167" s="114">
        <v>39</v>
      </c>
      <c r="F167" s="114">
        <v>329.4</v>
      </c>
      <c r="G167" s="35" t="s">
        <v>51</v>
      </c>
      <c r="H167" s="135" t="s">
        <v>13</v>
      </c>
    </row>
    <row r="168" spans="1:8" ht="12.2" customHeight="1">
      <c r="A168" s="108" t="s">
        <v>61</v>
      </c>
      <c r="B168" s="113">
        <v>200</v>
      </c>
      <c r="C168" s="114">
        <v>0</v>
      </c>
      <c r="D168" s="114">
        <v>0</v>
      </c>
      <c r="E168" s="114">
        <v>7.7</v>
      </c>
      <c r="F168" s="114">
        <v>31</v>
      </c>
      <c r="G168" s="35" t="s">
        <v>62</v>
      </c>
      <c r="H168" s="135" t="s">
        <v>13</v>
      </c>
    </row>
    <row r="169" spans="1:8" ht="12.2" customHeight="1">
      <c r="A169" s="108" t="s">
        <v>32</v>
      </c>
      <c r="B169" s="113">
        <v>20</v>
      </c>
      <c r="C169" s="1">
        <v>1.53</v>
      </c>
      <c r="D169" s="1">
        <v>0.12</v>
      </c>
      <c r="E169" s="1">
        <v>10.039999999999999</v>
      </c>
      <c r="F169" s="1">
        <v>47.36</v>
      </c>
      <c r="G169" s="35" t="s">
        <v>46</v>
      </c>
      <c r="H169" s="135">
        <v>2023</v>
      </c>
    </row>
    <row r="170" spans="1:8" ht="12.2" customHeight="1">
      <c r="A170" s="108" t="s">
        <v>22</v>
      </c>
      <c r="B170" s="113">
        <v>20</v>
      </c>
      <c r="C170" s="1">
        <v>1.1200000000000001</v>
      </c>
      <c r="D170" s="1">
        <v>0.22</v>
      </c>
      <c r="E170" s="1">
        <v>9.8800000000000008</v>
      </c>
      <c r="F170" s="1">
        <v>45.98</v>
      </c>
      <c r="G170" s="35" t="s">
        <v>46</v>
      </c>
      <c r="H170" s="135">
        <v>2023</v>
      </c>
    </row>
    <row r="171" spans="1:8" ht="12.2" customHeight="1">
      <c r="A171" s="115" t="s">
        <v>23</v>
      </c>
      <c r="B171" s="116">
        <f>SUM(B166:B170)</f>
        <v>500</v>
      </c>
      <c r="C171" s="112">
        <f t="shared" ref="C171:F171" si="24">SUM(C166:C170)</f>
        <v>19.150000000000002</v>
      </c>
      <c r="D171" s="112">
        <f t="shared" si="24"/>
        <v>19.739999999999998</v>
      </c>
      <c r="E171" s="112">
        <f t="shared" si="24"/>
        <v>68.42</v>
      </c>
      <c r="F171" s="112">
        <f t="shared" si="24"/>
        <v>494.44</v>
      </c>
      <c r="G171" s="121"/>
      <c r="H171" s="136"/>
    </row>
    <row r="172" spans="1:8" ht="14.65" customHeight="1">
      <c r="A172" s="141" t="s">
        <v>24</v>
      </c>
      <c r="B172" s="142"/>
      <c r="C172" s="142"/>
      <c r="D172" s="142"/>
      <c r="E172" s="142"/>
      <c r="F172" s="142"/>
      <c r="G172" s="142"/>
      <c r="H172" s="143"/>
    </row>
    <row r="173" spans="1:8" ht="12.2" customHeight="1">
      <c r="A173" s="108" t="s">
        <v>122</v>
      </c>
      <c r="B173" s="113">
        <v>60</v>
      </c>
      <c r="C173" s="114">
        <v>0.9</v>
      </c>
      <c r="D173" s="114">
        <v>3</v>
      </c>
      <c r="E173" s="114">
        <v>5.6</v>
      </c>
      <c r="F173" s="114">
        <v>53.9</v>
      </c>
      <c r="G173" s="35" t="s">
        <v>123</v>
      </c>
      <c r="H173" s="135">
        <v>2017</v>
      </c>
    </row>
    <row r="174" spans="1:8" ht="12.2" customHeight="1">
      <c r="A174" s="108" t="s">
        <v>124</v>
      </c>
      <c r="B174" s="113">
        <v>200</v>
      </c>
      <c r="C174" s="114">
        <v>1.6</v>
      </c>
      <c r="D174" s="114">
        <v>4.0999999999999996</v>
      </c>
      <c r="E174" s="114">
        <v>11.7</v>
      </c>
      <c r="F174" s="114">
        <v>90.9</v>
      </c>
      <c r="G174" s="35" t="s">
        <v>125</v>
      </c>
      <c r="H174" s="135" t="s">
        <v>13</v>
      </c>
    </row>
    <row r="175" spans="1:8" ht="12.2" customHeight="1">
      <c r="A175" s="108" t="s">
        <v>126</v>
      </c>
      <c r="B175" s="113">
        <v>180</v>
      </c>
      <c r="C175" s="114">
        <v>13.1</v>
      </c>
      <c r="D175" s="114">
        <v>15</v>
      </c>
      <c r="E175" s="114">
        <v>42.4</v>
      </c>
      <c r="F175" s="114">
        <v>360.5</v>
      </c>
      <c r="G175" s="35" t="s">
        <v>127</v>
      </c>
      <c r="H175" s="135" t="s">
        <v>13</v>
      </c>
    </row>
    <row r="176" spans="1:8" ht="12.2" customHeight="1">
      <c r="A176" s="108" t="s">
        <v>17</v>
      </c>
      <c r="B176" s="113">
        <v>200</v>
      </c>
      <c r="C176" s="114">
        <v>1.5</v>
      </c>
      <c r="D176" s="114">
        <v>1.2</v>
      </c>
      <c r="E176" s="114">
        <v>12.3</v>
      </c>
      <c r="F176" s="114">
        <v>66.599999999999994</v>
      </c>
      <c r="G176" s="35" t="s">
        <v>18</v>
      </c>
      <c r="H176" s="135" t="s">
        <v>13</v>
      </c>
    </row>
    <row r="177" spans="1:8" ht="12.2" customHeight="1">
      <c r="A177" s="108" t="s">
        <v>139</v>
      </c>
      <c r="B177" s="113">
        <v>200</v>
      </c>
      <c r="C177" s="114">
        <v>5.6</v>
      </c>
      <c r="D177" s="114">
        <v>4.9000000000000004</v>
      </c>
      <c r="E177" s="114">
        <v>9.3000000000000007</v>
      </c>
      <c r="F177" s="114">
        <v>104.8</v>
      </c>
      <c r="G177" s="35" t="s">
        <v>46</v>
      </c>
      <c r="H177" s="135" t="s">
        <v>35</v>
      </c>
    </row>
    <row r="178" spans="1:8" ht="12.2" customHeight="1">
      <c r="A178" s="108" t="s">
        <v>32</v>
      </c>
      <c r="B178" s="113">
        <v>40</v>
      </c>
      <c r="C178" s="1">
        <v>3.05</v>
      </c>
      <c r="D178" s="1">
        <v>0.25</v>
      </c>
      <c r="E178" s="1">
        <v>20.07</v>
      </c>
      <c r="F178" s="1">
        <v>94.73</v>
      </c>
      <c r="G178" s="35" t="s">
        <v>46</v>
      </c>
      <c r="H178" s="135">
        <v>2023</v>
      </c>
    </row>
    <row r="179" spans="1:8" ht="12.2" customHeight="1">
      <c r="A179" s="108" t="s">
        <v>22</v>
      </c>
      <c r="B179" s="113">
        <v>20</v>
      </c>
      <c r="C179" s="1">
        <v>1.1200000000000001</v>
      </c>
      <c r="D179" s="1">
        <v>0.22</v>
      </c>
      <c r="E179" s="1">
        <v>9.8800000000000008</v>
      </c>
      <c r="F179" s="1">
        <v>45.98</v>
      </c>
      <c r="G179" s="35" t="s">
        <v>46</v>
      </c>
      <c r="H179" s="135">
        <v>2023</v>
      </c>
    </row>
    <row r="180" spans="1:8" ht="12.2" customHeight="1">
      <c r="A180" s="115" t="s">
        <v>23</v>
      </c>
      <c r="B180" s="116">
        <f>SUM(B173:B179)</f>
        <v>900</v>
      </c>
      <c r="C180" s="112">
        <f t="shared" ref="C180:F180" si="25">SUM(C173:C179)</f>
        <v>26.870000000000005</v>
      </c>
      <c r="D180" s="112">
        <f t="shared" si="25"/>
        <v>28.67</v>
      </c>
      <c r="E180" s="112">
        <f t="shared" si="25"/>
        <v>111.25</v>
      </c>
      <c r="F180" s="112">
        <f t="shared" si="25"/>
        <v>817.41</v>
      </c>
      <c r="G180" s="121"/>
      <c r="H180" s="136"/>
    </row>
    <row r="181" spans="1:8" ht="14.65" customHeight="1">
      <c r="A181" s="141" t="s">
        <v>33</v>
      </c>
      <c r="B181" s="142"/>
      <c r="C181" s="142"/>
      <c r="D181" s="142"/>
      <c r="E181" s="142"/>
      <c r="F181" s="142"/>
      <c r="G181" s="142"/>
      <c r="H181" s="143"/>
    </row>
    <row r="182" spans="1:8" ht="12.2" customHeight="1">
      <c r="A182" s="108" t="s">
        <v>42</v>
      </c>
      <c r="B182" s="113">
        <v>150</v>
      </c>
      <c r="C182" s="114">
        <v>8.4</v>
      </c>
      <c r="D182" s="114">
        <v>14.2</v>
      </c>
      <c r="E182" s="114">
        <v>13.2</v>
      </c>
      <c r="F182" s="114">
        <v>209.5</v>
      </c>
      <c r="G182" s="35" t="s">
        <v>267</v>
      </c>
      <c r="H182" s="135">
        <v>2023</v>
      </c>
    </row>
    <row r="183" spans="1:8" ht="12.2" customHeight="1">
      <c r="A183" s="12" t="s">
        <v>22</v>
      </c>
      <c r="B183" s="13">
        <v>20</v>
      </c>
      <c r="C183" s="1">
        <v>1.1200000000000001</v>
      </c>
      <c r="D183" s="1">
        <v>0.22</v>
      </c>
      <c r="E183" s="1">
        <v>9.8800000000000008</v>
      </c>
      <c r="F183" s="1">
        <v>45.98</v>
      </c>
      <c r="G183" s="35" t="s">
        <v>109</v>
      </c>
      <c r="H183" s="135" t="s">
        <v>13</v>
      </c>
    </row>
    <row r="184" spans="1:8" ht="12.2" customHeight="1">
      <c r="A184" s="12" t="s">
        <v>55</v>
      </c>
      <c r="B184" s="13">
        <v>180</v>
      </c>
      <c r="C184" s="1">
        <v>0.14000000000000001</v>
      </c>
      <c r="D184" s="1">
        <v>0.14000000000000001</v>
      </c>
      <c r="E184" s="1">
        <v>25.09</v>
      </c>
      <c r="F184" s="1">
        <v>103.14</v>
      </c>
      <c r="G184" s="35" t="s">
        <v>62</v>
      </c>
      <c r="H184" s="135">
        <v>2017</v>
      </c>
    </row>
    <row r="185" spans="1:8" ht="12.2" customHeight="1">
      <c r="A185" s="115" t="s">
        <v>23</v>
      </c>
      <c r="B185" s="116">
        <f t="shared" ref="B185:F185" si="26">SUM(B182:B184)</f>
        <v>350</v>
      </c>
      <c r="C185" s="112">
        <f t="shared" si="26"/>
        <v>9.66</v>
      </c>
      <c r="D185" s="112">
        <f t="shared" si="26"/>
        <v>14.56</v>
      </c>
      <c r="E185" s="112">
        <f t="shared" si="26"/>
        <v>48.17</v>
      </c>
      <c r="F185" s="112">
        <f t="shared" si="26"/>
        <v>358.62</v>
      </c>
      <c r="G185" s="121"/>
      <c r="H185" s="136"/>
    </row>
    <row r="186" spans="1:8" ht="21.6" customHeight="1">
      <c r="A186" s="115" t="s">
        <v>38</v>
      </c>
      <c r="B186" s="122"/>
      <c r="C186" s="123">
        <f t="shared" ref="C186:F186" si="27">C185+C180+C171</f>
        <v>55.680000000000007</v>
      </c>
      <c r="D186" s="123">
        <f t="shared" si="27"/>
        <v>62.97</v>
      </c>
      <c r="E186" s="123">
        <f t="shared" si="27"/>
        <v>227.84000000000003</v>
      </c>
      <c r="F186" s="123">
        <f t="shared" si="27"/>
        <v>1670.47</v>
      </c>
      <c r="G186" s="121"/>
      <c r="H186" s="136"/>
    </row>
    <row r="187" spans="1:8" ht="20.100000000000001" customHeight="1"/>
    <row r="188" spans="1:8" ht="14.1" customHeight="1">
      <c r="A188" s="124" t="s">
        <v>132</v>
      </c>
      <c r="B188" s="124"/>
      <c r="C188" s="125"/>
      <c r="D188" s="125"/>
      <c r="E188" s="125"/>
      <c r="F188" s="125"/>
      <c r="G188" s="124"/>
      <c r="H188" s="137"/>
    </row>
    <row r="189" spans="1:8" ht="28.35" customHeight="1">
      <c r="A189" s="153" t="s">
        <v>217</v>
      </c>
      <c r="B189" s="159"/>
      <c r="C189" s="159"/>
      <c r="D189" s="159"/>
      <c r="E189" s="159"/>
      <c r="F189" s="159"/>
      <c r="G189" s="159"/>
      <c r="H189" s="159"/>
    </row>
    <row r="190" spans="1:8" ht="13.35" customHeight="1">
      <c r="A190" s="111" t="s">
        <v>1</v>
      </c>
      <c r="B190" s="144" t="s">
        <v>2</v>
      </c>
      <c r="C190" s="146" t="s">
        <v>3</v>
      </c>
      <c r="D190" s="147"/>
      <c r="E190" s="148"/>
      <c r="F190" s="149" t="s">
        <v>4</v>
      </c>
      <c r="G190" s="144" t="s">
        <v>5</v>
      </c>
      <c r="H190" s="151" t="s">
        <v>6</v>
      </c>
    </row>
    <row r="191" spans="1:8" ht="26.65" customHeight="1">
      <c r="A191" s="111"/>
      <c r="B191" s="145"/>
      <c r="C191" s="112" t="s">
        <v>7</v>
      </c>
      <c r="D191" s="112" t="s">
        <v>8</v>
      </c>
      <c r="E191" s="112" t="s">
        <v>9</v>
      </c>
      <c r="F191" s="150"/>
      <c r="G191" s="145"/>
      <c r="H191" s="152"/>
    </row>
    <row r="192" spans="1:8" ht="14.65" customHeight="1">
      <c r="A192" s="141" t="s">
        <v>10</v>
      </c>
      <c r="B192" s="142"/>
      <c r="C192" s="142"/>
      <c r="D192" s="142"/>
      <c r="E192" s="142"/>
      <c r="F192" s="142"/>
      <c r="G192" s="142"/>
      <c r="H192" s="143"/>
    </row>
    <row r="193" spans="1:8" ht="12.2" customHeight="1">
      <c r="A193" s="108" t="s">
        <v>133</v>
      </c>
      <c r="B193" s="113">
        <v>155</v>
      </c>
      <c r="C193" s="114">
        <v>4.7</v>
      </c>
      <c r="D193" s="114">
        <v>4.4000000000000004</v>
      </c>
      <c r="E193" s="114">
        <v>24.5</v>
      </c>
      <c r="F193" s="114">
        <v>139.30000000000001</v>
      </c>
      <c r="G193" s="35" t="s">
        <v>134</v>
      </c>
      <c r="H193" s="135" t="s">
        <v>16</v>
      </c>
    </row>
    <row r="194" spans="1:8" ht="12.2" customHeight="1">
      <c r="A194" s="108" t="s">
        <v>135</v>
      </c>
      <c r="B194" s="113">
        <v>45</v>
      </c>
      <c r="C194" s="114">
        <v>2.2999999999999998</v>
      </c>
      <c r="D194" s="114">
        <v>7.2</v>
      </c>
      <c r="E194" s="114">
        <v>15.5</v>
      </c>
      <c r="F194" s="114">
        <v>158.80000000000001</v>
      </c>
      <c r="G194" s="35" t="s">
        <v>39</v>
      </c>
      <c r="H194" s="135" t="s">
        <v>19</v>
      </c>
    </row>
    <row r="195" spans="1:8" ht="12.2" customHeight="1">
      <c r="A195" s="108" t="s">
        <v>137</v>
      </c>
      <c r="B195" s="113">
        <v>200</v>
      </c>
      <c r="C195" s="114">
        <v>3.8</v>
      </c>
      <c r="D195" s="114">
        <v>3</v>
      </c>
      <c r="E195" s="114">
        <v>11.8</v>
      </c>
      <c r="F195" s="114">
        <v>90.7</v>
      </c>
      <c r="G195" s="35" t="s">
        <v>80</v>
      </c>
      <c r="H195" s="135" t="s">
        <v>13</v>
      </c>
    </row>
    <row r="196" spans="1:8" ht="12.2" customHeight="1">
      <c r="A196" s="108" t="s">
        <v>32</v>
      </c>
      <c r="B196" s="113">
        <v>20</v>
      </c>
      <c r="C196" s="1">
        <v>1.53</v>
      </c>
      <c r="D196" s="1">
        <v>0.12</v>
      </c>
      <c r="E196" s="1">
        <v>10.039999999999999</v>
      </c>
      <c r="F196" s="1">
        <v>47.36</v>
      </c>
      <c r="G196" s="35" t="s">
        <v>46</v>
      </c>
      <c r="H196" s="135">
        <v>2023</v>
      </c>
    </row>
    <row r="197" spans="1:8" ht="12.2" customHeight="1">
      <c r="A197" s="108" t="s">
        <v>22</v>
      </c>
      <c r="B197" s="113">
        <v>20</v>
      </c>
      <c r="C197" s="1">
        <v>1.1200000000000001</v>
      </c>
      <c r="D197" s="1">
        <v>0.22</v>
      </c>
      <c r="E197" s="1">
        <v>9.8800000000000008</v>
      </c>
      <c r="F197" s="1">
        <v>45.98</v>
      </c>
      <c r="G197" s="35" t="s">
        <v>46</v>
      </c>
      <c r="H197" s="135">
        <v>2023</v>
      </c>
    </row>
    <row r="198" spans="1:8" ht="12.2" customHeight="1">
      <c r="A198" s="108" t="s">
        <v>139</v>
      </c>
      <c r="B198" s="113">
        <v>200</v>
      </c>
      <c r="C198" s="114">
        <v>5.6</v>
      </c>
      <c r="D198" s="114">
        <v>4.9000000000000004</v>
      </c>
      <c r="E198" s="114">
        <v>9.3000000000000007</v>
      </c>
      <c r="F198" s="114">
        <v>104.8</v>
      </c>
      <c r="G198" s="35" t="s">
        <v>46</v>
      </c>
      <c r="H198" s="135" t="s">
        <v>35</v>
      </c>
    </row>
    <row r="199" spans="1:8" ht="12.2" customHeight="1">
      <c r="A199" s="115" t="s">
        <v>23</v>
      </c>
      <c r="B199" s="116">
        <f>SUM(B193:B198)</f>
        <v>640</v>
      </c>
      <c r="C199" s="112">
        <f t="shared" ref="C199:F199" si="28">SUM(C193:C198)</f>
        <v>19.049999999999997</v>
      </c>
      <c r="D199" s="112">
        <f t="shared" si="28"/>
        <v>19.840000000000003</v>
      </c>
      <c r="E199" s="112">
        <f t="shared" si="28"/>
        <v>81.02</v>
      </c>
      <c r="F199" s="112">
        <f t="shared" si="28"/>
        <v>586.94000000000005</v>
      </c>
      <c r="G199" s="121"/>
      <c r="H199" s="136"/>
    </row>
    <row r="200" spans="1:8" ht="14.65" customHeight="1">
      <c r="A200" s="141" t="s">
        <v>24</v>
      </c>
      <c r="B200" s="142"/>
      <c r="C200" s="142"/>
      <c r="D200" s="142"/>
      <c r="E200" s="142"/>
      <c r="F200" s="142"/>
      <c r="G200" s="142"/>
      <c r="H200" s="143"/>
    </row>
    <row r="201" spans="1:8" s="33" customFormat="1" ht="12.2" customHeight="1">
      <c r="A201" s="12" t="s">
        <v>274</v>
      </c>
      <c r="B201" s="13">
        <v>60</v>
      </c>
      <c r="C201" s="106">
        <v>0.74</v>
      </c>
      <c r="D201" s="106">
        <v>0.06</v>
      </c>
      <c r="E201" s="106">
        <v>6.8</v>
      </c>
      <c r="F201" s="106">
        <v>31.37</v>
      </c>
      <c r="G201" s="14">
        <v>41</v>
      </c>
      <c r="H201" s="14">
        <v>2012</v>
      </c>
    </row>
    <row r="202" spans="1:8" ht="12.2" customHeight="1">
      <c r="A202" s="108" t="s">
        <v>142</v>
      </c>
      <c r="B202" s="113">
        <v>200</v>
      </c>
      <c r="C202" s="114">
        <v>2.2000000000000002</v>
      </c>
      <c r="D202" s="114">
        <v>6.5</v>
      </c>
      <c r="E202" s="114">
        <v>10.8</v>
      </c>
      <c r="F202" s="114">
        <v>92.8</v>
      </c>
      <c r="G202" s="35" t="s">
        <v>143</v>
      </c>
      <c r="H202" s="135">
        <v>2017</v>
      </c>
    </row>
    <row r="203" spans="1:8" ht="12.2" customHeight="1">
      <c r="A203" s="108" t="s">
        <v>144</v>
      </c>
      <c r="B203" s="113">
        <v>150</v>
      </c>
      <c r="C203" s="114">
        <v>3.6</v>
      </c>
      <c r="D203" s="114">
        <v>4.5999999999999996</v>
      </c>
      <c r="E203" s="114">
        <v>27.7</v>
      </c>
      <c r="F203" s="114">
        <v>186</v>
      </c>
      <c r="G203" s="35" t="s">
        <v>145</v>
      </c>
      <c r="H203" s="135" t="s">
        <v>16</v>
      </c>
    </row>
    <row r="204" spans="1:8" ht="12.2" customHeight="1">
      <c r="A204" s="108" t="s">
        <v>146</v>
      </c>
      <c r="B204" s="113">
        <v>115</v>
      </c>
      <c r="C204" s="114">
        <v>12.6</v>
      </c>
      <c r="D204" s="114">
        <v>11.3</v>
      </c>
      <c r="E204" s="114">
        <v>12.2</v>
      </c>
      <c r="F204" s="114">
        <v>151.5</v>
      </c>
      <c r="G204" s="35" t="s">
        <v>68</v>
      </c>
      <c r="H204" s="135" t="s">
        <v>13</v>
      </c>
    </row>
    <row r="205" spans="1:8" ht="12.2" customHeight="1">
      <c r="A205" s="108" t="s">
        <v>147</v>
      </c>
      <c r="B205" s="113">
        <v>200</v>
      </c>
      <c r="C205" s="114">
        <v>0.6</v>
      </c>
      <c r="D205" s="114">
        <v>0.4</v>
      </c>
      <c r="E205" s="114">
        <v>31.6</v>
      </c>
      <c r="F205" s="114">
        <v>135.80000000000001</v>
      </c>
      <c r="G205" s="35" t="s">
        <v>45</v>
      </c>
      <c r="H205" s="135" t="s">
        <v>13</v>
      </c>
    </row>
    <row r="206" spans="1:8" s="33" customFormat="1" ht="12.2" customHeight="1">
      <c r="A206" s="12" t="s">
        <v>268</v>
      </c>
      <c r="B206" s="13">
        <v>150</v>
      </c>
      <c r="C206" s="106">
        <v>2</v>
      </c>
      <c r="D206" s="106">
        <v>1.5</v>
      </c>
      <c r="E206" s="106">
        <v>13.2</v>
      </c>
      <c r="F206" s="106">
        <v>66.3</v>
      </c>
      <c r="G206" s="14" t="s">
        <v>198</v>
      </c>
      <c r="H206" s="14">
        <v>2023</v>
      </c>
    </row>
    <row r="207" spans="1:8" ht="12.2" customHeight="1">
      <c r="A207" s="108" t="s">
        <v>32</v>
      </c>
      <c r="B207" s="113">
        <v>40</v>
      </c>
      <c r="C207" s="1">
        <v>3.05</v>
      </c>
      <c r="D207" s="1">
        <v>0.25</v>
      </c>
      <c r="E207" s="1">
        <v>20.07</v>
      </c>
      <c r="F207" s="1">
        <v>94.73</v>
      </c>
      <c r="G207" s="35" t="s">
        <v>46</v>
      </c>
      <c r="H207" s="135">
        <v>2023</v>
      </c>
    </row>
    <row r="208" spans="1:8" ht="12.2" customHeight="1">
      <c r="A208" s="108" t="s">
        <v>22</v>
      </c>
      <c r="B208" s="113">
        <v>30</v>
      </c>
      <c r="C208" s="1">
        <v>1.99</v>
      </c>
      <c r="D208" s="1">
        <v>0.26</v>
      </c>
      <c r="E208" s="1">
        <v>12.72</v>
      </c>
      <c r="F208" s="1">
        <v>61.19</v>
      </c>
      <c r="G208" s="35" t="s">
        <v>46</v>
      </c>
      <c r="H208" s="135">
        <v>2023</v>
      </c>
    </row>
    <row r="209" spans="1:8" ht="12.2" customHeight="1">
      <c r="A209" s="115" t="s">
        <v>23</v>
      </c>
      <c r="B209" s="116">
        <f>SUM(B201:B208)</f>
        <v>945</v>
      </c>
      <c r="C209" s="112">
        <f t="shared" ref="C209:F209" si="29">SUM(C201:C208)</f>
        <v>26.78</v>
      </c>
      <c r="D209" s="112">
        <f t="shared" si="29"/>
        <v>24.87</v>
      </c>
      <c r="E209" s="112">
        <f t="shared" si="29"/>
        <v>135.09</v>
      </c>
      <c r="F209" s="112">
        <f t="shared" si="29"/>
        <v>819.69</v>
      </c>
      <c r="G209" s="121"/>
      <c r="H209" s="136"/>
    </row>
    <row r="210" spans="1:8" ht="14.65" customHeight="1">
      <c r="A210" s="141" t="s">
        <v>33</v>
      </c>
      <c r="B210" s="142"/>
      <c r="C210" s="142"/>
      <c r="D210" s="142"/>
      <c r="E210" s="142"/>
      <c r="F210" s="142"/>
      <c r="G210" s="142"/>
      <c r="H210" s="143"/>
    </row>
    <row r="211" spans="1:8" ht="12.2" customHeight="1">
      <c r="A211" s="12" t="s">
        <v>182</v>
      </c>
      <c r="B211" s="13">
        <v>160</v>
      </c>
      <c r="C211" s="1">
        <v>9.1</v>
      </c>
      <c r="D211" s="1">
        <f>5.24*150/80</f>
        <v>9.8249999999999993</v>
      </c>
      <c r="E211" s="1">
        <v>14.8</v>
      </c>
      <c r="F211" s="1">
        <v>249.1</v>
      </c>
      <c r="G211" s="35" t="s">
        <v>149</v>
      </c>
      <c r="H211" s="135" t="s">
        <v>43</v>
      </c>
    </row>
    <row r="212" spans="1:8" ht="12.2" customHeight="1">
      <c r="A212" s="12" t="s">
        <v>30</v>
      </c>
      <c r="B212" s="13">
        <v>180</v>
      </c>
      <c r="C212" s="1">
        <v>0.21</v>
      </c>
      <c r="D212" s="1">
        <v>0.01</v>
      </c>
      <c r="E212" s="1">
        <v>26.54</v>
      </c>
      <c r="F212" s="1">
        <v>136.08000000000001</v>
      </c>
      <c r="G212" s="35" t="s">
        <v>31</v>
      </c>
      <c r="H212" s="135" t="s">
        <v>13</v>
      </c>
    </row>
    <row r="213" spans="1:8" ht="12.2" customHeight="1">
      <c r="A213" s="12" t="s">
        <v>22</v>
      </c>
      <c r="B213" s="13">
        <v>20</v>
      </c>
      <c r="C213" s="1">
        <v>1.1200000000000001</v>
      </c>
      <c r="D213" s="1">
        <v>0.22</v>
      </c>
      <c r="E213" s="1">
        <v>9.8800000000000008</v>
      </c>
      <c r="F213" s="1">
        <v>45.98</v>
      </c>
      <c r="G213" s="35" t="s">
        <v>46</v>
      </c>
      <c r="H213" s="135">
        <v>2023</v>
      </c>
    </row>
    <row r="214" spans="1:8" ht="12.2" customHeight="1">
      <c r="A214" s="115" t="s">
        <v>23</v>
      </c>
      <c r="B214" s="116">
        <f>SUM(B211:B213)</f>
        <v>360</v>
      </c>
      <c r="C214" s="112">
        <f t="shared" ref="C214:F214" si="30">SUM(C211:C213)</f>
        <v>10.43</v>
      </c>
      <c r="D214" s="112">
        <f t="shared" si="30"/>
        <v>10.055</v>
      </c>
      <c r="E214" s="112">
        <f t="shared" si="30"/>
        <v>51.220000000000006</v>
      </c>
      <c r="F214" s="112">
        <f t="shared" si="30"/>
        <v>431.16</v>
      </c>
      <c r="G214" s="121"/>
      <c r="H214" s="136"/>
    </row>
    <row r="215" spans="1:8" ht="21.6" customHeight="1">
      <c r="A215" s="115" t="s">
        <v>38</v>
      </c>
      <c r="B215" s="122"/>
      <c r="C215" s="123">
        <f>C214+C199+C209</f>
        <v>56.26</v>
      </c>
      <c r="D215" s="123">
        <f t="shared" ref="D215:F215" si="31">D214+D199+D209</f>
        <v>54.765000000000001</v>
      </c>
      <c r="E215" s="123">
        <f t="shared" si="31"/>
        <v>267.33000000000004</v>
      </c>
      <c r="F215" s="123">
        <f t="shared" si="31"/>
        <v>1837.7900000000002</v>
      </c>
      <c r="G215" s="121"/>
      <c r="H215" s="136"/>
    </row>
    <row r="216" spans="1:8" ht="14.1" customHeight="1">
      <c r="A216" s="124" t="s">
        <v>152</v>
      </c>
      <c r="B216" s="124"/>
      <c r="C216" s="125"/>
      <c r="D216" s="125"/>
      <c r="E216" s="125"/>
      <c r="F216" s="125"/>
      <c r="G216" s="124"/>
      <c r="H216" s="137"/>
    </row>
    <row r="217" spans="1:8" ht="28.35" customHeight="1">
      <c r="A217" s="153" t="s">
        <v>216</v>
      </c>
      <c r="B217" s="159"/>
      <c r="C217" s="159"/>
      <c r="D217" s="159"/>
      <c r="E217" s="159"/>
      <c r="F217" s="159"/>
      <c r="G217" s="159"/>
      <c r="H217" s="159"/>
    </row>
    <row r="218" spans="1:8" ht="13.35" customHeight="1">
      <c r="A218" s="111" t="s">
        <v>1</v>
      </c>
      <c r="B218" s="144" t="s">
        <v>2</v>
      </c>
      <c r="C218" s="146" t="s">
        <v>3</v>
      </c>
      <c r="D218" s="147"/>
      <c r="E218" s="148"/>
      <c r="F218" s="149" t="s">
        <v>4</v>
      </c>
      <c r="G218" s="144" t="s">
        <v>5</v>
      </c>
      <c r="H218" s="151" t="s">
        <v>6</v>
      </c>
    </row>
    <row r="219" spans="1:8" ht="26.65" customHeight="1">
      <c r="A219" s="111"/>
      <c r="B219" s="145"/>
      <c r="C219" s="112" t="s">
        <v>7</v>
      </c>
      <c r="D219" s="112" t="s">
        <v>8</v>
      </c>
      <c r="E219" s="112" t="s">
        <v>9</v>
      </c>
      <c r="F219" s="150"/>
      <c r="G219" s="145"/>
      <c r="H219" s="152"/>
    </row>
    <row r="220" spans="1:8" ht="14.65" customHeight="1">
      <c r="A220" s="141" t="s">
        <v>10</v>
      </c>
      <c r="B220" s="142"/>
      <c r="C220" s="142"/>
      <c r="D220" s="142"/>
      <c r="E220" s="142"/>
      <c r="F220" s="142"/>
      <c r="G220" s="142"/>
      <c r="H220" s="143"/>
    </row>
    <row r="221" spans="1:8" ht="12.2" customHeight="1">
      <c r="A221" s="108" t="s">
        <v>63</v>
      </c>
      <c r="B221" s="113">
        <v>100</v>
      </c>
      <c r="C221" s="114">
        <v>0.4</v>
      </c>
      <c r="D221" s="114">
        <v>0.4</v>
      </c>
      <c r="E221" s="114">
        <v>9.8000000000000007</v>
      </c>
      <c r="F221" s="114">
        <v>47</v>
      </c>
      <c r="G221" s="35" t="s">
        <v>21</v>
      </c>
      <c r="H221" s="135" t="s">
        <v>13</v>
      </c>
    </row>
    <row r="222" spans="1:8" ht="12.2" customHeight="1">
      <c r="A222" s="108" t="s">
        <v>154</v>
      </c>
      <c r="B222" s="113">
        <v>180</v>
      </c>
      <c r="C222" s="114">
        <v>11.1</v>
      </c>
      <c r="D222" s="114">
        <v>14.5</v>
      </c>
      <c r="E222" s="114">
        <f>15.9*180/150</f>
        <v>19.079999999999998</v>
      </c>
      <c r="F222" s="114">
        <v>294.7</v>
      </c>
      <c r="G222" s="35" t="s">
        <v>155</v>
      </c>
      <c r="H222" s="135" t="s">
        <v>16</v>
      </c>
    </row>
    <row r="223" spans="1:8" ht="12.2" customHeight="1">
      <c r="A223" s="12" t="s">
        <v>179</v>
      </c>
      <c r="B223" s="13">
        <v>180</v>
      </c>
      <c r="C223" s="1">
        <v>4.68</v>
      </c>
      <c r="D223" s="1">
        <v>4.05</v>
      </c>
      <c r="E223" s="1">
        <v>6.48</v>
      </c>
      <c r="F223" s="1">
        <v>85.86</v>
      </c>
      <c r="G223" s="35" t="s">
        <v>53</v>
      </c>
      <c r="H223" s="135" t="s">
        <v>13</v>
      </c>
    </row>
    <row r="224" spans="1:8" ht="12.2" customHeight="1">
      <c r="A224" s="108" t="s">
        <v>32</v>
      </c>
      <c r="B224" s="113">
        <v>40</v>
      </c>
      <c r="C224" s="1">
        <v>3.05</v>
      </c>
      <c r="D224" s="1">
        <v>0.25</v>
      </c>
      <c r="E224" s="1">
        <v>20.07</v>
      </c>
      <c r="F224" s="1">
        <v>94.73</v>
      </c>
      <c r="G224" s="35" t="s">
        <v>46</v>
      </c>
      <c r="H224" s="135">
        <v>2023</v>
      </c>
    </row>
    <row r="225" spans="1:8" ht="21.6" customHeight="1">
      <c r="A225" s="115" t="s">
        <v>23</v>
      </c>
      <c r="B225" s="116">
        <f>SUM(B221:B224)</f>
        <v>500</v>
      </c>
      <c r="C225" s="112">
        <f t="shared" ref="C225:F225" si="32">SUM(C221:C224)</f>
        <v>19.23</v>
      </c>
      <c r="D225" s="112">
        <f t="shared" si="32"/>
        <v>19.2</v>
      </c>
      <c r="E225" s="112">
        <f t="shared" si="32"/>
        <v>55.43</v>
      </c>
      <c r="F225" s="112">
        <f t="shared" si="32"/>
        <v>522.29</v>
      </c>
      <c r="G225" s="121"/>
      <c r="H225" s="136"/>
    </row>
    <row r="226" spans="1:8" ht="14.65" customHeight="1">
      <c r="A226" s="141" t="s">
        <v>24</v>
      </c>
      <c r="B226" s="142"/>
      <c r="C226" s="142"/>
      <c r="D226" s="142"/>
      <c r="E226" s="142"/>
      <c r="F226" s="142"/>
      <c r="G226" s="142"/>
      <c r="H226" s="143"/>
    </row>
    <row r="227" spans="1:8" ht="12.2" customHeight="1">
      <c r="A227" s="108" t="s">
        <v>157</v>
      </c>
      <c r="B227" s="113">
        <v>60</v>
      </c>
      <c r="C227" s="1">
        <v>0.7</v>
      </c>
      <c r="D227" s="1">
        <v>2.5</v>
      </c>
      <c r="E227" s="1">
        <v>7.4</v>
      </c>
      <c r="F227" s="1">
        <v>51.9</v>
      </c>
      <c r="G227" s="2" t="s">
        <v>205</v>
      </c>
      <c r="H227" s="2" t="s">
        <v>25</v>
      </c>
    </row>
    <row r="228" spans="1:8" ht="12.2" customHeight="1">
      <c r="A228" s="108" t="s">
        <v>159</v>
      </c>
      <c r="B228" s="113">
        <v>200</v>
      </c>
      <c r="C228" s="1">
        <v>2.2000000000000002</v>
      </c>
      <c r="D228" s="1">
        <v>4.0999999999999996</v>
      </c>
      <c r="E228" s="1">
        <v>12.9</v>
      </c>
      <c r="F228" s="1">
        <v>88.4</v>
      </c>
      <c r="G228" s="2" t="s">
        <v>206</v>
      </c>
      <c r="H228" s="2" t="s">
        <v>35</v>
      </c>
    </row>
    <row r="229" spans="1:8" ht="12.2" customHeight="1">
      <c r="A229" s="108" t="s">
        <v>160</v>
      </c>
      <c r="B229" s="113">
        <v>150</v>
      </c>
      <c r="C229" s="1">
        <v>6</v>
      </c>
      <c r="D229" s="1">
        <v>9.4</v>
      </c>
      <c r="E229" s="1">
        <v>19.5</v>
      </c>
      <c r="F229" s="1">
        <v>177.2</v>
      </c>
      <c r="G229" s="2" t="s">
        <v>207</v>
      </c>
      <c r="H229" s="2" t="s">
        <v>25</v>
      </c>
    </row>
    <row r="230" spans="1:8" ht="12.2" customHeight="1">
      <c r="A230" s="108" t="s">
        <v>161</v>
      </c>
      <c r="B230" s="113">
        <v>90</v>
      </c>
      <c r="C230" s="1">
        <v>7.5</v>
      </c>
      <c r="D230" s="1">
        <v>8.1999999999999993</v>
      </c>
      <c r="E230" s="1">
        <v>12</v>
      </c>
      <c r="F230" s="1">
        <v>160.1</v>
      </c>
      <c r="G230" s="2" t="s">
        <v>208</v>
      </c>
      <c r="H230" s="2" t="s">
        <v>35</v>
      </c>
    </row>
    <row r="231" spans="1:8" ht="12.2" customHeight="1">
      <c r="A231" s="108" t="s">
        <v>162</v>
      </c>
      <c r="B231" s="113">
        <v>180</v>
      </c>
      <c r="C231" s="1">
        <v>0.3</v>
      </c>
      <c r="D231" s="1">
        <v>0.1</v>
      </c>
      <c r="E231" s="1">
        <v>20.2</v>
      </c>
      <c r="F231" s="1">
        <v>89.5</v>
      </c>
      <c r="G231" s="2" t="s">
        <v>209</v>
      </c>
      <c r="H231" s="2" t="s">
        <v>35</v>
      </c>
    </row>
    <row r="232" spans="1:8" ht="12.2" customHeight="1">
      <c r="A232" s="108" t="s">
        <v>32</v>
      </c>
      <c r="B232" s="113">
        <v>40</v>
      </c>
      <c r="C232" s="1">
        <v>3.05</v>
      </c>
      <c r="D232" s="1">
        <v>0.25</v>
      </c>
      <c r="E232" s="1">
        <v>20.07</v>
      </c>
      <c r="F232" s="1">
        <v>94.73</v>
      </c>
      <c r="G232" s="35" t="s">
        <v>46</v>
      </c>
      <c r="H232" s="135">
        <v>2023</v>
      </c>
    </row>
    <row r="233" spans="1:8" ht="12.2" customHeight="1">
      <c r="A233" s="108" t="s">
        <v>22</v>
      </c>
      <c r="B233" s="113">
        <v>40</v>
      </c>
      <c r="C233" s="1">
        <v>2.65</v>
      </c>
      <c r="D233" s="1">
        <v>0.35</v>
      </c>
      <c r="E233" s="1">
        <v>16.96</v>
      </c>
      <c r="F233" s="1">
        <v>81.58</v>
      </c>
      <c r="G233" s="35" t="s">
        <v>46</v>
      </c>
      <c r="H233" s="135">
        <v>2023</v>
      </c>
    </row>
    <row r="234" spans="1:8" ht="21.6" customHeight="1">
      <c r="A234" s="115" t="s">
        <v>23</v>
      </c>
      <c r="B234" s="116">
        <f t="shared" ref="B234:F234" si="33">SUM(B227:B233)</f>
        <v>760</v>
      </c>
      <c r="C234" s="112">
        <f t="shared" si="33"/>
        <v>22.4</v>
      </c>
      <c r="D234" s="112">
        <f t="shared" si="33"/>
        <v>24.900000000000002</v>
      </c>
      <c r="E234" s="112">
        <f t="shared" si="33"/>
        <v>109.03</v>
      </c>
      <c r="F234" s="112">
        <f t="shared" si="33"/>
        <v>743.41000000000008</v>
      </c>
      <c r="G234" s="121"/>
      <c r="H234" s="136"/>
    </row>
    <row r="235" spans="1:8" ht="14.65" customHeight="1">
      <c r="A235" s="141" t="s">
        <v>33</v>
      </c>
      <c r="B235" s="142"/>
      <c r="C235" s="142"/>
      <c r="D235" s="142"/>
      <c r="E235" s="142"/>
      <c r="F235" s="142"/>
      <c r="G235" s="142"/>
      <c r="H235" s="143"/>
    </row>
    <row r="236" spans="1:8" ht="12.2" customHeight="1">
      <c r="A236" s="12" t="s">
        <v>163</v>
      </c>
      <c r="B236" s="13">
        <v>100</v>
      </c>
      <c r="C236" s="1">
        <v>6.58</v>
      </c>
      <c r="D236" s="1">
        <v>6.91</v>
      </c>
      <c r="E236" s="1">
        <v>29.73</v>
      </c>
      <c r="F236" s="1">
        <v>205.18</v>
      </c>
      <c r="G236" s="35" t="s">
        <v>46</v>
      </c>
      <c r="H236" s="135">
        <v>2023</v>
      </c>
    </row>
    <row r="237" spans="1:8" ht="12.2" customHeight="1">
      <c r="A237" s="12" t="s">
        <v>164</v>
      </c>
      <c r="B237" s="13">
        <v>15</v>
      </c>
      <c r="C237" s="1">
        <v>3.48</v>
      </c>
      <c r="D237" s="1">
        <v>4.42</v>
      </c>
      <c r="E237" s="1">
        <v>6.5000000000000002E-2</v>
      </c>
      <c r="F237" s="1">
        <v>54</v>
      </c>
      <c r="G237" s="35" t="s">
        <v>165</v>
      </c>
      <c r="H237" s="135">
        <v>2017</v>
      </c>
    </row>
    <row r="238" spans="1:8" ht="12.2" customHeight="1">
      <c r="A238" s="12" t="s">
        <v>61</v>
      </c>
      <c r="B238" s="13">
        <v>200</v>
      </c>
      <c r="C238" s="1">
        <v>0.66</v>
      </c>
      <c r="D238" s="1">
        <v>0.09</v>
      </c>
      <c r="E238" s="1">
        <v>32.01</v>
      </c>
      <c r="F238" s="1">
        <v>132.80000000000001</v>
      </c>
      <c r="G238" s="35" t="s">
        <v>56</v>
      </c>
      <c r="H238" s="135">
        <v>2017</v>
      </c>
    </row>
    <row r="239" spans="1:8" ht="12.2" customHeight="1">
      <c r="A239" s="115" t="s">
        <v>23</v>
      </c>
      <c r="B239" s="116">
        <f>SUM(B236:B238)</f>
        <v>315</v>
      </c>
      <c r="C239" s="112">
        <f t="shared" ref="C239:F239" si="34">SUM(C236:C238)</f>
        <v>10.72</v>
      </c>
      <c r="D239" s="112">
        <f t="shared" si="34"/>
        <v>11.42</v>
      </c>
      <c r="E239" s="112">
        <f t="shared" si="34"/>
        <v>61.805</v>
      </c>
      <c r="F239" s="112">
        <f t="shared" si="34"/>
        <v>391.98</v>
      </c>
      <c r="G239" s="121"/>
      <c r="H239" s="136"/>
    </row>
    <row r="240" spans="1:8" ht="21.6" customHeight="1">
      <c r="A240" s="115" t="s">
        <v>38</v>
      </c>
      <c r="B240" s="122"/>
      <c r="C240" s="123">
        <f t="shared" ref="C240:F240" si="35">C239+C234+C225</f>
        <v>52.349999999999994</v>
      </c>
      <c r="D240" s="123">
        <f t="shared" si="35"/>
        <v>55.519999999999996</v>
      </c>
      <c r="E240" s="123">
        <f t="shared" si="35"/>
        <v>226.26500000000001</v>
      </c>
      <c r="F240" s="123">
        <f t="shared" si="35"/>
        <v>1657.68</v>
      </c>
      <c r="G240" s="121"/>
      <c r="H240" s="136"/>
    </row>
    <row r="241" spans="1:8" ht="14.1" customHeight="1">
      <c r="A241" s="124" t="s">
        <v>166</v>
      </c>
      <c r="B241" s="124"/>
      <c r="C241" s="125"/>
      <c r="D241" s="125"/>
      <c r="E241" s="125"/>
      <c r="F241" s="125"/>
      <c r="G241" s="124"/>
      <c r="H241" s="137"/>
    </row>
    <row r="242" spans="1:8" ht="28.35" customHeight="1">
      <c r="A242" s="153" t="s">
        <v>215</v>
      </c>
      <c r="B242" s="159"/>
      <c r="C242" s="159"/>
      <c r="D242" s="159"/>
      <c r="E242" s="159"/>
      <c r="F242" s="159"/>
      <c r="G242" s="159"/>
      <c r="H242" s="159"/>
    </row>
    <row r="243" spans="1:8" ht="13.35" customHeight="1">
      <c r="A243" s="111" t="s">
        <v>1</v>
      </c>
      <c r="B243" s="144" t="s">
        <v>2</v>
      </c>
      <c r="C243" s="146" t="s">
        <v>3</v>
      </c>
      <c r="D243" s="147"/>
      <c r="E243" s="148"/>
      <c r="F243" s="149" t="s">
        <v>4</v>
      </c>
      <c r="G243" s="144" t="s">
        <v>5</v>
      </c>
      <c r="H243" s="151" t="s">
        <v>6</v>
      </c>
    </row>
    <row r="244" spans="1:8" ht="26.65" customHeight="1">
      <c r="A244" s="111"/>
      <c r="B244" s="145"/>
      <c r="C244" s="112" t="s">
        <v>7</v>
      </c>
      <c r="D244" s="112" t="s">
        <v>8</v>
      </c>
      <c r="E244" s="112" t="s">
        <v>9</v>
      </c>
      <c r="F244" s="150"/>
      <c r="G244" s="145"/>
      <c r="H244" s="152"/>
    </row>
    <row r="245" spans="1:8" ht="14.65" customHeight="1">
      <c r="A245" s="141" t="s">
        <v>10</v>
      </c>
      <c r="B245" s="142"/>
      <c r="C245" s="142"/>
      <c r="D245" s="142"/>
      <c r="E245" s="142"/>
      <c r="F245" s="142"/>
      <c r="G245" s="142"/>
      <c r="H245" s="143"/>
    </row>
    <row r="246" spans="1:8" ht="12.2" customHeight="1">
      <c r="A246" s="108" t="s">
        <v>167</v>
      </c>
      <c r="B246" s="113">
        <v>60</v>
      </c>
      <c r="C246" s="1">
        <v>1.1000000000000001</v>
      </c>
      <c r="D246" s="1">
        <v>3.1</v>
      </c>
      <c r="E246" s="1">
        <v>3.7</v>
      </c>
      <c r="F246" s="1">
        <v>47.3</v>
      </c>
      <c r="G246" s="35" t="s">
        <v>129</v>
      </c>
      <c r="H246" s="135" t="s">
        <v>43</v>
      </c>
    </row>
    <row r="247" spans="1:8" ht="12.2" customHeight="1">
      <c r="A247" s="108" t="s">
        <v>168</v>
      </c>
      <c r="B247" s="113">
        <v>150</v>
      </c>
      <c r="C247" s="114">
        <v>4.7</v>
      </c>
      <c r="D247" s="114">
        <v>8</v>
      </c>
      <c r="E247" s="114">
        <v>20.5</v>
      </c>
      <c r="F247" s="114">
        <v>205.3</v>
      </c>
      <c r="G247" s="35" t="s">
        <v>158</v>
      </c>
      <c r="H247" s="135" t="s">
        <v>35</v>
      </c>
    </row>
    <row r="248" spans="1:8" ht="12.2" customHeight="1">
      <c r="A248" s="108" t="s">
        <v>169</v>
      </c>
      <c r="B248" s="113">
        <v>95</v>
      </c>
      <c r="C248" s="114">
        <v>9.6999999999999993</v>
      </c>
      <c r="D248" s="114">
        <v>8.3000000000000007</v>
      </c>
      <c r="E248" s="114">
        <v>5.8</v>
      </c>
      <c r="F248" s="114">
        <v>149.30000000000001</v>
      </c>
      <c r="G248" s="35" t="s">
        <v>170</v>
      </c>
      <c r="H248" s="135" t="s">
        <v>16</v>
      </c>
    </row>
    <row r="249" spans="1:8" ht="12.2" customHeight="1">
      <c r="A249" s="108" t="s">
        <v>44</v>
      </c>
      <c r="B249" s="113">
        <v>200</v>
      </c>
      <c r="C249" s="114">
        <v>1</v>
      </c>
      <c r="D249" s="114">
        <v>0.2</v>
      </c>
      <c r="E249" s="114">
        <v>19.600000000000001</v>
      </c>
      <c r="F249" s="114">
        <v>83.4</v>
      </c>
      <c r="G249" s="35" t="s">
        <v>45</v>
      </c>
      <c r="H249" s="135">
        <v>2017</v>
      </c>
    </row>
    <row r="250" spans="1:8" ht="12.2" customHeight="1">
      <c r="A250" s="108" t="s">
        <v>22</v>
      </c>
      <c r="B250" s="113">
        <v>20</v>
      </c>
      <c r="C250" s="1">
        <v>1.1200000000000001</v>
      </c>
      <c r="D250" s="1">
        <v>0.22</v>
      </c>
      <c r="E250" s="1">
        <v>9.8800000000000008</v>
      </c>
      <c r="F250" s="1">
        <v>45.98</v>
      </c>
      <c r="G250" s="35" t="s">
        <v>46</v>
      </c>
      <c r="H250" s="135">
        <v>2023</v>
      </c>
    </row>
    <row r="251" spans="1:8" ht="12.2" customHeight="1">
      <c r="A251" s="108" t="s">
        <v>32</v>
      </c>
      <c r="B251" s="113">
        <v>20</v>
      </c>
      <c r="C251" s="1">
        <v>1.53</v>
      </c>
      <c r="D251" s="1">
        <v>0.12</v>
      </c>
      <c r="E251" s="1">
        <v>10.039999999999999</v>
      </c>
      <c r="F251" s="1">
        <v>47.36</v>
      </c>
      <c r="G251" s="35" t="s">
        <v>46</v>
      </c>
      <c r="H251" s="135">
        <v>2023</v>
      </c>
    </row>
    <row r="252" spans="1:8" ht="21.6" customHeight="1">
      <c r="A252" s="115" t="s">
        <v>23</v>
      </c>
      <c r="B252" s="116">
        <f>SUM(B246:B251)</f>
        <v>545</v>
      </c>
      <c r="C252" s="112">
        <f t="shared" ref="C252:F252" si="36">SUM(C246:C251)</f>
        <v>19.150000000000002</v>
      </c>
      <c r="D252" s="112">
        <f t="shared" si="36"/>
        <v>19.939999999999998</v>
      </c>
      <c r="E252" s="112">
        <f t="shared" si="36"/>
        <v>69.52000000000001</v>
      </c>
      <c r="F252" s="112">
        <f t="shared" si="36"/>
        <v>578.6400000000001</v>
      </c>
      <c r="G252" s="121"/>
      <c r="H252" s="136"/>
    </row>
    <row r="253" spans="1:8" ht="14.65" customHeight="1">
      <c r="A253" s="141" t="s">
        <v>24</v>
      </c>
      <c r="B253" s="142"/>
      <c r="C253" s="142"/>
      <c r="D253" s="142"/>
      <c r="E253" s="142"/>
      <c r="F253" s="142"/>
      <c r="G253" s="142"/>
      <c r="H253" s="143"/>
    </row>
    <row r="254" spans="1:8" s="33" customFormat="1" ht="12.2" customHeight="1">
      <c r="A254" s="12" t="s">
        <v>273</v>
      </c>
      <c r="B254" s="13">
        <v>60</v>
      </c>
      <c r="C254" s="1">
        <v>1.5</v>
      </c>
      <c r="D254" s="1">
        <v>7.3</v>
      </c>
      <c r="E254" s="1">
        <v>4.5999999999999996</v>
      </c>
      <c r="F254" s="1">
        <v>71.400000000000006</v>
      </c>
      <c r="G254" s="14" t="s">
        <v>46</v>
      </c>
      <c r="H254" s="14" t="s">
        <v>25</v>
      </c>
    </row>
    <row r="255" spans="1:8" ht="12.2" customHeight="1">
      <c r="A255" s="108" t="s">
        <v>171</v>
      </c>
      <c r="B255" s="113">
        <v>200</v>
      </c>
      <c r="C255" s="1">
        <f>6.35*0.2</f>
        <v>1.27</v>
      </c>
      <c r="D255" s="1">
        <f>19.95*0.2</f>
        <v>3.99</v>
      </c>
      <c r="E255" s="1">
        <f>36.55*0.2</f>
        <v>7.31</v>
      </c>
      <c r="F255" s="1">
        <f>381*0.2</f>
        <v>76.2</v>
      </c>
      <c r="G255" s="35" t="s">
        <v>95</v>
      </c>
      <c r="H255" s="135">
        <v>2017</v>
      </c>
    </row>
    <row r="256" spans="1:8" ht="12.2" customHeight="1">
      <c r="A256" s="108" t="s">
        <v>272</v>
      </c>
      <c r="B256" s="113">
        <v>150</v>
      </c>
      <c r="C256" s="1">
        <v>12.6</v>
      </c>
      <c r="D256" s="1">
        <v>10.1</v>
      </c>
      <c r="E256" s="1">
        <v>32.700000000000003</v>
      </c>
      <c r="F256" s="1">
        <f>296.3*150/200</f>
        <v>222.22499999999999</v>
      </c>
      <c r="G256" s="35" t="s">
        <v>158</v>
      </c>
      <c r="H256" s="135" t="s">
        <v>35</v>
      </c>
    </row>
    <row r="257" spans="1:8" ht="12.2" customHeight="1">
      <c r="A257" s="108" t="s">
        <v>72</v>
      </c>
      <c r="B257" s="113">
        <v>180</v>
      </c>
      <c r="C257" s="1">
        <v>5.22</v>
      </c>
      <c r="D257" s="1">
        <v>4.5</v>
      </c>
      <c r="E257" s="1">
        <v>7.2</v>
      </c>
      <c r="F257" s="1">
        <v>95.4</v>
      </c>
      <c r="G257" s="35" t="s">
        <v>53</v>
      </c>
      <c r="H257" s="135" t="s">
        <v>13</v>
      </c>
    </row>
    <row r="258" spans="1:8" s="33" customFormat="1" ht="12.2" customHeight="1">
      <c r="A258" s="12" t="s">
        <v>268</v>
      </c>
      <c r="B258" s="13">
        <v>150</v>
      </c>
      <c r="C258" s="106">
        <v>2</v>
      </c>
      <c r="D258" s="106">
        <v>1.5</v>
      </c>
      <c r="E258" s="106">
        <v>13.2</v>
      </c>
      <c r="F258" s="106">
        <v>66.3</v>
      </c>
      <c r="G258" s="14" t="s">
        <v>198</v>
      </c>
      <c r="H258" s="14">
        <v>2023</v>
      </c>
    </row>
    <row r="259" spans="1:8" ht="12.2" customHeight="1">
      <c r="A259" s="108" t="s">
        <v>32</v>
      </c>
      <c r="B259" s="113">
        <v>50</v>
      </c>
      <c r="C259" s="1">
        <f>3*50/40</f>
        <v>3.75</v>
      </c>
      <c r="D259" s="1">
        <f>0.3*50/40</f>
        <v>0.375</v>
      </c>
      <c r="E259" s="1">
        <f>20.1*50/40</f>
        <v>25.125000000000004</v>
      </c>
      <c r="F259" s="1">
        <f>94.7*50/40</f>
        <v>118.375</v>
      </c>
      <c r="G259" s="35" t="s">
        <v>46</v>
      </c>
      <c r="H259" s="135">
        <v>2033</v>
      </c>
    </row>
    <row r="260" spans="1:8" ht="12.2" customHeight="1">
      <c r="A260" s="108" t="s">
        <v>22</v>
      </c>
      <c r="B260" s="113">
        <v>20</v>
      </c>
      <c r="C260" s="1">
        <v>1.1200000000000001</v>
      </c>
      <c r="D260" s="1">
        <v>0.22</v>
      </c>
      <c r="E260" s="1">
        <v>9.8800000000000008</v>
      </c>
      <c r="F260" s="1">
        <v>45.98</v>
      </c>
      <c r="G260" s="35" t="s">
        <v>46</v>
      </c>
      <c r="H260" s="135">
        <v>2023</v>
      </c>
    </row>
    <row r="261" spans="1:8" ht="21.6" customHeight="1">
      <c r="A261" s="115" t="s">
        <v>23</v>
      </c>
      <c r="B261" s="116">
        <f t="shared" ref="B261:F261" si="37">SUM(B254:B260)</f>
        <v>810</v>
      </c>
      <c r="C261" s="112">
        <f t="shared" si="37"/>
        <v>27.46</v>
      </c>
      <c r="D261" s="112">
        <f t="shared" si="37"/>
        <v>27.984999999999999</v>
      </c>
      <c r="E261" s="112">
        <f t="shared" si="37"/>
        <v>100.015</v>
      </c>
      <c r="F261" s="112">
        <f t="shared" si="37"/>
        <v>695.88</v>
      </c>
      <c r="G261" s="121"/>
      <c r="H261" s="136"/>
    </row>
    <row r="262" spans="1:8" ht="14.65" customHeight="1">
      <c r="A262" s="141" t="s">
        <v>33</v>
      </c>
      <c r="B262" s="142"/>
      <c r="C262" s="142"/>
      <c r="D262" s="142"/>
      <c r="E262" s="142"/>
      <c r="F262" s="142"/>
      <c r="G262" s="142"/>
      <c r="H262" s="143"/>
    </row>
    <row r="263" spans="1:8" ht="12.2" customHeight="1">
      <c r="A263" s="12" t="s">
        <v>174</v>
      </c>
      <c r="B263" s="13">
        <v>150</v>
      </c>
      <c r="C263" s="1">
        <v>7.9</v>
      </c>
      <c r="D263" s="1">
        <v>12.3</v>
      </c>
      <c r="E263" s="1">
        <v>25.1</v>
      </c>
      <c r="F263" s="1">
        <v>257.60000000000002</v>
      </c>
      <c r="G263" s="35" t="s">
        <v>175</v>
      </c>
      <c r="H263" s="135">
        <v>2017</v>
      </c>
    </row>
    <row r="264" spans="1:8" ht="12.2" customHeight="1">
      <c r="A264" s="12" t="s">
        <v>55</v>
      </c>
      <c r="B264" s="13">
        <v>180</v>
      </c>
      <c r="C264" s="1">
        <v>0.14000000000000001</v>
      </c>
      <c r="D264" s="1">
        <v>0.14000000000000001</v>
      </c>
      <c r="E264" s="1">
        <v>25.09</v>
      </c>
      <c r="F264" s="1">
        <v>103.14</v>
      </c>
      <c r="G264" s="126" t="s">
        <v>56</v>
      </c>
      <c r="H264" s="138">
        <v>2017</v>
      </c>
    </row>
    <row r="265" spans="1:8" ht="12.2" customHeight="1">
      <c r="A265" s="127" t="s">
        <v>23</v>
      </c>
      <c r="B265" s="128">
        <f>SUM(B263:B264)</f>
        <v>330</v>
      </c>
      <c r="C265" s="129">
        <f t="shared" ref="C265:F265" si="38">SUM(C263:C264)</f>
        <v>8.0400000000000009</v>
      </c>
      <c r="D265" s="129">
        <f t="shared" si="38"/>
        <v>12.440000000000001</v>
      </c>
      <c r="E265" s="129">
        <f t="shared" si="38"/>
        <v>50.19</v>
      </c>
      <c r="F265" s="129">
        <f t="shared" si="38"/>
        <v>360.74</v>
      </c>
      <c r="G265" s="130"/>
      <c r="H265" s="53"/>
    </row>
    <row r="266" spans="1:8" s="133" customFormat="1" ht="21.6" customHeight="1">
      <c r="A266" s="127" t="s">
        <v>38</v>
      </c>
      <c r="B266" s="131"/>
      <c r="C266" s="129">
        <f t="shared" ref="C266:F266" si="39">C265+C261+C252</f>
        <v>54.650000000000006</v>
      </c>
      <c r="D266" s="129">
        <f t="shared" si="39"/>
        <v>60.364999999999995</v>
      </c>
      <c r="E266" s="129">
        <f t="shared" si="39"/>
        <v>219.72499999999999</v>
      </c>
      <c r="F266" s="129">
        <f t="shared" si="39"/>
        <v>1635.26</v>
      </c>
      <c r="G266" s="132"/>
      <c r="H266" s="53"/>
    </row>
    <row r="267" spans="1:8" s="133" customFormat="1" ht="14.1" customHeight="1">
      <c r="A267" s="110"/>
      <c r="B267" s="110"/>
      <c r="C267" s="37"/>
      <c r="D267" s="37"/>
      <c r="E267" s="37"/>
      <c r="F267" s="37"/>
      <c r="G267" s="110"/>
      <c r="H267" s="139"/>
    </row>
    <row r="268" spans="1:8" s="6" customFormat="1" ht="14.1" customHeight="1">
      <c r="A268" s="153" t="s">
        <v>183</v>
      </c>
      <c r="B268" s="154"/>
      <c r="C268" s="154"/>
      <c r="D268" s="154"/>
      <c r="E268" s="154"/>
      <c r="F268" s="154"/>
      <c r="G268" s="33"/>
      <c r="H268" s="26"/>
    </row>
    <row r="269" spans="1:8" ht="13.35" customHeight="1">
      <c r="A269" s="111" t="s">
        <v>1</v>
      </c>
      <c r="B269" s="144" t="s">
        <v>2</v>
      </c>
      <c r="C269" s="146" t="s">
        <v>3</v>
      </c>
      <c r="D269" s="147"/>
      <c r="E269" s="148"/>
      <c r="F269" s="149" t="s">
        <v>4</v>
      </c>
      <c r="G269" s="144" t="s">
        <v>5</v>
      </c>
      <c r="H269" s="151" t="s">
        <v>6</v>
      </c>
    </row>
    <row r="270" spans="1:8" ht="26.65" customHeight="1">
      <c r="A270" s="111"/>
      <c r="B270" s="145"/>
      <c r="C270" s="112" t="s">
        <v>7</v>
      </c>
      <c r="D270" s="112" t="s">
        <v>8</v>
      </c>
      <c r="E270" s="112" t="s">
        <v>9</v>
      </c>
      <c r="F270" s="150"/>
      <c r="G270" s="145"/>
      <c r="H270" s="152"/>
    </row>
    <row r="271" spans="1:8" s="17" customFormat="1" ht="14.1" customHeight="1">
      <c r="A271" s="3" t="s">
        <v>184</v>
      </c>
      <c r="B271" s="15"/>
      <c r="C271" s="16">
        <f t="shared" ref="C271:D271" si="40">C266+C240+C215+C186+C160+C133+C107+C80+C54+C28+E1</f>
        <v>549.93202930402936</v>
      </c>
      <c r="D271" s="16">
        <f t="shared" si="40"/>
        <v>574.78034798534793</v>
      </c>
      <c r="E271" s="16" t="e">
        <f>E266+E240+E215+E186+E160+E133+E107+E80+E54+E28+#REF!</f>
        <v>#REF!</v>
      </c>
      <c r="F271" s="16" t="e">
        <f>F266+F240+F215+F186+F160+F133+F107+F80+F54+F28+#REF!</f>
        <v>#REF!</v>
      </c>
      <c r="G271" s="34"/>
      <c r="H271" s="27"/>
    </row>
    <row r="272" spans="1:8" s="17" customFormat="1" ht="14.1" customHeight="1">
      <c r="A272" s="3" t="s">
        <v>185</v>
      </c>
      <c r="B272" s="15"/>
      <c r="C272" s="16">
        <f>C271/10</f>
        <v>54.993202930402937</v>
      </c>
      <c r="D272" s="16">
        <f t="shared" ref="D272:F272" si="41">D271/10</f>
        <v>57.478034798534793</v>
      </c>
      <c r="E272" s="16" t="e">
        <f t="shared" si="41"/>
        <v>#REF!</v>
      </c>
      <c r="F272" s="16" t="e">
        <f t="shared" si="41"/>
        <v>#REF!</v>
      </c>
      <c r="G272" s="34"/>
      <c r="H272" s="27"/>
    </row>
    <row r="273" spans="1:8" s="17" customFormat="1" ht="14.1" customHeight="1">
      <c r="A273" s="3" t="s">
        <v>192</v>
      </c>
      <c r="B273" s="15"/>
      <c r="C273" s="16">
        <v>1</v>
      </c>
      <c r="D273" s="16">
        <v>1</v>
      </c>
      <c r="E273" s="16">
        <v>4</v>
      </c>
      <c r="F273" s="16"/>
      <c r="G273" s="34"/>
      <c r="H273" s="27"/>
    </row>
    <row r="274" spans="1:8" s="6" customFormat="1" ht="14.1" customHeight="1">
      <c r="A274" s="18"/>
      <c r="B274" s="19"/>
      <c r="C274" s="20"/>
      <c r="D274" s="20"/>
      <c r="E274" s="20"/>
      <c r="F274" s="20"/>
      <c r="G274" s="33"/>
      <c r="H274" s="26"/>
    </row>
    <row r="275" spans="1:8" s="21" customFormat="1" ht="35.450000000000003" customHeight="1">
      <c r="A275" s="160" t="s">
        <v>186</v>
      </c>
      <c r="B275" s="160"/>
      <c r="C275" s="160"/>
      <c r="D275" s="160"/>
      <c r="E275" s="160"/>
      <c r="F275" s="160"/>
      <c r="G275" s="33"/>
      <c r="H275" s="26"/>
    </row>
    <row r="276" spans="1:8" s="17" customFormat="1" ht="24" customHeight="1">
      <c r="A276" s="3" t="s">
        <v>187</v>
      </c>
      <c r="B276" s="15"/>
      <c r="C276" s="16" t="s">
        <v>188</v>
      </c>
      <c r="D276" s="16" t="s">
        <v>189</v>
      </c>
      <c r="E276" s="16" t="s">
        <v>190</v>
      </c>
      <c r="F276" s="22"/>
      <c r="G276" s="34"/>
      <c r="H276" s="27"/>
    </row>
    <row r="277" spans="1:8" ht="13.5">
      <c r="A277" s="3" t="s">
        <v>191</v>
      </c>
      <c r="B277" s="117"/>
      <c r="C277" s="118">
        <f>(B13+B39+B65+B92+B118+B144+B171+B199+B225+B252)/10</f>
        <v>526</v>
      </c>
      <c r="D277" s="118">
        <f>(B22+B48+B74+B101+B127+B153+B180+B209+B234+B261)/10</f>
        <v>836.5</v>
      </c>
      <c r="E277" s="118">
        <f>(B265+B239+B214+B185+B159+B132+B106+B79+B53+B27)/10</f>
        <v>361.5</v>
      </c>
    </row>
  </sheetData>
  <mergeCells count="99">
    <mergeCell ref="A235:H235"/>
    <mergeCell ref="G269:G270"/>
    <mergeCell ref="H269:H270"/>
    <mergeCell ref="A275:F275"/>
    <mergeCell ref="H243:H244"/>
    <mergeCell ref="A245:H245"/>
    <mergeCell ref="A253:H253"/>
    <mergeCell ref="A262:H262"/>
    <mergeCell ref="A268:F268"/>
    <mergeCell ref="B269:B270"/>
    <mergeCell ref="C269:E269"/>
    <mergeCell ref="F269:F270"/>
    <mergeCell ref="B243:B244"/>
    <mergeCell ref="C243:E243"/>
    <mergeCell ref="F243:F244"/>
    <mergeCell ref="G243:G244"/>
    <mergeCell ref="G190:G191"/>
    <mergeCell ref="G218:G219"/>
    <mergeCell ref="H218:H219"/>
    <mergeCell ref="A220:H220"/>
    <mergeCell ref="A226:H226"/>
    <mergeCell ref="H163:H164"/>
    <mergeCell ref="A165:H165"/>
    <mergeCell ref="A172:H172"/>
    <mergeCell ref="A181:H181"/>
    <mergeCell ref="A242:H242"/>
    <mergeCell ref="H190:H191"/>
    <mergeCell ref="A192:H192"/>
    <mergeCell ref="A200:H200"/>
    <mergeCell ref="A210:H210"/>
    <mergeCell ref="A217:H217"/>
    <mergeCell ref="B218:B219"/>
    <mergeCell ref="C218:E218"/>
    <mergeCell ref="F218:F219"/>
    <mergeCell ref="B190:B191"/>
    <mergeCell ref="C190:E190"/>
    <mergeCell ref="F190:F191"/>
    <mergeCell ref="A119:H119"/>
    <mergeCell ref="A128:H128"/>
    <mergeCell ref="A189:H189"/>
    <mergeCell ref="H136:H137"/>
    <mergeCell ref="A138:H138"/>
    <mergeCell ref="A145:H145"/>
    <mergeCell ref="A154:H154"/>
    <mergeCell ref="A162:H162"/>
    <mergeCell ref="B163:B164"/>
    <mergeCell ref="C163:E163"/>
    <mergeCell ref="F163:F164"/>
    <mergeCell ref="B136:B137"/>
    <mergeCell ref="C136:E136"/>
    <mergeCell ref="F136:F137"/>
    <mergeCell ref="G136:G137"/>
    <mergeCell ref="G163:G164"/>
    <mergeCell ref="A135:H135"/>
    <mergeCell ref="H84:H85"/>
    <mergeCell ref="A86:H86"/>
    <mergeCell ref="A93:H93"/>
    <mergeCell ref="A102:H102"/>
    <mergeCell ref="A109:H109"/>
    <mergeCell ref="B110:B111"/>
    <mergeCell ref="C110:E110"/>
    <mergeCell ref="F110:F111"/>
    <mergeCell ref="B84:B85"/>
    <mergeCell ref="C84:E84"/>
    <mergeCell ref="F84:F85"/>
    <mergeCell ref="G84:G85"/>
    <mergeCell ref="G110:G111"/>
    <mergeCell ref="H110:H111"/>
    <mergeCell ref="A112:H112"/>
    <mergeCell ref="A83:H83"/>
    <mergeCell ref="H31:H32"/>
    <mergeCell ref="A33:H33"/>
    <mergeCell ref="A40:H40"/>
    <mergeCell ref="A49:H49"/>
    <mergeCell ref="A56:H56"/>
    <mergeCell ref="B57:B58"/>
    <mergeCell ref="C57:E57"/>
    <mergeCell ref="F57:F58"/>
    <mergeCell ref="G57:G58"/>
    <mergeCell ref="H57:H58"/>
    <mergeCell ref="A59:H59"/>
    <mergeCell ref="A66:H66"/>
    <mergeCell ref="A75:H75"/>
    <mergeCell ref="A7:H7"/>
    <mergeCell ref="A14:H14"/>
    <mergeCell ref="A23:H23"/>
    <mergeCell ref="A30:H30"/>
    <mergeCell ref="B31:B32"/>
    <mergeCell ref="C31:E31"/>
    <mergeCell ref="F31:F32"/>
    <mergeCell ref="G31:G32"/>
    <mergeCell ref="C1:H1"/>
    <mergeCell ref="A3:H3"/>
    <mergeCell ref="A4:H4"/>
    <mergeCell ref="B5:B6"/>
    <mergeCell ref="C5:E5"/>
    <mergeCell ref="F5:F6"/>
    <mergeCell ref="G5:G6"/>
    <mergeCell ref="H5:H6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5"/>
  <sheetViews>
    <sheetView topLeftCell="A91" workbookViewId="0">
      <selection activeCell="M107" sqref="M107"/>
    </sheetView>
  </sheetViews>
  <sheetFormatPr defaultColWidth="9.1640625" defaultRowHeight="12.75"/>
  <cols>
    <col min="1" max="1" width="67.1640625" style="49" customWidth="1"/>
    <col min="2" max="2" width="5.6640625" style="33" customWidth="1"/>
    <col min="3" max="3" width="11.5" style="31" customWidth="1"/>
    <col min="4" max="4" width="10.5" style="31" customWidth="1"/>
    <col min="5" max="5" width="11.5" style="31" customWidth="1"/>
    <col min="6" max="6" width="20.1640625" style="31" customWidth="1"/>
    <col min="7" max="16384" width="9.1640625" style="49"/>
  </cols>
  <sheetData>
    <row r="1" spans="1:6" s="6" customFormat="1" ht="82.5" customHeight="1">
      <c r="A1" s="109" t="s">
        <v>193</v>
      </c>
      <c r="B1" s="110"/>
      <c r="C1" s="157" t="s">
        <v>194</v>
      </c>
      <c r="D1" s="158"/>
      <c r="E1" s="158"/>
      <c r="F1" s="158"/>
    </row>
    <row r="2" spans="1:6" ht="22.9" customHeight="1"/>
    <row r="3" spans="1:6" ht="13.5" customHeight="1">
      <c r="A3" s="155" t="s">
        <v>0</v>
      </c>
      <c r="B3" s="156"/>
      <c r="C3" s="156"/>
      <c r="D3" s="156"/>
      <c r="E3" s="156"/>
      <c r="F3" s="156"/>
    </row>
    <row r="4" spans="1:6" ht="28.35" customHeight="1">
      <c r="A4" s="153" t="s">
        <v>210</v>
      </c>
      <c r="B4" s="159"/>
      <c r="C4" s="159"/>
      <c r="D4" s="159"/>
      <c r="E4" s="159"/>
      <c r="F4" s="159"/>
    </row>
    <row r="5" spans="1:6" ht="13.35" customHeight="1">
      <c r="A5" s="111" t="s">
        <v>1</v>
      </c>
      <c r="B5" s="144" t="s">
        <v>2</v>
      </c>
      <c r="C5" s="146" t="s">
        <v>3</v>
      </c>
      <c r="D5" s="147"/>
      <c r="E5" s="148"/>
      <c r="F5" s="149" t="s">
        <v>4</v>
      </c>
    </row>
    <row r="6" spans="1:6" ht="26.65" customHeight="1">
      <c r="A6" s="111"/>
      <c r="B6" s="145"/>
      <c r="C6" s="112" t="s">
        <v>7</v>
      </c>
      <c r="D6" s="112" t="s">
        <v>8</v>
      </c>
      <c r="E6" s="112" t="s">
        <v>9</v>
      </c>
      <c r="F6" s="150"/>
    </row>
    <row r="7" spans="1:6" ht="14.65" customHeight="1">
      <c r="A7" s="141" t="s">
        <v>10</v>
      </c>
      <c r="B7" s="142"/>
      <c r="C7" s="142"/>
      <c r="D7" s="142"/>
      <c r="E7" s="142"/>
      <c r="F7" s="142"/>
    </row>
    <row r="8" spans="1:6" ht="12.2" customHeight="1">
      <c r="A8" s="108" t="s">
        <v>11</v>
      </c>
      <c r="B8" s="113">
        <v>150</v>
      </c>
      <c r="C8" s="114">
        <v>6.5</v>
      </c>
      <c r="D8" s="114">
        <v>7.8</v>
      </c>
      <c r="E8" s="114">
        <v>25.2</v>
      </c>
      <c r="F8" s="114">
        <v>198.2</v>
      </c>
    </row>
    <row r="9" spans="1:6" ht="12.2" customHeight="1">
      <c r="A9" s="108" t="s">
        <v>14</v>
      </c>
      <c r="B9" s="113">
        <v>55</v>
      </c>
      <c r="C9" s="114">
        <v>5.8</v>
      </c>
      <c r="D9" s="114">
        <v>8.6</v>
      </c>
      <c r="E9" s="114">
        <v>15.1</v>
      </c>
      <c r="F9" s="114">
        <v>198.2</v>
      </c>
    </row>
    <row r="10" spans="1:6" ht="12.2" customHeight="1">
      <c r="A10" s="108" t="s">
        <v>108</v>
      </c>
      <c r="B10" s="113">
        <v>180</v>
      </c>
      <c r="C10" s="114">
        <v>3</v>
      </c>
      <c r="D10" s="114">
        <v>2.2000000000000002</v>
      </c>
      <c r="E10" s="114">
        <v>12.6</v>
      </c>
      <c r="F10" s="114">
        <v>82.7</v>
      </c>
    </row>
    <row r="11" spans="1:6" ht="12.2" customHeight="1">
      <c r="A11" s="108" t="s">
        <v>20</v>
      </c>
      <c r="B11" s="113">
        <v>120</v>
      </c>
      <c r="C11" s="114">
        <v>0.5</v>
      </c>
      <c r="D11" s="114">
        <v>0.5</v>
      </c>
      <c r="E11" s="114">
        <v>11.8</v>
      </c>
      <c r="F11" s="114">
        <v>56.4</v>
      </c>
    </row>
    <row r="12" spans="1:6" ht="12.2" customHeight="1">
      <c r="A12" s="108" t="s">
        <v>22</v>
      </c>
      <c r="B12" s="113">
        <v>20</v>
      </c>
      <c r="C12" s="1">
        <v>1.1200000000000001</v>
      </c>
      <c r="D12" s="1">
        <v>0.22</v>
      </c>
      <c r="E12" s="1">
        <v>9.8800000000000008</v>
      </c>
      <c r="F12" s="1">
        <v>45.98</v>
      </c>
    </row>
    <row r="13" spans="1:6" ht="12.2" customHeight="1">
      <c r="A13" s="115" t="s">
        <v>23</v>
      </c>
      <c r="B13" s="116">
        <f>SUM(B8:B12)</f>
        <v>525</v>
      </c>
      <c r="C13" s="112">
        <f t="shared" ref="C13:F13" si="0">SUM(C8:C12)</f>
        <v>16.920000000000002</v>
      </c>
      <c r="D13" s="112">
        <f t="shared" si="0"/>
        <v>19.319999999999997</v>
      </c>
      <c r="E13" s="112">
        <f t="shared" si="0"/>
        <v>74.58</v>
      </c>
      <c r="F13" s="112">
        <f t="shared" si="0"/>
        <v>581.48</v>
      </c>
    </row>
    <row r="14" spans="1:6" ht="28.35" customHeight="1">
      <c r="A14" s="153" t="s">
        <v>211</v>
      </c>
      <c r="B14" s="159"/>
      <c r="C14" s="159"/>
      <c r="D14" s="159"/>
      <c r="E14" s="159"/>
      <c r="F14" s="159"/>
    </row>
    <row r="15" spans="1:6" ht="13.35" customHeight="1">
      <c r="A15" s="111" t="s">
        <v>1</v>
      </c>
      <c r="B15" s="144" t="s">
        <v>2</v>
      </c>
      <c r="C15" s="146" t="s">
        <v>3</v>
      </c>
      <c r="D15" s="147"/>
      <c r="E15" s="148"/>
      <c r="F15" s="149" t="s">
        <v>4</v>
      </c>
    </row>
    <row r="16" spans="1:6" ht="26.65" customHeight="1">
      <c r="A16" s="111"/>
      <c r="B16" s="145"/>
      <c r="C16" s="112" t="s">
        <v>7</v>
      </c>
      <c r="D16" s="112" t="s">
        <v>8</v>
      </c>
      <c r="E16" s="112" t="s">
        <v>9</v>
      </c>
      <c r="F16" s="150"/>
    </row>
    <row r="17" spans="1:6" ht="14.65" customHeight="1">
      <c r="A17" s="141" t="s">
        <v>10</v>
      </c>
      <c r="B17" s="142"/>
      <c r="C17" s="142"/>
      <c r="D17" s="142"/>
      <c r="E17" s="142"/>
      <c r="F17" s="142"/>
    </row>
    <row r="18" spans="1:6" ht="12.2" customHeight="1">
      <c r="A18" s="108" t="s">
        <v>47</v>
      </c>
      <c r="B18" s="113">
        <v>80</v>
      </c>
      <c r="C18" s="114">
        <v>1.17</v>
      </c>
      <c r="D18" s="114">
        <v>4.88</v>
      </c>
      <c r="E18" s="114">
        <v>6.8</v>
      </c>
      <c r="F18" s="114">
        <v>75.62</v>
      </c>
    </row>
    <row r="19" spans="1:6" ht="12.2" customHeight="1">
      <c r="A19" s="108" t="s">
        <v>42</v>
      </c>
      <c r="B19" s="113">
        <v>150</v>
      </c>
      <c r="C19" s="114">
        <v>8.4</v>
      </c>
      <c r="D19" s="114">
        <v>13.2</v>
      </c>
      <c r="E19" s="114">
        <v>13.2</v>
      </c>
      <c r="F19" s="114">
        <v>209.5</v>
      </c>
    </row>
    <row r="20" spans="1:6" ht="12.2" customHeight="1">
      <c r="A20" s="108" t="s">
        <v>97</v>
      </c>
      <c r="B20" s="113">
        <v>200</v>
      </c>
      <c r="C20" s="114">
        <v>1.4</v>
      </c>
      <c r="D20" s="114">
        <v>0.4</v>
      </c>
      <c r="E20" s="114">
        <v>22.1</v>
      </c>
      <c r="F20" s="114">
        <v>98.9</v>
      </c>
    </row>
    <row r="21" spans="1:6" ht="12.2" customHeight="1">
      <c r="A21" s="108" t="s">
        <v>32</v>
      </c>
      <c r="B21" s="113">
        <v>40</v>
      </c>
      <c r="C21" s="1">
        <v>3.05</v>
      </c>
      <c r="D21" s="1">
        <v>0.25</v>
      </c>
      <c r="E21" s="1">
        <v>20.07</v>
      </c>
      <c r="F21" s="1">
        <v>94.73</v>
      </c>
    </row>
    <row r="22" spans="1:6" ht="12.2" customHeight="1">
      <c r="A22" s="108" t="s">
        <v>22</v>
      </c>
      <c r="B22" s="113">
        <v>30</v>
      </c>
      <c r="C22" s="1">
        <v>1.99</v>
      </c>
      <c r="D22" s="1">
        <v>0.26</v>
      </c>
      <c r="E22" s="1">
        <v>12.72</v>
      </c>
      <c r="F22" s="1">
        <v>61.19</v>
      </c>
    </row>
    <row r="23" spans="1:6" ht="12.2" customHeight="1">
      <c r="A23" s="115" t="s">
        <v>23</v>
      </c>
      <c r="B23" s="116">
        <f>SUM(B18:B22)</f>
        <v>500</v>
      </c>
      <c r="C23" s="112">
        <f t="shared" ref="C23:F23" si="1">SUM(C18:C22)</f>
        <v>16.009999999999998</v>
      </c>
      <c r="D23" s="112">
        <f t="shared" si="1"/>
        <v>18.989999999999998</v>
      </c>
      <c r="E23" s="112">
        <f t="shared" si="1"/>
        <v>74.89</v>
      </c>
      <c r="F23" s="112">
        <f t="shared" si="1"/>
        <v>539.94000000000005</v>
      </c>
    </row>
    <row r="24" spans="1:6" ht="28.35" customHeight="1">
      <c r="A24" s="153" t="s">
        <v>212</v>
      </c>
      <c r="B24" s="159"/>
      <c r="C24" s="159"/>
      <c r="D24" s="159"/>
      <c r="E24" s="159"/>
      <c r="F24" s="159"/>
    </row>
    <row r="25" spans="1:6" ht="13.35" customHeight="1">
      <c r="A25" s="111" t="s">
        <v>1</v>
      </c>
      <c r="B25" s="144" t="s">
        <v>2</v>
      </c>
      <c r="C25" s="146" t="s">
        <v>3</v>
      </c>
      <c r="D25" s="147"/>
      <c r="E25" s="148"/>
      <c r="F25" s="149" t="s">
        <v>4</v>
      </c>
    </row>
    <row r="26" spans="1:6" ht="26.65" customHeight="1">
      <c r="A26" s="111"/>
      <c r="B26" s="145"/>
      <c r="C26" s="112" t="s">
        <v>7</v>
      </c>
      <c r="D26" s="112" t="s">
        <v>8</v>
      </c>
      <c r="E26" s="112" t="s">
        <v>9</v>
      </c>
      <c r="F26" s="150"/>
    </row>
    <row r="27" spans="1:6" ht="14.65" customHeight="1">
      <c r="A27" s="141" t="s">
        <v>10</v>
      </c>
      <c r="B27" s="142"/>
      <c r="C27" s="142"/>
      <c r="D27" s="142"/>
      <c r="E27" s="142"/>
      <c r="F27" s="142"/>
    </row>
    <row r="28" spans="1:6" ht="12.2" customHeight="1">
      <c r="A28" s="108" t="s">
        <v>58</v>
      </c>
      <c r="B28" s="113">
        <v>60</v>
      </c>
      <c r="C28" s="114">
        <v>1</v>
      </c>
      <c r="D28" s="114">
        <v>3.1</v>
      </c>
      <c r="E28" s="114">
        <v>4.9000000000000004</v>
      </c>
      <c r="F28" s="114">
        <v>52.6</v>
      </c>
    </row>
    <row r="29" spans="1:6" ht="12.2" customHeight="1">
      <c r="A29" s="108" t="s">
        <v>60</v>
      </c>
      <c r="B29" s="113">
        <v>200</v>
      </c>
      <c r="C29" s="36">
        <v>15.2</v>
      </c>
      <c r="D29" s="36">
        <v>16.100000000000001</v>
      </c>
      <c r="E29" s="36">
        <v>35.299999999999997</v>
      </c>
      <c r="F29" s="36">
        <v>307.39999999999998</v>
      </c>
    </row>
    <row r="30" spans="1:6" ht="12.2" customHeight="1">
      <c r="A30" s="108" t="s">
        <v>61</v>
      </c>
      <c r="B30" s="35">
        <v>200</v>
      </c>
      <c r="C30" s="114">
        <v>0</v>
      </c>
      <c r="D30" s="114">
        <v>0</v>
      </c>
      <c r="E30" s="114">
        <f>7*200/180</f>
        <v>7.7777777777777777</v>
      </c>
      <c r="F30" s="114">
        <f>27.9*200/180</f>
        <v>31</v>
      </c>
    </row>
    <row r="31" spans="1:6" ht="12.2" customHeight="1">
      <c r="A31" s="108" t="s">
        <v>32</v>
      </c>
      <c r="B31" s="113">
        <v>20</v>
      </c>
      <c r="C31" s="1">
        <v>1.53</v>
      </c>
      <c r="D31" s="1">
        <v>0.12</v>
      </c>
      <c r="E31" s="1">
        <v>10.039999999999999</v>
      </c>
      <c r="F31" s="1">
        <v>47.36</v>
      </c>
    </row>
    <row r="32" spans="1:6" ht="12.2" customHeight="1">
      <c r="A32" s="108" t="s">
        <v>22</v>
      </c>
      <c r="B32" s="113">
        <v>20</v>
      </c>
      <c r="C32" s="1">
        <v>1.1200000000000001</v>
      </c>
      <c r="D32" s="1">
        <v>0.22</v>
      </c>
      <c r="E32" s="1">
        <v>9.8800000000000008</v>
      </c>
      <c r="F32" s="1">
        <v>45.98</v>
      </c>
    </row>
    <row r="33" spans="1:6" ht="21.6" customHeight="1">
      <c r="A33" s="115" t="s">
        <v>23</v>
      </c>
      <c r="B33" s="119">
        <f>SUM(B28:B32)</f>
        <v>500</v>
      </c>
      <c r="C33" s="112">
        <f t="shared" ref="C33:F33" si="2">SUM(C28:C32)</f>
        <v>18.850000000000001</v>
      </c>
      <c r="D33" s="112">
        <f t="shared" si="2"/>
        <v>19.540000000000003</v>
      </c>
      <c r="E33" s="112">
        <f t="shared" si="2"/>
        <v>67.897777777777776</v>
      </c>
      <c r="F33" s="112">
        <f t="shared" si="2"/>
        <v>484.34000000000003</v>
      </c>
    </row>
    <row r="34" spans="1:6" ht="1.1499999999999999" customHeight="1"/>
    <row r="35" spans="1:6" ht="28.35" customHeight="1">
      <c r="A35" s="153" t="s">
        <v>213</v>
      </c>
      <c r="B35" s="159"/>
      <c r="C35" s="159"/>
      <c r="D35" s="159"/>
      <c r="E35" s="159"/>
      <c r="F35" s="159"/>
    </row>
    <row r="36" spans="1:6" ht="13.35" customHeight="1">
      <c r="A36" s="111" t="s">
        <v>1</v>
      </c>
      <c r="B36" s="144" t="s">
        <v>2</v>
      </c>
      <c r="C36" s="146" t="s">
        <v>3</v>
      </c>
      <c r="D36" s="147"/>
      <c r="E36" s="148"/>
      <c r="F36" s="149" t="s">
        <v>4</v>
      </c>
    </row>
    <row r="37" spans="1:6" ht="26.65" customHeight="1">
      <c r="A37" s="111"/>
      <c r="B37" s="145"/>
      <c r="C37" s="112" t="s">
        <v>7</v>
      </c>
      <c r="D37" s="112" t="s">
        <v>8</v>
      </c>
      <c r="E37" s="112" t="s">
        <v>9</v>
      </c>
      <c r="F37" s="150"/>
    </row>
    <row r="38" spans="1:6" ht="14.65" customHeight="1">
      <c r="A38" s="141" t="s">
        <v>10</v>
      </c>
      <c r="B38" s="142"/>
      <c r="C38" s="142"/>
      <c r="D38" s="142"/>
      <c r="E38" s="142"/>
      <c r="F38" s="142"/>
    </row>
    <row r="39" spans="1:6" ht="12.2" customHeight="1">
      <c r="A39" s="108" t="s">
        <v>221</v>
      </c>
      <c r="B39" s="113">
        <v>120</v>
      </c>
      <c r="C39" s="114">
        <f>0.4*120/100</f>
        <v>0.48</v>
      </c>
      <c r="D39" s="114">
        <v>0.5</v>
      </c>
      <c r="E39" s="114">
        <f>9.8*120/100</f>
        <v>11.76</v>
      </c>
      <c r="F39" s="114">
        <f>47*120/100</f>
        <v>56.4</v>
      </c>
    </row>
    <row r="40" spans="1:6" ht="12.2" customHeight="1">
      <c r="A40" s="108" t="s">
        <v>70</v>
      </c>
      <c r="B40" s="113">
        <v>170</v>
      </c>
      <c r="C40" s="114">
        <v>10.199999999999999</v>
      </c>
      <c r="D40" s="114">
        <v>14.35</v>
      </c>
      <c r="E40" s="114">
        <v>29.8</v>
      </c>
      <c r="F40" s="114">
        <v>327.5</v>
      </c>
    </row>
    <row r="41" spans="1:6" ht="12.2" customHeight="1">
      <c r="A41" s="108" t="s">
        <v>72</v>
      </c>
      <c r="B41" s="113">
        <v>180</v>
      </c>
      <c r="C41" s="114">
        <v>5.2</v>
      </c>
      <c r="D41" s="114">
        <v>4.5</v>
      </c>
      <c r="E41" s="114">
        <v>7.2</v>
      </c>
      <c r="F41" s="114">
        <v>95.4</v>
      </c>
    </row>
    <row r="42" spans="1:6" ht="12.2" customHeight="1">
      <c r="A42" s="108" t="s">
        <v>32</v>
      </c>
      <c r="B42" s="113">
        <v>30</v>
      </c>
      <c r="C42" s="1">
        <v>2.2999999999999998</v>
      </c>
      <c r="D42" s="1">
        <v>0.19</v>
      </c>
      <c r="E42" s="1">
        <v>15.05</v>
      </c>
      <c r="F42" s="1">
        <v>71.05</v>
      </c>
    </row>
    <row r="43" spans="1:6" ht="12.2" customHeight="1">
      <c r="A43" s="108" t="s">
        <v>22</v>
      </c>
      <c r="B43" s="113">
        <v>20</v>
      </c>
      <c r="C43" s="1">
        <v>1.1200000000000001</v>
      </c>
      <c r="D43" s="1">
        <v>0.22</v>
      </c>
      <c r="E43" s="1">
        <v>9.8800000000000008</v>
      </c>
      <c r="F43" s="1">
        <v>45.98</v>
      </c>
    </row>
    <row r="44" spans="1:6" ht="12.2" customHeight="1">
      <c r="A44" s="115" t="s">
        <v>23</v>
      </c>
      <c r="B44" s="116">
        <f>SUM(B39:B43)</f>
        <v>520</v>
      </c>
      <c r="C44" s="112">
        <f t="shared" ref="C44:F44" si="3">SUM(C39:C43)</f>
        <v>19.3</v>
      </c>
      <c r="D44" s="112">
        <f t="shared" si="3"/>
        <v>19.760000000000002</v>
      </c>
      <c r="E44" s="112">
        <f t="shared" si="3"/>
        <v>73.69</v>
      </c>
      <c r="F44" s="112">
        <f t="shared" si="3"/>
        <v>596.32999999999993</v>
      </c>
    </row>
    <row r="45" spans="1:6" ht="28.35" customHeight="1">
      <c r="A45" s="153" t="s">
        <v>214</v>
      </c>
      <c r="B45" s="159"/>
      <c r="C45" s="159"/>
      <c r="D45" s="159"/>
      <c r="E45" s="159"/>
      <c r="F45" s="159"/>
    </row>
    <row r="46" spans="1:6" ht="13.35" customHeight="1">
      <c r="A46" s="111" t="s">
        <v>1</v>
      </c>
      <c r="B46" s="144" t="s">
        <v>2</v>
      </c>
      <c r="C46" s="146" t="s">
        <v>3</v>
      </c>
      <c r="D46" s="147"/>
      <c r="E46" s="148"/>
      <c r="F46" s="149" t="s">
        <v>4</v>
      </c>
    </row>
    <row r="47" spans="1:6" ht="26.65" customHeight="1">
      <c r="A47" s="111"/>
      <c r="B47" s="145"/>
      <c r="C47" s="112" t="s">
        <v>7</v>
      </c>
      <c r="D47" s="112" t="s">
        <v>8</v>
      </c>
      <c r="E47" s="112" t="s">
        <v>9</v>
      </c>
      <c r="F47" s="150"/>
    </row>
    <row r="48" spans="1:6" ht="14.65" customHeight="1">
      <c r="A48" s="141" t="s">
        <v>10</v>
      </c>
      <c r="B48" s="142"/>
      <c r="C48" s="142"/>
      <c r="D48" s="142"/>
      <c r="E48" s="142"/>
      <c r="F48" s="142"/>
    </row>
    <row r="49" spans="1:6" ht="12.2" customHeight="1">
      <c r="A49" s="108" t="s">
        <v>40</v>
      </c>
      <c r="B49" s="113">
        <v>60</v>
      </c>
      <c r="C49" s="114">
        <v>0.5</v>
      </c>
      <c r="D49" s="114">
        <v>0.1</v>
      </c>
      <c r="E49" s="114">
        <v>1</v>
      </c>
      <c r="F49" s="114">
        <v>7.8</v>
      </c>
    </row>
    <row r="50" spans="1:6" ht="12.2" customHeight="1">
      <c r="A50" s="108" t="s">
        <v>86</v>
      </c>
      <c r="B50" s="113">
        <v>150</v>
      </c>
      <c r="C50" s="114">
        <v>3.1</v>
      </c>
      <c r="D50" s="114">
        <v>4</v>
      </c>
      <c r="E50" s="114">
        <v>20.9</v>
      </c>
      <c r="F50" s="114">
        <v>136.30000000000001</v>
      </c>
    </row>
    <row r="51" spans="1:6" ht="12.2" customHeight="1">
      <c r="A51" s="108" t="s">
        <v>88</v>
      </c>
      <c r="B51" s="113">
        <v>100</v>
      </c>
      <c r="C51" s="114">
        <v>13.6</v>
      </c>
      <c r="D51" s="114">
        <v>11.7</v>
      </c>
      <c r="E51" s="114">
        <v>25.1</v>
      </c>
      <c r="F51" s="114">
        <v>237.3</v>
      </c>
    </row>
    <row r="52" spans="1:6" ht="12.2" customHeight="1">
      <c r="A52" s="108" t="s">
        <v>90</v>
      </c>
      <c r="B52" s="113">
        <v>180</v>
      </c>
      <c r="C52" s="114">
        <v>0.1</v>
      </c>
      <c r="D52" s="114">
        <v>0.1</v>
      </c>
      <c r="E52" s="114">
        <v>10.199999999999999</v>
      </c>
      <c r="F52" s="114">
        <v>43.5</v>
      </c>
    </row>
    <row r="53" spans="1:6" ht="12.2" customHeight="1">
      <c r="A53" s="12" t="s">
        <v>32</v>
      </c>
      <c r="B53" s="13">
        <v>20</v>
      </c>
      <c r="C53" s="1">
        <v>1.53</v>
      </c>
      <c r="D53" s="1">
        <v>0.12</v>
      </c>
      <c r="E53" s="1">
        <v>10.039999999999999</v>
      </c>
      <c r="F53" s="1">
        <v>47.36</v>
      </c>
    </row>
    <row r="54" spans="1:6" ht="21.6" customHeight="1">
      <c r="A54" s="115" t="s">
        <v>23</v>
      </c>
      <c r="B54" s="116">
        <f>SUM(B49:B53)</f>
        <v>510</v>
      </c>
      <c r="C54" s="112">
        <f t="shared" ref="C54:F54" si="4">SUM(C49:C53)</f>
        <v>18.830000000000002</v>
      </c>
      <c r="D54" s="112">
        <f t="shared" si="4"/>
        <v>16.02</v>
      </c>
      <c r="E54" s="112">
        <f t="shared" si="4"/>
        <v>67.240000000000009</v>
      </c>
      <c r="F54" s="112">
        <f t="shared" si="4"/>
        <v>472.26000000000005</v>
      </c>
    </row>
    <row r="55" spans="1:6" ht="28.35" customHeight="1">
      <c r="A55" s="153" t="s">
        <v>219</v>
      </c>
      <c r="B55" s="159"/>
      <c r="C55" s="159"/>
      <c r="D55" s="159"/>
      <c r="E55" s="159"/>
      <c r="F55" s="159"/>
    </row>
    <row r="56" spans="1:6" ht="13.35" customHeight="1">
      <c r="A56" s="111" t="s">
        <v>1</v>
      </c>
      <c r="B56" s="144" t="s">
        <v>2</v>
      </c>
      <c r="C56" s="146" t="s">
        <v>3</v>
      </c>
      <c r="D56" s="147"/>
      <c r="E56" s="148"/>
      <c r="F56" s="149" t="s">
        <v>4</v>
      </c>
    </row>
    <row r="57" spans="1:6" ht="26.65" customHeight="1">
      <c r="A57" s="111"/>
      <c r="B57" s="145"/>
      <c r="C57" s="112" t="s">
        <v>7</v>
      </c>
      <c r="D57" s="112" t="s">
        <v>8</v>
      </c>
      <c r="E57" s="112" t="s">
        <v>9</v>
      </c>
      <c r="F57" s="150"/>
    </row>
    <row r="58" spans="1:6" ht="14.65" customHeight="1">
      <c r="A58" s="141" t="s">
        <v>10</v>
      </c>
      <c r="B58" s="142"/>
      <c r="C58" s="142"/>
      <c r="D58" s="142"/>
      <c r="E58" s="142"/>
      <c r="F58" s="142"/>
    </row>
    <row r="59" spans="1:6" ht="12.2" customHeight="1">
      <c r="A59" s="108" t="s">
        <v>203</v>
      </c>
      <c r="B59" s="113">
        <v>100</v>
      </c>
      <c r="C59" s="114">
        <v>0.4</v>
      </c>
      <c r="D59" s="114">
        <v>0.4</v>
      </c>
      <c r="E59" s="114">
        <v>9.8000000000000007</v>
      </c>
      <c r="F59" s="114">
        <v>47</v>
      </c>
    </row>
    <row r="60" spans="1:6" ht="12.2" customHeight="1">
      <c r="A60" s="108" t="s">
        <v>103</v>
      </c>
      <c r="B60" s="113">
        <v>180</v>
      </c>
      <c r="C60" s="114">
        <v>10.6</v>
      </c>
      <c r="D60" s="114">
        <v>12.4</v>
      </c>
      <c r="E60" s="114">
        <v>44.8</v>
      </c>
      <c r="F60" s="114">
        <v>342.7</v>
      </c>
    </row>
    <row r="61" spans="1:6" ht="12.2" customHeight="1">
      <c r="A61" s="108" t="s">
        <v>106</v>
      </c>
      <c r="B61" s="113">
        <v>40</v>
      </c>
      <c r="C61" s="114">
        <v>5</v>
      </c>
      <c r="D61" s="114">
        <v>4.5</v>
      </c>
      <c r="E61" s="114">
        <v>0.3</v>
      </c>
      <c r="F61" s="114">
        <v>61.3</v>
      </c>
    </row>
    <row r="62" spans="1:6" ht="12.2" customHeight="1">
      <c r="A62" s="108" t="s">
        <v>17</v>
      </c>
      <c r="B62" s="113">
        <v>180</v>
      </c>
      <c r="C62" s="114">
        <v>1.5</v>
      </c>
      <c r="D62" s="114">
        <v>1.1000000000000001</v>
      </c>
      <c r="E62" s="114">
        <v>8.5</v>
      </c>
      <c r="F62" s="114">
        <v>50.4</v>
      </c>
    </row>
    <row r="63" spans="1:6" ht="12.2" customHeight="1">
      <c r="A63" s="108" t="s">
        <v>22</v>
      </c>
      <c r="B63" s="113">
        <v>20</v>
      </c>
      <c r="C63" s="1">
        <v>1.1200000000000001</v>
      </c>
      <c r="D63" s="1">
        <v>0.22</v>
      </c>
      <c r="E63" s="1">
        <v>9.8800000000000008</v>
      </c>
      <c r="F63" s="1">
        <v>45.98</v>
      </c>
    </row>
    <row r="64" spans="1:6" ht="12.2" customHeight="1">
      <c r="A64" s="115" t="s">
        <v>23</v>
      </c>
      <c r="B64" s="116">
        <f>SUM(B59:B63)</f>
        <v>520</v>
      </c>
      <c r="C64" s="112">
        <f t="shared" ref="C64:F64" si="5">SUM(C59:C63)</f>
        <v>18.62</v>
      </c>
      <c r="D64" s="112">
        <f t="shared" si="5"/>
        <v>18.62</v>
      </c>
      <c r="E64" s="112">
        <f t="shared" si="5"/>
        <v>73.279999999999987</v>
      </c>
      <c r="F64" s="112">
        <f t="shared" si="5"/>
        <v>547.38</v>
      </c>
    </row>
    <row r="65" spans="1:6" ht="28.35" customHeight="1">
      <c r="A65" s="153" t="s">
        <v>218</v>
      </c>
      <c r="B65" s="159"/>
      <c r="C65" s="159"/>
      <c r="D65" s="159"/>
      <c r="E65" s="159"/>
      <c r="F65" s="159"/>
    </row>
    <row r="66" spans="1:6" ht="13.35" customHeight="1">
      <c r="A66" s="111" t="s">
        <v>1</v>
      </c>
      <c r="B66" s="144" t="s">
        <v>2</v>
      </c>
      <c r="C66" s="146" t="s">
        <v>3</v>
      </c>
      <c r="D66" s="147"/>
      <c r="E66" s="148"/>
      <c r="F66" s="149" t="s">
        <v>4</v>
      </c>
    </row>
    <row r="67" spans="1:6" ht="26.65" customHeight="1">
      <c r="A67" s="111"/>
      <c r="B67" s="145"/>
      <c r="C67" s="112" t="s">
        <v>7</v>
      </c>
      <c r="D67" s="112" t="s">
        <v>8</v>
      </c>
      <c r="E67" s="112" t="s">
        <v>9</v>
      </c>
      <c r="F67" s="150"/>
    </row>
    <row r="68" spans="1:6" ht="14.65" customHeight="1">
      <c r="A68" s="141" t="s">
        <v>10</v>
      </c>
      <c r="B68" s="142"/>
      <c r="C68" s="142"/>
      <c r="D68" s="142"/>
      <c r="E68" s="142"/>
      <c r="F68" s="142"/>
    </row>
    <row r="69" spans="1:6" ht="12.2" customHeight="1">
      <c r="A69" s="108" t="s">
        <v>117</v>
      </c>
      <c r="B69" s="113">
        <v>60</v>
      </c>
      <c r="C69" s="114">
        <v>0.7</v>
      </c>
      <c r="D69" s="114">
        <v>3.4</v>
      </c>
      <c r="E69" s="114">
        <v>1.8</v>
      </c>
      <c r="F69" s="114">
        <v>40.700000000000003</v>
      </c>
    </row>
    <row r="70" spans="1:6" ht="12.2" customHeight="1">
      <c r="A70" s="108" t="s">
        <v>50</v>
      </c>
      <c r="B70" s="113">
        <v>200</v>
      </c>
      <c r="C70" s="114">
        <v>15.8</v>
      </c>
      <c r="D70" s="114">
        <v>16</v>
      </c>
      <c r="E70" s="114">
        <v>39</v>
      </c>
      <c r="F70" s="114">
        <v>329.4</v>
      </c>
    </row>
    <row r="71" spans="1:6" ht="12.2" customHeight="1">
      <c r="A71" s="108" t="s">
        <v>61</v>
      </c>
      <c r="B71" s="113">
        <v>200</v>
      </c>
      <c r="C71" s="114">
        <v>0</v>
      </c>
      <c r="D71" s="114">
        <v>0</v>
      </c>
      <c r="E71" s="114">
        <v>7.7</v>
      </c>
      <c r="F71" s="114">
        <v>31</v>
      </c>
    </row>
    <row r="72" spans="1:6" ht="12.2" customHeight="1">
      <c r="A72" s="108" t="s">
        <v>32</v>
      </c>
      <c r="B72" s="113">
        <v>20</v>
      </c>
      <c r="C72" s="1">
        <v>1.53</v>
      </c>
      <c r="D72" s="1">
        <v>0.12</v>
      </c>
      <c r="E72" s="1">
        <v>10.039999999999999</v>
      </c>
      <c r="F72" s="1">
        <v>47.36</v>
      </c>
    </row>
    <row r="73" spans="1:6" ht="12.2" customHeight="1">
      <c r="A73" s="108" t="s">
        <v>22</v>
      </c>
      <c r="B73" s="113">
        <v>20</v>
      </c>
      <c r="C73" s="1">
        <v>1.1200000000000001</v>
      </c>
      <c r="D73" s="1">
        <v>0.22</v>
      </c>
      <c r="E73" s="1">
        <v>9.8800000000000008</v>
      </c>
      <c r="F73" s="1">
        <v>45.98</v>
      </c>
    </row>
    <row r="74" spans="1:6" ht="12.2" customHeight="1">
      <c r="A74" s="115" t="s">
        <v>23</v>
      </c>
      <c r="B74" s="116">
        <f>SUM(B69:B73)</f>
        <v>500</v>
      </c>
      <c r="C74" s="112">
        <f t="shared" ref="C74:F74" si="6">SUM(C69:C73)</f>
        <v>19.150000000000002</v>
      </c>
      <c r="D74" s="112">
        <f t="shared" si="6"/>
        <v>19.739999999999998</v>
      </c>
      <c r="E74" s="112">
        <f t="shared" si="6"/>
        <v>68.42</v>
      </c>
      <c r="F74" s="112">
        <f t="shared" si="6"/>
        <v>494.44</v>
      </c>
    </row>
    <row r="75" spans="1:6" ht="28.35" customHeight="1">
      <c r="A75" s="153" t="s">
        <v>217</v>
      </c>
      <c r="B75" s="159"/>
      <c r="C75" s="159"/>
      <c r="D75" s="159"/>
      <c r="E75" s="159"/>
      <c r="F75" s="159"/>
    </row>
    <row r="76" spans="1:6" ht="13.35" customHeight="1">
      <c r="A76" s="111" t="s">
        <v>1</v>
      </c>
      <c r="B76" s="144" t="s">
        <v>2</v>
      </c>
      <c r="C76" s="146" t="s">
        <v>3</v>
      </c>
      <c r="D76" s="147"/>
      <c r="E76" s="148"/>
      <c r="F76" s="149" t="s">
        <v>4</v>
      </c>
    </row>
    <row r="77" spans="1:6" ht="26.65" customHeight="1">
      <c r="A77" s="111"/>
      <c r="B77" s="145"/>
      <c r="C77" s="112" t="s">
        <v>7</v>
      </c>
      <c r="D77" s="112" t="s">
        <v>8</v>
      </c>
      <c r="E77" s="112" t="s">
        <v>9</v>
      </c>
      <c r="F77" s="150"/>
    </row>
    <row r="78" spans="1:6" ht="14.65" customHeight="1">
      <c r="A78" s="141" t="s">
        <v>10</v>
      </c>
      <c r="B78" s="142"/>
      <c r="C78" s="142"/>
      <c r="D78" s="142"/>
      <c r="E78" s="142"/>
      <c r="F78" s="142"/>
    </row>
    <row r="79" spans="1:6" ht="12.2" customHeight="1">
      <c r="A79" s="108" t="s">
        <v>133</v>
      </c>
      <c r="B79" s="113">
        <v>155</v>
      </c>
      <c r="C79" s="114">
        <v>4.7</v>
      </c>
      <c r="D79" s="114">
        <v>4.4000000000000004</v>
      </c>
      <c r="E79" s="114">
        <v>24.5</v>
      </c>
      <c r="F79" s="114">
        <v>139.30000000000001</v>
      </c>
    </row>
    <row r="80" spans="1:6" ht="12.2" customHeight="1">
      <c r="A80" s="108" t="s">
        <v>135</v>
      </c>
      <c r="B80" s="113">
        <v>45</v>
      </c>
      <c r="C80" s="114">
        <v>2.2999999999999998</v>
      </c>
      <c r="D80" s="114">
        <v>7.2</v>
      </c>
      <c r="E80" s="114">
        <v>15.5</v>
      </c>
      <c r="F80" s="114">
        <v>158.80000000000001</v>
      </c>
    </row>
    <row r="81" spans="1:6" ht="12.2" customHeight="1">
      <c r="A81" s="108" t="s">
        <v>137</v>
      </c>
      <c r="B81" s="113">
        <v>200</v>
      </c>
      <c r="C81" s="114">
        <v>3.8</v>
      </c>
      <c r="D81" s="114">
        <v>3</v>
      </c>
      <c r="E81" s="114">
        <v>11.8</v>
      </c>
      <c r="F81" s="114">
        <v>90.7</v>
      </c>
    </row>
    <row r="82" spans="1:6" ht="12.2" customHeight="1">
      <c r="A82" s="108" t="s">
        <v>32</v>
      </c>
      <c r="B82" s="113">
        <v>20</v>
      </c>
      <c r="C82" s="1">
        <v>1.53</v>
      </c>
      <c r="D82" s="1">
        <v>0.12</v>
      </c>
      <c r="E82" s="1">
        <v>10.039999999999999</v>
      </c>
      <c r="F82" s="1">
        <v>47.36</v>
      </c>
    </row>
    <row r="83" spans="1:6" ht="12.2" customHeight="1">
      <c r="A83" s="108" t="s">
        <v>22</v>
      </c>
      <c r="B83" s="113">
        <v>20</v>
      </c>
      <c r="C83" s="1">
        <v>1.1200000000000001</v>
      </c>
      <c r="D83" s="1">
        <v>0.22</v>
      </c>
      <c r="E83" s="1">
        <v>9.8800000000000008</v>
      </c>
      <c r="F83" s="1">
        <v>45.98</v>
      </c>
    </row>
    <row r="84" spans="1:6" ht="12.2" customHeight="1">
      <c r="A84" s="108" t="s">
        <v>139</v>
      </c>
      <c r="B84" s="113">
        <v>200</v>
      </c>
      <c r="C84" s="114">
        <v>5.6</v>
      </c>
      <c r="D84" s="114">
        <v>4.9000000000000004</v>
      </c>
      <c r="E84" s="114">
        <v>9.3000000000000007</v>
      </c>
      <c r="F84" s="114">
        <v>104.8</v>
      </c>
    </row>
    <row r="85" spans="1:6" ht="12.2" customHeight="1">
      <c r="A85" s="115" t="s">
        <v>23</v>
      </c>
      <c r="B85" s="116">
        <f>SUM(B79:B84)</f>
        <v>640</v>
      </c>
      <c r="C85" s="112">
        <f t="shared" ref="C85:F85" si="7">SUM(C79:C84)</f>
        <v>19.049999999999997</v>
      </c>
      <c r="D85" s="112">
        <f t="shared" si="7"/>
        <v>19.840000000000003</v>
      </c>
      <c r="E85" s="112">
        <f t="shared" si="7"/>
        <v>81.02</v>
      </c>
      <c r="F85" s="112">
        <f t="shared" si="7"/>
        <v>586.94000000000005</v>
      </c>
    </row>
    <row r="86" spans="1:6" ht="28.35" customHeight="1">
      <c r="A86" s="153" t="s">
        <v>216</v>
      </c>
      <c r="B86" s="159"/>
      <c r="C86" s="159"/>
      <c r="D86" s="159"/>
      <c r="E86" s="159"/>
      <c r="F86" s="159"/>
    </row>
    <row r="87" spans="1:6" ht="13.35" customHeight="1">
      <c r="A87" s="111" t="s">
        <v>1</v>
      </c>
      <c r="B87" s="144" t="s">
        <v>2</v>
      </c>
      <c r="C87" s="146" t="s">
        <v>3</v>
      </c>
      <c r="D87" s="147"/>
      <c r="E87" s="148"/>
      <c r="F87" s="149" t="s">
        <v>4</v>
      </c>
    </row>
    <row r="88" spans="1:6" ht="26.65" customHeight="1">
      <c r="A88" s="111"/>
      <c r="B88" s="145"/>
      <c r="C88" s="112" t="s">
        <v>7</v>
      </c>
      <c r="D88" s="112" t="s">
        <v>8</v>
      </c>
      <c r="E88" s="112" t="s">
        <v>9</v>
      </c>
      <c r="F88" s="150"/>
    </row>
    <row r="89" spans="1:6" ht="14.65" customHeight="1">
      <c r="A89" s="141" t="s">
        <v>10</v>
      </c>
      <c r="B89" s="142"/>
      <c r="C89" s="142"/>
      <c r="D89" s="142"/>
      <c r="E89" s="142"/>
      <c r="F89" s="142"/>
    </row>
    <row r="90" spans="1:6" ht="12.2" customHeight="1">
      <c r="A90" s="108" t="s">
        <v>63</v>
      </c>
      <c r="B90" s="113">
        <v>100</v>
      </c>
      <c r="C90" s="114">
        <v>0.4</v>
      </c>
      <c r="D90" s="114">
        <v>0.4</v>
      </c>
      <c r="E90" s="114">
        <v>9.8000000000000007</v>
      </c>
      <c r="F90" s="114">
        <v>47</v>
      </c>
    </row>
    <row r="91" spans="1:6" ht="12.2" customHeight="1">
      <c r="A91" s="108" t="s">
        <v>154</v>
      </c>
      <c r="B91" s="113">
        <v>180</v>
      </c>
      <c r="C91" s="114">
        <v>11.1</v>
      </c>
      <c r="D91" s="114">
        <v>14.5</v>
      </c>
      <c r="E91" s="114">
        <f>15.9*180/150</f>
        <v>19.079999999999998</v>
      </c>
      <c r="F91" s="114">
        <v>294.7</v>
      </c>
    </row>
    <row r="92" spans="1:6" ht="12.2" customHeight="1">
      <c r="A92" s="12" t="s">
        <v>179</v>
      </c>
      <c r="B92" s="13">
        <v>180</v>
      </c>
      <c r="C92" s="1">
        <v>4.68</v>
      </c>
      <c r="D92" s="1">
        <v>4.05</v>
      </c>
      <c r="E92" s="1">
        <v>6.48</v>
      </c>
      <c r="F92" s="1">
        <v>85.86</v>
      </c>
    </row>
    <row r="93" spans="1:6" ht="12.2" customHeight="1">
      <c r="A93" s="108" t="s">
        <v>32</v>
      </c>
      <c r="B93" s="113">
        <v>40</v>
      </c>
      <c r="C93" s="1">
        <v>3.05</v>
      </c>
      <c r="D93" s="1">
        <v>0.25</v>
      </c>
      <c r="E93" s="1">
        <v>20.07</v>
      </c>
      <c r="F93" s="1">
        <v>94.73</v>
      </c>
    </row>
    <row r="94" spans="1:6" ht="21.6" customHeight="1">
      <c r="A94" s="115" t="s">
        <v>23</v>
      </c>
      <c r="B94" s="116">
        <f>SUM(B90:B93)</f>
        <v>500</v>
      </c>
      <c r="C94" s="112">
        <f t="shared" ref="C94:F94" si="8">SUM(C90:C93)</f>
        <v>19.23</v>
      </c>
      <c r="D94" s="112">
        <f t="shared" si="8"/>
        <v>19.2</v>
      </c>
      <c r="E94" s="112">
        <f t="shared" si="8"/>
        <v>55.43</v>
      </c>
      <c r="F94" s="112">
        <f t="shared" si="8"/>
        <v>522.29</v>
      </c>
    </row>
    <row r="95" spans="1:6" ht="28.35" customHeight="1">
      <c r="A95" s="153" t="s">
        <v>215</v>
      </c>
      <c r="B95" s="159"/>
      <c r="C95" s="159"/>
      <c r="D95" s="159"/>
      <c r="E95" s="159"/>
      <c r="F95" s="159"/>
    </row>
    <row r="96" spans="1:6" ht="13.35" customHeight="1">
      <c r="A96" s="111" t="s">
        <v>1</v>
      </c>
      <c r="B96" s="144" t="s">
        <v>2</v>
      </c>
      <c r="C96" s="146" t="s">
        <v>3</v>
      </c>
      <c r="D96" s="147"/>
      <c r="E96" s="148"/>
      <c r="F96" s="149" t="s">
        <v>4</v>
      </c>
    </row>
    <row r="97" spans="1:6" ht="26.65" customHeight="1">
      <c r="A97" s="111"/>
      <c r="B97" s="145"/>
      <c r="C97" s="112" t="s">
        <v>7</v>
      </c>
      <c r="D97" s="112" t="s">
        <v>8</v>
      </c>
      <c r="E97" s="112" t="s">
        <v>9</v>
      </c>
      <c r="F97" s="150"/>
    </row>
    <row r="98" spans="1:6" ht="14.65" customHeight="1">
      <c r="A98" s="141" t="s">
        <v>10</v>
      </c>
      <c r="B98" s="142"/>
      <c r="C98" s="142"/>
      <c r="D98" s="142"/>
      <c r="E98" s="142"/>
      <c r="F98" s="142"/>
    </row>
    <row r="99" spans="1:6" ht="12.2" customHeight="1">
      <c r="A99" s="108" t="s">
        <v>167</v>
      </c>
      <c r="B99" s="113">
        <v>60</v>
      </c>
      <c r="C99" s="1">
        <v>1.1000000000000001</v>
      </c>
      <c r="D99" s="1">
        <v>3.1</v>
      </c>
      <c r="E99" s="1">
        <v>3.7</v>
      </c>
      <c r="F99" s="1">
        <v>47.3</v>
      </c>
    </row>
    <row r="100" spans="1:6" ht="12.2" customHeight="1">
      <c r="A100" s="108" t="s">
        <v>168</v>
      </c>
      <c r="B100" s="113">
        <v>150</v>
      </c>
      <c r="C100" s="114">
        <v>4.7</v>
      </c>
      <c r="D100" s="114">
        <v>8</v>
      </c>
      <c r="E100" s="114">
        <v>20.5</v>
      </c>
      <c r="F100" s="114">
        <v>205.3</v>
      </c>
    </row>
    <row r="101" spans="1:6" ht="12.2" customHeight="1">
      <c r="A101" s="108" t="s">
        <v>169</v>
      </c>
      <c r="B101" s="113">
        <v>95</v>
      </c>
      <c r="C101" s="114">
        <v>9.6999999999999993</v>
      </c>
      <c r="D101" s="114">
        <v>8.3000000000000007</v>
      </c>
      <c r="E101" s="114">
        <v>5.8</v>
      </c>
      <c r="F101" s="114">
        <v>149.30000000000001</v>
      </c>
    </row>
    <row r="102" spans="1:6" ht="12.2" customHeight="1">
      <c r="A102" s="108" t="s">
        <v>44</v>
      </c>
      <c r="B102" s="113">
        <v>200</v>
      </c>
      <c r="C102" s="114">
        <v>1</v>
      </c>
      <c r="D102" s="114">
        <v>0.2</v>
      </c>
      <c r="E102" s="114">
        <v>19.600000000000001</v>
      </c>
      <c r="F102" s="114">
        <v>83.4</v>
      </c>
    </row>
    <row r="103" spans="1:6" ht="12.2" customHeight="1">
      <c r="A103" s="108" t="s">
        <v>22</v>
      </c>
      <c r="B103" s="113">
        <v>20</v>
      </c>
      <c r="C103" s="1">
        <v>1.1200000000000001</v>
      </c>
      <c r="D103" s="1">
        <v>0.22</v>
      </c>
      <c r="E103" s="1">
        <v>9.8800000000000008</v>
      </c>
      <c r="F103" s="1">
        <v>45.98</v>
      </c>
    </row>
    <row r="104" spans="1:6" ht="12.2" customHeight="1">
      <c r="A104" s="108" t="s">
        <v>32</v>
      </c>
      <c r="B104" s="113">
        <v>20</v>
      </c>
      <c r="C104" s="1">
        <v>1.53</v>
      </c>
      <c r="D104" s="1">
        <v>0.12</v>
      </c>
      <c r="E104" s="1">
        <v>10.039999999999999</v>
      </c>
      <c r="F104" s="1">
        <v>47.36</v>
      </c>
    </row>
    <row r="105" spans="1:6" ht="21.6" customHeight="1">
      <c r="A105" s="115" t="s">
        <v>23</v>
      </c>
      <c r="B105" s="116">
        <f>SUM(B99:B104)</f>
        <v>545</v>
      </c>
      <c r="C105" s="112">
        <f t="shared" ref="C105:F105" si="9">SUM(C99:C104)</f>
        <v>19.150000000000002</v>
      </c>
      <c r="D105" s="112">
        <f t="shared" si="9"/>
        <v>19.939999999999998</v>
      </c>
      <c r="E105" s="112">
        <f t="shared" si="9"/>
        <v>69.52000000000001</v>
      </c>
      <c r="F105" s="112">
        <f t="shared" si="9"/>
        <v>578.6400000000001</v>
      </c>
    </row>
    <row r="106" spans="1:6" s="6" customFormat="1" ht="14.1" customHeight="1">
      <c r="A106" s="153" t="s">
        <v>183</v>
      </c>
      <c r="B106" s="154"/>
      <c r="C106" s="154"/>
      <c r="D106" s="154"/>
      <c r="E106" s="154"/>
      <c r="F106" s="154"/>
    </row>
    <row r="107" spans="1:6" ht="13.35" customHeight="1">
      <c r="A107" s="111" t="s">
        <v>1</v>
      </c>
      <c r="B107" s="144" t="s">
        <v>2</v>
      </c>
      <c r="C107" s="146" t="s">
        <v>3</v>
      </c>
      <c r="D107" s="147"/>
      <c r="E107" s="148"/>
      <c r="F107" s="149" t="s">
        <v>4</v>
      </c>
    </row>
    <row r="108" spans="1:6" ht="26.65" customHeight="1">
      <c r="A108" s="111"/>
      <c r="B108" s="145"/>
      <c r="C108" s="112" t="s">
        <v>7</v>
      </c>
      <c r="D108" s="112" t="s">
        <v>8</v>
      </c>
      <c r="E108" s="112" t="s">
        <v>9</v>
      </c>
      <c r="F108" s="150"/>
    </row>
    <row r="109" spans="1:6" s="17" customFormat="1" ht="14.1" customHeight="1">
      <c r="A109" s="3" t="s">
        <v>184</v>
      </c>
      <c r="B109" s="15"/>
      <c r="C109" s="16">
        <f>C105+C94+C85+C74+C64+C54+C44+C33+C23+C13</f>
        <v>185.11</v>
      </c>
      <c r="D109" s="16">
        <f t="shared" ref="D109:F109" si="10">D105+D94+D85+D74+D64+D54+D44+D33+D23+D13</f>
        <v>190.97</v>
      </c>
      <c r="E109" s="16">
        <f t="shared" si="10"/>
        <v>705.96777777777788</v>
      </c>
      <c r="F109" s="16">
        <f t="shared" si="10"/>
        <v>5404.0399999999991</v>
      </c>
    </row>
    <row r="110" spans="1:6" s="17" customFormat="1" ht="14.1" customHeight="1">
      <c r="A110" s="3" t="s">
        <v>185</v>
      </c>
      <c r="B110" s="15"/>
      <c r="C110" s="16">
        <f>C109/10</f>
        <v>18.511000000000003</v>
      </c>
      <c r="D110" s="16">
        <f t="shared" ref="D110:F110" si="11">D109/10</f>
        <v>19.097000000000001</v>
      </c>
      <c r="E110" s="16">
        <f t="shared" si="11"/>
        <v>70.596777777777788</v>
      </c>
      <c r="F110" s="16">
        <f t="shared" si="11"/>
        <v>540.40399999999988</v>
      </c>
    </row>
    <row r="111" spans="1:6" s="17" customFormat="1" ht="14.1" customHeight="1">
      <c r="A111" s="3" t="s">
        <v>192</v>
      </c>
      <c r="B111" s="15"/>
      <c r="C111" s="16">
        <v>1</v>
      </c>
      <c r="D111" s="16">
        <v>1</v>
      </c>
      <c r="E111" s="16">
        <v>4</v>
      </c>
      <c r="F111" s="16"/>
    </row>
    <row r="112" spans="1:6" s="6" customFormat="1" ht="14.1" customHeight="1">
      <c r="A112" s="18"/>
      <c r="B112" s="19"/>
      <c r="C112" s="20"/>
      <c r="D112" s="20"/>
      <c r="E112" s="20"/>
      <c r="F112" s="20"/>
    </row>
    <row r="113" spans="1:6" s="21" customFormat="1" ht="35.450000000000003" customHeight="1">
      <c r="A113" s="160" t="s">
        <v>186</v>
      </c>
      <c r="B113" s="160"/>
      <c r="C113" s="160"/>
      <c r="D113" s="160"/>
      <c r="E113" s="160"/>
      <c r="F113" s="160"/>
    </row>
    <row r="114" spans="1:6" s="17" customFormat="1" ht="24" customHeight="1">
      <c r="A114" s="3" t="s">
        <v>187</v>
      </c>
      <c r="B114" s="15"/>
      <c r="C114" s="16" t="s">
        <v>188</v>
      </c>
      <c r="D114" s="16"/>
      <c r="E114" s="16"/>
      <c r="F114" s="22"/>
    </row>
    <row r="115" spans="1:6" ht="13.5">
      <c r="A115" s="3" t="s">
        <v>191</v>
      </c>
      <c r="B115" s="117"/>
      <c r="C115" s="118">
        <f>(B13+B23+B33+B44+B54+B64+B74+B85+B94+B105)/10</f>
        <v>526</v>
      </c>
      <c r="D115" s="118"/>
      <c r="E115" s="118"/>
    </row>
  </sheetData>
  <mergeCells count="57">
    <mergeCell ref="A7:F7"/>
    <mergeCell ref="C1:F1"/>
    <mergeCell ref="A3:F3"/>
    <mergeCell ref="A4:F4"/>
    <mergeCell ref="B5:B6"/>
    <mergeCell ref="C5:E5"/>
    <mergeCell ref="F5:F6"/>
    <mergeCell ref="A24:F24"/>
    <mergeCell ref="B25:B26"/>
    <mergeCell ref="A86:F86"/>
    <mergeCell ref="B87:B88"/>
    <mergeCell ref="A78:F78"/>
    <mergeCell ref="A65:F65"/>
    <mergeCell ref="A68:F68"/>
    <mergeCell ref="A75:F75"/>
    <mergeCell ref="B76:B77"/>
    <mergeCell ref="C76:E76"/>
    <mergeCell ref="F76:F77"/>
    <mergeCell ref="A55:F55"/>
    <mergeCell ref="B56:B57"/>
    <mergeCell ref="A45:F45"/>
    <mergeCell ref="B46:B47"/>
    <mergeCell ref="A35:F35"/>
    <mergeCell ref="A14:F14"/>
    <mergeCell ref="B15:B16"/>
    <mergeCell ref="C15:E15"/>
    <mergeCell ref="F15:F16"/>
    <mergeCell ref="A17:F17"/>
    <mergeCell ref="A58:F58"/>
    <mergeCell ref="B66:B67"/>
    <mergeCell ref="C66:E66"/>
    <mergeCell ref="F66:F67"/>
    <mergeCell ref="C25:E25"/>
    <mergeCell ref="F25:F26"/>
    <mergeCell ref="A27:F27"/>
    <mergeCell ref="B36:B37"/>
    <mergeCell ref="C46:E46"/>
    <mergeCell ref="F46:F47"/>
    <mergeCell ref="A48:F48"/>
    <mergeCell ref="C36:E36"/>
    <mergeCell ref="F36:F37"/>
    <mergeCell ref="A38:F38"/>
    <mergeCell ref="C56:E56"/>
    <mergeCell ref="F56:F57"/>
    <mergeCell ref="C87:E87"/>
    <mergeCell ref="F87:F88"/>
    <mergeCell ref="A89:F89"/>
    <mergeCell ref="A95:F95"/>
    <mergeCell ref="B96:B97"/>
    <mergeCell ref="C96:E96"/>
    <mergeCell ref="B107:B108"/>
    <mergeCell ref="C107:E107"/>
    <mergeCell ref="F107:F108"/>
    <mergeCell ref="A113:F113"/>
    <mergeCell ref="F96:F97"/>
    <mergeCell ref="A98:F98"/>
    <mergeCell ref="A106:F106"/>
  </mergeCells>
  <pageMargins left="0" right="0" top="0" bottom="0" header="0" footer="0"/>
  <pageSetup paperSize="9" scale="98" orientation="portrait" horizontalDpi="0" verticalDpi="0" r:id="rId1"/>
  <rowBreaks count="2" manualBreakCount="2">
    <brk id="44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workbookViewId="0">
      <selection activeCell="C39" sqref="C39"/>
    </sheetView>
  </sheetViews>
  <sheetFormatPr defaultColWidth="9.1640625" defaultRowHeight="12.75"/>
  <cols>
    <col min="1" max="1" width="67.1640625" style="49" customWidth="1"/>
    <col min="2" max="2" width="5.6640625" style="33" customWidth="1"/>
    <col min="3" max="3" width="11.5" style="31" customWidth="1"/>
    <col min="4" max="4" width="10.5" style="31" customWidth="1"/>
    <col min="5" max="5" width="11.5" style="31" customWidth="1"/>
    <col min="6" max="6" width="20.1640625" style="31" customWidth="1"/>
    <col min="7" max="16384" width="9.1640625" style="49"/>
  </cols>
  <sheetData>
    <row r="1" spans="1:6" s="6" customFormat="1" ht="82.5" customHeight="1">
      <c r="A1" s="109" t="s">
        <v>193</v>
      </c>
      <c r="B1" s="110"/>
      <c r="C1" s="157" t="s">
        <v>194</v>
      </c>
      <c r="D1" s="158"/>
      <c r="E1" s="158"/>
      <c r="F1" s="158"/>
    </row>
    <row r="2" spans="1:6" ht="22.9" customHeight="1"/>
    <row r="3" spans="1:6" ht="13.5" customHeight="1">
      <c r="A3" s="155" t="s">
        <v>0</v>
      </c>
      <c r="B3" s="156"/>
      <c r="C3" s="156"/>
      <c r="D3" s="156"/>
      <c r="E3" s="156"/>
      <c r="F3" s="156"/>
    </row>
    <row r="4" spans="1:6" ht="28.35" customHeight="1">
      <c r="A4" s="153" t="s">
        <v>210</v>
      </c>
      <c r="B4" s="159"/>
      <c r="C4" s="159"/>
      <c r="D4" s="159"/>
      <c r="E4" s="159"/>
      <c r="F4" s="159"/>
    </row>
    <row r="5" spans="1:6" ht="13.35" customHeight="1">
      <c r="A5" s="111" t="s">
        <v>1</v>
      </c>
      <c r="B5" s="144" t="s">
        <v>2</v>
      </c>
      <c r="C5" s="146" t="s">
        <v>3</v>
      </c>
      <c r="D5" s="147"/>
      <c r="E5" s="148"/>
      <c r="F5" s="149" t="s">
        <v>4</v>
      </c>
    </row>
    <row r="6" spans="1:6" ht="26.65" customHeight="1">
      <c r="A6" s="111"/>
      <c r="B6" s="145"/>
      <c r="C6" s="112" t="s">
        <v>7</v>
      </c>
      <c r="D6" s="112" t="s">
        <v>8</v>
      </c>
      <c r="E6" s="112" t="s">
        <v>9</v>
      </c>
      <c r="F6" s="150"/>
    </row>
    <row r="7" spans="1:6" ht="14.65" customHeight="1">
      <c r="A7" s="141" t="s">
        <v>24</v>
      </c>
      <c r="B7" s="142"/>
      <c r="C7" s="142"/>
      <c r="D7" s="142"/>
      <c r="E7" s="142"/>
      <c r="F7" s="142"/>
    </row>
    <row r="8" spans="1:6" ht="12.2" customHeight="1">
      <c r="A8" s="108" t="s">
        <v>269</v>
      </c>
      <c r="B8" s="113">
        <v>90</v>
      </c>
      <c r="C8" s="114">
        <v>2.91</v>
      </c>
      <c r="D8" s="114">
        <v>6.94</v>
      </c>
      <c r="E8" s="114">
        <v>4.12</v>
      </c>
      <c r="F8" s="114">
        <v>100.79</v>
      </c>
    </row>
    <row r="9" spans="1:6" ht="12.2" customHeight="1">
      <c r="A9" s="108" t="s">
        <v>26</v>
      </c>
      <c r="B9" s="113">
        <v>200</v>
      </c>
      <c r="C9" s="114">
        <v>2.6</v>
      </c>
      <c r="D9" s="114">
        <v>2.2999999999999998</v>
      </c>
      <c r="E9" s="114">
        <v>17.600000000000001</v>
      </c>
      <c r="F9" s="114">
        <v>101.7</v>
      </c>
    </row>
    <row r="10" spans="1:6" ht="12.2" customHeight="1">
      <c r="A10" s="108" t="s">
        <v>28</v>
      </c>
      <c r="B10" s="113">
        <v>150</v>
      </c>
      <c r="C10" s="114">
        <v>10.68</v>
      </c>
      <c r="D10" s="114">
        <v>12.5</v>
      </c>
      <c r="E10" s="114">
        <v>13.34</v>
      </c>
      <c r="F10" s="114">
        <v>183.12</v>
      </c>
    </row>
    <row r="11" spans="1:6" ht="12.2" customHeight="1">
      <c r="A11" s="108" t="s">
        <v>30</v>
      </c>
      <c r="B11" s="113">
        <v>200</v>
      </c>
      <c r="C11" s="114">
        <v>0.4</v>
      </c>
      <c r="D11" s="114">
        <v>0</v>
      </c>
      <c r="E11" s="114">
        <v>29.1</v>
      </c>
      <c r="F11" s="114">
        <v>119.8</v>
      </c>
    </row>
    <row r="12" spans="1:6" ht="12.2" customHeight="1">
      <c r="A12" s="108" t="s">
        <v>32</v>
      </c>
      <c r="B12" s="113">
        <v>30</v>
      </c>
      <c r="C12" s="1">
        <v>2.2999999999999998</v>
      </c>
      <c r="D12" s="1">
        <v>0.19</v>
      </c>
      <c r="E12" s="1">
        <v>15.05</v>
      </c>
      <c r="F12" s="1">
        <v>71.05</v>
      </c>
    </row>
    <row r="13" spans="1:6" ht="12.2" customHeight="1">
      <c r="A13" s="108" t="s">
        <v>22</v>
      </c>
      <c r="B13" s="113">
        <v>30</v>
      </c>
      <c r="C13" s="1">
        <v>1.99</v>
      </c>
      <c r="D13" s="1">
        <v>0.26</v>
      </c>
      <c r="E13" s="1">
        <v>12.72</v>
      </c>
      <c r="F13" s="1">
        <v>61.19</v>
      </c>
    </row>
    <row r="14" spans="1:6" ht="12.2" customHeight="1">
      <c r="A14" s="108" t="s">
        <v>139</v>
      </c>
      <c r="B14" s="113">
        <v>200</v>
      </c>
      <c r="C14" s="114">
        <v>5.6</v>
      </c>
      <c r="D14" s="114">
        <v>4.9000000000000004</v>
      </c>
      <c r="E14" s="114">
        <v>9.3000000000000007</v>
      </c>
      <c r="F14" s="114">
        <v>104.8</v>
      </c>
    </row>
    <row r="15" spans="1:6" ht="21.6" customHeight="1">
      <c r="A15" s="115" t="s">
        <v>23</v>
      </c>
      <c r="B15" s="116">
        <f>SUM(B8:B14)</f>
        <v>900</v>
      </c>
      <c r="C15" s="112">
        <f t="shared" ref="C15:F15" si="0">SUM(C8:C14)</f>
        <v>26.479999999999997</v>
      </c>
      <c r="D15" s="112">
        <f t="shared" si="0"/>
        <v>27.090000000000003</v>
      </c>
      <c r="E15" s="112">
        <f t="shared" si="0"/>
        <v>101.22999999999999</v>
      </c>
      <c r="F15" s="112">
        <f t="shared" si="0"/>
        <v>742.45</v>
      </c>
    </row>
    <row r="16" spans="1:6" ht="28.35" customHeight="1">
      <c r="A16" s="153" t="s">
        <v>211</v>
      </c>
      <c r="B16" s="159"/>
      <c r="C16" s="159"/>
      <c r="D16" s="159"/>
      <c r="E16" s="159"/>
      <c r="F16" s="159"/>
    </row>
    <row r="17" spans="1:6" ht="13.35" customHeight="1">
      <c r="A17" s="111" t="s">
        <v>1</v>
      </c>
      <c r="B17" s="144" t="s">
        <v>2</v>
      </c>
      <c r="C17" s="146" t="s">
        <v>3</v>
      </c>
      <c r="D17" s="147"/>
      <c r="E17" s="148"/>
      <c r="F17" s="149" t="s">
        <v>4</v>
      </c>
    </row>
    <row r="18" spans="1:6" ht="26.65" customHeight="1">
      <c r="A18" s="111"/>
      <c r="B18" s="145"/>
      <c r="C18" s="112" t="s">
        <v>7</v>
      </c>
      <c r="D18" s="112" t="s">
        <v>8</v>
      </c>
      <c r="E18" s="112" t="s">
        <v>9</v>
      </c>
      <c r="F18" s="150"/>
    </row>
    <row r="19" spans="1:6" ht="14.65" customHeight="1">
      <c r="A19" s="141" t="s">
        <v>24</v>
      </c>
      <c r="B19" s="142"/>
      <c r="C19" s="142"/>
      <c r="D19" s="142"/>
      <c r="E19" s="142"/>
      <c r="F19" s="142"/>
    </row>
    <row r="20" spans="1:6" ht="12.2" customHeight="1">
      <c r="A20" s="108" t="s">
        <v>40</v>
      </c>
      <c r="B20" s="113">
        <v>60</v>
      </c>
      <c r="C20" s="114">
        <v>0.48</v>
      </c>
      <c r="D20" s="114">
        <v>0.06</v>
      </c>
      <c r="E20" s="114">
        <v>1.07</v>
      </c>
      <c r="F20" s="114">
        <v>7.8</v>
      </c>
    </row>
    <row r="21" spans="1:6" ht="12.2" customHeight="1">
      <c r="A21" s="108" t="s">
        <v>49</v>
      </c>
      <c r="B21" s="113">
        <v>200</v>
      </c>
      <c r="C21" s="114">
        <v>3</v>
      </c>
      <c r="D21" s="114">
        <v>4.2</v>
      </c>
      <c r="E21" s="114">
        <v>14.6</v>
      </c>
      <c r="F21" s="114">
        <v>111.6</v>
      </c>
    </row>
    <row r="22" spans="1:6" ht="12.2" customHeight="1">
      <c r="A22" s="108" t="s">
        <v>50</v>
      </c>
      <c r="B22" s="113">
        <v>150</v>
      </c>
      <c r="C22" s="114">
        <v>11.2</v>
      </c>
      <c r="D22" s="114">
        <v>14.7</v>
      </c>
      <c r="E22" s="114">
        <v>31.9</v>
      </c>
      <c r="F22" s="114">
        <v>329.4</v>
      </c>
    </row>
    <row r="23" spans="1:6" ht="12.2" customHeight="1">
      <c r="A23" s="108" t="s">
        <v>52</v>
      </c>
      <c r="B23" s="113">
        <v>180</v>
      </c>
      <c r="C23" s="114">
        <v>5.2</v>
      </c>
      <c r="D23" s="114">
        <v>4.5</v>
      </c>
      <c r="E23" s="114">
        <v>7.2</v>
      </c>
      <c r="F23" s="114">
        <v>95.4</v>
      </c>
    </row>
    <row r="24" spans="1:6" ht="12.2" customHeight="1">
      <c r="A24" s="108" t="s">
        <v>32</v>
      </c>
      <c r="B24" s="113">
        <v>40</v>
      </c>
      <c r="C24" s="1">
        <v>3.05</v>
      </c>
      <c r="D24" s="1">
        <v>0.25</v>
      </c>
      <c r="E24" s="1">
        <v>20.07</v>
      </c>
      <c r="F24" s="1">
        <v>94.73</v>
      </c>
    </row>
    <row r="25" spans="1:6" ht="12.2" customHeight="1">
      <c r="A25" s="108" t="s">
        <v>22</v>
      </c>
      <c r="B25" s="113">
        <v>30</v>
      </c>
      <c r="C25" s="1">
        <v>1.99</v>
      </c>
      <c r="D25" s="1">
        <v>0.26</v>
      </c>
      <c r="E25" s="1">
        <v>12.72</v>
      </c>
      <c r="F25" s="1">
        <v>61.19</v>
      </c>
    </row>
    <row r="26" spans="1:6" ht="12.2" customHeight="1">
      <c r="A26" s="12" t="s">
        <v>268</v>
      </c>
      <c r="B26" s="13">
        <v>150</v>
      </c>
      <c r="C26" s="106">
        <v>2</v>
      </c>
      <c r="D26" s="106">
        <v>1.5</v>
      </c>
      <c r="E26" s="106">
        <v>13.2</v>
      </c>
      <c r="F26" s="106">
        <v>66.3</v>
      </c>
    </row>
    <row r="27" spans="1:6" ht="21.6" customHeight="1">
      <c r="A27" s="115" t="s">
        <v>23</v>
      </c>
      <c r="B27" s="116">
        <f>SUM(B20:B26)</f>
        <v>810</v>
      </c>
      <c r="C27" s="112">
        <f t="shared" ref="C27:F27" si="1">SUM(C20:C26)</f>
        <v>26.919999999999998</v>
      </c>
      <c r="D27" s="112">
        <f t="shared" si="1"/>
        <v>25.470000000000002</v>
      </c>
      <c r="E27" s="112">
        <f t="shared" si="1"/>
        <v>100.76</v>
      </c>
      <c r="F27" s="112">
        <f t="shared" si="1"/>
        <v>766.41999999999985</v>
      </c>
    </row>
    <row r="28" spans="1:6" ht="28.35" customHeight="1">
      <c r="A28" s="153" t="s">
        <v>212</v>
      </c>
      <c r="B28" s="159"/>
      <c r="C28" s="159"/>
      <c r="D28" s="159"/>
      <c r="E28" s="159"/>
      <c r="F28" s="159"/>
    </row>
    <row r="29" spans="1:6" ht="13.35" customHeight="1">
      <c r="A29" s="111" t="s">
        <v>1</v>
      </c>
      <c r="B29" s="144" t="s">
        <v>2</v>
      </c>
      <c r="C29" s="146" t="s">
        <v>3</v>
      </c>
      <c r="D29" s="147"/>
      <c r="E29" s="148"/>
      <c r="F29" s="149" t="s">
        <v>4</v>
      </c>
    </row>
    <row r="30" spans="1:6" ht="26.65" customHeight="1">
      <c r="A30" s="111"/>
      <c r="B30" s="145"/>
      <c r="C30" s="112" t="s">
        <v>7</v>
      </c>
      <c r="D30" s="112" t="s">
        <v>8</v>
      </c>
      <c r="E30" s="112" t="s">
        <v>9</v>
      </c>
      <c r="F30" s="150"/>
    </row>
    <row r="31" spans="1:6" ht="14.65" customHeight="1">
      <c r="A31" s="141" t="s">
        <v>24</v>
      </c>
      <c r="B31" s="142"/>
      <c r="C31" s="142"/>
      <c r="D31" s="142"/>
      <c r="E31" s="142"/>
      <c r="F31" s="142"/>
    </row>
    <row r="32" spans="1:6" ht="12.2" customHeight="1">
      <c r="A32" s="12" t="s">
        <v>273</v>
      </c>
      <c r="B32" s="13">
        <v>60</v>
      </c>
      <c r="C32" s="1">
        <v>1.5</v>
      </c>
      <c r="D32" s="1">
        <v>7.3</v>
      </c>
      <c r="E32" s="1">
        <v>4.5999999999999996</v>
      </c>
      <c r="F32" s="1">
        <v>71.400000000000006</v>
      </c>
    </row>
    <row r="33" spans="1:6" ht="12.2" customHeight="1">
      <c r="A33" s="108" t="s">
        <v>64</v>
      </c>
      <c r="B33" s="113">
        <v>200</v>
      </c>
      <c r="C33" s="114">
        <v>1.4</v>
      </c>
      <c r="D33" s="114">
        <v>4.0999999999999996</v>
      </c>
      <c r="E33" s="114">
        <v>8</v>
      </c>
      <c r="F33" s="114">
        <v>74.5</v>
      </c>
    </row>
    <row r="34" spans="1:6" ht="12.2" customHeight="1">
      <c r="A34" s="108" t="s">
        <v>66</v>
      </c>
      <c r="B34" s="113">
        <v>150</v>
      </c>
      <c r="C34" s="114">
        <v>5.5</v>
      </c>
      <c r="D34" s="114">
        <v>7.2</v>
      </c>
      <c r="E34" s="114">
        <v>17.7</v>
      </c>
      <c r="F34" s="114">
        <v>176.3</v>
      </c>
    </row>
    <row r="35" spans="1:6" ht="12.2" customHeight="1">
      <c r="A35" s="108" t="s">
        <v>270</v>
      </c>
      <c r="B35" s="113">
        <v>120</v>
      </c>
      <c r="C35" s="114">
        <v>13.52</v>
      </c>
      <c r="D35" s="114">
        <v>8.1999999999999993</v>
      </c>
      <c r="E35" s="114">
        <v>14.47</v>
      </c>
      <c r="F35" s="114">
        <v>203.66</v>
      </c>
    </row>
    <row r="36" spans="1:6" ht="12.2" customHeight="1">
      <c r="A36" s="108" t="s">
        <v>69</v>
      </c>
      <c r="B36" s="113">
        <v>200</v>
      </c>
      <c r="C36" s="114">
        <v>0.6</v>
      </c>
      <c r="D36" s="114">
        <v>0.4</v>
      </c>
      <c r="E36" s="114">
        <v>31.6</v>
      </c>
      <c r="F36" s="114">
        <v>135.80000000000001</v>
      </c>
    </row>
    <row r="37" spans="1:6" ht="12.2" customHeight="1">
      <c r="A37" s="108" t="s">
        <v>221</v>
      </c>
      <c r="B37" s="113">
        <v>100</v>
      </c>
      <c r="C37" s="114">
        <v>0.4</v>
      </c>
      <c r="D37" s="114">
        <v>0.4</v>
      </c>
      <c r="E37" s="114">
        <v>9.8000000000000007</v>
      </c>
      <c r="F37" s="114">
        <v>47</v>
      </c>
    </row>
    <row r="38" spans="1:6" ht="12.2" customHeight="1">
      <c r="A38" s="108" t="s">
        <v>32</v>
      </c>
      <c r="B38" s="113">
        <v>40</v>
      </c>
      <c r="C38" s="1">
        <v>3.05</v>
      </c>
      <c r="D38" s="1">
        <v>0.25</v>
      </c>
      <c r="E38" s="1">
        <v>20.07</v>
      </c>
      <c r="F38" s="1">
        <v>94.73</v>
      </c>
    </row>
    <row r="39" spans="1:6" ht="21.6" customHeight="1">
      <c r="A39" s="115" t="s">
        <v>23</v>
      </c>
      <c r="B39" s="116">
        <f>SUM(B32:B38)</f>
        <v>870</v>
      </c>
      <c r="C39" s="112">
        <f t="shared" ref="C39:F39" si="2">SUM(C32:C38)</f>
        <v>25.970000000000002</v>
      </c>
      <c r="D39" s="112">
        <f t="shared" si="2"/>
        <v>27.849999999999994</v>
      </c>
      <c r="E39" s="112">
        <f t="shared" si="2"/>
        <v>106.24000000000001</v>
      </c>
      <c r="F39" s="112">
        <f t="shared" si="2"/>
        <v>803.3900000000001</v>
      </c>
    </row>
    <row r="40" spans="1:6" ht="1.1499999999999999" customHeight="1"/>
    <row r="41" spans="1:6" ht="28.35" customHeight="1">
      <c r="A41" s="153" t="s">
        <v>213</v>
      </c>
      <c r="B41" s="159"/>
      <c r="C41" s="159"/>
      <c r="D41" s="159"/>
      <c r="E41" s="159"/>
      <c r="F41" s="159"/>
    </row>
    <row r="42" spans="1:6" ht="13.35" customHeight="1">
      <c r="A42" s="111" t="s">
        <v>1</v>
      </c>
      <c r="B42" s="144" t="s">
        <v>2</v>
      </c>
      <c r="C42" s="146" t="s">
        <v>3</v>
      </c>
      <c r="D42" s="147"/>
      <c r="E42" s="148"/>
      <c r="F42" s="149" t="s">
        <v>4</v>
      </c>
    </row>
    <row r="43" spans="1:6" ht="26.65" customHeight="1">
      <c r="A43" s="111"/>
      <c r="B43" s="145"/>
      <c r="C43" s="112" t="s">
        <v>7</v>
      </c>
      <c r="D43" s="112" t="s">
        <v>8</v>
      </c>
      <c r="E43" s="112" t="s">
        <v>9</v>
      </c>
      <c r="F43" s="150"/>
    </row>
    <row r="44" spans="1:6" ht="14.65" customHeight="1">
      <c r="A44" s="141" t="s">
        <v>24</v>
      </c>
      <c r="B44" s="142"/>
      <c r="C44" s="142"/>
      <c r="D44" s="142"/>
      <c r="E44" s="142"/>
      <c r="F44" s="142"/>
    </row>
    <row r="45" spans="1:6" ht="12.2" customHeight="1">
      <c r="A45" s="108" t="s">
        <v>74</v>
      </c>
      <c r="B45" s="113">
        <v>60</v>
      </c>
      <c r="C45" s="114">
        <v>0.8</v>
      </c>
      <c r="D45" s="114">
        <v>3</v>
      </c>
      <c r="E45" s="114">
        <v>4.2</v>
      </c>
      <c r="F45" s="114">
        <v>47.5</v>
      </c>
    </row>
    <row r="46" spans="1:6" ht="12.2" customHeight="1">
      <c r="A46" s="108" t="s">
        <v>75</v>
      </c>
      <c r="B46" s="113">
        <v>200</v>
      </c>
      <c r="C46" s="114">
        <v>3</v>
      </c>
      <c r="D46" s="114">
        <v>4.7</v>
      </c>
      <c r="E46" s="114">
        <v>12.4</v>
      </c>
      <c r="F46" s="114">
        <v>107.3</v>
      </c>
    </row>
    <row r="47" spans="1:6" ht="12.2" customHeight="1">
      <c r="A47" s="108" t="s">
        <v>77</v>
      </c>
      <c r="B47" s="113">
        <v>170</v>
      </c>
      <c r="C47" s="114">
        <v>12.4</v>
      </c>
      <c r="D47" s="114">
        <v>14.1</v>
      </c>
      <c r="E47" s="114">
        <v>18.899999999999999</v>
      </c>
      <c r="F47" s="114">
        <v>300.5</v>
      </c>
    </row>
    <row r="48" spans="1:6" ht="12.2" customHeight="1">
      <c r="A48" s="108" t="s">
        <v>79</v>
      </c>
      <c r="B48" s="113">
        <v>180</v>
      </c>
      <c r="C48" s="114">
        <v>3.4</v>
      </c>
      <c r="D48" s="114">
        <v>2.7</v>
      </c>
      <c r="E48" s="114">
        <v>14.2</v>
      </c>
      <c r="F48" s="114">
        <v>95.9</v>
      </c>
    </row>
    <row r="49" spans="1:6" ht="12.2" customHeight="1">
      <c r="A49" s="108" t="s">
        <v>32</v>
      </c>
      <c r="B49" s="113">
        <v>40</v>
      </c>
      <c r="C49" s="1">
        <v>3.05</v>
      </c>
      <c r="D49" s="1">
        <v>0.25</v>
      </c>
      <c r="E49" s="1">
        <v>20.07</v>
      </c>
      <c r="F49" s="1">
        <v>94.73</v>
      </c>
    </row>
    <row r="50" spans="1:6" ht="12.2" customHeight="1">
      <c r="A50" s="108" t="s">
        <v>22</v>
      </c>
      <c r="B50" s="113">
        <v>20</v>
      </c>
      <c r="C50" s="1">
        <v>1.1200000000000001</v>
      </c>
      <c r="D50" s="1">
        <v>0.22</v>
      </c>
      <c r="E50" s="1">
        <v>9.8800000000000008</v>
      </c>
      <c r="F50" s="1">
        <v>45.98</v>
      </c>
    </row>
    <row r="51" spans="1:6" ht="12.2" customHeight="1">
      <c r="A51" s="108" t="s">
        <v>81</v>
      </c>
      <c r="B51" s="113">
        <v>30</v>
      </c>
      <c r="C51" s="114">
        <v>2.2999999999999998</v>
      </c>
      <c r="D51" s="114">
        <v>2.9</v>
      </c>
      <c r="E51" s="114">
        <v>22.3</v>
      </c>
      <c r="F51" s="114">
        <v>125.1</v>
      </c>
    </row>
    <row r="52" spans="1:6" ht="21.6" customHeight="1">
      <c r="A52" s="115" t="s">
        <v>23</v>
      </c>
      <c r="B52" s="116">
        <f>SUM(B45:B51)</f>
        <v>700</v>
      </c>
      <c r="C52" s="112">
        <f t="shared" ref="C52:F52" si="3">SUM(C45:C51)</f>
        <v>26.07</v>
      </c>
      <c r="D52" s="112">
        <f t="shared" si="3"/>
        <v>27.869999999999997</v>
      </c>
      <c r="E52" s="112">
        <f t="shared" si="3"/>
        <v>101.95</v>
      </c>
      <c r="F52" s="112">
        <f t="shared" si="3"/>
        <v>817.0100000000001</v>
      </c>
    </row>
    <row r="53" spans="1:6" ht="28.35" customHeight="1">
      <c r="A53" s="153" t="s">
        <v>214</v>
      </c>
      <c r="B53" s="159"/>
      <c r="C53" s="159"/>
      <c r="D53" s="159"/>
      <c r="E53" s="159"/>
      <c r="F53" s="159"/>
    </row>
    <row r="54" spans="1:6" ht="13.35" customHeight="1">
      <c r="A54" s="111" t="s">
        <v>1</v>
      </c>
      <c r="B54" s="144" t="s">
        <v>2</v>
      </c>
      <c r="C54" s="146" t="s">
        <v>3</v>
      </c>
      <c r="D54" s="147"/>
      <c r="E54" s="148"/>
      <c r="F54" s="149" t="s">
        <v>4</v>
      </c>
    </row>
    <row r="55" spans="1:6" ht="26.65" customHeight="1">
      <c r="A55" s="111"/>
      <c r="B55" s="145"/>
      <c r="C55" s="112" t="s">
        <v>7</v>
      </c>
      <c r="D55" s="112" t="s">
        <v>8</v>
      </c>
      <c r="E55" s="112" t="s">
        <v>9</v>
      </c>
      <c r="F55" s="150"/>
    </row>
    <row r="56" spans="1:6" ht="14.65" customHeight="1">
      <c r="A56" s="141" t="s">
        <v>24</v>
      </c>
      <c r="B56" s="142"/>
      <c r="C56" s="142"/>
      <c r="D56" s="142"/>
      <c r="E56" s="142"/>
      <c r="F56" s="142"/>
    </row>
    <row r="57" spans="1:6" ht="12.2" customHeight="1">
      <c r="A57" s="108" t="s">
        <v>91</v>
      </c>
      <c r="B57" s="113">
        <v>60</v>
      </c>
      <c r="C57" s="114">
        <v>0.7</v>
      </c>
      <c r="D57" s="114">
        <v>3.1</v>
      </c>
      <c r="E57" s="114">
        <v>5.7</v>
      </c>
      <c r="F57" s="114">
        <v>54</v>
      </c>
    </row>
    <row r="58" spans="1:6" ht="12.2" customHeight="1">
      <c r="A58" s="108" t="s">
        <v>94</v>
      </c>
      <c r="B58" s="113">
        <v>200</v>
      </c>
      <c r="C58" s="114">
        <v>7.1</v>
      </c>
      <c r="D58" s="114">
        <v>8.6999999999999993</v>
      </c>
      <c r="E58" s="114">
        <v>6.1</v>
      </c>
      <c r="F58" s="114">
        <v>230.1</v>
      </c>
    </row>
    <row r="59" spans="1:6" ht="12.2" customHeight="1">
      <c r="A59" s="108" t="s">
        <v>96</v>
      </c>
      <c r="B59" s="113">
        <v>150</v>
      </c>
      <c r="C59" s="114">
        <v>9.0500000000000007</v>
      </c>
      <c r="D59" s="114">
        <v>10.9</v>
      </c>
      <c r="E59" s="114">
        <v>43.1</v>
      </c>
      <c r="F59" s="114">
        <v>239.1</v>
      </c>
    </row>
    <row r="60" spans="1:6" ht="12.2" customHeight="1">
      <c r="A60" s="108" t="s">
        <v>44</v>
      </c>
      <c r="B60" s="113">
        <v>200</v>
      </c>
      <c r="C60" s="114">
        <v>1</v>
      </c>
      <c r="D60" s="114">
        <v>0.2</v>
      </c>
      <c r="E60" s="114">
        <v>19.600000000000001</v>
      </c>
      <c r="F60" s="114">
        <v>83.4</v>
      </c>
    </row>
    <row r="61" spans="1:6" ht="12.2" customHeight="1">
      <c r="A61" s="108" t="s">
        <v>32</v>
      </c>
      <c r="B61" s="113">
        <v>30</v>
      </c>
      <c r="C61" s="1">
        <v>2.2999999999999998</v>
      </c>
      <c r="D61" s="1">
        <v>0.19</v>
      </c>
      <c r="E61" s="1">
        <v>15.05</v>
      </c>
      <c r="F61" s="1">
        <v>71.05</v>
      </c>
    </row>
    <row r="62" spans="1:6" ht="12.2" customHeight="1">
      <c r="A62" s="108" t="s">
        <v>22</v>
      </c>
      <c r="B62" s="113">
        <v>20</v>
      </c>
      <c r="C62" s="1">
        <v>1.1200000000000001</v>
      </c>
      <c r="D62" s="1">
        <v>0.22</v>
      </c>
      <c r="E62" s="1">
        <v>9.8800000000000008</v>
      </c>
      <c r="F62" s="1">
        <v>45.98</v>
      </c>
    </row>
    <row r="63" spans="1:6" ht="12.2" customHeight="1">
      <c r="A63" s="108" t="s">
        <v>139</v>
      </c>
      <c r="B63" s="113">
        <v>200</v>
      </c>
      <c r="C63" s="114">
        <v>5.6</v>
      </c>
      <c r="D63" s="114">
        <v>4.9000000000000004</v>
      </c>
      <c r="E63" s="114">
        <v>9.3000000000000007</v>
      </c>
      <c r="F63" s="114">
        <v>104.8</v>
      </c>
    </row>
    <row r="64" spans="1:6" ht="21.6" customHeight="1">
      <c r="A64" s="115" t="s">
        <v>23</v>
      </c>
      <c r="B64" s="116">
        <f>SUM(B57:B63)</f>
        <v>860</v>
      </c>
      <c r="C64" s="112">
        <f t="shared" ref="C64:F64" si="4">SUM(C57:C63)</f>
        <v>26.870000000000005</v>
      </c>
      <c r="D64" s="112">
        <f t="shared" si="4"/>
        <v>28.21</v>
      </c>
      <c r="E64" s="112">
        <f t="shared" si="4"/>
        <v>108.72999999999999</v>
      </c>
      <c r="F64" s="112">
        <f t="shared" si="4"/>
        <v>828.43</v>
      </c>
    </row>
    <row r="65" spans="1:6" ht="28.35" customHeight="1">
      <c r="A65" s="153" t="s">
        <v>219</v>
      </c>
      <c r="B65" s="159"/>
      <c r="C65" s="159"/>
      <c r="D65" s="159"/>
      <c r="E65" s="159"/>
      <c r="F65" s="159"/>
    </row>
    <row r="66" spans="1:6" ht="13.35" customHeight="1">
      <c r="A66" s="111" t="s">
        <v>1</v>
      </c>
      <c r="B66" s="144" t="s">
        <v>2</v>
      </c>
      <c r="C66" s="146" t="s">
        <v>3</v>
      </c>
      <c r="D66" s="147"/>
      <c r="E66" s="148"/>
      <c r="F66" s="149" t="s">
        <v>4</v>
      </c>
    </row>
    <row r="67" spans="1:6" ht="26.65" customHeight="1">
      <c r="A67" s="111"/>
      <c r="B67" s="145"/>
      <c r="C67" s="112" t="s">
        <v>7</v>
      </c>
      <c r="D67" s="112" t="s">
        <v>8</v>
      </c>
      <c r="E67" s="112" t="s">
        <v>9</v>
      </c>
      <c r="F67" s="150"/>
    </row>
    <row r="68" spans="1:6" ht="14.65" customHeight="1">
      <c r="A68" s="141" t="s">
        <v>24</v>
      </c>
      <c r="B68" s="142"/>
      <c r="C68" s="142"/>
      <c r="D68" s="142"/>
      <c r="E68" s="142"/>
      <c r="F68" s="142"/>
    </row>
    <row r="69" spans="1:6" ht="12.2" customHeight="1">
      <c r="A69" s="108" t="s">
        <v>58</v>
      </c>
      <c r="B69" s="113">
        <v>60</v>
      </c>
      <c r="C69" s="1">
        <v>1</v>
      </c>
      <c r="D69" s="1">
        <v>3.1</v>
      </c>
      <c r="E69" s="1">
        <v>4.9000000000000004</v>
      </c>
      <c r="F69" s="1">
        <v>52.6</v>
      </c>
    </row>
    <row r="70" spans="1:6" ht="12.2" customHeight="1">
      <c r="A70" s="108" t="s">
        <v>110</v>
      </c>
      <c r="B70" s="113">
        <v>200</v>
      </c>
      <c r="C70" s="114">
        <v>4.5999999999999996</v>
      </c>
      <c r="D70" s="114">
        <v>4.3</v>
      </c>
      <c r="E70" s="114">
        <v>14.8</v>
      </c>
      <c r="F70" s="114">
        <v>116.8</v>
      </c>
    </row>
    <row r="71" spans="1:6" ht="12.2" customHeight="1">
      <c r="A71" s="108" t="s">
        <v>66</v>
      </c>
      <c r="B71" s="113">
        <v>150</v>
      </c>
      <c r="C71" s="114">
        <v>5.5</v>
      </c>
      <c r="D71" s="114">
        <v>7.2</v>
      </c>
      <c r="E71" s="114">
        <v>17.7</v>
      </c>
      <c r="F71" s="114">
        <v>176.3</v>
      </c>
    </row>
    <row r="72" spans="1:6" ht="12.2" customHeight="1">
      <c r="A72" s="108" t="s">
        <v>271</v>
      </c>
      <c r="B72" s="113">
        <v>150</v>
      </c>
      <c r="C72" s="114">
        <v>6.5</v>
      </c>
      <c r="D72" s="114">
        <v>8.9</v>
      </c>
      <c r="E72" s="114">
        <v>25.9</v>
      </c>
      <c r="F72" s="114">
        <v>228.7</v>
      </c>
    </row>
    <row r="73" spans="1:6" ht="12.2" customHeight="1">
      <c r="A73" s="108" t="s">
        <v>72</v>
      </c>
      <c r="B73" s="113">
        <v>180</v>
      </c>
      <c r="C73" s="114">
        <v>5.2</v>
      </c>
      <c r="D73" s="114">
        <v>4.5</v>
      </c>
      <c r="E73" s="114">
        <v>7.2</v>
      </c>
      <c r="F73" s="114">
        <v>95.4</v>
      </c>
    </row>
    <row r="74" spans="1:6" ht="12.2" customHeight="1">
      <c r="A74" s="108" t="s">
        <v>32</v>
      </c>
      <c r="B74" s="113">
        <v>40</v>
      </c>
      <c r="C74" s="1">
        <v>3.05</v>
      </c>
      <c r="D74" s="1">
        <v>0.25</v>
      </c>
      <c r="E74" s="1">
        <v>20.07</v>
      </c>
      <c r="F74" s="1">
        <v>94.73</v>
      </c>
    </row>
    <row r="75" spans="1:6" ht="12.2" customHeight="1">
      <c r="A75" s="108" t="s">
        <v>22</v>
      </c>
      <c r="B75" s="113">
        <v>30</v>
      </c>
      <c r="C75" s="1">
        <v>1.99</v>
      </c>
      <c r="D75" s="1">
        <v>0.26</v>
      </c>
      <c r="E75" s="1">
        <v>12.72</v>
      </c>
      <c r="F75" s="1">
        <v>61.19</v>
      </c>
    </row>
    <row r="76" spans="1:6" ht="21.6" customHeight="1">
      <c r="A76" s="115" t="s">
        <v>23</v>
      </c>
      <c r="B76" s="116">
        <f>SUM(B69:B75)</f>
        <v>810</v>
      </c>
      <c r="C76" s="112">
        <f>SUM(C69:C75)</f>
        <v>27.84</v>
      </c>
      <c r="D76" s="112">
        <f>SUM(D69:D75)</f>
        <v>28.51</v>
      </c>
      <c r="E76" s="112">
        <f>SUM(E69:E75)</f>
        <v>103.28999999999999</v>
      </c>
      <c r="F76" s="112">
        <f>SUM(F69:F75)</f>
        <v>825.72</v>
      </c>
    </row>
    <row r="77" spans="1:6" ht="28.35" customHeight="1">
      <c r="A77" s="153" t="s">
        <v>218</v>
      </c>
      <c r="B77" s="159"/>
      <c r="C77" s="159"/>
      <c r="D77" s="159"/>
      <c r="E77" s="159"/>
      <c r="F77" s="159"/>
    </row>
    <row r="78" spans="1:6" ht="13.35" customHeight="1">
      <c r="A78" s="111" t="s">
        <v>1</v>
      </c>
      <c r="B78" s="144" t="s">
        <v>2</v>
      </c>
      <c r="C78" s="146" t="s">
        <v>3</v>
      </c>
      <c r="D78" s="147"/>
      <c r="E78" s="148"/>
      <c r="F78" s="149" t="s">
        <v>4</v>
      </c>
    </row>
    <row r="79" spans="1:6" ht="26.65" customHeight="1">
      <c r="A79" s="111"/>
      <c r="B79" s="145"/>
      <c r="C79" s="112" t="s">
        <v>7</v>
      </c>
      <c r="D79" s="112" t="s">
        <v>8</v>
      </c>
      <c r="E79" s="112" t="s">
        <v>9</v>
      </c>
      <c r="F79" s="150"/>
    </row>
    <row r="80" spans="1:6" ht="14.65" customHeight="1">
      <c r="A80" s="141" t="s">
        <v>24</v>
      </c>
      <c r="B80" s="142"/>
      <c r="C80" s="142"/>
      <c r="D80" s="142"/>
      <c r="E80" s="142"/>
      <c r="F80" s="142"/>
    </row>
    <row r="81" spans="1:6" ht="12.2" customHeight="1">
      <c r="A81" s="108" t="s">
        <v>122</v>
      </c>
      <c r="B81" s="113">
        <v>60</v>
      </c>
      <c r="C81" s="114">
        <v>0.9</v>
      </c>
      <c r="D81" s="114">
        <v>3</v>
      </c>
      <c r="E81" s="114">
        <v>5.6</v>
      </c>
      <c r="F81" s="114">
        <v>53.9</v>
      </c>
    </row>
    <row r="82" spans="1:6" ht="12.2" customHeight="1">
      <c r="A82" s="108" t="s">
        <v>124</v>
      </c>
      <c r="B82" s="113">
        <v>200</v>
      </c>
      <c r="C82" s="114">
        <v>1.6</v>
      </c>
      <c r="D82" s="114">
        <v>4.0999999999999996</v>
      </c>
      <c r="E82" s="114">
        <v>11.7</v>
      </c>
      <c r="F82" s="114">
        <v>90.9</v>
      </c>
    </row>
    <row r="83" spans="1:6" ht="12.2" customHeight="1">
      <c r="A83" s="108" t="s">
        <v>126</v>
      </c>
      <c r="B83" s="113">
        <v>180</v>
      </c>
      <c r="C83" s="114">
        <v>13.1</v>
      </c>
      <c r="D83" s="114">
        <v>15</v>
      </c>
      <c r="E83" s="114">
        <v>42.4</v>
      </c>
      <c r="F83" s="114">
        <v>360.5</v>
      </c>
    </row>
    <row r="84" spans="1:6" ht="12.2" customHeight="1">
      <c r="A84" s="108" t="s">
        <v>17</v>
      </c>
      <c r="B84" s="113">
        <v>200</v>
      </c>
      <c r="C84" s="114">
        <v>1.5</v>
      </c>
      <c r="D84" s="114">
        <v>1.2</v>
      </c>
      <c r="E84" s="114">
        <v>12.3</v>
      </c>
      <c r="F84" s="114">
        <v>66.599999999999994</v>
      </c>
    </row>
    <row r="85" spans="1:6" ht="12.2" customHeight="1">
      <c r="A85" s="108" t="s">
        <v>139</v>
      </c>
      <c r="B85" s="113">
        <v>200</v>
      </c>
      <c r="C85" s="114">
        <v>5.6</v>
      </c>
      <c r="D85" s="114">
        <v>4.9000000000000004</v>
      </c>
      <c r="E85" s="114">
        <v>9.3000000000000007</v>
      </c>
      <c r="F85" s="114">
        <v>104.8</v>
      </c>
    </row>
    <row r="86" spans="1:6" ht="12.2" customHeight="1">
      <c r="A86" s="108" t="s">
        <v>32</v>
      </c>
      <c r="B86" s="113">
        <v>40</v>
      </c>
      <c r="C86" s="1">
        <v>3.05</v>
      </c>
      <c r="D86" s="1">
        <v>0.25</v>
      </c>
      <c r="E86" s="1">
        <v>20.07</v>
      </c>
      <c r="F86" s="1">
        <v>94.73</v>
      </c>
    </row>
    <row r="87" spans="1:6" ht="12.2" customHeight="1">
      <c r="A87" s="108" t="s">
        <v>22</v>
      </c>
      <c r="B87" s="113">
        <v>20</v>
      </c>
      <c r="C87" s="1">
        <v>1.1200000000000001</v>
      </c>
      <c r="D87" s="1">
        <v>0.22</v>
      </c>
      <c r="E87" s="1">
        <v>9.8800000000000008</v>
      </c>
      <c r="F87" s="1">
        <v>45.98</v>
      </c>
    </row>
    <row r="88" spans="1:6" ht="12.2" customHeight="1">
      <c r="A88" s="115" t="s">
        <v>23</v>
      </c>
      <c r="B88" s="116">
        <f>SUM(B81:B87)</f>
        <v>900</v>
      </c>
      <c r="C88" s="112">
        <f t="shared" ref="C88:F88" si="5">SUM(C81:C87)</f>
        <v>26.870000000000005</v>
      </c>
      <c r="D88" s="112">
        <f t="shared" si="5"/>
        <v>28.67</v>
      </c>
      <c r="E88" s="112">
        <f t="shared" si="5"/>
        <v>111.25</v>
      </c>
      <c r="F88" s="112">
        <f t="shared" si="5"/>
        <v>817.41</v>
      </c>
    </row>
    <row r="89" spans="1:6" ht="28.35" customHeight="1">
      <c r="A89" s="153" t="s">
        <v>217</v>
      </c>
      <c r="B89" s="159"/>
      <c r="C89" s="159"/>
      <c r="D89" s="159"/>
      <c r="E89" s="159"/>
      <c r="F89" s="159"/>
    </row>
    <row r="90" spans="1:6" ht="13.35" customHeight="1">
      <c r="A90" s="111" t="s">
        <v>1</v>
      </c>
      <c r="B90" s="144" t="s">
        <v>2</v>
      </c>
      <c r="C90" s="146" t="s">
        <v>3</v>
      </c>
      <c r="D90" s="147"/>
      <c r="E90" s="148"/>
      <c r="F90" s="149" t="s">
        <v>4</v>
      </c>
    </row>
    <row r="91" spans="1:6" ht="26.65" customHeight="1">
      <c r="A91" s="111"/>
      <c r="B91" s="145"/>
      <c r="C91" s="112" t="s">
        <v>7</v>
      </c>
      <c r="D91" s="112" t="s">
        <v>8</v>
      </c>
      <c r="E91" s="112" t="s">
        <v>9</v>
      </c>
      <c r="F91" s="150"/>
    </row>
    <row r="92" spans="1:6" ht="14.65" customHeight="1">
      <c r="A92" s="141" t="s">
        <v>24</v>
      </c>
      <c r="B92" s="142"/>
      <c r="C92" s="142"/>
      <c r="D92" s="142"/>
      <c r="E92" s="142"/>
      <c r="F92" s="142"/>
    </row>
    <row r="93" spans="1:6" ht="12.2" customHeight="1">
      <c r="A93" s="12" t="s">
        <v>274</v>
      </c>
      <c r="B93" s="13">
        <v>60</v>
      </c>
      <c r="C93" s="106">
        <v>0.74</v>
      </c>
      <c r="D93" s="106">
        <v>0.06</v>
      </c>
      <c r="E93" s="106">
        <v>6.8</v>
      </c>
      <c r="F93" s="106">
        <v>31.37</v>
      </c>
    </row>
    <row r="94" spans="1:6" ht="12.2" customHeight="1">
      <c r="A94" s="108" t="s">
        <v>142</v>
      </c>
      <c r="B94" s="113">
        <v>200</v>
      </c>
      <c r="C94" s="114">
        <v>2.2000000000000002</v>
      </c>
      <c r="D94" s="114">
        <v>6.5</v>
      </c>
      <c r="E94" s="114">
        <v>10.8</v>
      </c>
      <c r="F94" s="114">
        <v>92.8</v>
      </c>
    </row>
    <row r="95" spans="1:6" ht="12.2" customHeight="1">
      <c r="A95" s="108" t="s">
        <v>144</v>
      </c>
      <c r="B95" s="113">
        <v>150</v>
      </c>
      <c r="C95" s="114">
        <v>3.6</v>
      </c>
      <c r="D95" s="114">
        <v>4.5999999999999996</v>
      </c>
      <c r="E95" s="114">
        <v>27.7</v>
      </c>
      <c r="F95" s="114">
        <v>186</v>
      </c>
    </row>
    <row r="96" spans="1:6" ht="12.2" customHeight="1">
      <c r="A96" s="108" t="s">
        <v>146</v>
      </c>
      <c r="B96" s="113">
        <v>115</v>
      </c>
      <c r="C96" s="114">
        <v>12.6</v>
      </c>
      <c r="D96" s="114">
        <v>11.3</v>
      </c>
      <c r="E96" s="114">
        <v>12.2</v>
      </c>
      <c r="F96" s="114">
        <v>151.5</v>
      </c>
    </row>
    <row r="97" spans="1:6" ht="12.2" customHeight="1">
      <c r="A97" s="108" t="s">
        <v>147</v>
      </c>
      <c r="B97" s="113">
        <v>200</v>
      </c>
      <c r="C97" s="114">
        <v>0.6</v>
      </c>
      <c r="D97" s="114">
        <v>0.4</v>
      </c>
      <c r="E97" s="114">
        <v>31.6</v>
      </c>
      <c r="F97" s="114">
        <v>135.80000000000001</v>
      </c>
    </row>
    <row r="98" spans="1:6" ht="12.2" customHeight="1">
      <c r="A98" s="12" t="s">
        <v>268</v>
      </c>
      <c r="B98" s="13">
        <v>150</v>
      </c>
      <c r="C98" s="106">
        <v>2</v>
      </c>
      <c r="D98" s="106">
        <v>1.5</v>
      </c>
      <c r="E98" s="106">
        <v>13.2</v>
      </c>
      <c r="F98" s="106">
        <v>66.3</v>
      </c>
    </row>
    <row r="99" spans="1:6" ht="12.2" customHeight="1">
      <c r="A99" s="108" t="s">
        <v>32</v>
      </c>
      <c r="B99" s="113">
        <v>40</v>
      </c>
      <c r="C99" s="1">
        <v>3.05</v>
      </c>
      <c r="D99" s="1">
        <v>0.25</v>
      </c>
      <c r="E99" s="1">
        <v>20.07</v>
      </c>
      <c r="F99" s="1">
        <v>94.73</v>
      </c>
    </row>
    <row r="100" spans="1:6" ht="12.2" customHeight="1">
      <c r="A100" s="108" t="s">
        <v>22</v>
      </c>
      <c r="B100" s="113">
        <v>30</v>
      </c>
      <c r="C100" s="1">
        <v>1.99</v>
      </c>
      <c r="D100" s="1">
        <v>0.26</v>
      </c>
      <c r="E100" s="1">
        <v>12.72</v>
      </c>
      <c r="F100" s="1">
        <v>61.19</v>
      </c>
    </row>
    <row r="101" spans="1:6" ht="12.2" customHeight="1">
      <c r="A101" s="115" t="s">
        <v>23</v>
      </c>
      <c r="B101" s="116">
        <f>SUM(B93:B100)</f>
        <v>945</v>
      </c>
      <c r="C101" s="112">
        <f t="shared" ref="C101:F101" si="6">SUM(C93:C100)</f>
        <v>26.78</v>
      </c>
      <c r="D101" s="112">
        <f t="shared" si="6"/>
        <v>24.87</v>
      </c>
      <c r="E101" s="112">
        <f t="shared" si="6"/>
        <v>135.09</v>
      </c>
      <c r="F101" s="112">
        <f t="shared" si="6"/>
        <v>819.69</v>
      </c>
    </row>
    <row r="102" spans="1:6" ht="28.35" customHeight="1">
      <c r="A102" s="153" t="s">
        <v>216</v>
      </c>
      <c r="B102" s="159"/>
      <c r="C102" s="159"/>
      <c r="D102" s="159"/>
      <c r="E102" s="159"/>
      <c r="F102" s="159"/>
    </row>
    <row r="103" spans="1:6" ht="13.35" customHeight="1">
      <c r="A103" s="111" t="s">
        <v>1</v>
      </c>
      <c r="B103" s="144" t="s">
        <v>2</v>
      </c>
      <c r="C103" s="146" t="s">
        <v>3</v>
      </c>
      <c r="D103" s="147"/>
      <c r="E103" s="148"/>
      <c r="F103" s="149" t="s">
        <v>4</v>
      </c>
    </row>
    <row r="104" spans="1:6" ht="26.65" customHeight="1">
      <c r="A104" s="111"/>
      <c r="B104" s="145"/>
      <c r="C104" s="112" t="s">
        <v>7</v>
      </c>
      <c r="D104" s="112" t="s">
        <v>8</v>
      </c>
      <c r="E104" s="112" t="s">
        <v>9</v>
      </c>
      <c r="F104" s="150"/>
    </row>
    <row r="105" spans="1:6" ht="14.65" customHeight="1">
      <c r="A105" s="141" t="s">
        <v>24</v>
      </c>
      <c r="B105" s="142"/>
      <c r="C105" s="142"/>
      <c r="D105" s="142"/>
      <c r="E105" s="142"/>
      <c r="F105" s="142"/>
    </row>
    <row r="106" spans="1:6" ht="12.2" customHeight="1">
      <c r="A106" s="108" t="s">
        <v>157</v>
      </c>
      <c r="B106" s="113">
        <v>60</v>
      </c>
      <c r="C106" s="1">
        <v>0.7</v>
      </c>
      <c r="D106" s="1">
        <v>2.5</v>
      </c>
      <c r="E106" s="1">
        <v>7.4</v>
      </c>
      <c r="F106" s="1">
        <v>51.9</v>
      </c>
    </row>
    <row r="107" spans="1:6" ht="12.2" customHeight="1">
      <c r="A107" s="108" t="s">
        <v>159</v>
      </c>
      <c r="B107" s="113">
        <v>200</v>
      </c>
      <c r="C107" s="1">
        <v>2.2000000000000002</v>
      </c>
      <c r="D107" s="1">
        <v>4.0999999999999996</v>
      </c>
      <c r="E107" s="1">
        <v>12.9</v>
      </c>
      <c r="F107" s="1">
        <v>88.4</v>
      </c>
    </row>
    <row r="108" spans="1:6" ht="12.2" customHeight="1">
      <c r="A108" s="108" t="s">
        <v>160</v>
      </c>
      <c r="B108" s="113">
        <v>150</v>
      </c>
      <c r="C108" s="1">
        <v>6</v>
      </c>
      <c r="D108" s="1">
        <v>9.4</v>
      </c>
      <c r="E108" s="1">
        <v>19.5</v>
      </c>
      <c r="F108" s="1">
        <v>177.2</v>
      </c>
    </row>
    <row r="109" spans="1:6" ht="12.2" customHeight="1">
      <c r="A109" s="108" t="s">
        <v>161</v>
      </c>
      <c r="B109" s="113">
        <v>90</v>
      </c>
      <c r="C109" s="1">
        <v>7.5</v>
      </c>
      <c r="D109" s="1">
        <v>8.1999999999999993</v>
      </c>
      <c r="E109" s="1">
        <v>12</v>
      </c>
      <c r="F109" s="1">
        <v>160.1</v>
      </c>
    </row>
    <row r="110" spans="1:6" ht="12.2" customHeight="1">
      <c r="A110" s="108" t="s">
        <v>162</v>
      </c>
      <c r="B110" s="113">
        <v>180</v>
      </c>
      <c r="C110" s="1">
        <v>0.3</v>
      </c>
      <c r="D110" s="1">
        <v>0.1</v>
      </c>
      <c r="E110" s="1">
        <v>20.2</v>
      </c>
      <c r="F110" s="1">
        <v>89.5</v>
      </c>
    </row>
    <row r="111" spans="1:6" ht="12.2" customHeight="1">
      <c r="A111" s="108" t="s">
        <v>32</v>
      </c>
      <c r="B111" s="113">
        <v>40</v>
      </c>
      <c r="C111" s="1">
        <v>3.05</v>
      </c>
      <c r="D111" s="1">
        <v>0.25</v>
      </c>
      <c r="E111" s="1">
        <v>20.07</v>
      </c>
      <c r="F111" s="1">
        <v>94.73</v>
      </c>
    </row>
    <row r="112" spans="1:6" ht="12.2" customHeight="1">
      <c r="A112" s="108" t="s">
        <v>22</v>
      </c>
      <c r="B112" s="113">
        <v>40</v>
      </c>
      <c r="C112" s="1">
        <v>2.65</v>
      </c>
      <c r="D112" s="1">
        <v>0.35</v>
      </c>
      <c r="E112" s="1">
        <v>16.96</v>
      </c>
      <c r="F112" s="1">
        <v>81.58</v>
      </c>
    </row>
    <row r="113" spans="1:6" ht="21.6" customHeight="1">
      <c r="A113" s="115" t="s">
        <v>23</v>
      </c>
      <c r="B113" s="116">
        <f>SUM(B106:B112)</f>
        <v>760</v>
      </c>
      <c r="C113" s="112">
        <f>SUM(C106:C112)</f>
        <v>22.4</v>
      </c>
      <c r="D113" s="112">
        <f>SUM(D106:D112)</f>
        <v>24.900000000000002</v>
      </c>
      <c r="E113" s="112">
        <f>SUM(E106:E112)</f>
        <v>109.03</v>
      </c>
      <c r="F113" s="112">
        <f>SUM(F106:F112)</f>
        <v>743.41000000000008</v>
      </c>
    </row>
    <row r="114" spans="1:6" ht="28.35" customHeight="1">
      <c r="A114" s="153" t="s">
        <v>215</v>
      </c>
      <c r="B114" s="159"/>
      <c r="C114" s="159"/>
      <c r="D114" s="159"/>
      <c r="E114" s="159"/>
      <c r="F114" s="159"/>
    </row>
    <row r="115" spans="1:6" ht="13.35" customHeight="1">
      <c r="A115" s="111" t="s">
        <v>1</v>
      </c>
      <c r="B115" s="144" t="s">
        <v>2</v>
      </c>
      <c r="C115" s="146" t="s">
        <v>3</v>
      </c>
      <c r="D115" s="147"/>
      <c r="E115" s="148"/>
      <c r="F115" s="149" t="s">
        <v>4</v>
      </c>
    </row>
    <row r="116" spans="1:6" ht="26.65" customHeight="1">
      <c r="A116" s="111"/>
      <c r="B116" s="145"/>
      <c r="C116" s="112" t="s">
        <v>7</v>
      </c>
      <c r="D116" s="112" t="s">
        <v>8</v>
      </c>
      <c r="E116" s="112" t="s">
        <v>9</v>
      </c>
      <c r="F116" s="150"/>
    </row>
    <row r="117" spans="1:6" ht="14.65" customHeight="1">
      <c r="A117" s="141" t="s">
        <v>24</v>
      </c>
      <c r="B117" s="142"/>
      <c r="C117" s="142"/>
      <c r="D117" s="142"/>
      <c r="E117" s="142"/>
      <c r="F117" s="142"/>
    </row>
    <row r="118" spans="1:6" ht="12.2" customHeight="1">
      <c r="A118" s="12" t="s">
        <v>273</v>
      </c>
      <c r="B118" s="13">
        <v>60</v>
      </c>
      <c r="C118" s="1">
        <v>1.5</v>
      </c>
      <c r="D118" s="1">
        <v>7.3</v>
      </c>
      <c r="E118" s="1">
        <v>4.5999999999999996</v>
      </c>
      <c r="F118" s="1">
        <v>71.400000000000006</v>
      </c>
    </row>
    <row r="119" spans="1:6" ht="12.2" customHeight="1">
      <c r="A119" s="108" t="s">
        <v>171</v>
      </c>
      <c r="B119" s="113">
        <v>200</v>
      </c>
      <c r="C119" s="1">
        <f>6.35*0.2</f>
        <v>1.27</v>
      </c>
      <c r="D119" s="1">
        <f>19.95*0.2</f>
        <v>3.99</v>
      </c>
      <c r="E119" s="1">
        <f>36.55*0.2</f>
        <v>7.31</v>
      </c>
      <c r="F119" s="1">
        <f>381*0.2</f>
        <v>76.2</v>
      </c>
    </row>
    <row r="120" spans="1:6" ht="12.2" customHeight="1">
      <c r="A120" s="108" t="s">
        <v>272</v>
      </c>
      <c r="B120" s="113">
        <v>150</v>
      </c>
      <c r="C120" s="1">
        <v>12.6</v>
      </c>
      <c r="D120" s="1">
        <v>10.1</v>
      </c>
      <c r="E120" s="1">
        <v>32.700000000000003</v>
      </c>
      <c r="F120" s="1">
        <f>296.3*150/200</f>
        <v>222.22499999999999</v>
      </c>
    </row>
    <row r="121" spans="1:6" ht="12.2" customHeight="1">
      <c r="A121" s="108" t="s">
        <v>72</v>
      </c>
      <c r="B121" s="113">
        <v>180</v>
      </c>
      <c r="C121" s="1">
        <v>5.22</v>
      </c>
      <c r="D121" s="1">
        <v>4.5</v>
      </c>
      <c r="E121" s="1">
        <v>7.2</v>
      </c>
      <c r="F121" s="1">
        <v>95.4</v>
      </c>
    </row>
    <row r="122" spans="1:6" ht="12.2" customHeight="1">
      <c r="A122" s="12" t="s">
        <v>268</v>
      </c>
      <c r="B122" s="13">
        <v>150</v>
      </c>
      <c r="C122" s="106">
        <v>2</v>
      </c>
      <c r="D122" s="106">
        <v>1.5</v>
      </c>
      <c r="E122" s="106">
        <v>13.2</v>
      </c>
      <c r="F122" s="106">
        <v>66.3</v>
      </c>
    </row>
    <row r="123" spans="1:6" ht="12.2" customHeight="1">
      <c r="A123" s="108" t="s">
        <v>32</v>
      </c>
      <c r="B123" s="113">
        <v>50</v>
      </c>
      <c r="C123" s="1">
        <f>3*50/40</f>
        <v>3.75</v>
      </c>
      <c r="D123" s="1">
        <f>0.3*50/40</f>
        <v>0.375</v>
      </c>
      <c r="E123" s="1">
        <f>20.1*50/40</f>
        <v>25.125000000000004</v>
      </c>
      <c r="F123" s="1">
        <f>94.7*50/40</f>
        <v>118.375</v>
      </c>
    </row>
    <row r="124" spans="1:6" ht="12.2" customHeight="1">
      <c r="A124" s="108" t="s">
        <v>22</v>
      </c>
      <c r="B124" s="113">
        <v>20</v>
      </c>
      <c r="C124" s="1">
        <v>1.1200000000000001</v>
      </c>
      <c r="D124" s="1">
        <v>0.22</v>
      </c>
      <c r="E124" s="1">
        <v>9.8800000000000008</v>
      </c>
      <c r="F124" s="1">
        <v>45.98</v>
      </c>
    </row>
    <row r="125" spans="1:6" ht="21.6" customHeight="1">
      <c r="A125" s="115" t="s">
        <v>23</v>
      </c>
      <c r="B125" s="116">
        <f>SUM(B118:B124)</f>
        <v>810</v>
      </c>
      <c r="C125" s="112">
        <f>SUM(C118:C124)</f>
        <v>27.46</v>
      </c>
      <c r="D125" s="112">
        <f>SUM(D118:D124)</f>
        <v>27.984999999999999</v>
      </c>
      <c r="E125" s="112">
        <f>SUM(E118:E124)</f>
        <v>100.015</v>
      </c>
      <c r="F125" s="112">
        <f>SUM(F118:F124)</f>
        <v>695.88</v>
      </c>
    </row>
    <row r="126" spans="1:6" s="6" customFormat="1" ht="14.1" customHeight="1">
      <c r="A126" s="153" t="s">
        <v>183</v>
      </c>
      <c r="B126" s="154"/>
      <c r="C126" s="154"/>
      <c r="D126" s="154"/>
      <c r="E126" s="154"/>
      <c r="F126" s="154"/>
    </row>
    <row r="127" spans="1:6" ht="13.35" customHeight="1">
      <c r="A127" s="111" t="s">
        <v>1</v>
      </c>
      <c r="B127" s="144" t="s">
        <v>2</v>
      </c>
      <c r="C127" s="146" t="s">
        <v>3</v>
      </c>
      <c r="D127" s="147"/>
      <c r="E127" s="148"/>
      <c r="F127" s="149" t="s">
        <v>4</v>
      </c>
    </row>
    <row r="128" spans="1:6" ht="26.65" customHeight="1">
      <c r="A128" s="111"/>
      <c r="B128" s="145"/>
      <c r="C128" s="112" t="s">
        <v>7</v>
      </c>
      <c r="D128" s="112" t="s">
        <v>8</v>
      </c>
      <c r="E128" s="112" t="s">
        <v>9</v>
      </c>
      <c r="F128" s="150"/>
    </row>
    <row r="129" spans="1:6" s="17" customFormat="1" ht="14.1" customHeight="1">
      <c r="A129" s="3" t="s">
        <v>184</v>
      </c>
      <c r="B129" s="15"/>
      <c r="C129" s="16">
        <f>C125+C113+C101+C88+C76+C64+C52+C39+C27+C15</f>
        <v>263.65999999999997</v>
      </c>
      <c r="D129" s="16">
        <f>D125+D113+D101+D88+D76+D64+D52+D39+D27+D15</f>
        <v>271.42500000000001</v>
      </c>
      <c r="E129" s="16">
        <f>E125+E113+E101+E88+E76+E64+E52+E39+E27+E15</f>
        <v>1077.585</v>
      </c>
      <c r="F129" s="16">
        <f>F125+F113+F101+F88+F76+F64+F52+F39+F27+F15</f>
        <v>7859.81</v>
      </c>
    </row>
    <row r="130" spans="1:6" s="17" customFormat="1" ht="14.1" customHeight="1">
      <c r="A130" s="3" t="s">
        <v>185</v>
      </c>
      <c r="B130" s="15"/>
      <c r="C130" s="16">
        <f>C129/10</f>
        <v>26.365999999999996</v>
      </c>
      <c r="D130" s="16">
        <f t="shared" ref="D130:F130" si="7">D129/10</f>
        <v>27.142500000000002</v>
      </c>
      <c r="E130" s="16">
        <f t="shared" si="7"/>
        <v>107.7585</v>
      </c>
      <c r="F130" s="16">
        <f t="shared" si="7"/>
        <v>785.98099999999999</v>
      </c>
    </row>
    <row r="131" spans="1:6" s="17" customFormat="1" ht="14.1" customHeight="1">
      <c r="A131" s="3" t="s">
        <v>192</v>
      </c>
      <c r="B131" s="15"/>
      <c r="C131" s="16">
        <v>1</v>
      </c>
      <c r="D131" s="16">
        <v>1</v>
      </c>
      <c r="E131" s="16">
        <v>4</v>
      </c>
      <c r="F131" s="16"/>
    </row>
    <row r="132" spans="1:6" s="6" customFormat="1" ht="14.1" customHeight="1">
      <c r="A132" s="18"/>
      <c r="B132" s="19"/>
      <c r="C132" s="20"/>
      <c r="D132" s="20"/>
      <c r="E132" s="20"/>
      <c r="F132" s="20"/>
    </row>
    <row r="133" spans="1:6" s="21" customFormat="1" ht="35.450000000000003" customHeight="1">
      <c r="A133" s="160" t="s">
        <v>186</v>
      </c>
      <c r="B133" s="160"/>
      <c r="C133" s="160"/>
      <c r="D133" s="160"/>
      <c r="E133" s="160"/>
      <c r="F133" s="160"/>
    </row>
    <row r="134" spans="1:6" s="17" customFormat="1" ht="24" customHeight="1">
      <c r="A134" s="3" t="s">
        <v>187</v>
      </c>
      <c r="B134" s="15"/>
      <c r="C134" s="16"/>
      <c r="D134" s="16" t="s">
        <v>189</v>
      </c>
      <c r="E134" s="16"/>
      <c r="F134" s="22"/>
    </row>
    <row r="135" spans="1:6" ht="13.5">
      <c r="A135" s="3" t="s">
        <v>191</v>
      </c>
      <c r="B135" s="117"/>
      <c r="C135" s="118"/>
      <c r="D135" s="118">
        <f>(B15+B27+B39+B52+B64+B76+B88+B101+B113+B125)/10</f>
        <v>836.5</v>
      </c>
      <c r="E135" s="118"/>
    </row>
  </sheetData>
  <mergeCells count="57">
    <mergeCell ref="A65:F65"/>
    <mergeCell ref="B66:B67"/>
    <mergeCell ref="A7:F7"/>
    <mergeCell ref="C1:F1"/>
    <mergeCell ref="A3:F3"/>
    <mergeCell ref="A4:F4"/>
    <mergeCell ref="B5:B6"/>
    <mergeCell ref="C5:E5"/>
    <mergeCell ref="F5:F6"/>
    <mergeCell ref="A56:F56"/>
    <mergeCell ref="B42:B43"/>
    <mergeCell ref="C42:E42"/>
    <mergeCell ref="F42:F43"/>
    <mergeCell ref="A44:F44"/>
    <mergeCell ref="A53:F53"/>
    <mergeCell ref="B54:B55"/>
    <mergeCell ref="C54:E54"/>
    <mergeCell ref="F54:F55"/>
    <mergeCell ref="A133:F133"/>
    <mergeCell ref="B115:B116"/>
    <mergeCell ref="C115:E115"/>
    <mergeCell ref="A92:F92"/>
    <mergeCell ref="A105:F105"/>
    <mergeCell ref="A102:F102"/>
    <mergeCell ref="B103:B104"/>
    <mergeCell ref="C103:E103"/>
    <mergeCell ref="F103:F104"/>
    <mergeCell ref="A114:F114"/>
    <mergeCell ref="A117:F117"/>
    <mergeCell ref="A126:F126"/>
    <mergeCell ref="B127:B128"/>
    <mergeCell ref="C127:E127"/>
    <mergeCell ref="F127:F128"/>
    <mergeCell ref="F29:F30"/>
    <mergeCell ref="A31:F31"/>
    <mergeCell ref="A41:F41"/>
    <mergeCell ref="A16:F16"/>
    <mergeCell ref="B17:B18"/>
    <mergeCell ref="C17:E17"/>
    <mergeCell ref="F17:F18"/>
    <mergeCell ref="A19:F19"/>
    <mergeCell ref="A28:F28"/>
    <mergeCell ref="B29:B30"/>
    <mergeCell ref="C29:E29"/>
    <mergeCell ref="B90:B91"/>
    <mergeCell ref="C90:E90"/>
    <mergeCell ref="F90:F91"/>
    <mergeCell ref="F115:F116"/>
    <mergeCell ref="A89:F89"/>
    <mergeCell ref="A80:F80"/>
    <mergeCell ref="A68:F68"/>
    <mergeCell ref="C66:E66"/>
    <mergeCell ref="F66:F67"/>
    <mergeCell ref="A77:F77"/>
    <mergeCell ref="B78:B79"/>
    <mergeCell ref="C78:E78"/>
    <mergeCell ref="F78:F79"/>
  </mergeCells>
  <pageMargins left="0" right="0" top="0" bottom="0" header="0" footer="0"/>
  <pageSetup paperSize="9" orientation="portrait" horizontalDpi="0" verticalDpi="0" r:id="rId1"/>
  <rowBreaks count="2" manualBreakCount="2">
    <brk id="40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4"/>
  <sheetViews>
    <sheetView topLeftCell="A73" workbookViewId="0">
      <selection activeCell="K91" sqref="K91"/>
    </sheetView>
  </sheetViews>
  <sheetFormatPr defaultColWidth="9.1640625" defaultRowHeight="12.75"/>
  <cols>
    <col min="1" max="1" width="67.1640625" style="4" customWidth="1"/>
    <col min="2" max="2" width="5.6640625" style="24" customWidth="1"/>
    <col min="3" max="3" width="11.5" style="28" customWidth="1"/>
    <col min="4" max="4" width="10.5" style="28" customWidth="1"/>
    <col min="5" max="5" width="11.5" style="28" customWidth="1"/>
    <col min="6" max="6" width="20.1640625" style="28" customWidth="1"/>
    <col min="7" max="16384" width="9.1640625" style="4"/>
  </cols>
  <sheetData>
    <row r="1" spans="1:6" s="6" customFormat="1" ht="82.5" customHeight="1">
      <c r="A1" s="5" t="s">
        <v>193</v>
      </c>
      <c r="B1" s="23"/>
      <c r="C1" s="172" t="s">
        <v>194</v>
      </c>
      <c r="D1" s="173"/>
      <c r="E1" s="173"/>
      <c r="F1" s="173"/>
    </row>
    <row r="2" spans="1:6" ht="22.9" customHeight="1"/>
    <row r="3" spans="1:6" ht="13.5" customHeight="1">
      <c r="A3" s="174" t="s">
        <v>0</v>
      </c>
      <c r="B3" s="175"/>
      <c r="C3" s="175"/>
      <c r="D3" s="175"/>
      <c r="E3" s="175"/>
      <c r="F3" s="175"/>
    </row>
    <row r="4" spans="1:6" ht="28.35" customHeight="1">
      <c r="A4" s="161" t="s">
        <v>210</v>
      </c>
      <c r="B4" s="162"/>
      <c r="C4" s="162"/>
      <c r="D4" s="162"/>
      <c r="E4" s="162"/>
      <c r="F4" s="162"/>
    </row>
    <row r="5" spans="1:6" ht="13.35" customHeight="1">
      <c r="A5" s="7" t="s">
        <v>1</v>
      </c>
      <c r="B5" s="163" t="s">
        <v>2</v>
      </c>
      <c r="C5" s="165" t="s">
        <v>3</v>
      </c>
      <c r="D5" s="166"/>
      <c r="E5" s="167"/>
      <c r="F5" s="168" t="s">
        <v>4</v>
      </c>
    </row>
    <row r="6" spans="1:6" ht="26.65" customHeight="1">
      <c r="A6" s="7"/>
      <c r="B6" s="164"/>
      <c r="C6" s="29" t="s">
        <v>7</v>
      </c>
      <c r="D6" s="29" t="s">
        <v>8</v>
      </c>
      <c r="E6" s="29" t="s">
        <v>9</v>
      </c>
      <c r="F6" s="169"/>
    </row>
    <row r="7" spans="1:6" ht="14.65" customHeight="1">
      <c r="A7" s="170" t="s">
        <v>33</v>
      </c>
      <c r="B7" s="171"/>
      <c r="C7" s="171"/>
      <c r="D7" s="171"/>
      <c r="E7" s="171"/>
      <c r="F7" s="171"/>
    </row>
    <row r="8" spans="1:6" ht="12.2" customHeight="1">
      <c r="A8" s="12" t="s">
        <v>34</v>
      </c>
      <c r="B8" s="13">
        <v>170</v>
      </c>
      <c r="C8" s="1">
        <f>7.3*150/130</f>
        <v>8.4230769230769234</v>
      </c>
      <c r="D8" s="1">
        <f>6.9*150/130</f>
        <v>7.9615384615384617</v>
      </c>
      <c r="E8" s="1">
        <v>20</v>
      </c>
      <c r="F8" s="1">
        <v>219.1</v>
      </c>
    </row>
    <row r="9" spans="1:6" ht="12.2" customHeight="1">
      <c r="A9" s="12" t="s">
        <v>44</v>
      </c>
      <c r="B9" s="13">
        <v>200</v>
      </c>
      <c r="C9" s="1">
        <v>1</v>
      </c>
      <c r="D9" s="1">
        <v>0</v>
      </c>
      <c r="E9" s="1">
        <v>20.2</v>
      </c>
      <c r="F9" s="1">
        <v>84.8</v>
      </c>
    </row>
    <row r="10" spans="1:6" ht="12.2" customHeight="1">
      <c r="A10" s="12" t="s">
        <v>22</v>
      </c>
      <c r="B10" s="13">
        <v>20</v>
      </c>
      <c r="C10" s="1">
        <v>1.1200000000000001</v>
      </c>
      <c r="D10" s="1">
        <v>0.22</v>
      </c>
      <c r="E10" s="1">
        <v>9.8800000000000008</v>
      </c>
      <c r="F10" s="1">
        <v>45.98</v>
      </c>
    </row>
    <row r="11" spans="1:6" ht="12.2" customHeight="1">
      <c r="A11" s="10" t="s">
        <v>23</v>
      </c>
      <c r="B11" s="11">
        <f>SUM(B8:B10)</f>
        <v>390</v>
      </c>
      <c r="C11" s="29">
        <f t="shared" ref="C11:F11" si="0">SUM(C8:C10)</f>
        <v>10.543076923076924</v>
      </c>
      <c r="D11" s="29">
        <f t="shared" si="0"/>
        <v>8.1815384615384623</v>
      </c>
      <c r="E11" s="29">
        <f t="shared" si="0"/>
        <v>50.080000000000005</v>
      </c>
      <c r="F11" s="29">
        <f t="shared" si="0"/>
        <v>349.88</v>
      </c>
    </row>
    <row r="12" spans="1:6" ht="28.35" customHeight="1">
      <c r="A12" s="161" t="s">
        <v>211</v>
      </c>
      <c r="B12" s="162"/>
      <c r="C12" s="162"/>
      <c r="D12" s="162"/>
      <c r="E12" s="162"/>
      <c r="F12" s="162"/>
    </row>
    <row r="13" spans="1:6" ht="13.35" customHeight="1">
      <c r="A13" s="7" t="s">
        <v>1</v>
      </c>
      <c r="B13" s="163" t="s">
        <v>2</v>
      </c>
      <c r="C13" s="165" t="s">
        <v>3</v>
      </c>
      <c r="D13" s="166"/>
      <c r="E13" s="167"/>
      <c r="F13" s="168" t="s">
        <v>4</v>
      </c>
    </row>
    <row r="14" spans="1:6" ht="26.65" customHeight="1">
      <c r="A14" s="7"/>
      <c r="B14" s="164"/>
      <c r="C14" s="29" t="s">
        <v>7</v>
      </c>
      <c r="D14" s="29" t="s">
        <v>8</v>
      </c>
      <c r="E14" s="29" t="s">
        <v>9</v>
      </c>
      <c r="F14" s="169"/>
    </row>
    <row r="15" spans="1:6" ht="14.65" customHeight="1">
      <c r="A15" s="170" t="s">
        <v>33</v>
      </c>
      <c r="B15" s="171"/>
      <c r="C15" s="171"/>
      <c r="D15" s="171"/>
      <c r="E15" s="171"/>
      <c r="F15" s="171"/>
    </row>
    <row r="16" spans="1:6" ht="12.2" customHeight="1">
      <c r="A16" s="12" t="s">
        <v>177</v>
      </c>
      <c r="B16" s="13">
        <v>170</v>
      </c>
      <c r="C16" s="1">
        <v>6.2</v>
      </c>
      <c r="D16" s="1">
        <v>8.9</v>
      </c>
      <c r="E16" s="1">
        <v>19.3</v>
      </c>
      <c r="F16" s="1">
        <v>162</v>
      </c>
    </row>
    <row r="17" spans="1:6" ht="12.2" customHeight="1">
      <c r="A17" s="12" t="s">
        <v>36</v>
      </c>
      <c r="B17" s="13">
        <v>180</v>
      </c>
      <c r="C17" s="1">
        <v>0.16</v>
      </c>
      <c r="D17" s="1">
        <v>0.01</v>
      </c>
      <c r="E17" s="1">
        <v>7.35</v>
      </c>
      <c r="F17" s="1">
        <v>31.15</v>
      </c>
    </row>
    <row r="18" spans="1:6" ht="12.2" customHeight="1">
      <c r="A18" s="12" t="s">
        <v>32</v>
      </c>
      <c r="B18" s="13">
        <v>20</v>
      </c>
      <c r="C18" s="1">
        <v>1.53</v>
      </c>
      <c r="D18" s="1">
        <v>0.12</v>
      </c>
      <c r="E18" s="1">
        <v>10.039999999999999</v>
      </c>
      <c r="F18" s="1">
        <v>47.36</v>
      </c>
    </row>
    <row r="19" spans="1:6" ht="12.2" customHeight="1">
      <c r="A19" s="10" t="s">
        <v>23</v>
      </c>
      <c r="B19" s="11">
        <f>SUM(B16:B18)</f>
        <v>370</v>
      </c>
      <c r="C19" s="29">
        <f t="shared" ref="C19:F19" si="1">SUM(C16:C18)</f>
        <v>7.8900000000000006</v>
      </c>
      <c r="D19" s="29">
        <f t="shared" si="1"/>
        <v>9.0299999999999994</v>
      </c>
      <c r="E19" s="29">
        <f t="shared" si="1"/>
        <v>36.69</v>
      </c>
      <c r="F19" s="29">
        <f t="shared" si="1"/>
        <v>240.51</v>
      </c>
    </row>
    <row r="20" spans="1:6" ht="28.35" customHeight="1">
      <c r="A20" s="161" t="s">
        <v>212</v>
      </c>
      <c r="B20" s="162"/>
      <c r="C20" s="162"/>
      <c r="D20" s="162"/>
      <c r="E20" s="162"/>
      <c r="F20" s="162"/>
    </row>
    <row r="21" spans="1:6" ht="13.35" customHeight="1">
      <c r="A21" s="7" t="s">
        <v>1</v>
      </c>
      <c r="B21" s="163" t="s">
        <v>2</v>
      </c>
      <c r="C21" s="165" t="s">
        <v>3</v>
      </c>
      <c r="D21" s="166"/>
      <c r="E21" s="167"/>
      <c r="F21" s="168" t="s">
        <v>4</v>
      </c>
    </row>
    <row r="22" spans="1:6" ht="26.65" customHeight="1">
      <c r="A22" s="7"/>
      <c r="B22" s="164"/>
      <c r="C22" s="29" t="s">
        <v>7</v>
      </c>
      <c r="D22" s="29" t="s">
        <v>8</v>
      </c>
      <c r="E22" s="29" t="s">
        <v>9</v>
      </c>
      <c r="F22" s="169"/>
    </row>
    <row r="23" spans="1:6" ht="14.65" customHeight="1">
      <c r="A23" s="170" t="s">
        <v>33</v>
      </c>
      <c r="B23" s="171"/>
      <c r="C23" s="171"/>
      <c r="D23" s="171"/>
      <c r="E23" s="171"/>
      <c r="F23" s="171"/>
    </row>
    <row r="24" spans="1:6" ht="12.2" customHeight="1">
      <c r="A24" s="12" t="s">
        <v>178</v>
      </c>
      <c r="B24" s="13">
        <v>150</v>
      </c>
      <c r="C24" s="1">
        <v>7.3</v>
      </c>
      <c r="D24" s="1">
        <v>9</v>
      </c>
      <c r="E24" s="1">
        <v>18.600000000000001</v>
      </c>
      <c r="F24" s="1">
        <v>210.2</v>
      </c>
    </row>
    <row r="25" spans="1:6" ht="12.2" customHeight="1">
      <c r="A25" s="12" t="s">
        <v>108</v>
      </c>
      <c r="B25" s="13">
        <v>180</v>
      </c>
      <c r="C25" s="1">
        <v>2.85</v>
      </c>
      <c r="D25" s="1">
        <v>2.4300000000000002</v>
      </c>
      <c r="E25" s="1">
        <v>14.35</v>
      </c>
      <c r="F25" s="1">
        <v>93.15</v>
      </c>
    </row>
    <row r="26" spans="1:6" ht="12.2" customHeight="1">
      <c r="A26" s="12" t="s">
        <v>32</v>
      </c>
      <c r="B26" s="13">
        <v>20</v>
      </c>
      <c r="C26" s="1">
        <v>1.53</v>
      </c>
      <c r="D26" s="1">
        <v>0.12</v>
      </c>
      <c r="E26" s="1">
        <v>10.039999999999999</v>
      </c>
      <c r="F26" s="1">
        <v>47.36</v>
      </c>
    </row>
    <row r="27" spans="1:6" ht="12.2" customHeight="1">
      <c r="A27" s="10" t="s">
        <v>23</v>
      </c>
      <c r="B27" s="11">
        <f>SUM(B24:B26)</f>
        <v>350</v>
      </c>
      <c r="C27" s="29">
        <f t="shared" ref="C27:F27" si="2">SUM(C24:C26)</f>
        <v>11.68</v>
      </c>
      <c r="D27" s="29">
        <f t="shared" si="2"/>
        <v>11.549999999999999</v>
      </c>
      <c r="E27" s="29">
        <f t="shared" si="2"/>
        <v>42.99</v>
      </c>
      <c r="F27" s="29">
        <f t="shared" si="2"/>
        <v>350.71000000000004</v>
      </c>
    </row>
    <row r="28" spans="1:6" ht="1.1499999999999999" customHeight="1"/>
    <row r="29" spans="1:6" ht="28.35" customHeight="1">
      <c r="A29" s="161" t="s">
        <v>213</v>
      </c>
      <c r="B29" s="162"/>
      <c r="C29" s="162"/>
      <c r="D29" s="162"/>
      <c r="E29" s="162"/>
      <c r="F29" s="162"/>
    </row>
    <row r="30" spans="1:6" ht="13.35" customHeight="1">
      <c r="A30" s="7" t="s">
        <v>1</v>
      </c>
      <c r="B30" s="163" t="s">
        <v>2</v>
      </c>
      <c r="C30" s="165" t="s">
        <v>3</v>
      </c>
      <c r="D30" s="166"/>
      <c r="E30" s="167"/>
      <c r="F30" s="168" t="s">
        <v>4</v>
      </c>
    </row>
    <row r="31" spans="1:6" ht="26.65" customHeight="1">
      <c r="A31" s="7"/>
      <c r="B31" s="164"/>
      <c r="C31" s="29" t="s">
        <v>7</v>
      </c>
      <c r="D31" s="29" t="s">
        <v>8</v>
      </c>
      <c r="E31" s="29" t="s">
        <v>9</v>
      </c>
      <c r="F31" s="169"/>
    </row>
    <row r="32" spans="1:6" ht="14.65" customHeight="1">
      <c r="A32" s="170" t="s">
        <v>33</v>
      </c>
      <c r="B32" s="171"/>
      <c r="C32" s="171"/>
      <c r="D32" s="171"/>
      <c r="E32" s="171"/>
      <c r="F32" s="171"/>
    </row>
    <row r="33" spans="1:6" ht="12.2" customHeight="1">
      <c r="A33" s="12" t="s">
        <v>131</v>
      </c>
      <c r="B33" s="13">
        <v>150</v>
      </c>
      <c r="C33" s="1">
        <v>6.1</v>
      </c>
      <c r="D33" s="1">
        <v>8.1</v>
      </c>
      <c r="E33" s="1">
        <v>24.4</v>
      </c>
      <c r="F33" s="1">
        <v>198.2</v>
      </c>
    </row>
    <row r="34" spans="1:6" ht="12.2" customHeight="1">
      <c r="A34" s="12" t="s">
        <v>22</v>
      </c>
      <c r="B34" s="13">
        <v>20</v>
      </c>
      <c r="C34" s="1">
        <v>1.1200000000000001</v>
      </c>
      <c r="D34" s="1">
        <v>0.22</v>
      </c>
      <c r="E34" s="1">
        <v>9.8800000000000008</v>
      </c>
      <c r="F34" s="1">
        <v>45.98</v>
      </c>
    </row>
    <row r="35" spans="1:6" ht="12.2" customHeight="1">
      <c r="A35" s="12" t="s">
        <v>17</v>
      </c>
      <c r="B35" s="13">
        <v>180</v>
      </c>
      <c r="C35" s="1">
        <f>1.52*180/200</f>
        <v>1.3680000000000001</v>
      </c>
      <c r="D35" s="1">
        <f>1.35*180/200</f>
        <v>1.2150000000000001</v>
      </c>
      <c r="E35" s="1">
        <f>15.9*180/200</f>
        <v>14.31</v>
      </c>
      <c r="F35" s="1">
        <f>81*180/200</f>
        <v>72.900000000000006</v>
      </c>
    </row>
    <row r="36" spans="1:6" ht="12.2" customHeight="1">
      <c r="A36" s="10" t="s">
        <v>23</v>
      </c>
      <c r="B36" s="11">
        <f>SUM(B33:B35)</f>
        <v>350</v>
      </c>
      <c r="C36" s="29">
        <f t="shared" ref="C36:F36" si="3">SUM(C33:C35)</f>
        <v>8.5879999999999992</v>
      </c>
      <c r="D36" s="29">
        <f t="shared" si="3"/>
        <v>9.5350000000000001</v>
      </c>
      <c r="E36" s="29">
        <f t="shared" si="3"/>
        <v>48.59</v>
      </c>
      <c r="F36" s="29">
        <f t="shared" si="3"/>
        <v>317.08</v>
      </c>
    </row>
    <row r="37" spans="1:6" ht="28.35" customHeight="1">
      <c r="A37" s="161" t="s">
        <v>214</v>
      </c>
      <c r="B37" s="162"/>
      <c r="C37" s="162"/>
      <c r="D37" s="162"/>
      <c r="E37" s="162"/>
      <c r="F37" s="162"/>
    </row>
    <row r="38" spans="1:6" ht="13.35" customHeight="1">
      <c r="A38" s="7" t="s">
        <v>1</v>
      </c>
      <c r="B38" s="163" t="s">
        <v>2</v>
      </c>
      <c r="C38" s="165" t="s">
        <v>3</v>
      </c>
      <c r="D38" s="166"/>
      <c r="E38" s="167"/>
      <c r="F38" s="168" t="s">
        <v>4</v>
      </c>
    </row>
    <row r="39" spans="1:6" ht="26.65" customHeight="1">
      <c r="A39" s="7"/>
      <c r="B39" s="164"/>
      <c r="C39" s="29" t="s">
        <v>7</v>
      </c>
      <c r="D39" s="29" t="s">
        <v>8</v>
      </c>
      <c r="E39" s="29" t="s">
        <v>9</v>
      </c>
      <c r="F39" s="169"/>
    </row>
    <row r="40" spans="1:6" ht="14.65" customHeight="1">
      <c r="A40" s="170" t="s">
        <v>33</v>
      </c>
      <c r="B40" s="171"/>
      <c r="C40" s="171"/>
      <c r="D40" s="171"/>
      <c r="E40" s="171"/>
      <c r="F40" s="171"/>
    </row>
    <row r="41" spans="1:6" ht="12.2" customHeight="1">
      <c r="A41" s="12" t="s">
        <v>63</v>
      </c>
      <c r="B41" s="13">
        <v>100</v>
      </c>
      <c r="C41" s="1">
        <v>0.4</v>
      </c>
      <c r="D41" s="1">
        <v>0.4</v>
      </c>
      <c r="E41" s="1">
        <v>9.8000000000000007</v>
      </c>
      <c r="F41" s="1">
        <v>47</v>
      </c>
    </row>
    <row r="42" spans="1:6" ht="12.2" customHeight="1">
      <c r="A42" s="12" t="s">
        <v>179</v>
      </c>
      <c r="B42" s="13">
        <v>180</v>
      </c>
      <c r="C42" s="1">
        <v>4.68</v>
      </c>
      <c r="D42" s="1">
        <v>4.05</v>
      </c>
      <c r="E42" s="1">
        <v>6.48</v>
      </c>
      <c r="F42" s="1">
        <v>85.86</v>
      </c>
    </row>
    <row r="43" spans="1:6" ht="12.2" customHeight="1">
      <c r="A43" s="12" t="s">
        <v>180</v>
      </c>
      <c r="B43" s="14">
        <v>75</v>
      </c>
      <c r="C43" s="1">
        <v>6.71</v>
      </c>
      <c r="D43" s="1">
        <v>7.52</v>
      </c>
      <c r="E43" s="1">
        <v>16.7</v>
      </c>
      <c r="F43" s="1">
        <v>159.15</v>
      </c>
    </row>
    <row r="44" spans="1:6" ht="12.2" customHeight="1">
      <c r="A44" s="10" t="s">
        <v>23</v>
      </c>
      <c r="B44" s="11">
        <f>SUM(B41:B43)</f>
        <v>355</v>
      </c>
      <c r="C44" s="29">
        <f t="shared" ref="C44:F44" si="4">SUM(C41:C43)</f>
        <v>11.79</v>
      </c>
      <c r="D44" s="29">
        <f t="shared" si="4"/>
        <v>11.969999999999999</v>
      </c>
      <c r="E44" s="29">
        <f t="shared" si="4"/>
        <v>32.980000000000004</v>
      </c>
      <c r="F44" s="29">
        <f t="shared" si="4"/>
        <v>292.01</v>
      </c>
    </row>
    <row r="45" spans="1:6" ht="28.35" customHeight="1">
      <c r="A45" s="161" t="s">
        <v>219</v>
      </c>
      <c r="B45" s="162"/>
      <c r="C45" s="162"/>
      <c r="D45" s="162"/>
      <c r="E45" s="162"/>
      <c r="F45" s="162"/>
    </row>
    <row r="46" spans="1:6" ht="13.35" customHeight="1">
      <c r="A46" s="7" t="s">
        <v>1</v>
      </c>
      <c r="B46" s="163" t="s">
        <v>2</v>
      </c>
      <c r="C46" s="165" t="s">
        <v>3</v>
      </c>
      <c r="D46" s="166"/>
      <c r="E46" s="167"/>
      <c r="F46" s="168" t="s">
        <v>4</v>
      </c>
    </row>
    <row r="47" spans="1:6" ht="26.65" customHeight="1">
      <c r="A47" s="7"/>
      <c r="B47" s="164"/>
      <c r="C47" s="29" t="s">
        <v>7</v>
      </c>
      <c r="D47" s="29" t="s">
        <v>8</v>
      </c>
      <c r="E47" s="29" t="s">
        <v>9</v>
      </c>
      <c r="F47" s="169"/>
    </row>
    <row r="48" spans="1:6" ht="14.65" customHeight="1">
      <c r="A48" s="170" t="s">
        <v>33</v>
      </c>
      <c r="B48" s="171"/>
      <c r="C48" s="171"/>
      <c r="D48" s="171"/>
      <c r="E48" s="171"/>
      <c r="F48" s="171"/>
    </row>
    <row r="49" spans="1:6" ht="12.2" customHeight="1">
      <c r="A49" s="12" t="s">
        <v>113</v>
      </c>
      <c r="B49" s="13">
        <v>150</v>
      </c>
      <c r="C49" s="1">
        <f>2.02*150/105</f>
        <v>2.8857142857142857</v>
      </c>
      <c r="D49" s="1">
        <f>3.96*150/105</f>
        <v>5.6571428571428575</v>
      </c>
      <c r="E49" s="1">
        <v>16.989999999999998</v>
      </c>
      <c r="F49" s="1">
        <v>105</v>
      </c>
    </row>
    <row r="50" spans="1:6" ht="12.2" customHeight="1">
      <c r="A50" s="12" t="s">
        <v>181</v>
      </c>
      <c r="B50" s="13">
        <v>95</v>
      </c>
      <c r="C50" s="1">
        <f>4.88*95/105</f>
        <v>4.4152380952380952</v>
      </c>
      <c r="D50" s="1">
        <f>5.6*95/105</f>
        <v>5.0666666666666664</v>
      </c>
      <c r="E50" s="1">
        <f>7.61*95/105</f>
        <v>6.8852380952380958</v>
      </c>
      <c r="F50" s="1">
        <f>116*95/105</f>
        <v>104.95238095238095</v>
      </c>
    </row>
    <row r="51" spans="1:6" ht="12.2" customHeight="1">
      <c r="A51" s="12" t="s">
        <v>79</v>
      </c>
      <c r="B51" s="13">
        <v>180</v>
      </c>
      <c r="C51" s="1">
        <v>3.4</v>
      </c>
      <c r="D51" s="1">
        <v>2.7</v>
      </c>
      <c r="E51" s="1">
        <v>14.2</v>
      </c>
      <c r="F51" s="1">
        <v>95.9</v>
      </c>
    </row>
    <row r="52" spans="1:6" ht="12.2" customHeight="1">
      <c r="A52" s="12" t="s">
        <v>22</v>
      </c>
      <c r="B52" s="13">
        <v>20</v>
      </c>
      <c r="C52" s="1">
        <v>1.1200000000000001</v>
      </c>
      <c r="D52" s="1">
        <v>0.22</v>
      </c>
      <c r="E52" s="1">
        <v>9.8800000000000008</v>
      </c>
      <c r="F52" s="1">
        <v>45.98</v>
      </c>
    </row>
    <row r="53" spans="1:6" ht="21.6" customHeight="1">
      <c r="A53" s="10" t="s">
        <v>23</v>
      </c>
      <c r="B53" s="11">
        <f>SUM(B49:B52)</f>
        <v>445</v>
      </c>
      <c r="C53" s="29">
        <f t="shared" ref="C53:F53" si="5">SUM(C49:C52)</f>
        <v>11.820952380952381</v>
      </c>
      <c r="D53" s="29">
        <f t="shared" si="5"/>
        <v>13.643809523809525</v>
      </c>
      <c r="E53" s="29">
        <f t="shared" si="5"/>
        <v>47.955238095238094</v>
      </c>
      <c r="F53" s="29">
        <f t="shared" si="5"/>
        <v>351.83238095238096</v>
      </c>
    </row>
    <row r="54" spans="1:6" ht="28.35" customHeight="1">
      <c r="A54" s="161" t="s">
        <v>218</v>
      </c>
      <c r="B54" s="162"/>
      <c r="C54" s="162"/>
      <c r="D54" s="162"/>
      <c r="E54" s="162"/>
      <c r="F54" s="162"/>
    </row>
    <row r="55" spans="1:6" ht="13.35" customHeight="1">
      <c r="A55" s="7" t="s">
        <v>1</v>
      </c>
      <c r="B55" s="163" t="s">
        <v>2</v>
      </c>
      <c r="C55" s="165" t="s">
        <v>3</v>
      </c>
      <c r="D55" s="166"/>
      <c r="E55" s="167"/>
      <c r="F55" s="168" t="s">
        <v>4</v>
      </c>
    </row>
    <row r="56" spans="1:6" ht="26.65" customHeight="1">
      <c r="A56" s="7"/>
      <c r="B56" s="164"/>
      <c r="C56" s="29" t="s">
        <v>7</v>
      </c>
      <c r="D56" s="29" t="s">
        <v>8</v>
      </c>
      <c r="E56" s="29" t="s">
        <v>9</v>
      </c>
      <c r="F56" s="169"/>
    </row>
    <row r="57" spans="1:6" ht="14.65" customHeight="1">
      <c r="A57" s="170" t="s">
        <v>33</v>
      </c>
      <c r="B57" s="171"/>
      <c r="C57" s="171"/>
      <c r="D57" s="171"/>
      <c r="E57" s="171"/>
      <c r="F57" s="171"/>
    </row>
    <row r="58" spans="1:6" ht="12.2" customHeight="1">
      <c r="A58" s="8" t="s">
        <v>42</v>
      </c>
      <c r="B58" s="9">
        <v>150</v>
      </c>
      <c r="C58" s="30">
        <v>8.4</v>
      </c>
      <c r="D58" s="30">
        <v>14.2</v>
      </c>
      <c r="E58" s="30">
        <v>13.2</v>
      </c>
      <c r="F58" s="30">
        <v>209.5</v>
      </c>
    </row>
    <row r="59" spans="1:6" ht="12.2" customHeight="1">
      <c r="A59" s="12" t="s">
        <v>22</v>
      </c>
      <c r="B59" s="13">
        <v>20</v>
      </c>
      <c r="C59" s="1">
        <v>1.1200000000000001</v>
      </c>
      <c r="D59" s="1">
        <v>0.22</v>
      </c>
      <c r="E59" s="1">
        <v>9.8800000000000008</v>
      </c>
      <c r="F59" s="1">
        <v>45.98</v>
      </c>
    </row>
    <row r="60" spans="1:6" ht="12.2" customHeight="1">
      <c r="A60" s="12" t="s">
        <v>55</v>
      </c>
      <c r="B60" s="13">
        <v>180</v>
      </c>
      <c r="C60" s="1">
        <v>0.14000000000000001</v>
      </c>
      <c r="D60" s="1">
        <v>0.14000000000000001</v>
      </c>
      <c r="E60" s="1">
        <v>25.09</v>
      </c>
      <c r="F60" s="1">
        <v>103.14</v>
      </c>
    </row>
    <row r="61" spans="1:6" ht="12.2" customHeight="1">
      <c r="A61" s="10" t="s">
        <v>23</v>
      </c>
      <c r="B61" s="11">
        <f>SUM(B58:B60)</f>
        <v>350</v>
      </c>
      <c r="C61" s="29">
        <f t="shared" ref="C61:F61" si="6">SUM(C58:C60)</f>
        <v>9.66</v>
      </c>
      <c r="D61" s="29">
        <f t="shared" si="6"/>
        <v>14.56</v>
      </c>
      <c r="E61" s="29">
        <f t="shared" si="6"/>
        <v>48.17</v>
      </c>
      <c r="F61" s="29">
        <f t="shared" si="6"/>
        <v>358.62</v>
      </c>
    </row>
    <row r="62" spans="1:6" ht="28.35" customHeight="1">
      <c r="A62" s="161" t="s">
        <v>217</v>
      </c>
      <c r="B62" s="162"/>
      <c r="C62" s="162"/>
      <c r="D62" s="162"/>
      <c r="E62" s="162"/>
      <c r="F62" s="162"/>
    </row>
    <row r="63" spans="1:6" ht="13.35" customHeight="1">
      <c r="A63" s="7" t="s">
        <v>1</v>
      </c>
      <c r="B63" s="163" t="s">
        <v>2</v>
      </c>
      <c r="C63" s="165" t="s">
        <v>3</v>
      </c>
      <c r="D63" s="166"/>
      <c r="E63" s="167"/>
      <c r="F63" s="168" t="s">
        <v>4</v>
      </c>
    </row>
    <row r="64" spans="1:6" ht="26.65" customHeight="1">
      <c r="A64" s="7"/>
      <c r="B64" s="164"/>
      <c r="C64" s="29" t="s">
        <v>7</v>
      </c>
      <c r="D64" s="29" t="s">
        <v>8</v>
      </c>
      <c r="E64" s="29" t="s">
        <v>9</v>
      </c>
      <c r="F64" s="169"/>
    </row>
    <row r="65" spans="1:6" ht="14.65" customHeight="1">
      <c r="A65" s="170" t="s">
        <v>33</v>
      </c>
      <c r="B65" s="171"/>
      <c r="C65" s="171"/>
      <c r="D65" s="171"/>
      <c r="E65" s="171"/>
      <c r="F65" s="171"/>
    </row>
    <row r="66" spans="1:6" ht="12.2" customHeight="1">
      <c r="A66" s="12" t="s">
        <v>182</v>
      </c>
      <c r="B66" s="13">
        <v>160</v>
      </c>
      <c r="C66" s="1">
        <v>9.1</v>
      </c>
      <c r="D66" s="1">
        <f>5.24*150/80</f>
        <v>9.8249999999999993</v>
      </c>
      <c r="E66" s="1">
        <v>14.8</v>
      </c>
      <c r="F66" s="1">
        <v>249.1</v>
      </c>
    </row>
    <row r="67" spans="1:6" ht="12.2" customHeight="1">
      <c r="A67" s="12" t="s">
        <v>30</v>
      </c>
      <c r="B67" s="13">
        <v>180</v>
      </c>
      <c r="C67" s="1">
        <v>0.21</v>
      </c>
      <c r="D67" s="1">
        <v>0.01</v>
      </c>
      <c r="E67" s="1">
        <v>26.54</v>
      </c>
      <c r="F67" s="1">
        <v>136.08000000000001</v>
      </c>
    </row>
    <row r="68" spans="1:6" ht="12.2" customHeight="1">
      <c r="A68" s="12" t="s">
        <v>22</v>
      </c>
      <c r="B68" s="13">
        <v>20</v>
      </c>
      <c r="C68" s="1">
        <v>1.1200000000000001</v>
      </c>
      <c r="D68" s="1">
        <v>0.22</v>
      </c>
      <c r="E68" s="1">
        <v>9.8800000000000008</v>
      </c>
      <c r="F68" s="1">
        <v>45.98</v>
      </c>
    </row>
    <row r="69" spans="1:6" ht="12.2" customHeight="1">
      <c r="A69" s="10" t="s">
        <v>23</v>
      </c>
      <c r="B69" s="11">
        <f>SUM(B66:B68)</f>
        <v>360</v>
      </c>
      <c r="C69" s="29">
        <f t="shared" ref="C69:F69" si="7">SUM(C66:C68)</f>
        <v>10.43</v>
      </c>
      <c r="D69" s="29">
        <f t="shared" si="7"/>
        <v>10.055</v>
      </c>
      <c r="E69" s="29">
        <f t="shared" si="7"/>
        <v>51.220000000000006</v>
      </c>
      <c r="F69" s="29">
        <f t="shared" si="7"/>
        <v>431.16</v>
      </c>
    </row>
    <row r="70" spans="1:6" ht="28.35" customHeight="1">
      <c r="A70" s="161" t="s">
        <v>216</v>
      </c>
      <c r="B70" s="162"/>
      <c r="C70" s="162"/>
      <c r="D70" s="162"/>
      <c r="E70" s="162"/>
      <c r="F70" s="162"/>
    </row>
    <row r="71" spans="1:6" ht="13.35" customHeight="1">
      <c r="A71" s="7" t="s">
        <v>1</v>
      </c>
      <c r="B71" s="163" t="s">
        <v>2</v>
      </c>
      <c r="C71" s="165" t="s">
        <v>3</v>
      </c>
      <c r="D71" s="166"/>
      <c r="E71" s="167"/>
      <c r="F71" s="168" t="s">
        <v>4</v>
      </c>
    </row>
    <row r="72" spans="1:6" ht="26.65" customHeight="1">
      <c r="A72" s="7"/>
      <c r="B72" s="164"/>
      <c r="C72" s="29" t="s">
        <v>7</v>
      </c>
      <c r="D72" s="29" t="s">
        <v>8</v>
      </c>
      <c r="E72" s="29" t="s">
        <v>9</v>
      </c>
      <c r="F72" s="169"/>
    </row>
    <row r="73" spans="1:6" ht="14.65" customHeight="1">
      <c r="A73" s="170" t="s">
        <v>33</v>
      </c>
      <c r="B73" s="171"/>
      <c r="C73" s="171"/>
      <c r="D73" s="171"/>
      <c r="E73" s="171"/>
      <c r="F73" s="171"/>
    </row>
    <row r="74" spans="1:6" ht="12.2" customHeight="1">
      <c r="A74" s="12" t="s">
        <v>163</v>
      </c>
      <c r="B74" s="13">
        <v>100</v>
      </c>
      <c r="C74" s="1">
        <v>6.58</v>
      </c>
      <c r="D74" s="1">
        <v>6.91</v>
      </c>
      <c r="E74" s="1">
        <v>29.73</v>
      </c>
      <c r="F74" s="1">
        <v>205.18</v>
      </c>
    </row>
    <row r="75" spans="1:6" ht="12.2" customHeight="1">
      <c r="A75" s="12" t="s">
        <v>164</v>
      </c>
      <c r="B75" s="13">
        <v>15</v>
      </c>
      <c r="C75" s="1">
        <v>3.48</v>
      </c>
      <c r="D75" s="1">
        <v>4.42</v>
      </c>
      <c r="E75" s="1">
        <v>6.5000000000000002E-2</v>
      </c>
      <c r="F75" s="1">
        <v>54</v>
      </c>
    </row>
    <row r="76" spans="1:6" ht="12.2" customHeight="1">
      <c r="A76" s="12" t="s">
        <v>61</v>
      </c>
      <c r="B76" s="13">
        <v>200</v>
      </c>
      <c r="C76" s="1">
        <v>0.66</v>
      </c>
      <c r="D76" s="1">
        <v>0.09</v>
      </c>
      <c r="E76" s="1">
        <v>32.01</v>
      </c>
      <c r="F76" s="1">
        <v>132.80000000000001</v>
      </c>
    </row>
    <row r="77" spans="1:6" ht="12.2" customHeight="1">
      <c r="A77" s="10" t="s">
        <v>23</v>
      </c>
      <c r="B77" s="11">
        <f>SUM(B74:B76)</f>
        <v>315</v>
      </c>
      <c r="C77" s="29">
        <f t="shared" ref="C77:F77" si="8">SUM(C74:C76)</f>
        <v>10.72</v>
      </c>
      <c r="D77" s="29">
        <f t="shared" si="8"/>
        <v>11.42</v>
      </c>
      <c r="E77" s="29">
        <f t="shared" si="8"/>
        <v>61.805</v>
      </c>
      <c r="F77" s="29">
        <f t="shared" si="8"/>
        <v>391.98</v>
      </c>
    </row>
    <row r="78" spans="1:6" ht="28.35" customHeight="1">
      <c r="A78" s="161" t="s">
        <v>215</v>
      </c>
      <c r="B78" s="162"/>
      <c r="C78" s="162"/>
      <c r="D78" s="162"/>
      <c r="E78" s="162"/>
      <c r="F78" s="162"/>
    </row>
    <row r="79" spans="1:6" ht="13.35" customHeight="1">
      <c r="A79" s="7" t="s">
        <v>1</v>
      </c>
      <c r="B79" s="163" t="s">
        <v>2</v>
      </c>
      <c r="C79" s="165" t="s">
        <v>3</v>
      </c>
      <c r="D79" s="166"/>
      <c r="E79" s="167"/>
      <c r="F79" s="168" t="s">
        <v>4</v>
      </c>
    </row>
    <row r="80" spans="1:6" ht="26.65" customHeight="1">
      <c r="A80" s="7"/>
      <c r="B80" s="164"/>
      <c r="C80" s="29" t="s">
        <v>7</v>
      </c>
      <c r="D80" s="29" t="s">
        <v>8</v>
      </c>
      <c r="E80" s="29" t="s">
        <v>9</v>
      </c>
      <c r="F80" s="169"/>
    </row>
    <row r="81" spans="1:6" ht="14.65" customHeight="1">
      <c r="A81" s="170" t="s">
        <v>33</v>
      </c>
      <c r="B81" s="171"/>
      <c r="C81" s="171"/>
      <c r="D81" s="171"/>
      <c r="E81" s="171"/>
      <c r="F81" s="171"/>
    </row>
    <row r="82" spans="1:6" ht="12.2" customHeight="1">
      <c r="A82" s="12" t="s">
        <v>174</v>
      </c>
      <c r="B82" s="13">
        <v>150</v>
      </c>
      <c r="C82" s="1">
        <v>7.9</v>
      </c>
      <c r="D82" s="1">
        <v>12.3</v>
      </c>
      <c r="E82" s="1">
        <v>25.1</v>
      </c>
      <c r="F82" s="1">
        <v>257.60000000000002</v>
      </c>
    </row>
    <row r="83" spans="1:6" ht="12.2" customHeight="1">
      <c r="A83" s="12" t="s">
        <v>55</v>
      </c>
      <c r="B83" s="13">
        <v>180</v>
      </c>
      <c r="C83" s="1">
        <v>0.14000000000000001</v>
      </c>
      <c r="D83" s="1">
        <v>0.14000000000000001</v>
      </c>
      <c r="E83" s="1">
        <v>25.09</v>
      </c>
      <c r="F83" s="1">
        <v>103.14</v>
      </c>
    </row>
    <row r="84" spans="1:6" ht="12.2" customHeight="1">
      <c r="A84" s="10" t="s">
        <v>23</v>
      </c>
      <c r="B84" s="11">
        <f>SUM(B82:B83)</f>
        <v>330</v>
      </c>
      <c r="C84" s="29">
        <f t="shared" ref="C84:F84" si="9">SUM(C82:C83)</f>
        <v>8.0400000000000009</v>
      </c>
      <c r="D84" s="29">
        <f t="shared" si="9"/>
        <v>12.440000000000001</v>
      </c>
      <c r="E84" s="29">
        <f t="shared" si="9"/>
        <v>50.19</v>
      </c>
      <c r="F84" s="29">
        <f t="shared" si="9"/>
        <v>360.74</v>
      </c>
    </row>
    <row r="85" spans="1:6" s="6" customFormat="1" ht="14.1" customHeight="1">
      <c r="A85" s="153" t="s">
        <v>183</v>
      </c>
      <c r="B85" s="154"/>
      <c r="C85" s="154"/>
      <c r="D85" s="154"/>
      <c r="E85" s="154"/>
      <c r="F85" s="154"/>
    </row>
    <row r="86" spans="1:6" ht="13.35" customHeight="1">
      <c r="A86" s="7" t="s">
        <v>1</v>
      </c>
      <c r="B86" s="163" t="s">
        <v>2</v>
      </c>
      <c r="C86" s="165" t="s">
        <v>3</v>
      </c>
      <c r="D86" s="166"/>
      <c r="E86" s="167"/>
      <c r="F86" s="168" t="s">
        <v>4</v>
      </c>
    </row>
    <row r="87" spans="1:6" ht="26.65" customHeight="1">
      <c r="A87" s="7"/>
      <c r="B87" s="164"/>
      <c r="C87" s="29" t="s">
        <v>7</v>
      </c>
      <c r="D87" s="29" t="s">
        <v>8</v>
      </c>
      <c r="E87" s="29" t="s">
        <v>9</v>
      </c>
      <c r="F87" s="169"/>
    </row>
    <row r="88" spans="1:6" s="17" customFormat="1" ht="14.1" customHeight="1">
      <c r="A88" s="3" t="s">
        <v>184</v>
      </c>
      <c r="B88" s="15"/>
      <c r="C88" s="16">
        <f>C84+C77+C69+C53+C44+C36+C27+C19+C11+C61</f>
        <v>101.1620293040293</v>
      </c>
      <c r="D88" s="16">
        <f t="shared" ref="D88:F88" si="10">D84+D77+D69+D53+D44+D36+D27+D19+D11+D61</f>
        <v>112.38534798534799</v>
      </c>
      <c r="E88" s="16">
        <f t="shared" si="10"/>
        <v>470.67023809523806</v>
      </c>
      <c r="F88" s="16">
        <f t="shared" si="10"/>
        <v>3444.5223809523814</v>
      </c>
    </row>
    <row r="89" spans="1:6" s="17" customFormat="1" ht="14.1" customHeight="1">
      <c r="A89" s="3" t="s">
        <v>185</v>
      </c>
      <c r="B89" s="15"/>
      <c r="C89" s="16">
        <f>C88/10</f>
        <v>10.116202930402931</v>
      </c>
      <c r="D89" s="16">
        <f t="shared" ref="D89:F89" si="11">D88/10</f>
        <v>11.238534798534799</v>
      </c>
      <c r="E89" s="16">
        <f t="shared" si="11"/>
        <v>47.067023809523803</v>
      </c>
      <c r="F89" s="16">
        <f t="shared" si="11"/>
        <v>344.45223809523816</v>
      </c>
    </row>
    <row r="90" spans="1:6" s="17" customFormat="1" ht="14.1" customHeight="1">
      <c r="A90" s="3" t="s">
        <v>192</v>
      </c>
      <c r="B90" s="15"/>
      <c r="C90" s="16">
        <v>1</v>
      </c>
      <c r="D90" s="16">
        <v>1</v>
      </c>
      <c r="E90" s="16">
        <v>4</v>
      </c>
      <c r="F90" s="16"/>
    </row>
    <row r="91" spans="1:6" s="6" customFormat="1" ht="14.1" customHeight="1">
      <c r="A91" s="18"/>
      <c r="B91" s="19"/>
      <c r="C91" s="20"/>
      <c r="D91" s="20"/>
      <c r="E91" s="20"/>
      <c r="F91" s="20"/>
    </row>
    <row r="92" spans="1:6" s="21" customFormat="1" ht="35.450000000000003" customHeight="1">
      <c r="A92" s="160" t="s">
        <v>186</v>
      </c>
      <c r="B92" s="160"/>
      <c r="C92" s="160"/>
      <c r="D92" s="160"/>
      <c r="E92" s="160"/>
      <c r="F92" s="160"/>
    </row>
    <row r="93" spans="1:6" s="17" customFormat="1" ht="24" customHeight="1">
      <c r="A93" s="3" t="s">
        <v>187</v>
      </c>
      <c r="B93" s="15"/>
      <c r="C93" s="16"/>
      <c r="D93" s="16"/>
      <c r="E93" s="16" t="s">
        <v>190</v>
      </c>
      <c r="F93" s="22"/>
    </row>
    <row r="94" spans="1:6" ht="13.5">
      <c r="A94" s="3" t="s">
        <v>191</v>
      </c>
      <c r="B94" s="25"/>
      <c r="C94" s="32"/>
      <c r="D94" s="32"/>
      <c r="E94" s="32">
        <f>(B84+B77+B69+B61+B53+B44+B36+B27+B19+B11)/10</f>
        <v>361.5</v>
      </c>
    </row>
  </sheetData>
  <mergeCells count="57">
    <mergeCell ref="A7:F7"/>
    <mergeCell ref="C1:F1"/>
    <mergeCell ref="A3:F3"/>
    <mergeCell ref="A4:F4"/>
    <mergeCell ref="B5:B6"/>
    <mergeCell ref="C5:E5"/>
    <mergeCell ref="F5:F6"/>
    <mergeCell ref="A48:F48"/>
    <mergeCell ref="A40:F40"/>
    <mergeCell ref="B30:B31"/>
    <mergeCell ref="C30:E30"/>
    <mergeCell ref="F30:F31"/>
    <mergeCell ref="A32:F32"/>
    <mergeCell ref="A37:F37"/>
    <mergeCell ref="B38:B39"/>
    <mergeCell ref="C38:E38"/>
    <mergeCell ref="F38:F39"/>
    <mergeCell ref="A45:F45"/>
    <mergeCell ref="B46:B47"/>
    <mergeCell ref="C46:E46"/>
    <mergeCell ref="F46:F47"/>
    <mergeCell ref="A92:F92"/>
    <mergeCell ref="B79:B80"/>
    <mergeCell ref="C79:E79"/>
    <mergeCell ref="A70:F70"/>
    <mergeCell ref="B71:B72"/>
    <mergeCell ref="C71:E71"/>
    <mergeCell ref="F71:F72"/>
    <mergeCell ref="A73:F73"/>
    <mergeCell ref="A78:F78"/>
    <mergeCell ref="F79:F80"/>
    <mergeCell ref="A85:F85"/>
    <mergeCell ref="B86:B87"/>
    <mergeCell ref="C86:E86"/>
    <mergeCell ref="F86:F87"/>
    <mergeCell ref="F21:F22"/>
    <mergeCell ref="A23:F23"/>
    <mergeCell ref="A29:F29"/>
    <mergeCell ref="A12:F12"/>
    <mergeCell ref="B13:B14"/>
    <mergeCell ref="C13:E13"/>
    <mergeCell ref="F13:F14"/>
    <mergeCell ref="A15:F15"/>
    <mergeCell ref="A20:F20"/>
    <mergeCell ref="B21:B22"/>
    <mergeCell ref="C21:E21"/>
    <mergeCell ref="A54:F54"/>
    <mergeCell ref="B55:B56"/>
    <mergeCell ref="C55:E55"/>
    <mergeCell ref="F55:F56"/>
    <mergeCell ref="A81:F81"/>
    <mergeCell ref="B63:B64"/>
    <mergeCell ref="C63:E63"/>
    <mergeCell ref="F63:F64"/>
    <mergeCell ref="A65:F65"/>
    <mergeCell ref="A62:F62"/>
    <mergeCell ref="A57:F57"/>
  </mergeCells>
  <pageMargins left="0" right="0" top="0" bottom="0" header="0" footer="0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H86"/>
  <sheetViews>
    <sheetView topLeftCell="A34" workbookViewId="0">
      <selection activeCell="G49" sqref="G49"/>
    </sheetView>
  </sheetViews>
  <sheetFormatPr defaultColWidth="9.1640625" defaultRowHeight="12.75"/>
  <cols>
    <col min="1" max="1" width="9.1640625" style="50"/>
    <col min="2" max="2" width="67.1640625" style="49" customWidth="1"/>
    <col min="3" max="16384" width="9.1640625" style="41"/>
  </cols>
  <sheetData>
    <row r="1" spans="1:1022" s="42" customFormat="1">
      <c r="A1" s="50"/>
      <c r="B1" s="179" t="s">
        <v>222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AME1" s="41"/>
      <c r="AMF1" s="41"/>
      <c r="AMG1" s="41"/>
      <c r="AMH1" s="41"/>
    </row>
    <row r="2" spans="1:1022" s="42" customFormat="1" ht="15">
      <c r="A2" s="50"/>
      <c r="B2" s="180" t="s">
        <v>227</v>
      </c>
      <c r="C2" s="180"/>
      <c r="D2" s="43"/>
      <c r="E2" s="44"/>
      <c r="F2" s="44"/>
      <c r="G2" s="44"/>
      <c r="H2" s="44"/>
      <c r="I2" s="44"/>
      <c r="J2" s="44"/>
      <c r="K2" s="44"/>
      <c r="L2" s="44"/>
      <c r="AME2" s="41"/>
      <c r="AMF2" s="41"/>
      <c r="AMG2" s="41"/>
      <c r="AMH2" s="41"/>
    </row>
    <row r="3" spans="1:1022" s="42" customFormat="1" ht="15">
      <c r="A3" s="50"/>
      <c r="B3" s="181" t="s">
        <v>223</v>
      </c>
      <c r="C3" s="181"/>
      <c r="D3" s="181"/>
      <c r="E3" s="44"/>
      <c r="F3" s="44"/>
      <c r="G3" s="44"/>
      <c r="H3" s="44"/>
      <c r="I3" s="44"/>
      <c r="J3" s="44"/>
      <c r="K3" s="44"/>
      <c r="L3" s="44"/>
      <c r="AME3" s="41"/>
      <c r="AMF3" s="41"/>
      <c r="AMG3" s="41"/>
      <c r="AMH3" s="41"/>
    </row>
    <row r="4" spans="1:1022" s="45" customFormat="1" ht="12.75" customHeight="1">
      <c r="A4" s="50"/>
      <c r="B4" s="182" t="s">
        <v>224</v>
      </c>
      <c r="C4" s="182" t="s">
        <v>225</v>
      </c>
      <c r="D4" s="182"/>
      <c r="E4" s="182"/>
      <c r="F4" s="182"/>
      <c r="G4" s="182"/>
      <c r="H4" s="182"/>
      <c r="I4" s="182"/>
      <c r="J4" s="182"/>
      <c r="K4" s="182"/>
      <c r="L4" s="182"/>
      <c r="AME4" s="41"/>
      <c r="AMF4" s="41"/>
      <c r="AMG4" s="41"/>
      <c r="AMH4" s="41"/>
    </row>
    <row r="5" spans="1:1022" s="45" customFormat="1">
      <c r="A5" s="51"/>
      <c r="B5" s="182"/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  <c r="AME5" s="41"/>
      <c r="AMF5" s="41"/>
      <c r="AMG5" s="41"/>
      <c r="AMH5" s="41"/>
    </row>
    <row r="6" spans="1:1022" s="39" customFormat="1" ht="13.35" customHeight="1">
      <c r="A6" s="176" t="s">
        <v>228</v>
      </c>
      <c r="B6" s="177" t="s">
        <v>1</v>
      </c>
      <c r="C6" s="178"/>
      <c r="D6" s="38"/>
      <c r="E6" s="38"/>
      <c r="F6" s="38"/>
      <c r="G6" s="38"/>
      <c r="H6" s="38"/>
      <c r="I6" s="38"/>
      <c r="J6" s="38"/>
      <c r="K6" s="38"/>
      <c r="L6" s="38"/>
    </row>
    <row r="7" spans="1:1022" s="39" customFormat="1" ht="26.65" customHeight="1">
      <c r="A7" s="176"/>
      <c r="B7" s="177"/>
      <c r="C7" s="178"/>
      <c r="D7" s="38"/>
      <c r="E7" s="38"/>
      <c r="F7" s="38"/>
      <c r="G7" s="38"/>
      <c r="H7" s="38"/>
      <c r="I7" s="38"/>
      <c r="J7" s="38"/>
      <c r="K7" s="38"/>
      <c r="L7" s="38"/>
    </row>
    <row r="8" spans="1:1022" ht="10.5">
      <c r="B8" s="41"/>
    </row>
    <row r="9" spans="1:1022">
      <c r="A9" s="50">
        <v>1</v>
      </c>
      <c r="B9" s="40" t="s">
        <v>14</v>
      </c>
      <c r="C9" s="107" t="s">
        <v>226</v>
      </c>
      <c r="D9" s="47"/>
      <c r="E9" s="47"/>
      <c r="F9" s="47"/>
      <c r="G9" s="47"/>
      <c r="H9" s="47"/>
      <c r="I9" s="47"/>
      <c r="J9" s="47"/>
      <c r="K9" s="47"/>
      <c r="L9" s="47"/>
    </row>
    <row r="10" spans="1:1022" ht="25.5">
      <c r="A10" s="50">
        <v>1</v>
      </c>
      <c r="B10" s="40" t="s">
        <v>34</v>
      </c>
      <c r="C10" s="107" t="s">
        <v>226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022">
      <c r="A11" s="50">
        <v>1</v>
      </c>
      <c r="B11" s="108" t="s">
        <v>269</v>
      </c>
      <c r="C11" s="107" t="s">
        <v>226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022">
      <c r="A12" s="50">
        <v>1</v>
      </c>
      <c r="B12" s="40" t="s">
        <v>11</v>
      </c>
      <c r="C12" s="107" t="s">
        <v>226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022">
      <c r="A13" s="50">
        <v>1</v>
      </c>
      <c r="B13" s="40" t="s">
        <v>30</v>
      </c>
      <c r="C13" s="107" t="s">
        <v>226</v>
      </c>
      <c r="D13" s="47"/>
      <c r="E13" s="47"/>
      <c r="F13" s="47"/>
      <c r="G13" s="47"/>
      <c r="H13" s="47"/>
      <c r="I13" s="47"/>
      <c r="J13" s="107" t="s">
        <v>226</v>
      </c>
      <c r="K13" s="47"/>
      <c r="L13" s="47"/>
    </row>
    <row r="14" spans="1:1022">
      <c r="A14" s="50">
        <v>1</v>
      </c>
      <c r="B14" s="40" t="s">
        <v>108</v>
      </c>
      <c r="C14" s="107" t="s">
        <v>226</v>
      </c>
      <c r="D14" s="47"/>
      <c r="E14" s="107" t="s">
        <v>226</v>
      </c>
      <c r="F14" s="47"/>
      <c r="G14" s="47"/>
      <c r="H14" s="107"/>
      <c r="I14" s="107"/>
      <c r="J14" s="47"/>
      <c r="K14" s="47"/>
      <c r="L14" s="47"/>
    </row>
    <row r="15" spans="1:1022" ht="25.5">
      <c r="A15" s="50">
        <v>1</v>
      </c>
      <c r="B15" s="40" t="s">
        <v>139</v>
      </c>
      <c r="C15" s="107" t="s">
        <v>226</v>
      </c>
      <c r="D15" s="47"/>
      <c r="E15" s="47"/>
      <c r="F15" s="47"/>
      <c r="G15" s="107" t="s">
        <v>226</v>
      </c>
      <c r="H15" s="47"/>
      <c r="I15" s="107" t="s">
        <v>226</v>
      </c>
      <c r="J15" s="107" t="s">
        <v>226</v>
      </c>
      <c r="K15" s="107"/>
      <c r="L15" s="47"/>
    </row>
    <row r="16" spans="1:1022">
      <c r="A16" s="50">
        <v>1</v>
      </c>
      <c r="B16" s="40" t="s">
        <v>28</v>
      </c>
      <c r="C16" s="107" t="s">
        <v>226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>
      <c r="A17" s="50">
        <v>1</v>
      </c>
      <c r="B17" s="40" t="s">
        <v>44</v>
      </c>
      <c r="C17" s="107" t="s">
        <v>226</v>
      </c>
      <c r="D17" s="107"/>
      <c r="E17" s="47"/>
      <c r="F17" s="47"/>
      <c r="G17" s="107" t="s">
        <v>226</v>
      </c>
      <c r="H17" s="47"/>
      <c r="I17" s="47"/>
      <c r="J17" s="47"/>
      <c r="K17" s="107"/>
      <c r="L17" s="107" t="s">
        <v>226</v>
      </c>
    </row>
    <row r="18" spans="1:12">
      <c r="A18" s="50">
        <v>1</v>
      </c>
      <c r="B18" s="40" t="s">
        <v>26</v>
      </c>
      <c r="C18" s="107" t="s">
        <v>226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>
      <c r="A19" s="50">
        <v>1</v>
      </c>
      <c r="B19" s="40" t="s">
        <v>20</v>
      </c>
      <c r="C19" s="107" t="s">
        <v>226</v>
      </c>
      <c r="D19" s="47"/>
      <c r="E19" s="107" t="s">
        <v>226</v>
      </c>
      <c r="F19" s="107" t="s">
        <v>226</v>
      </c>
      <c r="G19" s="107" t="s">
        <v>226</v>
      </c>
      <c r="H19" s="107" t="s">
        <v>226</v>
      </c>
      <c r="I19" s="47"/>
      <c r="J19" s="47"/>
      <c r="K19" s="107"/>
      <c r="L19" s="107" t="s">
        <v>226</v>
      </c>
    </row>
    <row r="20" spans="1:12">
      <c r="A20" s="50">
        <v>2</v>
      </c>
      <c r="B20" s="40" t="s">
        <v>52</v>
      </c>
      <c r="C20" s="47"/>
      <c r="D20" s="107" t="s">
        <v>226</v>
      </c>
      <c r="E20" s="47"/>
      <c r="F20" s="107" t="s">
        <v>226</v>
      </c>
      <c r="G20" s="47"/>
      <c r="H20" s="107" t="s">
        <v>226</v>
      </c>
      <c r="I20" s="47"/>
      <c r="J20" s="47"/>
      <c r="K20" s="47"/>
      <c r="L20" s="107" t="s">
        <v>226</v>
      </c>
    </row>
    <row r="21" spans="1:12">
      <c r="A21" s="50">
        <v>2</v>
      </c>
      <c r="B21" s="40" t="s">
        <v>42</v>
      </c>
      <c r="C21" s="47"/>
      <c r="D21" s="107" t="s">
        <v>226</v>
      </c>
      <c r="E21" s="47"/>
      <c r="F21" s="47"/>
      <c r="G21" s="47"/>
      <c r="H21" s="47"/>
      <c r="I21" s="107" t="s">
        <v>226</v>
      </c>
      <c r="J21" s="47"/>
      <c r="K21" s="47"/>
      <c r="L21" s="47"/>
    </row>
    <row r="22" spans="1:12">
      <c r="A22" s="50">
        <v>2</v>
      </c>
      <c r="B22" s="40" t="s">
        <v>40</v>
      </c>
      <c r="C22" s="47"/>
      <c r="D22" s="107" t="s">
        <v>226</v>
      </c>
      <c r="E22" s="47"/>
      <c r="F22" s="47"/>
      <c r="G22" s="107" t="s">
        <v>226</v>
      </c>
      <c r="H22" s="47"/>
      <c r="I22" s="47"/>
      <c r="J22" s="47"/>
      <c r="K22" s="47"/>
      <c r="L22" s="47"/>
    </row>
    <row r="23" spans="1:12">
      <c r="A23" s="50">
        <v>2</v>
      </c>
      <c r="B23" s="40" t="s">
        <v>50</v>
      </c>
      <c r="C23" s="47"/>
      <c r="D23" s="107" t="s">
        <v>226</v>
      </c>
      <c r="E23" s="47"/>
      <c r="F23" s="47"/>
      <c r="G23" s="47"/>
      <c r="H23" s="47"/>
      <c r="I23" s="107" t="s">
        <v>226</v>
      </c>
      <c r="J23" s="47"/>
      <c r="K23" s="47"/>
      <c r="L23" s="47"/>
    </row>
    <row r="24" spans="1:12">
      <c r="A24" s="50">
        <v>2</v>
      </c>
      <c r="B24" s="40" t="s">
        <v>47</v>
      </c>
      <c r="C24" s="47"/>
      <c r="D24" s="107" t="s">
        <v>226</v>
      </c>
      <c r="E24" s="47"/>
      <c r="F24" s="47"/>
      <c r="G24" s="47"/>
      <c r="H24" s="47"/>
      <c r="I24" s="47"/>
      <c r="J24" s="47"/>
      <c r="K24" s="47"/>
      <c r="L24" s="47"/>
    </row>
    <row r="25" spans="1:12">
      <c r="A25" s="50">
        <v>2</v>
      </c>
      <c r="B25" s="40" t="s">
        <v>97</v>
      </c>
      <c r="C25" s="47"/>
      <c r="D25" s="107" t="s">
        <v>226</v>
      </c>
      <c r="E25" s="47"/>
      <c r="F25" s="47"/>
      <c r="G25" s="107"/>
      <c r="H25" s="47"/>
      <c r="I25" s="47"/>
      <c r="J25" s="47"/>
      <c r="K25" s="47"/>
      <c r="L25" s="47"/>
    </row>
    <row r="26" spans="1:12">
      <c r="A26" s="50">
        <v>2</v>
      </c>
      <c r="B26" s="40" t="s">
        <v>49</v>
      </c>
      <c r="C26" s="47"/>
      <c r="D26" s="107" t="s">
        <v>226</v>
      </c>
      <c r="E26" s="47"/>
      <c r="F26" s="47"/>
      <c r="G26" s="47"/>
      <c r="H26" s="47"/>
      <c r="I26" s="47"/>
      <c r="J26" s="47"/>
      <c r="K26" s="47"/>
      <c r="L26" s="47"/>
    </row>
    <row r="27" spans="1:12">
      <c r="A27" s="50">
        <v>2</v>
      </c>
      <c r="B27" s="40" t="s">
        <v>177</v>
      </c>
      <c r="C27" s="47"/>
      <c r="D27" s="107" t="s">
        <v>226</v>
      </c>
      <c r="E27" s="47"/>
      <c r="F27" s="47"/>
      <c r="G27" s="47"/>
      <c r="H27" s="47"/>
      <c r="I27" s="47"/>
      <c r="J27" s="47"/>
      <c r="K27" s="47"/>
      <c r="L27" s="47"/>
    </row>
    <row r="28" spans="1:12">
      <c r="A28" s="50">
        <v>2</v>
      </c>
      <c r="B28" s="40" t="s">
        <v>36</v>
      </c>
      <c r="C28" s="107"/>
      <c r="D28" s="107" t="s">
        <v>226</v>
      </c>
      <c r="E28" s="47"/>
      <c r="F28" s="47"/>
      <c r="G28" s="47"/>
      <c r="H28" s="47"/>
      <c r="I28" s="47"/>
      <c r="J28" s="47"/>
      <c r="K28" s="47"/>
      <c r="L28" s="47"/>
    </row>
    <row r="29" spans="1:12" ht="15">
      <c r="A29" s="50">
        <v>2</v>
      </c>
      <c r="B29" s="48" t="s">
        <v>220</v>
      </c>
      <c r="C29" s="47"/>
      <c r="D29" s="107" t="s">
        <v>226</v>
      </c>
      <c r="E29" s="47"/>
      <c r="F29" s="107"/>
      <c r="G29" s="47"/>
      <c r="H29" s="47"/>
      <c r="I29" s="47"/>
      <c r="J29" s="107" t="s">
        <v>226</v>
      </c>
      <c r="K29" s="107"/>
      <c r="L29" s="107" t="s">
        <v>226</v>
      </c>
    </row>
    <row r="30" spans="1:12" ht="15">
      <c r="A30" s="50">
        <v>3</v>
      </c>
      <c r="B30" s="48" t="s">
        <v>275</v>
      </c>
      <c r="C30" s="47"/>
      <c r="D30" s="140"/>
      <c r="E30" s="140" t="s">
        <v>226</v>
      </c>
      <c r="F30" s="140"/>
      <c r="G30" s="47"/>
      <c r="H30" s="47"/>
      <c r="I30" s="47"/>
      <c r="J30" s="140"/>
      <c r="K30" s="140"/>
      <c r="L30" s="140" t="s">
        <v>226</v>
      </c>
    </row>
    <row r="31" spans="1:12">
      <c r="A31" s="50">
        <v>3</v>
      </c>
      <c r="B31" s="108" t="s">
        <v>270</v>
      </c>
      <c r="C31" s="47"/>
      <c r="D31" s="47"/>
      <c r="E31" s="107" t="s">
        <v>226</v>
      </c>
      <c r="F31" s="47"/>
      <c r="G31" s="47"/>
      <c r="H31" s="47"/>
      <c r="I31" s="47"/>
      <c r="J31" s="47"/>
      <c r="K31" s="47"/>
      <c r="L31" s="47"/>
    </row>
    <row r="32" spans="1:12">
      <c r="A32" s="50">
        <v>3</v>
      </c>
      <c r="B32" s="40" t="s">
        <v>60</v>
      </c>
      <c r="C32" s="47"/>
      <c r="D32" s="47"/>
      <c r="E32" s="107" t="s">
        <v>226</v>
      </c>
      <c r="F32" s="47"/>
      <c r="G32" s="47"/>
      <c r="H32" s="47"/>
      <c r="I32" s="47"/>
      <c r="J32" s="47"/>
      <c r="K32" s="47"/>
      <c r="L32" s="47"/>
    </row>
    <row r="33" spans="1:12">
      <c r="A33" s="50">
        <v>3</v>
      </c>
      <c r="B33" s="40" t="s">
        <v>178</v>
      </c>
      <c r="C33" s="47"/>
      <c r="D33" s="47"/>
      <c r="E33" s="107" t="s">
        <v>226</v>
      </c>
      <c r="F33" s="47"/>
      <c r="G33" s="47"/>
      <c r="H33" s="47"/>
      <c r="I33" s="47"/>
      <c r="J33" s="47"/>
      <c r="K33" s="47"/>
      <c r="L33" s="47"/>
    </row>
    <row r="34" spans="1:12">
      <c r="A34" s="50">
        <v>3</v>
      </c>
      <c r="B34" s="40" t="s">
        <v>61</v>
      </c>
      <c r="C34" s="47"/>
      <c r="D34" s="107"/>
      <c r="E34" s="107" t="s">
        <v>226</v>
      </c>
      <c r="F34" s="47"/>
      <c r="G34" s="47"/>
      <c r="H34" s="47"/>
      <c r="I34" s="107" t="s">
        <v>226</v>
      </c>
      <c r="J34" s="47"/>
      <c r="K34" s="107" t="s">
        <v>226</v>
      </c>
      <c r="L34" s="47"/>
    </row>
    <row r="35" spans="1:12">
      <c r="A35" s="50">
        <v>3</v>
      </c>
      <c r="B35" s="40" t="s">
        <v>66</v>
      </c>
      <c r="C35" s="47"/>
      <c r="D35" s="47"/>
      <c r="E35" s="107" t="s">
        <v>226</v>
      </c>
      <c r="F35" s="47"/>
      <c r="G35" s="47"/>
      <c r="H35" s="107" t="s">
        <v>226</v>
      </c>
      <c r="I35" s="47"/>
      <c r="J35" s="47"/>
      <c r="K35" s="47"/>
      <c r="L35" s="47"/>
    </row>
    <row r="36" spans="1:12">
      <c r="A36" s="50">
        <v>3</v>
      </c>
      <c r="B36" s="40" t="s">
        <v>58</v>
      </c>
      <c r="C36" s="47"/>
      <c r="D36" s="47"/>
      <c r="E36" s="107" t="s">
        <v>226</v>
      </c>
      <c r="F36" s="47"/>
      <c r="G36" s="47"/>
      <c r="H36" s="47"/>
      <c r="I36" s="47"/>
      <c r="J36" s="47"/>
      <c r="K36" s="47"/>
      <c r="L36" s="107" t="s">
        <v>226</v>
      </c>
    </row>
    <row r="37" spans="1:12">
      <c r="A37" s="50">
        <v>3</v>
      </c>
      <c r="B37" s="40" t="s">
        <v>69</v>
      </c>
      <c r="C37" s="47"/>
      <c r="D37" s="47"/>
      <c r="E37" s="107" t="s">
        <v>226</v>
      </c>
      <c r="F37" s="47"/>
      <c r="G37" s="47"/>
      <c r="H37" s="47"/>
      <c r="I37" s="47"/>
      <c r="J37" s="107" t="s">
        <v>226</v>
      </c>
      <c r="K37" s="47"/>
      <c r="L37" s="47"/>
    </row>
    <row r="38" spans="1:12">
      <c r="A38" s="50">
        <v>3</v>
      </c>
      <c r="B38" s="40" t="s">
        <v>64</v>
      </c>
      <c r="C38" s="47"/>
      <c r="D38" s="47"/>
      <c r="E38" s="107" t="s">
        <v>226</v>
      </c>
      <c r="F38" s="47"/>
      <c r="G38" s="47"/>
      <c r="H38" s="47"/>
      <c r="I38" s="47"/>
      <c r="J38" s="47"/>
      <c r="K38" s="47"/>
      <c r="L38" s="47"/>
    </row>
    <row r="39" spans="1:12">
      <c r="A39" s="50">
        <v>4</v>
      </c>
      <c r="B39" s="40" t="s">
        <v>75</v>
      </c>
      <c r="C39" s="47"/>
      <c r="D39" s="47"/>
      <c r="E39" s="47"/>
      <c r="F39" s="107" t="s">
        <v>226</v>
      </c>
      <c r="G39" s="47"/>
      <c r="H39" s="47"/>
      <c r="I39" s="47"/>
      <c r="J39" s="47"/>
      <c r="K39" s="47"/>
      <c r="L39" s="47"/>
    </row>
    <row r="40" spans="1:12">
      <c r="A40" s="50">
        <v>4</v>
      </c>
      <c r="B40" s="40" t="s">
        <v>77</v>
      </c>
      <c r="C40" s="47"/>
      <c r="D40" s="47"/>
      <c r="E40" s="47"/>
      <c r="F40" s="107" t="s">
        <v>226</v>
      </c>
      <c r="G40" s="47"/>
      <c r="H40" s="47"/>
      <c r="I40" s="47"/>
      <c r="J40" s="47"/>
      <c r="K40" s="47"/>
      <c r="L40" s="47"/>
    </row>
    <row r="41" spans="1:12">
      <c r="A41" s="50">
        <v>4</v>
      </c>
      <c r="B41" s="40" t="s">
        <v>79</v>
      </c>
      <c r="C41" s="47"/>
      <c r="D41" s="47"/>
      <c r="E41" s="47"/>
      <c r="F41" s="107" t="s">
        <v>226</v>
      </c>
      <c r="G41" s="47"/>
      <c r="H41" s="107" t="s">
        <v>226</v>
      </c>
      <c r="I41" s="47"/>
      <c r="J41" s="107" t="s">
        <v>226</v>
      </c>
      <c r="K41" s="47"/>
      <c r="L41" s="47"/>
    </row>
    <row r="42" spans="1:12">
      <c r="A42" s="50">
        <v>4</v>
      </c>
      <c r="B42" s="40" t="s">
        <v>131</v>
      </c>
      <c r="C42" s="47"/>
      <c r="D42" s="47"/>
      <c r="E42" s="47"/>
      <c r="F42" s="107" t="s">
        <v>226</v>
      </c>
      <c r="G42" s="47"/>
      <c r="H42" s="47"/>
      <c r="I42" s="47"/>
      <c r="J42" s="47"/>
      <c r="K42" s="47"/>
      <c r="L42" s="47"/>
    </row>
    <row r="43" spans="1:12">
      <c r="A43" s="50">
        <v>4</v>
      </c>
      <c r="B43" s="40" t="s">
        <v>55</v>
      </c>
      <c r="C43" s="47"/>
      <c r="D43" s="47"/>
      <c r="E43" s="47"/>
      <c r="F43" s="107"/>
      <c r="G43" s="107" t="s">
        <v>226</v>
      </c>
      <c r="H43" s="47"/>
      <c r="I43" s="107" t="s">
        <v>226</v>
      </c>
      <c r="J43" s="47"/>
      <c r="K43" s="47"/>
      <c r="L43" s="107" t="s">
        <v>226</v>
      </c>
    </row>
    <row r="44" spans="1:12">
      <c r="A44" s="50">
        <v>4</v>
      </c>
      <c r="B44" s="40" t="s">
        <v>81</v>
      </c>
      <c r="C44" s="47"/>
      <c r="D44" s="47"/>
      <c r="E44" s="47"/>
      <c r="F44" s="107" t="s">
        <v>226</v>
      </c>
      <c r="G44" s="47"/>
      <c r="H44" s="47"/>
      <c r="I44" s="47"/>
      <c r="J44" s="47"/>
      <c r="K44" s="47"/>
      <c r="L44" s="47"/>
    </row>
    <row r="45" spans="1:12">
      <c r="A45" s="50">
        <v>4</v>
      </c>
      <c r="B45" s="40" t="s">
        <v>70</v>
      </c>
      <c r="C45" s="47"/>
      <c r="D45" s="47"/>
      <c r="E45" s="47"/>
      <c r="F45" s="107" t="s">
        <v>226</v>
      </c>
      <c r="G45" s="47"/>
      <c r="H45" s="47"/>
      <c r="I45" s="47"/>
      <c r="J45" s="47"/>
      <c r="K45" s="47"/>
      <c r="L45" s="47"/>
    </row>
    <row r="46" spans="1:12">
      <c r="A46" s="50">
        <v>4</v>
      </c>
      <c r="B46" s="40" t="s">
        <v>74</v>
      </c>
      <c r="C46" s="47"/>
      <c r="D46" s="47"/>
      <c r="E46" s="47"/>
      <c r="F46" s="107" t="s">
        <v>226</v>
      </c>
      <c r="G46" s="47"/>
      <c r="H46" s="47"/>
      <c r="I46" s="47"/>
      <c r="J46" s="47"/>
      <c r="K46" s="47"/>
      <c r="L46" s="47"/>
    </row>
    <row r="47" spans="1:12">
      <c r="A47" s="50">
        <v>4</v>
      </c>
      <c r="B47" s="40" t="s">
        <v>17</v>
      </c>
      <c r="C47" s="107"/>
      <c r="D47" s="47"/>
      <c r="E47" s="107"/>
      <c r="F47" s="107" t="s">
        <v>226</v>
      </c>
      <c r="G47" s="47"/>
      <c r="H47" s="107" t="s">
        <v>226</v>
      </c>
      <c r="I47" s="107" t="s">
        <v>226</v>
      </c>
      <c r="J47" s="47"/>
      <c r="K47" s="47"/>
      <c r="L47" s="47"/>
    </row>
    <row r="48" spans="1:12">
      <c r="A48" s="50">
        <v>5</v>
      </c>
      <c r="B48" s="40" t="s">
        <v>86</v>
      </c>
      <c r="C48" s="47"/>
      <c r="D48" s="47"/>
      <c r="E48" s="47"/>
      <c r="F48" s="47"/>
      <c r="G48" s="107" t="s">
        <v>226</v>
      </c>
      <c r="H48" s="47"/>
      <c r="I48" s="47"/>
      <c r="J48" s="47"/>
      <c r="K48" s="47"/>
      <c r="L48" s="47"/>
    </row>
    <row r="49" spans="1:12">
      <c r="A49" s="50">
        <v>5</v>
      </c>
      <c r="B49" s="40" t="s">
        <v>179</v>
      </c>
      <c r="C49" s="47"/>
      <c r="D49" s="47"/>
      <c r="E49" s="47"/>
      <c r="F49" s="47"/>
      <c r="G49" s="107" t="s">
        <v>226</v>
      </c>
      <c r="H49" s="47"/>
      <c r="I49" s="47"/>
      <c r="J49" s="47"/>
      <c r="K49" s="107" t="s">
        <v>226</v>
      </c>
      <c r="L49" s="47"/>
    </row>
    <row r="50" spans="1:12">
      <c r="A50" s="50">
        <v>5</v>
      </c>
      <c r="B50" s="40" t="s">
        <v>96</v>
      </c>
      <c r="C50" s="47"/>
      <c r="D50" s="47"/>
      <c r="E50" s="47"/>
      <c r="F50" s="47"/>
      <c r="G50" s="107" t="s">
        <v>226</v>
      </c>
      <c r="H50" s="47"/>
      <c r="I50" s="47"/>
      <c r="J50" s="47"/>
      <c r="K50" s="47"/>
      <c r="L50" s="47"/>
    </row>
    <row r="51" spans="1:12">
      <c r="A51" s="50">
        <v>5</v>
      </c>
      <c r="B51" s="40" t="s">
        <v>180</v>
      </c>
      <c r="C51" s="47"/>
      <c r="D51" s="47"/>
      <c r="E51" s="47"/>
      <c r="F51" s="47"/>
      <c r="G51" s="107"/>
      <c r="H51" s="107" t="s">
        <v>226</v>
      </c>
      <c r="I51" s="47"/>
      <c r="J51" s="47"/>
      <c r="K51" s="47"/>
      <c r="L51" s="47"/>
    </row>
    <row r="52" spans="1:12">
      <c r="A52" s="50">
        <v>5</v>
      </c>
      <c r="B52" s="40" t="s">
        <v>88</v>
      </c>
      <c r="C52" s="47"/>
      <c r="D52" s="47"/>
      <c r="E52" s="47"/>
      <c r="F52" s="47"/>
      <c r="G52" s="107" t="s">
        <v>226</v>
      </c>
      <c r="H52" s="47"/>
      <c r="I52" s="47"/>
      <c r="J52" s="47"/>
      <c r="K52" s="47"/>
      <c r="L52" s="47"/>
    </row>
    <row r="53" spans="1:12">
      <c r="A53" s="50">
        <v>5</v>
      </c>
      <c r="B53" s="40" t="s">
        <v>91</v>
      </c>
      <c r="C53" s="47"/>
      <c r="D53" s="47"/>
      <c r="E53" s="47"/>
      <c r="F53" s="47"/>
      <c r="G53" s="107" t="s">
        <v>226</v>
      </c>
      <c r="H53" s="47"/>
      <c r="I53" s="47"/>
      <c r="J53" s="47"/>
      <c r="K53" s="47"/>
      <c r="L53" s="47"/>
    </row>
    <row r="54" spans="1:12">
      <c r="A54" s="50">
        <v>5</v>
      </c>
      <c r="B54" s="40" t="s">
        <v>94</v>
      </c>
      <c r="C54" s="47"/>
      <c r="D54" s="47"/>
      <c r="E54" s="47"/>
      <c r="F54" s="47"/>
      <c r="G54" s="107" t="s">
        <v>226</v>
      </c>
      <c r="H54" s="47"/>
      <c r="I54" s="47"/>
      <c r="J54" s="47"/>
      <c r="K54" s="47"/>
      <c r="L54" s="47"/>
    </row>
    <row r="55" spans="1:12">
      <c r="A55" s="50">
        <v>6</v>
      </c>
      <c r="B55" s="40" t="s">
        <v>113</v>
      </c>
      <c r="C55" s="47"/>
      <c r="D55" s="47"/>
      <c r="E55" s="47"/>
      <c r="F55" s="47"/>
      <c r="G55" s="47"/>
      <c r="H55" s="107" t="s">
        <v>226</v>
      </c>
      <c r="I55" s="47"/>
      <c r="J55" s="47"/>
      <c r="K55" s="47"/>
      <c r="L55" s="47"/>
    </row>
    <row r="56" spans="1:12">
      <c r="A56" s="50">
        <v>6</v>
      </c>
      <c r="B56" s="40" t="s">
        <v>181</v>
      </c>
      <c r="C56" s="47"/>
      <c r="D56" s="47"/>
      <c r="E56" s="47"/>
      <c r="F56" s="47"/>
      <c r="G56" s="47"/>
      <c r="H56" s="107" t="s">
        <v>226</v>
      </c>
      <c r="I56" s="47"/>
      <c r="J56" s="47"/>
      <c r="K56" s="47"/>
      <c r="L56" s="47"/>
    </row>
    <row r="57" spans="1:12">
      <c r="A57" s="50">
        <v>6</v>
      </c>
      <c r="B57" s="40" t="s">
        <v>103</v>
      </c>
      <c r="C57" s="47"/>
      <c r="D57" s="47"/>
      <c r="E57" s="47"/>
      <c r="F57" s="47"/>
      <c r="G57" s="47"/>
      <c r="H57" s="107" t="s">
        <v>226</v>
      </c>
      <c r="I57" s="47"/>
      <c r="J57" s="47"/>
      <c r="K57" s="47"/>
      <c r="L57" s="47"/>
    </row>
    <row r="58" spans="1:12">
      <c r="A58" s="50">
        <v>6</v>
      </c>
      <c r="B58" s="40" t="s">
        <v>110</v>
      </c>
      <c r="C58" s="47"/>
      <c r="D58" s="47"/>
      <c r="E58" s="47"/>
      <c r="F58" s="47"/>
      <c r="G58" s="47"/>
      <c r="H58" s="107" t="s">
        <v>226</v>
      </c>
      <c r="I58" s="47"/>
      <c r="J58" s="47"/>
      <c r="K58" s="47"/>
      <c r="L58" s="47"/>
    </row>
    <row r="59" spans="1:12">
      <c r="A59" s="50">
        <v>6</v>
      </c>
      <c r="B59" s="108" t="s">
        <v>271</v>
      </c>
      <c r="C59" s="47"/>
      <c r="D59" s="47"/>
      <c r="E59" s="47"/>
      <c r="F59" s="47"/>
      <c r="G59" s="47"/>
      <c r="H59" s="107" t="s">
        <v>226</v>
      </c>
      <c r="I59" s="47"/>
      <c r="J59" s="47"/>
      <c r="K59" s="47"/>
      <c r="L59" s="47"/>
    </row>
    <row r="60" spans="1:12">
      <c r="A60" s="50">
        <v>6</v>
      </c>
      <c r="B60" s="40" t="s">
        <v>106</v>
      </c>
      <c r="C60" s="47"/>
      <c r="D60" s="47"/>
      <c r="E60" s="47"/>
      <c r="F60" s="47"/>
      <c r="G60" s="47"/>
      <c r="H60" s="107" t="s">
        <v>226</v>
      </c>
      <c r="I60" s="47"/>
      <c r="J60" s="47"/>
      <c r="K60" s="47"/>
      <c r="L60" s="47"/>
    </row>
    <row r="61" spans="1:12">
      <c r="A61" s="50">
        <v>7</v>
      </c>
      <c r="B61" s="40" t="s">
        <v>126</v>
      </c>
      <c r="C61" s="47"/>
      <c r="D61" s="47"/>
      <c r="E61" s="47"/>
      <c r="F61" s="47"/>
      <c r="G61" s="47"/>
      <c r="H61" s="47"/>
      <c r="I61" s="107" t="s">
        <v>226</v>
      </c>
      <c r="J61" s="47"/>
      <c r="K61" s="47"/>
      <c r="L61" s="47"/>
    </row>
    <row r="62" spans="1:12">
      <c r="A62" s="50">
        <v>7</v>
      </c>
      <c r="B62" s="40" t="s">
        <v>124</v>
      </c>
      <c r="C62" s="47"/>
      <c r="D62" s="47"/>
      <c r="E62" s="47"/>
      <c r="F62" s="47"/>
      <c r="G62" s="47"/>
      <c r="H62" s="47"/>
      <c r="I62" s="107" t="s">
        <v>226</v>
      </c>
      <c r="J62" s="47"/>
      <c r="K62" s="47"/>
      <c r="L62" s="47"/>
    </row>
    <row r="63" spans="1:12">
      <c r="A63" s="50">
        <v>7</v>
      </c>
      <c r="B63" s="40" t="s">
        <v>122</v>
      </c>
      <c r="C63" s="47"/>
      <c r="D63" s="47"/>
      <c r="E63" s="47"/>
      <c r="F63" s="47"/>
      <c r="G63" s="47"/>
      <c r="H63" s="47"/>
      <c r="I63" s="107" t="s">
        <v>226</v>
      </c>
      <c r="J63" s="47"/>
      <c r="K63" s="47"/>
      <c r="L63" s="47"/>
    </row>
    <row r="64" spans="1:12">
      <c r="A64" s="50">
        <v>7</v>
      </c>
      <c r="B64" s="40" t="s">
        <v>117</v>
      </c>
      <c r="C64" s="47"/>
      <c r="D64" s="47"/>
      <c r="E64" s="47"/>
      <c r="F64" s="47"/>
      <c r="G64" s="47"/>
      <c r="H64" s="47"/>
      <c r="I64" s="107" t="s">
        <v>226</v>
      </c>
      <c r="J64" s="47"/>
      <c r="K64" s="47"/>
      <c r="L64" s="47"/>
    </row>
    <row r="65" spans="1:12">
      <c r="A65" s="50">
        <v>8</v>
      </c>
      <c r="B65" s="40" t="s">
        <v>135</v>
      </c>
      <c r="C65" s="47"/>
      <c r="D65" s="47"/>
      <c r="E65" s="47"/>
      <c r="F65" s="47"/>
      <c r="G65" s="47"/>
      <c r="H65" s="47"/>
      <c r="I65" s="47"/>
      <c r="J65" s="107" t="s">
        <v>226</v>
      </c>
      <c r="K65" s="47"/>
      <c r="L65" s="47"/>
    </row>
    <row r="66" spans="1:12">
      <c r="A66" s="50">
        <v>8</v>
      </c>
      <c r="B66" s="40" t="s">
        <v>182</v>
      </c>
      <c r="C66" s="47"/>
      <c r="D66" s="47"/>
      <c r="E66" s="47"/>
      <c r="F66" s="47"/>
      <c r="G66" s="47"/>
      <c r="H66" s="47"/>
      <c r="I66" s="47"/>
      <c r="J66" s="107" t="s">
        <v>226</v>
      </c>
      <c r="K66" s="47"/>
      <c r="L66" s="47"/>
    </row>
    <row r="67" spans="1:12">
      <c r="A67" s="50">
        <v>8</v>
      </c>
      <c r="B67" s="40" t="s">
        <v>133</v>
      </c>
      <c r="C67" s="47"/>
      <c r="D67" s="47"/>
      <c r="E67" s="47"/>
      <c r="F67" s="47"/>
      <c r="G67" s="47"/>
      <c r="H67" s="47"/>
      <c r="I67" s="47"/>
      <c r="J67" s="107" t="s">
        <v>226</v>
      </c>
      <c r="K67" s="47"/>
      <c r="L67" s="47"/>
    </row>
    <row r="68" spans="1:12">
      <c r="A68" s="50">
        <v>8</v>
      </c>
      <c r="B68" s="40" t="s">
        <v>144</v>
      </c>
      <c r="C68" s="47"/>
      <c r="D68" s="47"/>
      <c r="E68" s="47"/>
      <c r="F68" s="47"/>
      <c r="G68" s="47"/>
      <c r="H68" s="47"/>
      <c r="I68" s="47"/>
      <c r="J68" s="107" t="s">
        <v>226</v>
      </c>
      <c r="K68" s="47"/>
      <c r="L68" s="47"/>
    </row>
    <row r="69" spans="1:12">
      <c r="A69" s="50">
        <v>8</v>
      </c>
      <c r="B69" s="40" t="s">
        <v>146</v>
      </c>
      <c r="C69" s="47"/>
      <c r="D69" s="47"/>
      <c r="E69" s="47"/>
      <c r="F69" s="47"/>
      <c r="G69" s="47"/>
      <c r="H69" s="47"/>
      <c r="I69" s="47"/>
      <c r="J69" s="107" t="s">
        <v>226</v>
      </c>
      <c r="K69" s="47"/>
      <c r="L69" s="47"/>
    </row>
    <row r="70" spans="1:12">
      <c r="A70" s="50">
        <v>8</v>
      </c>
      <c r="B70" s="40" t="s">
        <v>276</v>
      </c>
      <c r="C70" s="47"/>
      <c r="D70" s="47"/>
      <c r="E70" s="47"/>
      <c r="F70" s="47"/>
      <c r="G70" s="47"/>
      <c r="H70" s="47"/>
      <c r="I70" s="47"/>
      <c r="J70" s="140" t="s">
        <v>226</v>
      </c>
      <c r="K70" s="47"/>
      <c r="L70" s="47"/>
    </row>
    <row r="71" spans="1:12">
      <c r="A71" s="50">
        <v>8</v>
      </c>
      <c r="B71" s="40" t="s">
        <v>142</v>
      </c>
      <c r="C71" s="47"/>
      <c r="D71" s="47"/>
      <c r="E71" s="47"/>
      <c r="F71" s="47"/>
      <c r="G71" s="47"/>
      <c r="H71" s="47"/>
      <c r="I71" s="47"/>
      <c r="J71" s="107" t="s">
        <v>226</v>
      </c>
      <c r="K71" s="47"/>
      <c r="L71" s="47"/>
    </row>
    <row r="72" spans="1:12">
      <c r="A72" s="50">
        <v>9</v>
      </c>
      <c r="B72" s="40" t="s">
        <v>154</v>
      </c>
      <c r="C72" s="47"/>
      <c r="D72" s="47"/>
      <c r="E72" s="47"/>
      <c r="F72" s="47"/>
      <c r="G72" s="47"/>
      <c r="H72" s="47"/>
      <c r="I72" s="47"/>
      <c r="J72" s="47"/>
      <c r="K72" s="107" t="s">
        <v>226</v>
      </c>
      <c r="L72" s="47"/>
    </row>
    <row r="73" spans="1:12">
      <c r="A73" s="50">
        <v>9</v>
      </c>
      <c r="B73" s="40" t="s">
        <v>159</v>
      </c>
      <c r="C73" s="47"/>
      <c r="D73" s="47"/>
      <c r="E73" s="47"/>
      <c r="F73" s="47"/>
      <c r="G73" s="47"/>
      <c r="H73" s="47"/>
      <c r="I73" s="47"/>
      <c r="J73" s="47"/>
      <c r="K73" s="107" t="s">
        <v>226</v>
      </c>
      <c r="L73" s="47"/>
    </row>
    <row r="74" spans="1:12">
      <c r="A74" s="50">
        <v>9</v>
      </c>
      <c r="B74" s="40" t="s">
        <v>163</v>
      </c>
      <c r="C74" s="47"/>
      <c r="D74" s="47"/>
      <c r="E74" s="47"/>
      <c r="F74" s="47"/>
      <c r="G74" s="47"/>
      <c r="H74" s="47"/>
      <c r="I74" s="47"/>
      <c r="J74" s="47"/>
      <c r="K74" s="107" t="s">
        <v>226</v>
      </c>
      <c r="L74" s="47"/>
    </row>
    <row r="75" spans="1:12">
      <c r="A75" s="50">
        <v>9</v>
      </c>
      <c r="B75" s="40" t="s">
        <v>160</v>
      </c>
      <c r="C75" s="47"/>
      <c r="D75" s="47"/>
      <c r="E75" s="47"/>
      <c r="F75" s="47"/>
      <c r="G75" s="47"/>
      <c r="H75" s="47"/>
      <c r="I75" s="47"/>
      <c r="J75" s="47"/>
      <c r="K75" s="107" t="s">
        <v>226</v>
      </c>
      <c r="L75" s="47"/>
    </row>
    <row r="76" spans="1:12">
      <c r="A76" s="50">
        <v>9</v>
      </c>
      <c r="B76" s="40" t="s">
        <v>161</v>
      </c>
      <c r="C76" s="47"/>
      <c r="D76" s="47"/>
      <c r="E76" s="47"/>
      <c r="F76" s="47"/>
      <c r="G76" s="47"/>
      <c r="H76" s="47"/>
      <c r="I76" s="47"/>
      <c r="J76" s="47"/>
      <c r="K76" s="107" t="s">
        <v>226</v>
      </c>
      <c r="L76" s="47"/>
    </row>
    <row r="77" spans="1:12">
      <c r="A77" s="50">
        <v>9</v>
      </c>
      <c r="B77" s="40" t="s">
        <v>157</v>
      </c>
      <c r="C77" s="47"/>
      <c r="D77" s="47"/>
      <c r="E77" s="47"/>
      <c r="F77" s="47"/>
      <c r="G77" s="47"/>
      <c r="H77" s="47"/>
      <c r="I77" s="47"/>
      <c r="J77" s="47"/>
      <c r="K77" s="107" t="s">
        <v>226</v>
      </c>
      <c r="L77" s="47"/>
    </row>
    <row r="78" spans="1:12">
      <c r="A78" s="50">
        <v>9</v>
      </c>
      <c r="B78" s="40" t="s">
        <v>164</v>
      </c>
      <c r="C78" s="47"/>
      <c r="D78" s="47"/>
      <c r="E78" s="47"/>
      <c r="F78" s="47"/>
      <c r="G78" s="47"/>
      <c r="H78" s="47"/>
      <c r="I78" s="47"/>
      <c r="J78" s="47"/>
      <c r="K78" s="107" t="s">
        <v>226</v>
      </c>
      <c r="L78" s="47"/>
    </row>
    <row r="79" spans="1:12">
      <c r="A79" s="50">
        <v>9</v>
      </c>
      <c r="B79" s="40" t="s">
        <v>162</v>
      </c>
      <c r="C79" s="47"/>
      <c r="D79" s="47"/>
      <c r="E79" s="47"/>
      <c r="F79" s="47"/>
      <c r="G79" s="47"/>
      <c r="H79" s="47"/>
      <c r="I79" s="47"/>
      <c r="J79" s="47"/>
      <c r="K79" s="107" t="s">
        <v>226</v>
      </c>
      <c r="L79" s="47"/>
    </row>
    <row r="80" spans="1:12">
      <c r="A80" s="50">
        <v>10</v>
      </c>
      <c r="B80" s="108" t="s">
        <v>272</v>
      </c>
      <c r="C80" s="47"/>
      <c r="D80" s="47"/>
      <c r="E80" s="47"/>
      <c r="F80" s="47"/>
      <c r="G80" s="47"/>
      <c r="H80" s="47"/>
      <c r="I80" s="47"/>
      <c r="J80" s="47"/>
      <c r="K80" s="47"/>
      <c r="L80" s="107" t="s">
        <v>226</v>
      </c>
    </row>
    <row r="81" spans="1:12">
      <c r="A81" s="50">
        <v>10</v>
      </c>
      <c r="B81" s="40" t="s">
        <v>168</v>
      </c>
      <c r="C81" s="47"/>
      <c r="D81" s="47"/>
      <c r="E81" s="47"/>
      <c r="F81" s="47"/>
      <c r="G81" s="47"/>
      <c r="H81" s="47"/>
      <c r="I81" s="47"/>
      <c r="J81" s="47"/>
      <c r="K81" s="47"/>
      <c r="L81" s="107" t="s">
        <v>226</v>
      </c>
    </row>
    <row r="82" spans="1:12">
      <c r="A82" s="50">
        <v>10</v>
      </c>
      <c r="B82" s="40" t="s">
        <v>169</v>
      </c>
      <c r="C82" s="47"/>
      <c r="D82" s="47"/>
      <c r="E82" s="47"/>
      <c r="F82" s="47"/>
      <c r="G82" s="47"/>
      <c r="H82" s="47"/>
      <c r="I82" s="47"/>
      <c r="J82" s="47"/>
      <c r="K82" s="47"/>
      <c r="L82" s="107" t="s">
        <v>226</v>
      </c>
    </row>
    <row r="83" spans="1:12">
      <c r="A83" s="50">
        <v>10</v>
      </c>
      <c r="B83" s="40" t="s">
        <v>174</v>
      </c>
      <c r="C83" s="47"/>
      <c r="D83" s="47"/>
      <c r="E83" s="47"/>
      <c r="F83" s="47"/>
      <c r="G83" s="47"/>
      <c r="H83" s="47"/>
      <c r="I83" s="47"/>
      <c r="J83" s="47"/>
      <c r="K83" s="47"/>
      <c r="L83" s="107" t="s">
        <v>226</v>
      </c>
    </row>
    <row r="84" spans="1:12">
      <c r="A84" s="50">
        <v>10</v>
      </c>
      <c r="B84" s="40" t="s">
        <v>167</v>
      </c>
      <c r="C84" s="47"/>
      <c r="D84" s="47"/>
      <c r="E84" s="47"/>
      <c r="F84" s="47"/>
      <c r="G84" s="47"/>
      <c r="H84" s="47"/>
      <c r="I84" s="47"/>
      <c r="J84" s="47"/>
      <c r="K84" s="47"/>
      <c r="L84" s="107" t="s">
        <v>226</v>
      </c>
    </row>
    <row r="85" spans="1:12">
      <c r="A85" s="52">
        <v>10</v>
      </c>
      <c r="B85" s="53" t="s">
        <v>171</v>
      </c>
      <c r="C85" s="47"/>
      <c r="D85" s="47"/>
      <c r="E85" s="47"/>
      <c r="F85" s="47"/>
      <c r="G85" s="47"/>
      <c r="H85" s="47"/>
      <c r="I85" s="47"/>
      <c r="J85" s="47"/>
      <c r="K85" s="47"/>
      <c r="L85" s="107" t="s">
        <v>226</v>
      </c>
    </row>
    <row r="86" spans="1:12">
      <c r="A86" s="52"/>
      <c r="B86" s="54"/>
      <c r="C86" s="47"/>
      <c r="D86" s="47"/>
      <c r="E86" s="47"/>
      <c r="F86" s="47"/>
      <c r="G86" s="47"/>
      <c r="H86" s="47"/>
      <c r="I86" s="47"/>
      <c r="J86" s="47"/>
      <c r="K86" s="47"/>
      <c r="L86" s="47"/>
    </row>
  </sheetData>
  <sortState ref="A9:AMH85">
    <sortCondition ref="A9:A85"/>
  </sortState>
  <mergeCells count="8">
    <mergeCell ref="A6:A7"/>
    <mergeCell ref="B6:B7"/>
    <mergeCell ref="C6:C7"/>
    <mergeCell ref="B1:L1"/>
    <mergeCell ref="B2:C2"/>
    <mergeCell ref="B3:D3"/>
    <mergeCell ref="B4:B5"/>
    <mergeCell ref="C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9"/>
  <sheetViews>
    <sheetView workbookViewId="0">
      <selection activeCell="K8" sqref="K8"/>
    </sheetView>
  </sheetViews>
  <sheetFormatPr defaultRowHeight="10.5"/>
  <cols>
    <col min="1" max="1" width="43.83203125" customWidth="1"/>
    <col min="2" max="2" width="17.1640625" style="96" customWidth="1"/>
    <col min="3" max="3" width="15.33203125" style="96" customWidth="1"/>
    <col min="4" max="4" width="15.5" style="96" customWidth="1"/>
    <col min="5" max="5" width="15" style="96" customWidth="1"/>
    <col min="6" max="6" width="16.33203125" style="96" customWidth="1"/>
  </cols>
  <sheetData>
    <row r="1" spans="1:1023" s="57" customFormat="1" ht="18.75">
      <c r="A1" s="55"/>
      <c r="B1" s="55"/>
      <c r="C1" s="190" t="s">
        <v>3</v>
      </c>
      <c r="D1" s="190"/>
      <c r="E1" s="190"/>
      <c r="F1" s="191" t="s">
        <v>4</v>
      </c>
      <c r="G1" s="56"/>
      <c r="AMI1" s="58"/>
    </row>
    <row r="2" spans="1:1023" s="57" customFormat="1" ht="28.5">
      <c r="A2" s="59" t="s">
        <v>229</v>
      </c>
      <c r="B2" s="60"/>
      <c r="C2" s="61" t="s">
        <v>7</v>
      </c>
      <c r="D2" s="61" t="s">
        <v>8</v>
      </c>
      <c r="E2" s="61" t="s">
        <v>9</v>
      </c>
      <c r="F2" s="192"/>
      <c r="G2" s="56"/>
      <c r="AMI2" s="58"/>
    </row>
    <row r="3" spans="1:1023" s="57" customFormat="1" ht="14.25">
      <c r="A3" s="59" t="s">
        <v>229</v>
      </c>
      <c r="B3" s="60"/>
      <c r="C3" s="61">
        <v>77</v>
      </c>
      <c r="D3" s="61">
        <v>79</v>
      </c>
      <c r="E3" s="61">
        <v>335</v>
      </c>
      <c r="F3" s="61">
        <v>2350</v>
      </c>
      <c r="G3" s="56"/>
      <c r="AMI3" s="58"/>
    </row>
    <row r="4" spans="1:1023" s="57" customFormat="1" ht="12.75">
      <c r="A4" s="62" t="s">
        <v>230</v>
      </c>
      <c r="B4" s="62"/>
      <c r="C4" s="63">
        <f>C12+C20+C27</f>
        <v>54.99320293040293</v>
      </c>
      <c r="D4" s="63">
        <f t="shared" ref="D4:F4" si="0">D12+D20+D27</f>
        <v>57.478034798534807</v>
      </c>
      <c r="E4" s="63">
        <f t="shared" si="0"/>
        <v>225.4223015873016</v>
      </c>
      <c r="F4" s="63">
        <f t="shared" si="0"/>
        <v>1670.8372380952378</v>
      </c>
      <c r="G4" s="56"/>
      <c r="AMI4" s="58"/>
    </row>
    <row r="5" spans="1:1023" s="69" customFormat="1" ht="15.75">
      <c r="A5" s="64" t="s">
        <v>231</v>
      </c>
      <c r="B5" s="65"/>
      <c r="C5" s="65">
        <v>1</v>
      </c>
      <c r="D5" s="66">
        <v>1</v>
      </c>
      <c r="E5" s="66">
        <f>E4/D4</f>
        <v>3.9218860278961367</v>
      </c>
      <c r="F5" s="66"/>
      <c r="G5" s="67"/>
      <c r="H5" s="68"/>
      <c r="I5" s="68"/>
      <c r="AMI5" s="70"/>
    </row>
    <row r="6" spans="1:1023" s="57" customFormat="1" ht="31.5">
      <c r="A6" s="71" t="s">
        <v>232</v>
      </c>
      <c r="B6" s="72"/>
      <c r="C6" s="73">
        <f>C4*100/C3</f>
        <v>71.419744065458346</v>
      </c>
      <c r="D6" s="73">
        <f t="shared" ref="D6:F6" si="1">D4*100/D3</f>
        <v>72.75700607409469</v>
      </c>
      <c r="E6" s="73">
        <f t="shared" si="1"/>
        <v>67.290239279791521</v>
      </c>
      <c r="F6" s="73">
        <f t="shared" si="1"/>
        <v>71.099456940222879</v>
      </c>
      <c r="G6" s="74"/>
      <c r="H6" s="75"/>
      <c r="I6" s="75"/>
      <c r="AMI6" s="58"/>
    </row>
    <row r="7" spans="1:1023" s="57" customFormat="1" ht="15.75">
      <c r="A7" s="76"/>
      <c r="B7" s="77"/>
      <c r="C7" s="77"/>
      <c r="D7" s="78"/>
      <c r="E7" s="78"/>
      <c r="F7" s="78"/>
      <c r="G7" s="74"/>
      <c r="H7" s="75"/>
      <c r="I7" s="75"/>
      <c r="AMI7" s="58"/>
    </row>
    <row r="8" spans="1:1023" s="57" customFormat="1" ht="15.75">
      <c r="A8" s="76"/>
      <c r="B8" s="77"/>
      <c r="C8" s="77"/>
      <c r="D8" s="78"/>
      <c r="E8" s="78"/>
      <c r="F8" s="78"/>
      <c r="G8" s="74"/>
      <c r="H8" s="75"/>
      <c r="I8" s="75"/>
      <c r="AMI8" s="58"/>
    </row>
    <row r="9" spans="1:1023" s="81" customFormat="1" ht="15">
      <c r="A9" s="183" t="s">
        <v>233</v>
      </c>
      <c r="B9" s="183" t="s">
        <v>234</v>
      </c>
      <c r="C9" s="185" t="s">
        <v>3</v>
      </c>
      <c r="D9" s="185"/>
      <c r="E9" s="185"/>
      <c r="F9" s="185" t="s">
        <v>4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0"/>
    </row>
    <row r="10" spans="1:1023" s="81" customFormat="1" ht="28.5">
      <c r="A10" s="184"/>
      <c r="B10" s="184"/>
      <c r="C10" s="82" t="s">
        <v>7</v>
      </c>
      <c r="D10" s="82" t="s">
        <v>8</v>
      </c>
      <c r="E10" s="82" t="s">
        <v>9</v>
      </c>
      <c r="F10" s="186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80"/>
    </row>
    <row r="11" spans="1:1023" s="87" customFormat="1" ht="15">
      <c r="A11" s="83" t="s">
        <v>184</v>
      </c>
      <c r="B11" s="84">
        <v>5140</v>
      </c>
      <c r="C11" s="84">
        <f>завтраки!C109</f>
        <v>185.11</v>
      </c>
      <c r="D11" s="84">
        <f>завтраки!D109</f>
        <v>190.97</v>
      </c>
      <c r="E11" s="84">
        <f>завтраки!E109</f>
        <v>705.96777777777788</v>
      </c>
      <c r="F11" s="84">
        <f>завтраки!F109</f>
        <v>5404.0399999999991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/>
      <c r="U11" s="86"/>
    </row>
    <row r="12" spans="1:1023" s="87" customFormat="1" ht="30">
      <c r="A12" s="83" t="s">
        <v>185</v>
      </c>
      <c r="B12" s="84">
        <f>B11/10</f>
        <v>514</v>
      </c>
      <c r="C12" s="88">
        <f t="shared" ref="C12:F12" si="2">C11/10</f>
        <v>18.511000000000003</v>
      </c>
      <c r="D12" s="88">
        <f t="shared" si="2"/>
        <v>19.097000000000001</v>
      </c>
      <c r="E12" s="88">
        <f t="shared" si="2"/>
        <v>70.596777777777788</v>
      </c>
      <c r="F12" s="88">
        <f t="shared" si="2"/>
        <v>540.40399999999988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6"/>
      <c r="U12" s="86"/>
    </row>
    <row r="13" spans="1:1023" s="90" customFormat="1" ht="15.75">
      <c r="A13" s="64" t="s">
        <v>231</v>
      </c>
      <c r="B13" s="72"/>
      <c r="C13" s="72">
        <v>1</v>
      </c>
      <c r="D13" s="89">
        <v>1</v>
      </c>
      <c r="E13" s="89">
        <f>E11/D11</f>
        <v>3.6967470166925582</v>
      </c>
      <c r="F13" s="89"/>
      <c r="G13" s="74"/>
      <c r="H13" s="75"/>
      <c r="I13" s="75"/>
      <c r="AMI13"/>
    </row>
    <row r="14" spans="1:1023" s="90" customFormat="1" ht="31.5">
      <c r="A14" s="71" t="s">
        <v>232</v>
      </c>
      <c r="B14" s="91"/>
      <c r="C14" s="92">
        <f>C12*100/C3</f>
        <v>24.040259740259746</v>
      </c>
      <c r="D14" s="92">
        <f t="shared" ref="D14:F14" si="3">D12*100/D3</f>
        <v>24.173417721518987</v>
      </c>
      <c r="E14" s="92">
        <f t="shared" si="3"/>
        <v>21.073665008291876</v>
      </c>
      <c r="F14" s="92">
        <f t="shared" si="3"/>
        <v>22.995914893617016</v>
      </c>
      <c r="G14" s="74"/>
      <c r="H14" s="75"/>
      <c r="I14" s="75"/>
      <c r="AMI14"/>
    </row>
    <row r="17" spans="1:1023" s="81" customFormat="1" ht="15">
      <c r="A17" s="183" t="s">
        <v>235</v>
      </c>
      <c r="B17" s="183" t="s">
        <v>234</v>
      </c>
      <c r="C17" s="185" t="s">
        <v>3</v>
      </c>
      <c r="D17" s="185"/>
      <c r="E17" s="185"/>
      <c r="F17" s="185" t="s">
        <v>4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  <c r="V17" s="80"/>
    </row>
    <row r="18" spans="1:1023" s="81" customFormat="1" ht="28.5">
      <c r="A18" s="184"/>
      <c r="B18" s="184"/>
      <c r="C18" s="82" t="s">
        <v>7</v>
      </c>
      <c r="D18" s="82" t="s">
        <v>8</v>
      </c>
      <c r="E18" s="82" t="s">
        <v>9</v>
      </c>
      <c r="F18" s="18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  <c r="V18" s="80"/>
    </row>
    <row r="19" spans="1:1023" s="87" customFormat="1" ht="15">
      <c r="A19" s="83" t="s">
        <v>184</v>
      </c>
      <c r="B19" s="84">
        <v>8215</v>
      </c>
      <c r="C19" s="88">
        <f>обеды!C129</f>
        <v>263.65999999999997</v>
      </c>
      <c r="D19" s="88">
        <f>обеды!D129</f>
        <v>271.42500000000001</v>
      </c>
      <c r="E19" s="88">
        <f>обеды!E129</f>
        <v>1077.585</v>
      </c>
      <c r="F19" s="88">
        <f>обеды!F129</f>
        <v>7859.81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6"/>
      <c r="V19" s="86"/>
    </row>
    <row r="20" spans="1:1023" s="87" customFormat="1" ht="30">
      <c r="A20" s="83" t="s">
        <v>185</v>
      </c>
      <c r="B20" s="84">
        <f>B19/10</f>
        <v>821.5</v>
      </c>
      <c r="C20" s="88">
        <f>C19/10</f>
        <v>26.365999999999996</v>
      </c>
      <c r="D20" s="88">
        <f t="shared" ref="D20:F20" si="4">D19/10</f>
        <v>27.142500000000002</v>
      </c>
      <c r="E20" s="88">
        <f t="shared" si="4"/>
        <v>107.7585</v>
      </c>
      <c r="F20" s="88">
        <f t="shared" si="4"/>
        <v>785.98099999999999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6"/>
    </row>
    <row r="21" spans="1:1023" s="90" customFormat="1" ht="15.75">
      <c r="A21" s="64" t="s">
        <v>231</v>
      </c>
      <c r="B21" s="72"/>
      <c r="C21" s="72">
        <v>1</v>
      </c>
      <c r="D21" s="89">
        <v>1</v>
      </c>
      <c r="E21" s="89">
        <f>E19/D19</f>
        <v>3.9701022381873448</v>
      </c>
      <c r="F21" s="89"/>
      <c r="G21" s="74"/>
      <c r="H21" s="75"/>
      <c r="I21" s="75"/>
      <c r="AMI21"/>
    </row>
    <row r="22" spans="1:1023" s="90" customFormat="1" ht="31.5">
      <c r="A22" s="71" t="s">
        <v>232</v>
      </c>
      <c r="B22" s="91"/>
      <c r="C22" s="92">
        <f>C20*100/C3</f>
        <v>34.241558441558432</v>
      </c>
      <c r="D22" s="92">
        <f t="shared" ref="D22:F22" si="5">D20*100/D3</f>
        <v>34.357594936708864</v>
      </c>
      <c r="E22" s="92">
        <f t="shared" si="5"/>
        <v>32.16671641791045</v>
      </c>
      <c r="F22" s="92">
        <f t="shared" si="5"/>
        <v>33.446000000000005</v>
      </c>
      <c r="G22" s="74"/>
      <c r="H22" s="75"/>
      <c r="I22" s="75"/>
      <c r="AMI22"/>
    </row>
    <row r="24" spans="1:1023" s="81" customFormat="1" ht="57">
      <c r="A24" s="93" t="s">
        <v>236</v>
      </c>
      <c r="B24" s="93" t="s">
        <v>234</v>
      </c>
      <c r="C24" s="187" t="s">
        <v>3</v>
      </c>
      <c r="D24" s="188"/>
      <c r="E24" s="189"/>
      <c r="F24" s="94" t="s">
        <v>4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80"/>
    </row>
    <row r="25" spans="1:1023" s="81" customFormat="1" ht="28.5">
      <c r="A25" s="95"/>
      <c r="B25" s="95"/>
      <c r="C25" s="82" t="s">
        <v>7</v>
      </c>
      <c r="D25" s="82" t="s">
        <v>8</v>
      </c>
      <c r="E25" s="82" t="s">
        <v>9</v>
      </c>
      <c r="F25" s="82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0"/>
      <c r="V25" s="80"/>
    </row>
    <row r="26" spans="1:1023" s="87" customFormat="1" ht="15">
      <c r="A26" s="83" t="s">
        <v>184</v>
      </c>
      <c r="B26" s="84">
        <v>3575</v>
      </c>
      <c r="C26" s="88">
        <f>полдники!C88</f>
        <v>101.1620293040293</v>
      </c>
      <c r="D26" s="88">
        <f>полдники!D88</f>
        <v>112.38534798534799</v>
      </c>
      <c r="E26" s="88">
        <f>полдники!E88</f>
        <v>470.67023809523806</v>
      </c>
      <c r="F26" s="88">
        <f>полдники!F88</f>
        <v>3444.5223809523814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86"/>
    </row>
    <row r="27" spans="1:1023" s="87" customFormat="1" ht="30">
      <c r="A27" s="83" t="s">
        <v>185</v>
      </c>
      <c r="B27" s="84">
        <f>B26/10</f>
        <v>357.5</v>
      </c>
      <c r="C27" s="88">
        <f>C26/10</f>
        <v>10.116202930402931</v>
      </c>
      <c r="D27" s="88">
        <f t="shared" ref="D27:F27" si="6">D26/10</f>
        <v>11.238534798534799</v>
      </c>
      <c r="E27" s="88">
        <f t="shared" si="6"/>
        <v>47.067023809523803</v>
      </c>
      <c r="F27" s="88">
        <f t="shared" si="6"/>
        <v>344.45223809523816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6"/>
      <c r="V27" s="86"/>
    </row>
    <row r="28" spans="1:1023" s="90" customFormat="1" ht="15.75">
      <c r="A28" s="64" t="s">
        <v>231</v>
      </c>
      <c r="B28" s="72"/>
      <c r="C28" s="72">
        <v>1</v>
      </c>
      <c r="D28" s="89">
        <v>1</v>
      </c>
      <c r="E28" s="89">
        <f>E26/D26</f>
        <v>4.1880035657014716</v>
      </c>
      <c r="F28" s="89"/>
      <c r="G28" s="74"/>
      <c r="H28" s="75"/>
      <c r="I28" s="75"/>
      <c r="AMI28"/>
    </row>
    <row r="29" spans="1:1023" s="90" customFormat="1" ht="31.5">
      <c r="A29" s="71" t="s">
        <v>232</v>
      </c>
      <c r="B29" s="91"/>
      <c r="C29" s="92">
        <f>C27*100/C3</f>
        <v>13.13792588364017</v>
      </c>
      <c r="D29" s="92">
        <f t="shared" ref="D29:F29" si="7">D27*100/D3</f>
        <v>14.225993415866835</v>
      </c>
      <c r="E29" s="92">
        <f t="shared" si="7"/>
        <v>14.049857853589197</v>
      </c>
      <c r="F29" s="92">
        <f t="shared" si="7"/>
        <v>14.657542046605878</v>
      </c>
      <c r="G29" s="74"/>
      <c r="H29" s="75"/>
      <c r="I29" s="75"/>
      <c r="AMI29"/>
    </row>
  </sheetData>
  <mergeCells count="11">
    <mergeCell ref="C1:E1"/>
    <mergeCell ref="F1:F2"/>
    <mergeCell ref="A9:A10"/>
    <mergeCell ref="B9:B10"/>
    <mergeCell ref="C9:E9"/>
    <mergeCell ref="F9:F10"/>
    <mergeCell ref="A17:A18"/>
    <mergeCell ref="B17:B18"/>
    <mergeCell ref="C17:E17"/>
    <mergeCell ref="F17:F18"/>
    <mergeCell ref="C24:E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R10" sqref="R10"/>
    </sheetView>
  </sheetViews>
  <sheetFormatPr defaultColWidth="12.5" defaultRowHeight="10.5"/>
  <cols>
    <col min="2" max="2" width="13.5" customWidth="1"/>
    <col min="14" max="14" width="13.5" customWidth="1"/>
  </cols>
  <sheetData>
    <row r="1" spans="1:15" s="99" customFormat="1" ht="15.75">
      <c r="A1" s="97"/>
      <c r="B1" s="97"/>
      <c r="C1" s="97"/>
      <c r="D1" s="97"/>
      <c r="E1" s="97"/>
      <c r="F1" s="97"/>
      <c r="G1" s="97"/>
      <c r="H1" s="97"/>
      <c r="I1" s="97"/>
      <c r="J1" s="97"/>
      <c r="K1" s="196" t="s">
        <v>237</v>
      </c>
      <c r="L1" s="196"/>
      <c r="M1" s="196"/>
      <c r="N1" s="196"/>
      <c r="O1" s="98"/>
    </row>
    <row r="2" spans="1:15" s="99" customFormat="1" ht="15.75">
      <c r="A2" s="197" t="s">
        <v>238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5" s="99" customFormat="1" ht="15">
      <c r="A3" s="198"/>
      <c r="B3" s="198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5" s="99" customFormat="1" ht="15">
      <c r="A4" s="199" t="s">
        <v>239</v>
      </c>
      <c r="B4" s="199"/>
      <c r="C4" s="200" t="s">
        <v>3</v>
      </c>
      <c r="D4" s="200"/>
      <c r="E4" s="200"/>
      <c r="F4" s="200" t="s">
        <v>240</v>
      </c>
      <c r="G4" s="200" t="s">
        <v>241</v>
      </c>
      <c r="H4" s="200"/>
      <c r="I4" s="200"/>
      <c r="J4" s="200"/>
      <c r="K4" s="200" t="s">
        <v>242</v>
      </c>
      <c r="L4" s="200"/>
      <c r="M4" s="200"/>
      <c r="N4" s="200"/>
    </row>
    <row r="5" spans="1:15" s="99" customFormat="1" ht="15">
      <c r="A5" s="199"/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15" s="99" customFormat="1" ht="16.5">
      <c r="A6" s="199"/>
      <c r="B6" s="199"/>
      <c r="C6" s="100" t="s">
        <v>243</v>
      </c>
      <c r="D6" s="100" t="s">
        <v>244</v>
      </c>
      <c r="E6" s="100" t="s">
        <v>245</v>
      </c>
      <c r="F6" s="200"/>
      <c r="G6" s="100" t="s">
        <v>246</v>
      </c>
      <c r="H6" s="100" t="s">
        <v>247</v>
      </c>
      <c r="I6" s="100" t="s">
        <v>248</v>
      </c>
      <c r="J6" s="100" t="s">
        <v>249</v>
      </c>
      <c r="K6" s="100" t="s">
        <v>250</v>
      </c>
      <c r="L6" s="100" t="s">
        <v>251</v>
      </c>
      <c r="M6" s="100" t="s">
        <v>252</v>
      </c>
      <c r="N6" s="100" t="s">
        <v>253</v>
      </c>
    </row>
    <row r="7" spans="1:15" s="103" customFormat="1" ht="15">
      <c r="A7" s="193" t="s">
        <v>254</v>
      </c>
      <c r="B7" s="193"/>
      <c r="C7" s="101">
        <v>0.4</v>
      </c>
      <c r="D7" s="101">
        <v>0.4</v>
      </c>
      <c r="E7" s="101">
        <v>9.8000000000000007</v>
      </c>
      <c r="F7" s="102">
        <v>44.4</v>
      </c>
      <c r="G7" s="100">
        <v>0.03</v>
      </c>
      <c r="H7" s="100">
        <v>10</v>
      </c>
      <c r="I7" s="100">
        <v>0</v>
      </c>
      <c r="J7" s="100">
        <v>0.2</v>
      </c>
      <c r="K7" s="100">
        <v>16</v>
      </c>
      <c r="L7" s="100">
        <v>11</v>
      </c>
      <c r="M7" s="100">
        <v>9</v>
      </c>
      <c r="N7" s="100">
        <v>2.2000000000000002</v>
      </c>
    </row>
    <row r="8" spans="1:15" s="99" customFormat="1" ht="15">
      <c r="A8" s="195" t="s">
        <v>255</v>
      </c>
      <c r="B8" s="195"/>
      <c r="C8" s="101">
        <v>0.4</v>
      </c>
      <c r="D8" s="101">
        <v>0.31</v>
      </c>
      <c r="E8" s="101">
        <v>10.31</v>
      </c>
      <c r="F8" s="104">
        <v>45.5</v>
      </c>
      <c r="G8" s="100">
        <v>0.02</v>
      </c>
      <c r="H8" s="100">
        <v>5</v>
      </c>
      <c r="I8" s="100">
        <v>0</v>
      </c>
      <c r="J8" s="100">
        <v>0.4</v>
      </c>
      <c r="K8" s="100">
        <v>19</v>
      </c>
      <c r="L8" s="100">
        <v>16</v>
      </c>
      <c r="M8" s="100">
        <v>12</v>
      </c>
      <c r="N8" s="100">
        <v>2.2999999999999998</v>
      </c>
    </row>
    <row r="9" spans="1:15" s="99" customFormat="1" ht="15">
      <c r="A9" s="195" t="s">
        <v>256</v>
      </c>
      <c r="B9" s="195"/>
      <c r="C9" s="100">
        <v>0.9</v>
      </c>
      <c r="D9" s="100">
        <v>0.2</v>
      </c>
      <c r="E9" s="100">
        <v>8.1</v>
      </c>
      <c r="F9" s="105">
        <v>43</v>
      </c>
      <c r="G9" s="100">
        <v>0.04</v>
      </c>
      <c r="H9" s="100">
        <v>60</v>
      </c>
      <c r="I9" s="100">
        <v>0</v>
      </c>
      <c r="J9" s="100">
        <v>0.2</v>
      </c>
      <c r="K9" s="100">
        <v>34</v>
      </c>
      <c r="L9" s="100">
        <v>23</v>
      </c>
      <c r="M9" s="100">
        <v>13</v>
      </c>
      <c r="N9" s="100">
        <v>0.3</v>
      </c>
    </row>
    <row r="10" spans="1:15" s="99" customFormat="1" ht="15">
      <c r="A10" s="195" t="s">
        <v>257</v>
      </c>
      <c r="B10" s="195"/>
      <c r="C10" s="100">
        <v>0.8</v>
      </c>
      <c r="D10" s="100">
        <v>0.2</v>
      </c>
      <c r="E10" s="100">
        <v>7.5</v>
      </c>
      <c r="F10" s="105">
        <v>38</v>
      </c>
      <c r="G10" s="100">
        <v>0.06</v>
      </c>
      <c r="H10" s="100">
        <v>38</v>
      </c>
      <c r="I10" s="100">
        <v>0</v>
      </c>
      <c r="J10" s="100">
        <v>0.2</v>
      </c>
      <c r="K10" s="100">
        <v>35</v>
      </c>
      <c r="L10" s="100">
        <v>17</v>
      </c>
      <c r="M10" s="100">
        <v>11</v>
      </c>
      <c r="N10" s="100">
        <v>0.1</v>
      </c>
    </row>
    <row r="11" spans="1:15" s="99" customFormat="1" ht="15">
      <c r="A11" s="195" t="s">
        <v>258</v>
      </c>
      <c r="B11" s="195"/>
      <c r="C11" s="100">
        <v>1.5</v>
      </c>
      <c r="D11" s="100">
        <v>0.5</v>
      </c>
      <c r="E11" s="100">
        <v>21</v>
      </c>
      <c r="F11" s="105">
        <v>96</v>
      </c>
      <c r="G11" s="100">
        <v>0.04</v>
      </c>
      <c r="H11" s="100">
        <v>10</v>
      </c>
      <c r="I11" s="100">
        <v>0</v>
      </c>
      <c r="J11" s="100">
        <v>0.4</v>
      </c>
      <c r="K11" s="100">
        <v>8</v>
      </c>
      <c r="L11" s="100">
        <v>28</v>
      </c>
      <c r="M11" s="100">
        <v>42</v>
      </c>
      <c r="N11" s="100">
        <v>0.6</v>
      </c>
    </row>
    <row r="12" spans="1:15" s="99" customFormat="1" ht="15">
      <c r="A12" s="195" t="s">
        <v>259</v>
      </c>
      <c r="B12" s="195"/>
      <c r="C12" s="100">
        <v>0.8</v>
      </c>
      <c r="D12" s="100">
        <v>0.3</v>
      </c>
      <c r="E12" s="100">
        <v>9.6</v>
      </c>
      <c r="F12" s="105">
        <v>49</v>
      </c>
      <c r="G12" s="100">
        <v>0.06</v>
      </c>
      <c r="H12" s="100">
        <v>10</v>
      </c>
      <c r="I12" s="100">
        <v>0</v>
      </c>
      <c r="J12" s="100">
        <v>0.6</v>
      </c>
      <c r="K12" s="100">
        <v>20</v>
      </c>
      <c r="L12" s="100">
        <v>20</v>
      </c>
      <c r="M12" s="100">
        <v>9</v>
      </c>
      <c r="N12" s="100">
        <v>0.5</v>
      </c>
    </row>
    <row r="13" spans="1:15" s="97" customFormat="1" ht="15">
      <c r="A13" s="194" t="s">
        <v>260</v>
      </c>
      <c r="B13" s="194"/>
      <c r="C13" s="100">
        <v>0.6</v>
      </c>
      <c r="D13" s="100">
        <v>0.6</v>
      </c>
      <c r="E13" s="100">
        <v>15.4</v>
      </c>
      <c r="F13" s="105">
        <v>72</v>
      </c>
      <c r="G13" s="100">
        <v>0.05</v>
      </c>
      <c r="H13" s="100">
        <v>6</v>
      </c>
      <c r="I13" s="100">
        <v>0</v>
      </c>
      <c r="J13" s="100">
        <v>0.4</v>
      </c>
      <c r="K13" s="100">
        <v>30</v>
      </c>
      <c r="L13" s="100">
        <v>22</v>
      </c>
      <c r="M13" s="100">
        <v>17</v>
      </c>
      <c r="N13" s="100">
        <v>0.6</v>
      </c>
    </row>
    <row r="14" spans="1:15" s="97" customFormat="1" ht="15">
      <c r="A14" s="194" t="s">
        <v>261</v>
      </c>
      <c r="B14" s="194"/>
      <c r="C14" s="100">
        <v>0.8</v>
      </c>
      <c r="D14" s="100">
        <v>0.4</v>
      </c>
      <c r="E14" s="100">
        <v>7.5</v>
      </c>
      <c r="F14" s="105">
        <v>41</v>
      </c>
      <c r="G14" s="100">
        <v>0.03</v>
      </c>
      <c r="H14" s="100">
        <v>60</v>
      </c>
      <c r="I14" s="100">
        <v>0</v>
      </c>
      <c r="J14" s="100">
        <v>0.5</v>
      </c>
      <c r="K14" s="100">
        <v>40</v>
      </c>
      <c r="L14" s="100">
        <v>23</v>
      </c>
      <c r="M14" s="100">
        <v>18</v>
      </c>
      <c r="N14" s="100">
        <v>1.2</v>
      </c>
    </row>
    <row r="15" spans="1:15" s="99" customFormat="1" ht="15">
      <c r="A15" s="193" t="s">
        <v>262</v>
      </c>
      <c r="B15" s="193"/>
      <c r="C15" s="100">
        <v>0.8</v>
      </c>
      <c r="D15" s="100">
        <v>0.2</v>
      </c>
      <c r="E15" s="100">
        <v>10.6</v>
      </c>
      <c r="F15" s="105">
        <v>52</v>
      </c>
      <c r="G15" s="100">
        <v>0.03</v>
      </c>
      <c r="H15" s="100">
        <v>15</v>
      </c>
      <c r="I15" s="100">
        <v>0</v>
      </c>
      <c r="J15" s="100">
        <v>0.3</v>
      </c>
      <c r="K15" s="100">
        <v>37</v>
      </c>
      <c r="L15" s="100">
        <v>30</v>
      </c>
      <c r="M15" s="100">
        <v>26</v>
      </c>
      <c r="N15" s="100">
        <v>0.5</v>
      </c>
    </row>
    <row r="16" spans="1:15" s="103" customFormat="1" ht="15">
      <c r="A16" s="193" t="s">
        <v>263</v>
      </c>
      <c r="B16" s="193"/>
      <c r="C16" s="100">
        <v>1.1000000000000001</v>
      </c>
      <c r="D16" s="100">
        <v>0.4</v>
      </c>
      <c r="E16" s="100">
        <v>10.6</v>
      </c>
      <c r="F16" s="105">
        <v>52</v>
      </c>
      <c r="G16" s="100">
        <v>0.01</v>
      </c>
      <c r="H16" s="100">
        <v>15</v>
      </c>
      <c r="I16" s="100">
        <v>0</v>
      </c>
      <c r="J16" s="100">
        <v>0.3</v>
      </c>
      <c r="K16" s="100">
        <v>33</v>
      </c>
      <c r="L16" s="100">
        <v>28</v>
      </c>
      <c r="M16" s="100">
        <v>24</v>
      </c>
      <c r="N16" s="100">
        <v>1.8</v>
      </c>
    </row>
    <row r="17" spans="1:14" s="97" customFormat="1" ht="15">
      <c r="A17" s="194" t="s">
        <v>264</v>
      </c>
      <c r="B17" s="194"/>
      <c r="C17" s="100">
        <v>0.2</v>
      </c>
      <c r="D17" s="100">
        <v>0.1</v>
      </c>
      <c r="E17" s="100">
        <v>7.9</v>
      </c>
      <c r="F17" s="105">
        <v>34</v>
      </c>
      <c r="G17" s="100">
        <v>0.02</v>
      </c>
      <c r="H17" s="100">
        <v>13</v>
      </c>
      <c r="I17" s="100">
        <v>0</v>
      </c>
      <c r="J17" s="100">
        <v>0.3</v>
      </c>
      <c r="K17" s="100">
        <v>27</v>
      </c>
      <c r="L17" s="100">
        <v>25</v>
      </c>
      <c r="M17" s="100">
        <v>21</v>
      </c>
      <c r="N17" s="100">
        <v>1.9</v>
      </c>
    </row>
    <row r="18" spans="1:14" s="99" customFormat="1" ht="15">
      <c r="A18" s="193" t="s">
        <v>265</v>
      </c>
      <c r="B18" s="193"/>
      <c r="C18" s="100">
        <v>0.9</v>
      </c>
      <c r="D18" s="100">
        <v>0.1</v>
      </c>
      <c r="E18" s="100">
        <v>9</v>
      </c>
      <c r="F18" s="105">
        <v>44</v>
      </c>
      <c r="G18" s="100">
        <v>0.03</v>
      </c>
      <c r="H18" s="100">
        <v>10</v>
      </c>
      <c r="I18" s="100">
        <v>0</v>
      </c>
      <c r="J18" s="100">
        <v>1.1000000000000001</v>
      </c>
      <c r="K18" s="100">
        <v>28</v>
      </c>
      <c r="L18" s="100">
        <v>26</v>
      </c>
      <c r="M18" s="100">
        <v>8</v>
      </c>
      <c r="N18" s="100">
        <v>0.7</v>
      </c>
    </row>
    <row r="19" spans="1:14" s="99" customFormat="1" ht="15">
      <c r="A19" s="193" t="s">
        <v>266</v>
      </c>
      <c r="B19" s="193"/>
      <c r="C19" s="100">
        <v>0.9</v>
      </c>
      <c r="D19" s="100">
        <v>0.1</v>
      </c>
      <c r="E19" s="100">
        <v>9.5</v>
      </c>
      <c r="F19" s="105">
        <v>45</v>
      </c>
      <c r="G19" s="100">
        <v>0.04</v>
      </c>
      <c r="H19" s="100">
        <v>10</v>
      </c>
      <c r="I19" s="100">
        <v>0</v>
      </c>
      <c r="J19" s="100">
        <v>1.1000000000000001</v>
      </c>
      <c r="K19" s="100">
        <v>20</v>
      </c>
      <c r="L19" s="100">
        <v>34</v>
      </c>
      <c r="M19" s="100">
        <v>16</v>
      </c>
      <c r="N19" s="100">
        <v>0.6</v>
      </c>
    </row>
  </sheetData>
  <mergeCells count="21">
    <mergeCell ref="A12:B12"/>
    <mergeCell ref="K1:N1"/>
    <mergeCell ref="A2:N2"/>
    <mergeCell ref="A3:B3"/>
    <mergeCell ref="A4:B6"/>
    <mergeCell ref="C4:E5"/>
    <mergeCell ref="F4:F6"/>
    <mergeCell ref="G4:J5"/>
    <mergeCell ref="K4:N5"/>
    <mergeCell ref="A7:B7"/>
    <mergeCell ref="A8:B8"/>
    <mergeCell ref="A9:B9"/>
    <mergeCell ref="A10:B10"/>
    <mergeCell ref="A11:B11"/>
    <mergeCell ref="A19:B19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ЦМ с витаминами</vt:lpstr>
      <vt:lpstr>Меню для Сан Пин</vt:lpstr>
      <vt:lpstr>завтраки</vt:lpstr>
      <vt:lpstr>обеды</vt:lpstr>
      <vt:lpstr>полдники</vt:lpstr>
      <vt:lpstr>таблица повторов </vt:lpstr>
      <vt:lpstr>итого за 10 дней</vt:lpstr>
      <vt:lpstr>приложение замена фруктов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cp:lastPrinted>2024-01-28T06:20:25Z</cp:lastPrinted>
  <dcterms:created xsi:type="dcterms:W3CDTF">2024-01-22T09:35:34Z</dcterms:created>
  <dcterms:modified xsi:type="dcterms:W3CDTF">2024-01-29T08:43:52Z</dcterms:modified>
</cp:coreProperties>
</file>