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ЦМ с витаминами" sheetId="1" r:id="rId1"/>
    <sheet name="Меню по Сан Пин" sheetId="9" r:id="rId2"/>
    <sheet name="ЗАВТРАКИ" sheetId="3" r:id="rId3"/>
    <sheet name="ОБЕДЫ" sheetId="4" r:id="rId4"/>
    <sheet name="ПОЛДНИКИ" sheetId="5" r:id="rId5"/>
    <sheet name="таблица повторов" sheetId="6" r:id="rId6"/>
    <sheet name="итого за 12 дней" sheetId="7" r:id="rId7"/>
    <sheet name="ПРИЛОЖЕНИЕ" sheetId="8" r:id="rId8"/>
  </sheets>
  <definedNames>
    <definedName name="_xlnm.Print_Area" localSheetId="3">ОБЕДЫ!$A$1:$G$160</definedName>
    <definedName name="_xlnm.Print_Area" localSheetId="4">ПОЛДНИКИ!$A$1:$H$98</definedName>
  </definedNames>
  <calcPr calcId="124519"/>
</workbook>
</file>

<file path=xl/calcChain.xml><?xml version="1.0" encoding="utf-8"?>
<calcChain xmlns="http://schemas.openxmlformats.org/spreadsheetml/2006/main">
  <c r="D299" i="9"/>
  <c r="B299"/>
  <c r="F293"/>
  <c r="F299" s="1"/>
  <c r="F300" s="1"/>
  <c r="E293"/>
  <c r="E299" s="1"/>
  <c r="E300" s="1"/>
  <c r="C293"/>
  <c r="C299" s="1"/>
  <c r="F290"/>
  <c r="E290"/>
  <c r="B290"/>
  <c r="D286"/>
  <c r="D290" s="1"/>
  <c r="C286"/>
  <c r="C290" s="1"/>
  <c r="F279"/>
  <c r="E279"/>
  <c r="D279"/>
  <c r="C279"/>
  <c r="B279"/>
  <c r="D274"/>
  <c r="C274"/>
  <c r="B274"/>
  <c r="F267"/>
  <c r="F274" s="1"/>
  <c r="E267"/>
  <c r="E274" s="1"/>
  <c r="F265"/>
  <c r="E265"/>
  <c r="C265"/>
  <c r="B265"/>
  <c r="D260"/>
  <c r="D265" s="1"/>
  <c r="B253"/>
  <c r="F251"/>
  <c r="F253" s="1"/>
  <c r="E251"/>
  <c r="E253" s="1"/>
  <c r="D251"/>
  <c r="D253" s="1"/>
  <c r="C251"/>
  <c r="C253" s="1"/>
  <c r="C254" s="1"/>
  <c r="F247"/>
  <c r="E247"/>
  <c r="D247"/>
  <c r="C247"/>
  <c r="B247"/>
  <c r="F238"/>
  <c r="E238"/>
  <c r="D238"/>
  <c r="B238"/>
  <c r="C234"/>
  <c r="C238" s="1"/>
  <c r="F226"/>
  <c r="E226"/>
  <c r="E227" s="1"/>
  <c r="D226"/>
  <c r="C226"/>
  <c r="B226"/>
  <c r="B221"/>
  <c r="F213"/>
  <c r="F221" s="1"/>
  <c r="E213"/>
  <c r="E221" s="1"/>
  <c r="D213"/>
  <c r="D221" s="1"/>
  <c r="C213"/>
  <c r="C221" s="1"/>
  <c r="F211"/>
  <c r="E211"/>
  <c r="D211"/>
  <c r="C211"/>
  <c r="B211"/>
  <c r="F198"/>
  <c r="E198"/>
  <c r="D198"/>
  <c r="C198"/>
  <c r="B198"/>
  <c r="F193"/>
  <c r="E193"/>
  <c r="D193"/>
  <c r="C193"/>
  <c r="B193"/>
  <c r="F184"/>
  <c r="E184"/>
  <c r="D184"/>
  <c r="C184"/>
  <c r="B184"/>
  <c r="F173"/>
  <c r="E173"/>
  <c r="D173"/>
  <c r="D174" s="1"/>
  <c r="C173"/>
  <c r="B173"/>
  <c r="F167"/>
  <c r="E167"/>
  <c r="D167"/>
  <c r="C167"/>
  <c r="B167"/>
  <c r="F158"/>
  <c r="E158"/>
  <c r="D158"/>
  <c r="C158"/>
  <c r="B158"/>
  <c r="F146"/>
  <c r="F147" s="1"/>
  <c r="E146"/>
  <c r="E147" s="1"/>
  <c r="D146"/>
  <c r="D147" s="1"/>
  <c r="C146"/>
  <c r="B146"/>
  <c r="F138"/>
  <c r="E138"/>
  <c r="D138"/>
  <c r="C138"/>
  <c r="B138"/>
  <c r="F127"/>
  <c r="E127"/>
  <c r="D127"/>
  <c r="C127"/>
  <c r="B127"/>
  <c r="F122"/>
  <c r="E122"/>
  <c r="D122"/>
  <c r="C122"/>
  <c r="B122"/>
  <c r="F113"/>
  <c r="E113"/>
  <c r="D113"/>
  <c r="C113"/>
  <c r="B113"/>
  <c r="F102"/>
  <c r="E102"/>
  <c r="D102"/>
  <c r="C102"/>
  <c r="B102"/>
  <c r="F97"/>
  <c r="E97"/>
  <c r="D97"/>
  <c r="C97"/>
  <c r="B97"/>
  <c r="B88"/>
  <c r="F88"/>
  <c r="E88"/>
  <c r="D88"/>
  <c r="C88"/>
  <c r="F77"/>
  <c r="E77"/>
  <c r="D77"/>
  <c r="C77"/>
  <c r="B77"/>
  <c r="B72"/>
  <c r="F71"/>
  <c r="F70"/>
  <c r="E70"/>
  <c r="C70"/>
  <c r="C72" s="1"/>
  <c r="D68"/>
  <c r="D72" s="1"/>
  <c r="F65"/>
  <c r="E65"/>
  <c r="E72" s="1"/>
  <c r="F63"/>
  <c r="E63"/>
  <c r="D63"/>
  <c r="C63"/>
  <c r="B63"/>
  <c r="F52"/>
  <c r="E52"/>
  <c r="D52"/>
  <c r="C52"/>
  <c r="B52"/>
  <c r="F47"/>
  <c r="D47"/>
  <c r="C47"/>
  <c r="B47"/>
  <c r="E42"/>
  <c r="E47" s="1"/>
  <c r="C42"/>
  <c r="F38"/>
  <c r="E38"/>
  <c r="D38"/>
  <c r="C38"/>
  <c r="B38"/>
  <c r="F27"/>
  <c r="E27"/>
  <c r="D27"/>
  <c r="C27"/>
  <c r="B27"/>
  <c r="F22"/>
  <c r="B22"/>
  <c r="F17"/>
  <c r="E17"/>
  <c r="F15"/>
  <c r="E15"/>
  <c r="E22" s="1"/>
  <c r="D15"/>
  <c r="D22" s="1"/>
  <c r="C15"/>
  <c r="C22" s="1"/>
  <c r="F13"/>
  <c r="E13"/>
  <c r="D13"/>
  <c r="B13"/>
  <c r="C8"/>
  <c r="C13" s="1"/>
  <c r="C53" l="1"/>
  <c r="F72"/>
  <c r="D78"/>
  <c r="F174"/>
  <c r="C300"/>
  <c r="D28"/>
  <c r="F28"/>
  <c r="D53"/>
  <c r="F53"/>
  <c r="D103"/>
  <c r="F103"/>
  <c r="C128"/>
  <c r="E128"/>
  <c r="C311"/>
  <c r="C147"/>
  <c r="C174"/>
  <c r="E174"/>
  <c r="C199"/>
  <c r="C227"/>
  <c r="D280"/>
  <c r="F280"/>
  <c r="C78"/>
  <c r="E78"/>
  <c r="C28"/>
  <c r="E28"/>
  <c r="E53"/>
  <c r="F78"/>
  <c r="C103"/>
  <c r="E103"/>
  <c r="D254"/>
  <c r="F254"/>
  <c r="E311"/>
  <c r="D128"/>
  <c r="F128"/>
  <c r="E199"/>
  <c r="D227"/>
  <c r="F227"/>
  <c r="E254"/>
  <c r="D199"/>
  <c r="F199"/>
  <c r="C280"/>
  <c r="E280"/>
  <c r="D311"/>
  <c r="D300"/>
  <c r="E305" l="1"/>
  <c r="E306" s="1"/>
  <c r="F305"/>
  <c r="F306" s="1"/>
  <c r="C305"/>
  <c r="C306" s="1"/>
  <c r="D305"/>
  <c r="D306" s="1"/>
  <c r="F63" i="3"/>
  <c r="E63"/>
  <c r="D63"/>
  <c r="C63"/>
  <c r="B63"/>
  <c r="C138" i="1"/>
  <c r="D138"/>
  <c r="E138"/>
  <c r="F143" i="4" l="1"/>
  <c r="E143"/>
  <c r="C143"/>
  <c r="D124" i="3"/>
  <c r="C124"/>
  <c r="F130" i="4"/>
  <c r="E130"/>
  <c r="D113" i="3"/>
  <c r="C103"/>
  <c r="F104" i="4"/>
  <c r="E104"/>
  <c r="D104"/>
  <c r="C104"/>
  <c r="F38"/>
  <c r="F37"/>
  <c r="E37"/>
  <c r="C37"/>
  <c r="D35"/>
  <c r="F32"/>
  <c r="E32"/>
  <c r="E22"/>
  <c r="C22"/>
  <c r="F10"/>
  <c r="E10"/>
  <c r="F8"/>
  <c r="E8"/>
  <c r="D8"/>
  <c r="C8"/>
  <c r="C8" i="3"/>
  <c r="F299" i="1"/>
  <c r="F300" s="1"/>
  <c r="D299"/>
  <c r="B299"/>
  <c r="F293"/>
  <c r="E293"/>
  <c r="E299" s="1"/>
  <c r="E300" s="1"/>
  <c r="C293"/>
  <c r="C299" s="1"/>
  <c r="F290"/>
  <c r="E290"/>
  <c r="D290"/>
  <c r="B290"/>
  <c r="D286"/>
  <c r="C286"/>
  <c r="C290" s="1"/>
  <c r="F279"/>
  <c r="E279"/>
  <c r="E280" s="1"/>
  <c r="D279"/>
  <c r="C279"/>
  <c r="B279"/>
  <c r="D274"/>
  <c r="C274"/>
  <c r="B274"/>
  <c r="F267"/>
  <c r="F274" s="1"/>
  <c r="E267"/>
  <c r="E274" s="1"/>
  <c r="F265"/>
  <c r="E265"/>
  <c r="C265"/>
  <c r="B265"/>
  <c r="D260"/>
  <c r="D265" s="1"/>
  <c r="C253"/>
  <c r="B253"/>
  <c r="F251"/>
  <c r="F253" s="1"/>
  <c r="E251"/>
  <c r="E253" s="1"/>
  <c r="E254" s="1"/>
  <c r="D251"/>
  <c r="D253" s="1"/>
  <c r="C251"/>
  <c r="F247"/>
  <c r="E247"/>
  <c r="D247"/>
  <c r="C247"/>
  <c r="B247"/>
  <c r="F238"/>
  <c r="E238"/>
  <c r="D238"/>
  <c r="B238"/>
  <c r="C234"/>
  <c r="C238" s="1"/>
  <c r="F226"/>
  <c r="E226"/>
  <c r="D226"/>
  <c r="C226"/>
  <c r="B226"/>
  <c r="B221"/>
  <c r="F213"/>
  <c r="F221" s="1"/>
  <c r="E213"/>
  <c r="E221" s="1"/>
  <c r="D213"/>
  <c r="D221" s="1"/>
  <c r="C213"/>
  <c r="C221" s="1"/>
  <c r="F211"/>
  <c r="E211"/>
  <c r="D211"/>
  <c r="C211"/>
  <c r="B211"/>
  <c r="F198"/>
  <c r="E198"/>
  <c r="D198"/>
  <c r="C198"/>
  <c r="B198"/>
  <c r="F193"/>
  <c r="E193"/>
  <c r="D193"/>
  <c r="C193"/>
  <c r="B193"/>
  <c r="F184"/>
  <c r="E184"/>
  <c r="D184"/>
  <c r="C184"/>
  <c r="B184"/>
  <c r="F173"/>
  <c r="E173"/>
  <c r="D173"/>
  <c r="C173"/>
  <c r="B173"/>
  <c r="F167"/>
  <c r="E167"/>
  <c r="D167"/>
  <c r="C167"/>
  <c r="B167"/>
  <c r="F158"/>
  <c r="E158"/>
  <c r="D158"/>
  <c r="C158"/>
  <c r="B158"/>
  <c r="F146"/>
  <c r="E146"/>
  <c r="E147" s="1"/>
  <c r="D146"/>
  <c r="C146"/>
  <c r="C147" s="1"/>
  <c r="B146"/>
  <c r="F138"/>
  <c r="B138"/>
  <c r="F127"/>
  <c r="E127"/>
  <c r="D127"/>
  <c r="C127"/>
  <c r="B127"/>
  <c r="F122"/>
  <c r="E122"/>
  <c r="D122"/>
  <c r="C122"/>
  <c r="B122"/>
  <c r="F113"/>
  <c r="E113"/>
  <c r="D113"/>
  <c r="C113"/>
  <c r="B113"/>
  <c r="F102"/>
  <c r="E102"/>
  <c r="D102"/>
  <c r="C102"/>
  <c r="B102"/>
  <c r="F97"/>
  <c r="E97"/>
  <c r="D97"/>
  <c r="C97"/>
  <c r="B97"/>
  <c r="E88"/>
  <c r="C88"/>
  <c r="B88"/>
  <c r="F88"/>
  <c r="D88"/>
  <c r="F77"/>
  <c r="E77"/>
  <c r="D77"/>
  <c r="C77"/>
  <c r="B77"/>
  <c r="B72"/>
  <c r="F71"/>
  <c r="F70"/>
  <c r="E70"/>
  <c r="C70"/>
  <c r="C72" s="1"/>
  <c r="D68"/>
  <c r="D72" s="1"/>
  <c r="F65"/>
  <c r="F72" s="1"/>
  <c r="E65"/>
  <c r="E72" s="1"/>
  <c r="F63"/>
  <c r="E63"/>
  <c r="D63"/>
  <c r="C63"/>
  <c r="B63"/>
  <c r="F52"/>
  <c r="E52"/>
  <c r="D52"/>
  <c r="C52"/>
  <c r="B52"/>
  <c r="F47"/>
  <c r="D47"/>
  <c r="B47"/>
  <c r="E42"/>
  <c r="E47" s="1"/>
  <c r="C42"/>
  <c r="C47" s="1"/>
  <c r="F38"/>
  <c r="E38"/>
  <c r="D38"/>
  <c r="C38"/>
  <c r="B38"/>
  <c r="F27"/>
  <c r="E27"/>
  <c r="D27"/>
  <c r="C27"/>
  <c r="B27"/>
  <c r="B22"/>
  <c r="F17"/>
  <c r="E17"/>
  <c r="F15"/>
  <c r="F22" s="1"/>
  <c r="E15"/>
  <c r="E22" s="1"/>
  <c r="D15"/>
  <c r="D22" s="1"/>
  <c r="C15"/>
  <c r="C22" s="1"/>
  <c r="F13"/>
  <c r="E13"/>
  <c r="D13"/>
  <c r="B13"/>
  <c r="C8"/>
  <c r="C13" s="1"/>
  <c r="C53" l="1"/>
  <c r="F128"/>
  <c r="D174"/>
  <c r="E199"/>
  <c r="D227"/>
  <c r="F254"/>
  <c r="C280"/>
  <c r="F28"/>
  <c r="F53"/>
  <c r="C174"/>
  <c r="D199"/>
  <c r="E311"/>
  <c r="F280"/>
  <c r="D128"/>
  <c r="F174"/>
  <c r="C199"/>
  <c r="F227"/>
  <c r="D254"/>
  <c r="C254"/>
  <c r="D300"/>
  <c r="D28"/>
  <c r="D53"/>
  <c r="F103"/>
  <c r="E174"/>
  <c r="F199"/>
  <c r="C78"/>
  <c r="C128"/>
  <c r="E128"/>
  <c r="D311"/>
  <c r="D103"/>
  <c r="C103"/>
  <c r="E103"/>
  <c r="D147"/>
  <c r="F147"/>
  <c r="C311"/>
  <c r="E78"/>
  <c r="C300"/>
  <c r="C28"/>
  <c r="E28"/>
  <c r="E53"/>
  <c r="D78"/>
  <c r="F78"/>
  <c r="F305" s="1"/>
  <c r="F306" s="1"/>
  <c r="C227"/>
  <c r="E227"/>
  <c r="D280"/>
  <c r="E305"/>
  <c r="E306" s="1"/>
  <c r="C149" i="4"/>
  <c r="D149"/>
  <c r="E149"/>
  <c r="F149"/>
  <c r="B149"/>
  <c r="D305" i="1" l="1"/>
  <c r="D306" s="1"/>
  <c r="C305"/>
  <c r="C306" s="1"/>
  <c r="E39" i="4" l="1"/>
  <c r="D39"/>
  <c r="B39"/>
  <c r="C39"/>
  <c r="F39"/>
  <c r="F77" i="5" l="1"/>
  <c r="E77"/>
  <c r="D77"/>
  <c r="C77"/>
  <c r="B27" i="7" l="1"/>
  <c r="B20"/>
  <c r="B12"/>
  <c r="C86" i="4"/>
  <c r="D86"/>
  <c r="E86"/>
  <c r="F86"/>
  <c r="B86"/>
  <c r="F87" i="5" l="1"/>
  <c r="E87"/>
  <c r="D87"/>
  <c r="C87"/>
  <c r="B87"/>
  <c r="F79"/>
  <c r="E79"/>
  <c r="D79"/>
  <c r="C79"/>
  <c r="B79"/>
  <c r="F69"/>
  <c r="E69"/>
  <c r="D69"/>
  <c r="C69"/>
  <c r="B69"/>
  <c r="F60"/>
  <c r="E60"/>
  <c r="D60"/>
  <c r="C60"/>
  <c r="B60"/>
  <c r="F52"/>
  <c r="E52"/>
  <c r="D52"/>
  <c r="C52"/>
  <c r="B52"/>
  <c r="F43"/>
  <c r="E43"/>
  <c r="D43"/>
  <c r="C43"/>
  <c r="B43"/>
  <c r="F35"/>
  <c r="E35"/>
  <c r="D35"/>
  <c r="C35"/>
  <c r="B35"/>
  <c r="F27"/>
  <c r="E27"/>
  <c r="D27"/>
  <c r="C27"/>
  <c r="B27"/>
  <c r="F19"/>
  <c r="E19"/>
  <c r="D19"/>
  <c r="C19"/>
  <c r="B19"/>
  <c r="F11"/>
  <c r="F92" s="1"/>
  <c r="E11"/>
  <c r="D11"/>
  <c r="D92" s="1"/>
  <c r="C11"/>
  <c r="B11"/>
  <c r="D137" i="4"/>
  <c r="B137"/>
  <c r="F137"/>
  <c r="E137"/>
  <c r="C137"/>
  <c r="F125"/>
  <c r="E125"/>
  <c r="D125"/>
  <c r="C125"/>
  <c r="B125"/>
  <c r="F112"/>
  <c r="E112"/>
  <c r="D112"/>
  <c r="C112"/>
  <c r="B112"/>
  <c r="F98"/>
  <c r="E98"/>
  <c r="D98"/>
  <c r="C98"/>
  <c r="B98"/>
  <c r="F74"/>
  <c r="E74"/>
  <c r="D74"/>
  <c r="C74"/>
  <c r="B74"/>
  <c r="F63"/>
  <c r="E63"/>
  <c r="D63"/>
  <c r="C63"/>
  <c r="B63"/>
  <c r="F51"/>
  <c r="E51"/>
  <c r="D51"/>
  <c r="C51"/>
  <c r="B51"/>
  <c r="F27"/>
  <c r="D27"/>
  <c r="B27"/>
  <c r="E27"/>
  <c r="C27"/>
  <c r="F15"/>
  <c r="E15"/>
  <c r="D15"/>
  <c r="C15"/>
  <c r="B15"/>
  <c r="F128" i="3"/>
  <c r="E128"/>
  <c r="D128"/>
  <c r="C128"/>
  <c r="B128"/>
  <c r="B118"/>
  <c r="F118"/>
  <c r="E118"/>
  <c r="C118"/>
  <c r="B107"/>
  <c r="F107"/>
  <c r="E107"/>
  <c r="D107"/>
  <c r="C107"/>
  <c r="F96"/>
  <c r="E96"/>
  <c r="D96"/>
  <c r="C96"/>
  <c r="B96"/>
  <c r="F84"/>
  <c r="D84"/>
  <c r="B84"/>
  <c r="E84"/>
  <c r="C84"/>
  <c r="F74"/>
  <c r="E74"/>
  <c r="D74"/>
  <c r="C74"/>
  <c r="B74"/>
  <c r="F53"/>
  <c r="E53"/>
  <c r="D53"/>
  <c r="C53"/>
  <c r="B53"/>
  <c r="F43"/>
  <c r="D43"/>
  <c r="C43"/>
  <c r="B43"/>
  <c r="E43"/>
  <c r="F33"/>
  <c r="E33"/>
  <c r="D33"/>
  <c r="C33"/>
  <c r="B33"/>
  <c r="B23"/>
  <c r="F23"/>
  <c r="E23"/>
  <c r="D23"/>
  <c r="C23"/>
  <c r="F13"/>
  <c r="E13"/>
  <c r="B13"/>
  <c r="D13"/>
  <c r="C13"/>
  <c r="F93" i="5" l="1"/>
  <c r="F26" i="7"/>
  <c r="F27" s="1"/>
  <c r="F29" s="1"/>
  <c r="D93" i="5"/>
  <c r="D26" i="7"/>
  <c r="D154" i="4"/>
  <c r="D19" i="7" s="1"/>
  <c r="D20" s="1"/>
  <c r="F154" i="4"/>
  <c r="F19" i="7" s="1"/>
  <c r="F20" s="1"/>
  <c r="D118" i="3"/>
  <c r="D133" s="1"/>
  <c r="D11" i="7" s="1"/>
  <c r="D12" s="1"/>
  <c r="D14" s="1"/>
  <c r="C154" i="4"/>
  <c r="C19" i="7" s="1"/>
  <c r="C20" s="1"/>
  <c r="E154" i="4"/>
  <c r="E19" i="7" s="1"/>
  <c r="C133" i="3"/>
  <c r="C11" i="7" s="1"/>
  <c r="C12" s="1"/>
  <c r="C14" s="1"/>
  <c r="E133" i="3"/>
  <c r="E11" i="7" s="1"/>
  <c r="C92" i="5"/>
  <c r="E92"/>
  <c r="F133" i="3"/>
  <c r="F11" i="7" s="1"/>
  <c r="F12" s="1"/>
  <c r="F14" s="1"/>
  <c r="E98" i="5"/>
  <c r="D160" i="4"/>
  <c r="C139" i="3"/>
  <c r="E93" i="5" l="1"/>
  <c r="E26" i="7"/>
  <c r="E27" s="1"/>
  <c r="E29" s="1"/>
  <c r="D27"/>
  <c r="D29" s="1"/>
  <c r="E28"/>
  <c r="C93" i="5"/>
  <c r="C26" i="7"/>
  <c r="C27" s="1"/>
  <c r="C29" s="1"/>
  <c r="E12"/>
  <c r="E14" s="1"/>
  <c r="E13"/>
  <c r="E20"/>
  <c r="E21"/>
  <c r="F22"/>
  <c r="F4"/>
  <c r="F6" s="1"/>
  <c r="C22"/>
  <c r="C4"/>
  <c r="C6" s="1"/>
  <c r="D22"/>
  <c r="C155" i="4"/>
  <c r="E155"/>
  <c r="F155"/>
  <c r="D155"/>
  <c r="D134" i="3"/>
  <c r="F134"/>
  <c r="C134"/>
  <c r="E134"/>
  <c r="D4" i="7" l="1"/>
  <c r="D6" s="1"/>
  <c r="E22"/>
  <c r="E4"/>
  <c r="E5" l="1"/>
  <c r="E6"/>
</calcChain>
</file>

<file path=xl/sharedStrings.xml><?xml version="1.0" encoding="utf-8"?>
<sst xmlns="http://schemas.openxmlformats.org/spreadsheetml/2006/main" count="2419" uniqueCount="265">
  <si>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</si>
  <si>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</si>
  <si>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</si>
  <si>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</si>
  <si>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</si>
  <si>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</si>
  <si>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</si>
  <si>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</si>
  <si>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</si>
  <si>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Завтрак</t>
  </si>
  <si>
    <t>КАША ВЯЗКАЯ МОЛОЧНАЯ ИЗ РИСА И ПШЕНА</t>
  </si>
  <si>
    <t>175</t>
  </si>
  <si>
    <t>2017</t>
  </si>
  <si>
    <t>БУТЕРБРОД С СЫРОМ И МАСЛОМ</t>
  </si>
  <si>
    <t>3</t>
  </si>
  <si>
    <t>2008</t>
  </si>
  <si>
    <t xml:space="preserve">ЧАЙ С МОЛОКОМ </t>
  </si>
  <si>
    <t>378</t>
  </si>
  <si>
    <t>2011</t>
  </si>
  <si>
    <t>338</t>
  </si>
  <si>
    <t>ХЛЕБ РЖАНОЙ</t>
  </si>
  <si>
    <t>40</t>
  </si>
  <si>
    <t>2020</t>
  </si>
  <si>
    <t>Итого за прием пищи:</t>
  </si>
  <si>
    <t>Обед</t>
  </si>
  <si>
    <t>ИКРА КАБАЧКОВАЯ КОНСЕРВИРОВАННАЯ</t>
  </si>
  <si>
    <t>2022</t>
  </si>
  <si>
    <t>СУП С МАКАРОННЫМИ ИЗДЕЛИЯМИ</t>
  </si>
  <si>
    <t>111</t>
  </si>
  <si>
    <t>РЫБА, ЗАПЕЧЕННАЯ С КАРТОФЕЛЕМ ПО-РУССКИ</t>
  </si>
  <si>
    <t>235</t>
  </si>
  <si>
    <t>389</t>
  </si>
  <si>
    <t>ХЛЕБ ПШЕНИЧНЫЙ</t>
  </si>
  <si>
    <t>Полдник</t>
  </si>
  <si>
    <t>ЗАПЕКАНКА ИЗ ПЕЧЕНИ С РИСОМ/ СОУС ТОМАТНЫЙ С ОВОЩАМИ 200/20</t>
  </si>
  <si>
    <t>ТТК</t>
  </si>
  <si>
    <t>2023</t>
  </si>
  <si>
    <t>ЧАЙ С ЛИМОНОМ</t>
  </si>
  <si>
    <t>377</t>
  </si>
  <si>
    <t>Всего за день:</t>
  </si>
  <si>
    <t>1</t>
  </si>
  <si>
    <t>ОВОЩИ НАТУРАЛЬНЫЕ СОЛЕНЫЕ/ОГУРЦЫ/</t>
  </si>
  <si>
    <t>70</t>
  </si>
  <si>
    <t>МЯСО ТУШЕНОЕ С ОВОЩАМИ В СОУСЕ</t>
  </si>
  <si>
    <t>274</t>
  </si>
  <si>
    <t>2012</t>
  </si>
  <si>
    <t>САЛАТ ИЗ СВЕКЛЫ ОТВАРНОЙ</t>
  </si>
  <si>
    <t>52</t>
  </si>
  <si>
    <t xml:space="preserve">СУП ВЕГЕТАРИАНСКИЙ ПАУТИНКА СО СМЕТАНОЙ </t>
  </si>
  <si>
    <t>291</t>
  </si>
  <si>
    <t>386</t>
  </si>
  <si>
    <t xml:space="preserve">ТЫКВА, ПРИПУЩЕННАЯ С ЯБЛОКАМИ </t>
  </si>
  <si>
    <t>140</t>
  </si>
  <si>
    <t>КОМПОТ ИЗ СМЕСИ СУХОФРУКТОВ</t>
  </si>
  <si>
    <t>349</t>
  </si>
  <si>
    <t>САЛАТ ИЗ КВАШЕНОЙ КАПУСТЫ</t>
  </si>
  <si>
    <t>47</t>
  </si>
  <si>
    <t>ГРАТЕН ИЗ ПЕЧЕНИ С КАРТОФЕЛЕМ</t>
  </si>
  <si>
    <t>120</t>
  </si>
  <si>
    <t>СУП КРЕСТЬЯНСКИЙ С КРУПОЙ</t>
  </si>
  <si>
    <t>98</t>
  </si>
  <si>
    <t>РАГУ ИЗ ОВОЩЕЙ</t>
  </si>
  <si>
    <t>143</t>
  </si>
  <si>
    <t>БИТОЧКИ РЫБНЫЕ С МАСЛОМ 100/5</t>
  </si>
  <si>
    <t>234</t>
  </si>
  <si>
    <t>ЗАПЕКАНКА  ОВОЩНАЯ С КУРИЦЕЙ</t>
  </si>
  <si>
    <t>ПУДИНГ ИЗ ТВОРОГА С ЯБЛОКАМИ И ПОВИДЛОМ 200/36</t>
  </si>
  <si>
    <t>240</t>
  </si>
  <si>
    <t>САЛАТ ИЗ МОРКОВИ С ЧЕСНОКОМ</t>
  </si>
  <si>
    <t>БОРЩ С ФАСОЛЬЮ И КАРТОФЕЛЕМ</t>
  </si>
  <si>
    <t>84</t>
  </si>
  <si>
    <t>ЖАРКОЕ ПО-ДОМАШНЕМУ</t>
  </si>
  <si>
    <t>259</t>
  </si>
  <si>
    <t>КАКАО С МОЛОКОМ</t>
  </si>
  <si>
    <t>382</t>
  </si>
  <si>
    <t>КАША  "ЯНТАРНАЯ "ИЗ ПШЕННОЙ КРУПЫ С ЯБЛОКАМИ</t>
  </si>
  <si>
    <t>342.1</t>
  </si>
  <si>
    <t>ПЮРЕ КАРТОФЕЛЬНОЕ</t>
  </si>
  <si>
    <t>РЫБА, ТУШЕННАЯ В ТОМАТЕ С ОВОЩАМИ</t>
  </si>
  <si>
    <t>229</t>
  </si>
  <si>
    <t>КОМПОТ ИЗ СВЕЖИХ ПЛОДОВ (1-ЫЙ ВАРИАНТ)</t>
  </si>
  <si>
    <t xml:space="preserve">САЛАТ ВИТАМИННЫЙ </t>
  </si>
  <si>
    <t>ТТК 2</t>
  </si>
  <si>
    <t>СУП ИЗ ОВОЩЕЙ С ФРИКАДЕЛЬКАМИ 180/70</t>
  </si>
  <si>
    <t>99</t>
  </si>
  <si>
    <t xml:space="preserve">МАКАРОНЫ, ЗАПЕЧЕННЫЕ С ЯЙЦОМ И СЫРОМ </t>
  </si>
  <si>
    <t>206</t>
  </si>
  <si>
    <t>МОЛОКО ПРОМ ПРОИЗВОДСТВА Т/П ДЛЯ ДЕТСКОГО ПИТАНИЯ</t>
  </si>
  <si>
    <t>ПП</t>
  </si>
  <si>
    <t>339</t>
  </si>
  <si>
    <t>ПИРОЖКИ ПЕЧЕНЫЕ С КАПУСТОЙ</t>
  </si>
  <si>
    <t>451</t>
  </si>
  <si>
    <t xml:space="preserve">ЯБЛОКИ ПЕЧЕНЫЕ  С ИЗЮМОМ </t>
  </si>
  <si>
    <t>372</t>
  </si>
  <si>
    <t>АЗУ С ПТИЦЕЙ И ПШЕНИЧНОЙ КРУПОЙ</t>
  </si>
  <si>
    <t>ТТК 85</t>
  </si>
  <si>
    <t>КИСЕЛЬ ИЗ СОКА ПЛОДОВОГО ИЛИ ЯГОДНОГО С САХАРОМ</t>
  </si>
  <si>
    <t>359</t>
  </si>
  <si>
    <t>ОВОЩИ НАТУРАЛЬНЫЕ СОЛЕНЫЕ/ТОМАТЫ/</t>
  </si>
  <si>
    <t>РИС ОТВАРНОЙ</t>
  </si>
  <si>
    <t>304</t>
  </si>
  <si>
    <t>КОТЛЕТЫ  РЫБНЫЕ /СОУС МОЛОЧНЫЙ   100/25</t>
  </si>
  <si>
    <t>125</t>
  </si>
  <si>
    <t>ЛАПШЕВНИК С ТВОРОГОМ И СГУЩЕННЫМ МОЛОКОМ  200/20</t>
  </si>
  <si>
    <t>212</t>
  </si>
  <si>
    <t>ЯЙЦА ВАРЕНЫЕ</t>
  </si>
  <si>
    <t>209</t>
  </si>
  <si>
    <t>КОФЕЙНЫЙ НАПИТОК С МОЛОКОМ</t>
  </si>
  <si>
    <t>379</t>
  </si>
  <si>
    <t xml:space="preserve">СУП КАРТОФЕЛЬНЫЙ С БОБОВЫМИ </t>
  </si>
  <si>
    <t>102</t>
  </si>
  <si>
    <t>278</t>
  </si>
  <si>
    <t>КАРТОФЕЛЬ ОТВАРНОЙ</t>
  </si>
  <si>
    <t>КОТЛЕТЫ РЫБНЫЕ С МАСЛОМ  110/5</t>
  </si>
  <si>
    <t>САЛАТ ИЗ СОЛЕНЫХ  ПОМИДОРОВ С ЛУКОМ</t>
  </si>
  <si>
    <t>45</t>
  </si>
  <si>
    <t>РАССОЛЬНИК ЛЕНИНГРАДСКИЙ</t>
  </si>
  <si>
    <t>96</t>
  </si>
  <si>
    <t>ЗАПЕКАНКА ИЗ ТВОРОГА / МОЛОКО СГУЩ 200/20</t>
  </si>
  <si>
    <t>223</t>
  </si>
  <si>
    <t>КАША  МОЛОЧНАЯ РИСОВАЯ ЖИДКАЯ</t>
  </si>
  <si>
    <t>189</t>
  </si>
  <si>
    <t xml:space="preserve">КАКАО С МОЛОКОМ </t>
  </si>
  <si>
    <t>СУП-ЛАПША ДОМАШНЯЯ</t>
  </si>
  <si>
    <t>113</t>
  </si>
  <si>
    <t>КАША ГРЕЧНЕВАЯ РАССЫПЧАТАЯ</t>
  </si>
  <si>
    <t>323</t>
  </si>
  <si>
    <t>ЗАПЕКАНКА ИЗ ТВОРОГА С  ТЫКВОЙ / ПОВИДЛО 180/20</t>
  </si>
  <si>
    <t>224</t>
  </si>
  <si>
    <t>КИСЕЛЬ ИЗ ЯБЛОК СУШЕНЫХ</t>
  </si>
  <si>
    <t>354</t>
  </si>
  <si>
    <t>260</t>
  </si>
  <si>
    <t>САЛАТ "КУБАНОЧКА"</t>
  </si>
  <si>
    <t>БОРЩ ПО-КУБАНСКИ</t>
  </si>
  <si>
    <t>КАРТОФЕЛЬ  ПО-ХУТОРСКИ</t>
  </si>
  <si>
    <t>КОТЛЕТЫ  КУРИНЫЕ "КАЗАЧОК"</t>
  </si>
  <si>
    <t xml:space="preserve">УЗВАР ИЗ СУХОФРУКТОВ И   ПЛОДОВ ШИПОВНИКА </t>
  </si>
  <si>
    <t>БУЛОЧКА  ДОМАШНЯЯ ПП</t>
  </si>
  <si>
    <t>СЫР (ПОРЦИЯМИ)</t>
  </si>
  <si>
    <t>15</t>
  </si>
  <si>
    <t>СОК ФРУКТОВЫЙ /ЯБЛОЧНЫЙ/</t>
  </si>
  <si>
    <t>КОНДИТЕРСКИЕ ИЗДЕЛИЯ</t>
  </si>
  <si>
    <t>САЛАТ ИЗ МОРКОВИ И ЗЕЛЕНОГО ГОРОШКА</t>
  </si>
  <si>
    <t>КАРТОФЕЛЬ ЗАПЕЧЕННЫЙ С ОВОЩАМИ И ЯЙЦОМ</t>
  </si>
  <si>
    <t>КОТЛЕТЫ РЫБНЫЕ ЛЮБИТЕЛЬСКИЕ</t>
  </si>
  <si>
    <t>241</t>
  </si>
  <si>
    <t xml:space="preserve">СУП ИЗ ОВОЩЕЙ </t>
  </si>
  <si>
    <t>ЗАПЕКАНКА ИЗ ПЕЧЕНИ  ПО-ЦАРСКИ</t>
  </si>
  <si>
    <t xml:space="preserve">СОУС ТОМАТНЫЙ С ОВОЩАМИ </t>
  </si>
  <si>
    <t>МАКАРОНЫ, ЗАПЕЧЕННЫЕ С ЯЙЦОМ</t>
  </si>
  <si>
    <t>МАКАРОНЫ В МОЛОКЕ</t>
  </si>
  <si>
    <t>СУП С КЛЕЦКАМИ</t>
  </si>
  <si>
    <t>118.2</t>
  </si>
  <si>
    <t>СТОЖКИ КУРИНЫЕ С ОВОЩАМИ</t>
  </si>
  <si>
    <t>35</t>
  </si>
  <si>
    <t>СОК ФРУКТОВЫЙ /ВИНОГРАДНЫЙ/</t>
  </si>
  <si>
    <t>КИСЛОМОЛОЧНЫЙ НАПИТОК/ КЕФИР/</t>
  </si>
  <si>
    <t>ФРУКТЫ СВЕЖИЕ / АПЕЛЬСИНЫ ИЛИ МАНДАРИНЫ/</t>
  </si>
  <si>
    <t>ФРУКТЫ СВЕЖИЕ  /ЯБЛОКО/</t>
  </si>
  <si>
    <t>КИСЛОМОЛОЧНЫЙ НАПИТОК /КЕФИР/</t>
  </si>
  <si>
    <t>КОНДИТЕРСКИЕ ИЗДЕЛИЯ/ПЕЧЕНЬЕ САХАРНОЕ/</t>
  </si>
  <si>
    <t>СОК ФРУКТОВЫЙ / ВИШНЕВЫЙ/</t>
  </si>
  <si>
    <t>ФРУКТЫ СВЕЖИЕ ПО СЕЗОНУ  /ЯБЛОКИ/</t>
  </si>
  <si>
    <t>КИСЛОМОЛОЧНЫЙ НАПИТОК /СНЕЖОК/</t>
  </si>
  <si>
    <t xml:space="preserve">БУТЕРБРОДЫ С МАСЛОМ </t>
  </si>
  <si>
    <t>ФРУКТЫ СВЕЖИЕ / АПЕЛЬСИНЫ ИЛИ МАНДАРИНЫ /</t>
  </si>
  <si>
    <t>СОК ФРУКТОВЫЙ/ВИНОГРАДНЫЙ/</t>
  </si>
  <si>
    <t>КИСЛОМОЛОЧНЫЙ НАПИТОК/ СНЕЖОК/</t>
  </si>
  <si>
    <t>ТТК 71</t>
  </si>
  <si>
    <t xml:space="preserve"> ТТК 95</t>
  </si>
  <si>
    <t>ТТК 23</t>
  </si>
  <si>
    <t>ТТК 5</t>
  </si>
  <si>
    <t>ТТК 72</t>
  </si>
  <si>
    <t>ТТК 67</t>
  </si>
  <si>
    <t>128</t>
  </si>
  <si>
    <t>ТТК 74</t>
  </si>
  <si>
    <t>ТТК75</t>
  </si>
  <si>
    <t>ТТК 13</t>
  </si>
  <si>
    <t>ТТК 14</t>
  </si>
  <si>
    <t>ТТК 15</t>
  </si>
  <si>
    <t>ТТК 16</t>
  </si>
  <si>
    <t>ТТК 17</t>
  </si>
  <si>
    <t>УТВЕРЖДАЮ
Директор ООО "Вита Лайн"
______Н.Н.Клоков
"____"______________ 2023 г.</t>
  </si>
  <si>
    <t>СОГЛАСОВАНО
___________________________
____________/______________/
"____"______________ 2023 г.</t>
  </si>
  <si>
    <t>1 день 1 неделя</t>
  </si>
  <si>
    <t>МЕНЮ ПРИГОТАВЛИВАЕМЫХ БЛЮД ДЛЯ ВОЗРАСТНОЙ КАТЕГОРИИ ДЕТЕЙ 12-18 ЛЕТ НА ЗИМНЕ-ВЕСЕННИЙ ПЕРИОД</t>
  </si>
  <si>
    <t>2 день 1 неделя</t>
  </si>
  <si>
    <t>3 день 1 неделя</t>
  </si>
  <si>
    <t>4 день 1 неделя</t>
  </si>
  <si>
    <t>5 день 1 неделя</t>
  </si>
  <si>
    <t>6 день 1 неделя</t>
  </si>
  <si>
    <t>1 день 2 неделя</t>
  </si>
  <si>
    <t>2 день 2 неделя</t>
  </si>
  <si>
    <t>3 день2 неделя</t>
  </si>
  <si>
    <t>4 день 2 неделя</t>
  </si>
  <si>
    <t>5 день 2 неделя</t>
  </si>
  <si>
    <t>6 день 2 неделя</t>
  </si>
  <si>
    <t>ИТОГО ПО ОСНОВНОМУ  МЕНЮ</t>
  </si>
  <si>
    <t>ИТОГО ЗА ВЕСЬ ПЕРИОД</t>
  </si>
  <si>
    <t>СРЕДНЕЕ ЗНАЧЕНИЕ ЗА ПЕРИОД</t>
  </si>
  <si>
    <t>СОДЕРЖАНИЕ БЕЛКОВ ЖИРОВ И УГЛЕВОДОВ В % СООТНОШЕНИИ</t>
  </si>
  <si>
    <t xml:space="preserve">                                                                                     СУММАРНЫЕ ОБЪЕМЫ БЛЮД ПО ПРИЕМАМ ПИЩИ (В ГРАММАХ)</t>
  </si>
  <si>
    <t>ВОЗРАСТ ДЕТЕЙ</t>
  </si>
  <si>
    <t>ЗАВТРАК</t>
  </si>
  <si>
    <t>ОБЕД</t>
  </si>
  <si>
    <t>ПОЛДНИК</t>
  </si>
  <si>
    <t>7-11 ЛЕТ</t>
  </si>
  <si>
    <t>САЛАТ ИЗ БЕЛОКОЧАННОЙ КАПУСТЫ С МОРКОВЬЮ</t>
  </si>
  <si>
    <t>ПЛОВ ИЗ ПТИЦЫ</t>
  </si>
  <si>
    <t>АЗУ С ОВОЩАМИ И МЯСОМ</t>
  </si>
  <si>
    <t>Таблица повторов блюд</t>
  </si>
  <si>
    <r>
      <t>Сезон</t>
    </r>
    <r>
      <rPr>
        <sz val="11"/>
        <rFont val="Times New Roman"/>
        <family val="1"/>
        <charset val="204"/>
      </rPr>
      <t>: ЗИМНЕ-ВЕСЕННИЙ</t>
    </r>
  </si>
  <si>
    <t>Наименование блюд и кулинарных изделий</t>
  </si>
  <si>
    <t>Дни недели</t>
  </si>
  <si>
    <t>№ ДНЯ</t>
  </si>
  <si>
    <t>х</t>
  </si>
  <si>
    <t>СУТОЧНАЯ ПОТРЕБНОСТЬ</t>
  </si>
  <si>
    <t>ВЫПОЛНЕНИЕ ЗА ПЕРИОД    (среднее значение за 10 дней)</t>
  </si>
  <si>
    <t>Соотношение за период:</t>
  </si>
  <si>
    <t>Выполнение от суточной нормы за период, %</t>
  </si>
  <si>
    <t>ИТОГО ЗАВТРАКИ</t>
  </si>
  <si>
    <t>ОБЪЕМЫ БЛЮД</t>
  </si>
  <si>
    <t>ИТОГО ОБЕДЫ</t>
  </si>
  <si>
    <t>ИТОГО ПОЛДНИКИ</t>
  </si>
  <si>
    <t>ПРИЛОЖЕНИЕ 1</t>
  </si>
  <si>
    <t>В предложенном варианте меню фрукты используются в соответствии с  сезоном</t>
  </si>
  <si>
    <t>на 100 грамм съедобной части: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</si>
  <si>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</si>
  <si>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</si>
  <si>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</si>
  <si>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</si>
  <si>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</si>
  <si>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</si>
  <si>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r>
      <rPr>
        <sz val="11"/>
        <rFont val="Times New Roman"/>
        <family val="1"/>
        <charset val="204"/>
      </rPr>
      <t xml:space="preserve"> B</t>
    </r>
    <r>
      <rPr>
        <vertAlign val="subscript"/>
        <sz val="11"/>
        <rFont val="Times New Roman"/>
        <family val="1"/>
        <charset val="204"/>
      </rPr>
      <t>1</t>
    </r>
  </si>
  <si>
    <t>C</t>
  </si>
  <si>
    <t>А</t>
  </si>
  <si>
    <t>E</t>
  </si>
  <si>
    <t>Ca</t>
  </si>
  <si>
    <t>P</t>
  </si>
  <si>
    <t>Mg</t>
  </si>
  <si>
    <t>Fe</t>
  </si>
  <si>
    <t>Яблоки</t>
  </si>
  <si>
    <t>Груши</t>
  </si>
  <si>
    <t>Апельсин</t>
  </si>
  <si>
    <t>Мандарин</t>
  </si>
  <si>
    <t>Банан</t>
  </si>
  <si>
    <t>Слива</t>
  </si>
  <si>
    <t>Виноград</t>
  </si>
  <si>
    <t>Земляника садовая</t>
  </si>
  <si>
    <t>Вишня</t>
  </si>
  <si>
    <t>Черешня</t>
  </si>
  <si>
    <t>Алыча</t>
  </si>
  <si>
    <t>Абрикос</t>
  </si>
  <si>
    <t>Персик</t>
  </si>
  <si>
    <r>
      <t>Возрастная категория</t>
    </r>
    <r>
      <rPr>
        <sz val="11"/>
        <rFont val="Times New Roman"/>
        <family val="1"/>
        <charset val="204"/>
      </rPr>
      <t>: 12-18  ЛЕТ</t>
    </r>
  </si>
  <si>
    <t>КИСЕЛЬ С СУХОФРУКТАМИ НА ЯБЛОЧНОМ СОКЕ</t>
  </si>
  <si>
    <t>ТТК 11</t>
  </si>
  <si>
    <t>ТЕФТЕЛИ ИЗ РЫБЫ С СОУСОМ СМЕТАННЫМ 100/30</t>
  </si>
  <si>
    <t>ТЕФТЕЛИ МЯСНЫЕ С СОУСОМ МОЛОЧНЫМ 100/50</t>
  </si>
  <si>
    <t xml:space="preserve">РАГУ ИЗ СУБПРОДУКТОВ </t>
  </si>
  <si>
    <t>ЗАКУСКА ИЗ КАБАЧКОВОЙ ИКРЫ И ВАРЕНОГО ЯЙЦА 60/40</t>
  </si>
  <si>
    <t>САЛАТ ИЗ МОРКОВИ</t>
  </si>
  <si>
    <t>РЫБА ЗАПЕЧЕННАЯ С МАКАРОНАМИ</t>
  </si>
  <si>
    <t>СУП С КРУПОЙ И ТОМАТОМ</t>
  </si>
  <si>
    <t>ЦИКЛИЧНОЕ МЕНЮ ЗАВТРАКОВ,ОБЕДОВ,ПОЛДНИКОВ ДЛЯ УЧАЩИХСЯ ВОЗРАСТНОЙ КАТЕГОРИИ                                                12 ЛЕТ И СТАРШЕ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</si>
</sst>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8"/>
      <color rgb="FF000000"/>
      <name val="Tahoma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name val="Arial"/>
      <family val="2"/>
      <charset val="204"/>
    </font>
    <font>
      <vertAlign val="subscript"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4" fillId="2" borderId="10"/>
  </cellStyleXfs>
  <cellXfs count="171">
    <xf numFmtId="0" fontId="0" fillId="0" borderId="0" xfId="0"/>
    <xf numFmtId="164" fontId="1" fillId="3" borderId="11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64" fontId="1" fillId="3" borderId="11" xfId="1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5" fillId="3" borderId="18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/>
    <xf numFmtId="0" fontId="6" fillId="3" borderId="1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164" fontId="5" fillId="3" borderId="10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0" fillId="3" borderId="0" xfId="0" applyFill="1" applyAlignment="1"/>
    <xf numFmtId="0" fontId="13" fillId="3" borderId="18" xfId="0" applyFont="1" applyFill="1" applyBorder="1" applyAlignment="1"/>
    <xf numFmtId="0" fontId="13" fillId="3" borderId="0" xfId="0" applyFont="1" applyFill="1" applyAlignment="1"/>
    <xf numFmtId="0" fontId="0" fillId="0" borderId="0" xfId="0" applyAlignment="1"/>
    <xf numFmtId="0" fontId="1" fillId="3" borderId="3" xfId="0" applyFont="1" applyFill="1" applyBorder="1" applyAlignment="1">
      <alignment horizontal="left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8" xfId="0" applyFill="1" applyBorder="1" applyAlignment="1"/>
    <xf numFmtId="0" fontId="1" fillId="3" borderId="10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4" fontId="11" fillId="0" borderId="10" xfId="0" applyNumberFormat="1" applyFont="1" applyBorder="1" applyAlignment="1"/>
    <xf numFmtId="0" fontId="11" fillId="0" borderId="10" xfId="0" applyFont="1" applyBorder="1" applyAlignment="1"/>
    <xf numFmtId="0" fontId="7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" fontId="12" fillId="2" borderId="18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shrinkToFit="1"/>
    </xf>
    <xf numFmtId="4" fontId="7" fillId="0" borderId="18" xfId="0" applyNumberFormat="1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left" vertical="distributed" wrapText="1"/>
    </xf>
    <xf numFmtId="0" fontId="17" fillId="0" borderId="18" xfId="0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/>
    <xf numFmtId="0" fontId="14" fillId="0" borderId="0" xfId="0" applyFont="1" applyAlignment="1"/>
    <xf numFmtId="0" fontId="18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/>
    <xf numFmtId="0" fontId="13" fillId="0" borderId="0" xfId="0" applyFont="1"/>
    <xf numFmtId="4" fontId="12" fillId="2" borderId="12" xfId="0" applyNumberFormat="1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left" vertical="top" wrapText="1"/>
    </xf>
    <xf numFmtId="0" fontId="20" fillId="2" borderId="18" xfId="0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/>
    <xf numFmtId="0" fontId="21" fillId="0" borderId="0" xfId="0" applyFont="1"/>
    <xf numFmtId="4" fontId="20" fillId="2" borderId="18" xfId="0" applyNumberFormat="1" applyFont="1" applyFill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/>
    </xf>
    <xf numFmtId="0" fontId="11" fillId="0" borderId="10" xfId="0" applyFont="1" applyBorder="1"/>
    <xf numFmtId="0" fontId="18" fillId="0" borderId="23" xfId="0" applyFont="1" applyBorder="1" applyAlignment="1">
      <alignment horizontal="center" vertical="center" wrapText="1"/>
    </xf>
    <xf numFmtId="4" fontId="18" fillId="0" borderId="23" xfId="0" applyNumberFormat="1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/>
    <xf numFmtId="0" fontId="22" fillId="0" borderId="0" xfId="0" applyFont="1" applyAlignment="1">
      <alignment vertical="distributed" wrapText="1"/>
    </xf>
    <xf numFmtId="0" fontId="10" fillId="0" borderId="10" xfId="0" applyFont="1" applyBorder="1"/>
    <xf numFmtId="0" fontId="10" fillId="0" borderId="18" xfId="0" applyFont="1" applyBorder="1" applyAlignment="1">
      <alignment horizontal="center" vertical="distributed" wrapText="1"/>
    </xf>
    <xf numFmtId="0" fontId="11" fillId="0" borderId="18" xfId="0" applyFont="1" applyBorder="1" applyAlignment="1">
      <alignment horizontal="center" vertical="distributed" wrapText="1"/>
    </xf>
    <xf numFmtId="0" fontId="11" fillId="0" borderId="24" xfId="0" applyFont="1" applyBorder="1" applyAlignment="1">
      <alignment horizontal="center" vertical="distributed" wrapText="1"/>
    </xf>
    <xf numFmtId="0" fontId="9" fillId="0" borderId="10" xfId="0" applyFont="1" applyBorder="1"/>
    <xf numFmtId="2" fontId="11" fillId="0" borderId="18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distributed" wrapText="1"/>
    </xf>
    <xf numFmtId="0" fontId="0" fillId="3" borderId="10" xfId="0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/>
    <xf numFmtId="164" fontId="3" fillId="3" borderId="1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164" fontId="5" fillId="3" borderId="18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64" fontId="24" fillId="3" borderId="11" xfId="1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right" vertical="center"/>
    </xf>
    <xf numFmtId="0" fontId="3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/>
    <xf numFmtId="0" fontId="3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1" fillId="3" borderId="16" xfId="0" applyNumberFormat="1" applyFont="1" applyFill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3" xfId="0" applyFill="1" applyBorder="1" applyAlignment="1">
      <alignment vertical="center" wrapText="1"/>
    </xf>
    <xf numFmtId="164" fontId="0" fillId="3" borderId="16" xfId="0" applyNumberFormat="1" applyFill="1" applyBorder="1" applyAlignment="1">
      <alignment horizontal="center" vertical="center" wrapText="1"/>
    </xf>
    <xf numFmtId="164" fontId="0" fillId="3" borderId="17" xfId="0" applyNumberForma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center" vertical="center" wrapText="1"/>
    </xf>
    <xf numFmtId="164" fontId="0" fillId="3" borderId="14" xfId="0" applyNumberForma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3" borderId="10" xfId="0" applyFill="1" applyBorder="1" applyAlignment="1">
      <alignment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>
      <alignment horizontal="center" vertical="center" wrapText="1"/>
    </xf>
    <xf numFmtId="4" fontId="12" fillId="2" borderId="12" xfId="0" applyNumberFormat="1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12" fillId="2" borderId="18" xfId="0" applyNumberFormat="1" applyFont="1" applyFill="1" applyBorder="1" applyAlignment="1">
      <alignment horizontal="center" vertical="center" wrapText="1"/>
    </xf>
    <xf numFmtId="4" fontId="12" fillId="2" borderId="2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18" xfId="0" applyFont="1" applyBorder="1" applyAlignment="1">
      <alignment vertical="distributed" wrapText="1"/>
    </xf>
    <xf numFmtId="49" fontId="10" fillId="0" borderId="18" xfId="0" applyNumberFormat="1" applyFont="1" applyBorder="1" applyAlignment="1">
      <alignment horizontal="justify" vertical="distributed" wrapText="1"/>
    </xf>
    <xf numFmtId="49" fontId="10" fillId="0" borderId="18" xfId="0" applyNumberFormat="1" applyFont="1" applyBorder="1" applyAlignment="1">
      <alignment horizontal="left" vertical="distributed" wrapText="1"/>
    </xf>
    <xf numFmtId="0" fontId="18" fillId="0" borderId="10" xfId="0" applyFont="1" applyBorder="1" applyAlignment="1">
      <alignment horizontal="center" vertical="distributed" wrapText="1"/>
    </xf>
    <xf numFmtId="0" fontId="18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left"/>
    </xf>
    <xf numFmtId="49" fontId="10" fillId="0" borderId="18" xfId="0" applyNumberFormat="1" applyFont="1" applyBorder="1" applyAlignment="1">
      <alignment horizontal="center" vertical="distributed" wrapText="1"/>
    </xf>
    <xf numFmtId="0" fontId="10" fillId="0" borderId="18" xfId="0" applyFont="1" applyBorder="1" applyAlignment="1">
      <alignment horizontal="center" vertical="distributed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workbookViewId="0">
      <selection activeCell="C1" sqref="C1:H1"/>
    </sheetView>
  </sheetViews>
  <sheetFormatPr defaultColWidth="9.1640625" defaultRowHeight="12.75"/>
  <cols>
    <col min="1" max="1" width="71.33203125" style="7" customWidth="1"/>
    <col min="2" max="2" width="7.6640625" style="6" customWidth="1"/>
    <col min="3" max="3" width="14" style="5" customWidth="1"/>
    <col min="4" max="4" width="13.83203125" style="5" customWidth="1"/>
    <col min="5" max="5" width="17" style="5" customWidth="1"/>
    <col min="6" max="6" width="11.5" style="5" customWidth="1"/>
    <col min="7" max="7" width="9.5" style="6" customWidth="1"/>
    <col min="8" max="8" width="11" style="6" customWidth="1"/>
    <col min="9" max="16384" width="9.1640625" style="6"/>
  </cols>
  <sheetData>
    <row r="1" spans="1:8" s="4" customFormat="1" ht="18" customHeight="1">
      <c r="A1" s="96"/>
      <c r="B1" s="97"/>
      <c r="C1" s="123"/>
      <c r="D1" s="124"/>
      <c r="E1" s="124"/>
      <c r="F1" s="124"/>
      <c r="G1" s="124"/>
      <c r="H1" s="124"/>
    </row>
    <row r="2" spans="1:8" s="98" customFormat="1" ht="22.9" customHeight="1">
      <c r="B2" s="6"/>
      <c r="C2" s="5"/>
      <c r="D2" s="5"/>
      <c r="E2" s="5"/>
      <c r="F2" s="5"/>
      <c r="G2" s="97"/>
      <c r="H2" s="41"/>
    </row>
    <row r="3" spans="1:8" s="98" customFormat="1" ht="37.5" customHeight="1">
      <c r="A3" s="146" t="s">
        <v>264</v>
      </c>
      <c r="B3" s="146"/>
      <c r="C3" s="146"/>
      <c r="D3" s="146"/>
      <c r="E3" s="146"/>
      <c r="F3" s="146"/>
      <c r="G3" s="146"/>
      <c r="H3" s="146"/>
    </row>
    <row r="4" spans="1:8" s="98" customFormat="1" ht="28.15" customHeight="1">
      <c r="A4" s="125" t="s">
        <v>184</v>
      </c>
      <c r="B4" s="139"/>
      <c r="C4" s="139"/>
      <c r="D4" s="139"/>
      <c r="E4" s="139"/>
      <c r="F4" s="139"/>
      <c r="G4" s="139"/>
      <c r="H4" s="139"/>
    </row>
    <row r="5" spans="1:8" ht="13.35" customHeight="1">
      <c r="A5" s="134" t="s">
        <v>0</v>
      </c>
      <c r="B5" s="127" t="s">
        <v>1</v>
      </c>
      <c r="C5" s="129" t="s">
        <v>2</v>
      </c>
      <c r="D5" s="140"/>
      <c r="E5" s="141"/>
      <c r="F5" s="132" t="s">
        <v>3</v>
      </c>
      <c r="G5" s="127" t="s">
        <v>4</v>
      </c>
      <c r="H5" s="127" t="s">
        <v>5</v>
      </c>
    </row>
    <row r="6" spans="1:8" ht="26.65" customHeight="1">
      <c r="A6" s="142"/>
      <c r="B6" s="143"/>
      <c r="C6" s="99" t="s">
        <v>6</v>
      </c>
      <c r="D6" s="99" t="s">
        <v>7</v>
      </c>
      <c r="E6" s="99" t="s">
        <v>8</v>
      </c>
      <c r="F6" s="144"/>
      <c r="G6" s="143"/>
      <c r="H6" s="143"/>
    </row>
    <row r="7" spans="1:8" ht="14.65" customHeight="1">
      <c r="A7" s="136" t="s">
        <v>9</v>
      </c>
      <c r="B7" s="137"/>
      <c r="C7" s="137"/>
      <c r="D7" s="137"/>
      <c r="E7" s="137"/>
      <c r="F7" s="137"/>
      <c r="G7" s="137"/>
      <c r="H7" s="138"/>
    </row>
    <row r="8" spans="1:8" ht="12.2" customHeight="1">
      <c r="A8" s="38" t="s">
        <v>10</v>
      </c>
      <c r="B8" s="100">
        <v>200</v>
      </c>
      <c r="C8" s="101">
        <f>6.5*200/150</f>
        <v>8.6666666666666661</v>
      </c>
      <c r="D8" s="101">
        <v>9.6</v>
      </c>
      <c r="E8" s="101">
        <v>31.9</v>
      </c>
      <c r="F8" s="101">
        <v>245.6</v>
      </c>
      <c r="G8" s="2" t="s">
        <v>11</v>
      </c>
      <c r="H8" s="2" t="s">
        <v>12</v>
      </c>
    </row>
    <row r="9" spans="1:8" ht="12.2" customHeight="1">
      <c r="A9" s="38" t="s">
        <v>13</v>
      </c>
      <c r="B9" s="100">
        <v>65</v>
      </c>
      <c r="C9" s="101">
        <v>6.85</v>
      </c>
      <c r="D9" s="101">
        <v>11.3</v>
      </c>
      <c r="E9" s="101">
        <v>17.8</v>
      </c>
      <c r="F9" s="101">
        <v>203.4</v>
      </c>
      <c r="G9" s="2" t="s">
        <v>14</v>
      </c>
      <c r="H9" s="2" t="s">
        <v>15</v>
      </c>
    </row>
    <row r="10" spans="1:8" ht="12.2" customHeight="1">
      <c r="A10" s="38" t="s">
        <v>107</v>
      </c>
      <c r="B10" s="100">
        <v>180</v>
      </c>
      <c r="C10" s="1">
        <v>3</v>
      </c>
      <c r="D10" s="1">
        <v>2.2000000000000002</v>
      </c>
      <c r="E10" s="1">
        <v>12.6</v>
      </c>
      <c r="F10" s="1">
        <v>82.7</v>
      </c>
      <c r="G10" s="2" t="s">
        <v>108</v>
      </c>
      <c r="H10" s="2" t="s">
        <v>12</v>
      </c>
    </row>
    <row r="11" spans="1:8" ht="12.2" customHeight="1">
      <c r="A11" s="38" t="s">
        <v>158</v>
      </c>
      <c r="B11" s="100">
        <v>100</v>
      </c>
      <c r="C11" s="101">
        <v>0.4</v>
      </c>
      <c r="D11" s="101">
        <v>0.4</v>
      </c>
      <c r="E11" s="101">
        <v>9.8000000000000007</v>
      </c>
      <c r="F11" s="101">
        <v>47</v>
      </c>
      <c r="G11" s="2" t="s">
        <v>19</v>
      </c>
      <c r="H11" s="2" t="s">
        <v>12</v>
      </c>
    </row>
    <row r="12" spans="1:8" ht="12.2" customHeight="1">
      <c r="A12" s="38" t="s">
        <v>20</v>
      </c>
      <c r="B12" s="100">
        <v>40</v>
      </c>
      <c r="C12" s="3">
        <v>2.65</v>
      </c>
      <c r="D12" s="3">
        <v>0.35</v>
      </c>
      <c r="E12" s="3">
        <v>16.96</v>
      </c>
      <c r="F12" s="3">
        <v>81.58</v>
      </c>
      <c r="G12" s="2" t="s">
        <v>88</v>
      </c>
      <c r="H12" s="2">
        <v>2023</v>
      </c>
    </row>
    <row r="13" spans="1:8" ht="12.2" customHeight="1">
      <c r="A13" s="103" t="s">
        <v>23</v>
      </c>
      <c r="B13" s="104">
        <f>SUM(B8:B12)</f>
        <v>585</v>
      </c>
      <c r="C13" s="99">
        <f>SUM(C8:C12)</f>
        <v>21.566666666666663</v>
      </c>
      <c r="D13" s="99">
        <f>SUM(D8:D12)</f>
        <v>23.849999999999998</v>
      </c>
      <c r="E13" s="99">
        <f>SUM(E8:E12)</f>
        <v>89.06</v>
      </c>
      <c r="F13" s="99">
        <f>SUM(F8:F12)</f>
        <v>660.28000000000009</v>
      </c>
      <c r="G13" s="105"/>
      <c r="H13" s="105"/>
    </row>
    <row r="14" spans="1:8" ht="14.65" customHeight="1">
      <c r="A14" s="136" t="s">
        <v>24</v>
      </c>
      <c r="B14" s="137"/>
      <c r="C14" s="137"/>
      <c r="D14" s="137"/>
      <c r="E14" s="137"/>
      <c r="F14" s="137"/>
      <c r="G14" s="137"/>
      <c r="H14" s="138"/>
    </row>
    <row r="15" spans="1:8" s="98" customFormat="1" ht="12.2" customHeight="1">
      <c r="A15" s="19" t="s">
        <v>260</v>
      </c>
      <c r="B15" s="20">
        <v>100</v>
      </c>
      <c r="C15" s="1">
        <f>2.9*100/90</f>
        <v>3.2222222222222223</v>
      </c>
      <c r="D15" s="1">
        <f>6.9*100/90</f>
        <v>7.666666666666667</v>
      </c>
      <c r="E15" s="1">
        <f>4.1*100/90</f>
        <v>4.5555555555555554</v>
      </c>
      <c r="F15" s="1">
        <f>100.8*100/90</f>
        <v>112</v>
      </c>
      <c r="G15" s="2" t="s">
        <v>88</v>
      </c>
      <c r="H15" s="19">
        <v>2023</v>
      </c>
    </row>
    <row r="16" spans="1:8" ht="12.2" customHeight="1">
      <c r="A16" s="38" t="s">
        <v>27</v>
      </c>
      <c r="B16" s="100">
        <v>250</v>
      </c>
      <c r="C16" s="101">
        <v>3.3</v>
      </c>
      <c r="D16" s="101">
        <v>2.9</v>
      </c>
      <c r="E16" s="101">
        <v>22</v>
      </c>
      <c r="F16" s="101">
        <v>127.1</v>
      </c>
      <c r="G16" s="106">
        <v>116</v>
      </c>
      <c r="H16" s="106">
        <v>2017</v>
      </c>
    </row>
    <row r="17" spans="1:8" ht="12.2" customHeight="1">
      <c r="A17" s="38" t="s">
        <v>29</v>
      </c>
      <c r="B17" s="100">
        <v>200</v>
      </c>
      <c r="C17" s="1">
        <v>12.3</v>
      </c>
      <c r="D17" s="1">
        <v>16.100000000000001</v>
      </c>
      <c r="E17" s="1">
        <f>13.3*200/150</f>
        <v>17.733333333333334</v>
      </c>
      <c r="F17" s="1">
        <f>183.1*200/150</f>
        <v>244.13333333333333</v>
      </c>
      <c r="G17" s="2" t="s">
        <v>30</v>
      </c>
      <c r="H17" s="106">
        <v>2008</v>
      </c>
    </row>
    <row r="18" spans="1:8" s="98" customFormat="1" ht="12.2" customHeight="1">
      <c r="A18" s="19" t="s">
        <v>129</v>
      </c>
      <c r="B18" s="20">
        <v>200</v>
      </c>
      <c r="C18" s="1">
        <v>0.4</v>
      </c>
      <c r="D18" s="1">
        <v>0</v>
      </c>
      <c r="E18" s="1">
        <v>29.1</v>
      </c>
      <c r="F18" s="1">
        <v>119.8</v>
      </c>
      <c r="G18" s="2" t="s">
        <v>130</v>
      </c>
      <c r="H18" s="19" t="s">
        <v>12</v>
      </c>
    </row>
    <row r="19" spans="1:8" ht="12.2" customHeight="1">
      <c r="A19" s="38" t="s">
        <v>87</v>
      </c>
      <c r="B19" s="100">
        <v>200</v>
      </c>
      <c r="C19" s="101">
        <v>5.6</v>
      </c>
      <c r="D19" s="101">
        <v>4.9000000000000004</v>
      </c>
      <c r="E19" s="101">
        <v>9.3000000000000007</v>
      </c>
      <c r="F19" s="101">
        <v>104.8</v>
      </c>
      <c r="G19" s="2" t="s">
        <v>88</v>
      </c>
      <c r="H19" s="2" t="s">
        <v>36</v>
      </c>
    </row>
    <row r="20" spans="1:8" ht="12.2" customHeight="1">
      <c r="A20" s="38" t="s">
        <v>32</v>
      </c>
      <c r="B20" s="100">
        <v>50</v>
      </c>
      <c r="C20" s="3">
        <v>3.8</v>
      </c>
      <c r="D20" s="3">
        <v>0.3</v>
      </c>
      <c r="E20" s="3">
        <v>25.1</v>
      </c>
      <c r="F20" s="3">
        <v>118.4</v>
      </c>
      <c r="G20" s="106" t="s">
        <v>88</v>
      </c>
      <c r="H20" s="106">
        <v>2023</v>
      </c>
    </row>
    <row r="21" spans="1:8" ht="12.2" customHeight="1">
      <c r="A21" s="38" t="s">
        <v>20</v>
      </c>
      <c r="B21" s="100">
        <v>40</v>
      </c>
      <c r="C21" s="3">
        <v>2.65</v>
      </c>
      <c r="D21" s="3">
        <v>0.35</v>
      </c>
      <c r="E21" s="3">
        <v>16.96</v>
      </c>
      <c r="F21" s="3">
        <v>81.58</v>
      </c>
      <c r="G21" s="106" t="s">
        <v>88</v>
      </c>
      <c r="H21" s="106">
        <v>2023</v>
      </c>
    </row>
    <row r="22" spans="1:8" ht="21.6" customHeight="1">
      <c r="A22" s="103" t="s">
        <v>23</v>
      </c>
      <c r="B22" s="104">
        <f>SUM(B15:B21)</f>
        <v>1040</v>
      </c>
      <c r="C22" s="99">
        <f>SUM(C15:C21)</f>
        <v>31.272222222222222</v>
      </c>
      <c r="D22" s="99">
        <f>SUM(D15:D21)</f>
        <v>32.216666666666669</v>
      </c>
      <c r="E22" s="99">
        <f>SUM(E15:E21)</f>
        <v>124.7488888888889</v>
      </c>
      <c r="F22" s="99">
        <f>SUM(F15:F21)</f>
        <v>907.81333333333328</v>
      </c>
      <c r="G22" s="105"/>
      <c r="H22" s="105"/>
    </row>
    <row r="23" spans="1:8" ht="14.65" customHeight="1">
      <c r="A23" s="136" t="s">
        <v>33</v>
      </c>
      <c r="B23" s="137"/>
      <c r="C23" s="137"/>
      <c r="D23" s="137"/>
      <c r="E23" s="137"/>
      <c r="F23" s="137"/>
      <c r="G23" s="137"/>
      <c r="H23" s="138"/>
    </row>
    <row r="24" spans="1:8" ht="12.2" customHeight="1">
      <c r="A24" s="38" t="s">
        <v>34</v>
      </c>
      <c r="B24" s="100">
        <v>220</v>
      </c>
      <c r="C24" s="3">
        <v>10.71</v>
      </c>
      <c r="D24" s="3">
        <v>10.119999999999999</v>
      </c>
      <c r="E24" s="3">
        <v>25.88</v>
      </c>
      <c r="F24" s="3">
        <v>283.5</v>
      </c>
      <c r="G24" s="106" t="s">
        <v>35</v>
      </c>
      <c r="H24" s="106" t="s">
        <v>36</v>
      </c>
    </row>
    <row r="25" spans="1:8" ht="12.2" customHeight="1">
      <c r="A25" s="38" t="s">
        <v>140</v>
      </c>
      <c r="B25" s="100">
        <v>200</v>
      </c>
      <c r="C25" s="101">
        <v>1</v>
      </c>
      <c r="D25" s="101">
        <v>0.2</v>
      </c>
      <c r="E25" s="101">
        <v>19.600000000000001</v>
      </c>
      <c r="F25" s="101">
        <v>83.4</v>
      </c>
      <c r="G25" s="2" t="s">
        <v>31</v>
      </c>
      <c r="H25" s="2">
        <v>2017</v>
      </c>
    </row>
    <row r="26" spans="1:8" ht="12.2" customHeight="1">
      <c r="A26" s="38" t="s">
        <v>32</v>
      </c>
      <c r="B26" s="100">
        <v>20</v>
      </c>
      <c r="C26" s="3">
        <v>1.53</v>
      </c>
      <c r="D26" s="3">
        <v>0.12</v>
      </c>
      <c r="E26" s="3">
        <v>10.039999999999999</v>
      </c>
      <c r="F26" s="3">
        <v>47.36</v>
      </c>
      <c r="G26" s="106" t="s">
        <v>88</v>
      </c>
      <c r="H26" s="106">
        <v>2023</v>
      </c>
    </row>
    <row r="27" spans="1:8" ht="12.2" customHeight="1">
      <c r="A27" s="103" t="s">
        <v>23</v>
      </c>
      <c r="B27" s="104">
        <f>SUM(B24:B26)</f>
        <v>440</v>
      </c>
      <c r="C27" s="99">
        <f t="shared" ref="C27:F27" si="0">SUM(C24:C26)</f>
        <v>13.24</v>
      </c>
      <c r="D27" s="99">
        <f t="shared" si="0"/>
        <v>10.439999999999998</v>
      </c>
      <c r="E27" s="99">
        <f t="shared" si="0"/>
        <v>55.52</v>
      </c>
      <c r="F27" s="99">
        <f t="shared" si="0"/>
        <v>414.26</v>
      </c>
      <c r="G27" s="105"/>
      <c r="H27" s="105"/>
    </row>
    <row r="28" spans="1:8" ht="21.6" customHeight="1">
      <c r="A28" s="103" t="s">
        <v>39</v>
      </c>
      <c r="B28" s="107"/>
      <c r="C28" s="108">
        <f>C27+C22+C13</f>
        <v>66.078888888888883</v>
      </c>
      <c r="D28" s="108">
        <f>D27+D22+D13</f>
        <v>66.506666666666661</v>
      </c>
      <c r="E28" s="108">
        <f>E27+E22+E13</f>
        <v>269.32888888888891</v>
      </c>
      <c r="F28" s="108">
        <f>F27+F22+F13</f>
        <v>1982.3533333333335</v>
      </c>
      <c r="G28" s="105"/>
      <c r="H28" s="105"/>
    </row>
    <row r="29" spans="1:8" s="98" customFormat="1" ht="28.35" customHeight="1">
      <c r="A29" s="125" t="s">
        <v>186</v>
      </c>
      <c r="B29" s="139"/>
      <c r="C29" s="139"/>
      <c r="D29" s="139"/>
      <c r="E29" s="139"/>
      <c r="F29" s="139"/>
      <c r="G29" s="139"/>
      <c r="H29" s="139"/>
    </row>
    <row r="30" spans="1:8" ht="13.35" customHeight="1">
      <c r="A30" s="134" t="s">
        <v>0</v>
      </c>
      <c r="B30" s="127" t="s">
        <v>1</v>
      </c>
      <c r="C30" s="129" t="s">
        <v>2</v>
      </c>
      <c r="D30" s="140"/>
      <c r="E30" s="141"/>
      <c r="F30" s="132" t="s">
        <v>3</v>
      </c>
      <c r="G30" s="127" t="s">
        <v>4</v>
      </c>
      <c r="H30" s="127" t="s">
        <v>5</v>
      </c>
    </row>
    <row r="31" spans="1:8" ht="26.65" customHeight="1">
      <c r="A31" s="142"/>
      <c r="B31" s="143"/>
      <c r="C31" s="99" t="s">
        <v>6</v>
      </c>
      <c r="D31" s="99" t="s">
        <v>7</v>
      </c>
      <c r="E31" s="99" t="s">
        <v>8</v>
      </c>
      <c r="F31" s="144"/>
      <c r="G31" s="143"/>
      <c r="H31" s="143"/>
    </row>
    <row r="32" spans="1:8" ht="14.65" customHeight="1">
      <c r="A32" s="136" t="s">
        <v>9</v>
      </c>
      <c r="B32" s="137"/>
      <c r="C32" s="137"/>
      <c r="D32" s="137"/>
      <c r="E32" s="137"/>
      <c r="F32" s="137"/>
      <c r="G32" s="137"/>
      <c r="H32" s="138"/>
    </row>
    <row r="33" spans="1:8" ht="12.2" customHeight="1">
      <c r="A33" s="38" t="s">
        <v>46</v>
      </c>
      <c r="B33" s="100">
        <v>100</v>
      </c>
      <c r="C33" s="101">
        <v>1.5</v>
      </c>
      <c r="D33" s="101">
        <v>6.1</v>
      </c>
      <c r="E33" s="101">
        <v>8.5</v>
      </c>
      <c r="F33" s="101">
        <v>94.5</v>
      </c>
      <c r="G33" s="2" t="s">
        <v>47</v>
      </c>
      <c r="H33" s="2">
        <v>2017</v>
      </c>
    </row>
    <row r="34" spans="1:8" ht="12.2" customHeight="1">
      <c r="A34" s="38" t="s">
        <v>43</v>
      </c>
      <c r="B34" s="100">
        <v>200</v>
      </c>
      <c r="C34" s="1">
        <v>13.2</v>
      </c>
      <c r="D34" s="1">
        <v>16.600000000000001</v>
      </c>
      <c r="E34" s="1">
        <v>21.6</v>
      </c>
      <c r="F34" s="1">
        <v>299.5</v>
      </c>
      <c r="G34" s="2" t="s">
        <v>168</v>
      </c>
      <c r="H34" s="2">
        <v>2023</v>
      </c>
    </row>
    <row r="35" spans="1:8" ht="12.2" customHeight="1">
      <c r="A35" s="38" t="s">
        <v>161</v>
      </c>
      <c r="B35" s="100">
        <v>200</v>
      </c>
      <c r="C35" s="3">
        <v>1.4</v>
      </c>
      <c r="D35" s="3">
        <v>0.4</v>
      </c>
      <c r="E35" s="3">
        <v>22.8</v>
      </c>
      <c r="F35" s="3">
        <v>100.4</v>
      </c>
      <c r="G35" s="2" t="s">
        <v>31</v>
      </c>
      <c r="H35" s="2" t="s">
        <v>12</v>
      </c>
    </row>
    <row r="36" spans="1:8" ht="12.2" customHeight="1">
      <c r="A36" s="38" t="s">
        <v>32</v>
      </c>
      <c r="B36" s="100">
        <v>50</v>
      </c>
      <c r="C36" s="3">
        <v>3.8</v>
      </c>
      <c r="D36" s="3">
        <v>0.3</v>
      </c>
      <c r="E36" s="3">
        <v>25.1</v>
      </c>
      <c r="F36" s="3">
        <v>118.4</v>
      </c>
      <c r="G36" s="106" t="s">
        <v>88</v>
      </c>
      <c r="H36" s="106">
        <v>2023</v>
      </c>
    </row>
    <row r="37" spans="1:8" ht="12.2" customHeight="1">
      <c r="A37" s="38" t="s">
        <v>20</v>
      </c>
      <c r="B37" s="100">
        <v>30</v>
      </c>
      <c r="C37" s="3">
        <v>1.99</v>
      </c>
      <c r="D37" s="3">
        <v>0.26</v>
      </c>
      <c r="E37" s="3">
        <v>12.72</v>
      </c>
      <c r="F37" s="3">
        <v>61.19</v>
      </c>
      <c r="G37" s="2" t="s">
        <v>88</v>
      </c>
      <c r="H37" s="2">
        <v>2023</v>
      </c>
    </row>
    <row r="38" spans="1:8" ht="21.6" customHeight="1">
      <c r="A38" s="103" t="s">
        <v>23</v>
      </c>
      <c r="B38" s="104">
        <f>SUM(B33:B37)</f>
        <v>580</v>
      </c>
      <c r="C38" s="99">
        <f>SUM(C33:C37)</f>
        <v>21.889999999999997</v>
      </c>
      <c r="D38" s="99">
        <f>SUM(D33:D37)</f>
        <v>23.660000000000004</v>
      </c>
      <c r="E38" s="99">
        <f>SUM(E33:E37)</f>
        <v>90.72</v>
      </c>
      <c r="F38" s="99">
        <f>SUM(F33:F37)</f>
        <v>673.99</v>
      </c>
      <c r="G38" s="105"/>
      <c r="H38" s="105"/>
    </row>
    <row r="39" spans="1:8" ht="14.65" customHeight="1">
      <c r="A39" s="136" t="s">
        <v>24</v>
      </c>
      <c r="B39" s="137"/>
      <c r="C39" s="137"/>
      <c r="D39" s="137"/>
      <c r="E39" s="137"/>
      <c r="F39" s="137"/>
      <c r="G39" s="137"/>
      <c r="H39" s="138"/>
    </row>
    <row r="40" spans="1:8" ht="12.2" customHeight="1">
      <c r="A40" s="38" t="s">
        <v>41</v>
      </c>
      <c r="B40" s="100">
        <v>100</v>
      </c>
      <c r="C40" s="101">
        <v>0.8</v>
      </c>
      <c r="D40" s="101">
        <v>0.1</v>
      </c>
      <c r="E40" s="101">
        <v>1.7</v>
      </c>
      <c r="F40" s="101">
        <v>13</v>
      </c>
      <c r="G40" s="106" t="s">
        <v>42</v>
      </c>
      <c r="H40" s="106">
        <v>2017</v>
      </c>
    </row>
    <row r="41" spans="1:8" ht="12.2" customHeight="1">
      <c r="A41" s="38" t="s">
        <v>48</v>
      </c>
      <c r="B41" s="100">
        <v>250</v>
      </c>
      <c r="C41" s="1">
        <v>1.9</v>
      </c>
      <c r="D41" s="1">
        <v>4.0999999999999996</v>
      </c>
      <c r="E41" s="1">
        <v>18.3</v>
      </c>
      <c r="F41" s="1">
        <v>131.5</v>
      </c>
      <c r="G41" s="2" t="s">
        <v>169</v>
      </c>
      <c r="H41" s="2" t="s">
        <v>36</v>
      </c>
    </row>
    <row r="42" spans="1:8" ht="12.2" customHeight="1">
      <c r="A42" s="38" t="s">
        <v>208</v>
      </c>
      <c r="B42" s="100">
        <v>200</v>
      </c>
      <c r="C42" s="1">
        <f>11.3*200/150</f>
        <v>15.066666666666666</v>
      </c>
      <c r="D42" s="1">
        <v>17.600000000000001</v>
      </c>
      <c r="E42" s="1">
        <f>28.9*200/150</f>
        <v>38.533333333333331</v>
      </c>
      <c r="F42" s="1">
        <v>339.2</v>
      </c>
      <c r="G42" s="2" t="s">
        <v>49</v>
      </c>
      <c r="H42" s="2" t="s">
        <v>12</v>
      </c>
    </row>
    <row r="43" spans="1:8" ht="12.2" customHeight="1">
      <c r="A43" s="38" t="s">
        <v>156</v>
      </c>
      <c r="B43" s="100">
        <v>220</v>
      </c>
      <c r="C43" s="101">
        <v>6.4</v>
      </c>
      <c r="D43" s="101">
        <v>5.5</v>
      </c>
      <c r="E43" s="101">
        <v>8.8000000000000007</v>
      </c>
      <c r="F43" s="101">
        <v>116.6</v>
      </c>
      <c r="G43" s="2" t="s">
        <v>50</v>
      </c>
      <c r="H43" s="2">
        <v>2017</v>
      </c>
    </row>
    <row r="44" spans="1:8" ht="12.2" customHeight="1">
      <c r="A44" s="38" t="s">
        <v>32</v>
      </c>
      <c r="B44" s="100">
        <v>50</v>
      </c>
      <c r="C44" s="3">
        <v>3.8</v>
      </c>
      <c r="D44" s="3">
        <v>0.3</v>
      </c>
      <c r="E44" s="3">
        <v>25.1</v>
      </c>
      <c r="F44" s="3">
        <v>118.4</v>
      </c>
      <c r="G44" s="2" t="s">
        <v>88</v>
      </c>
      <c r="H44" s="2">
        <v>2023</v>
      </c>
    </row>
    <row r="45" spans="1:8" ht="12.2" customHeight="1">
      <c r="A45" s="38" t="s">
        <v>20</v>
      </c>
      <c r="B45" s="100">
        <v>40</v>
      </c>
      <c r="C45" s="3">
        <v>2.65</v>
      </c>
      <c r="D45" s="3">
        <v>0.35</v>
      </c>
      <c r="E45" s="3">
        <v>16.96</v>
      </c>
      <c r="F45" s="3">
        <v>81.58</v>
      </c>
      <c r="G45" s="106" t="s">
        <v>88</v>
      </c>
      <c r="H45" s="106">
        <v>2023</v>
      </c>
    </row>
    <row r="46" spans="1:8" ht="12.2" customHeight="1">
      <c r="A46" s="38" t="s">
        <v>165</v>
      </c>
      <c r="B46" s="100">
        <v>150</v>
      </c>
      <c r="C46" s="3">
        <v>2</v>
      </c>
      <c r="D46" s="3">
        <v>1.5</v>
      </c>
      <c r="E46" s="3">
        <v>13.2</v>
      </c>
      <c r="F46" s="3">
        <v>66.3</v>
      </c>
      <c r="G46" s="2" t="s">
        <v>170</v>
      </c>
      <c r="H46" s="2">
        <v>2023</v>
      </c>
    </row>
    <row r="47" spans="1:8" ht="21.6" customHeight="1">
      <c r="A47" s="103" t="s">
        <v>23</v>
      </c>
      <c r="B47" s="104">
        <f>SUM(B40:B46)</f>
        <v>1010</v>
      </c>
      <c r="C47" s="99">
        <f>SUM(C40:C46)</f>
        <v>32.61666666666666</v>
      </c>
      <c r="D47" s="99">
        <f>SUM(D40:D46)</f>
        <v>29.450000000000003</v>
      </c>
      <c r="E47" s="99">
        <f>SUM(E40:E46)</f>
        <v>122.59333333333335</v>
      </c>
      <c r="F47" s="99">
        <f>SUM(F40:F46)</f>
        <v>866.57999999999993</v>
      </c>
      <c r="G47" s="105"/>
      <c r="H47" s="105"/>
    </row>
    <row r="48" spans="1:8" ht="14.65" customHeight="1">
      <c r="A48" s="136" t="s">
        <v>33</v>
      </c>
      <c r="B48" s="137"/>
      <c r="C48" s="137"/>
      <c r="D48" s="137"/>
      <c r="E48" s="137"/>
      <c r="F48" s="137"/>
      <c r="G48" s="137"/>
      <c r="H48" s="138"/>
    </row>
    <row r="49" spans="1:8" ht="12.2" customHeight="1">
      <c r="A49" s="38" t="s">
        <v>51</v>
      </c>
      <c r="B49" s="100">
        <v>200</v>
      </c>
      <c r="C49" s="3">
        <v>7.47</v>
      </c>
      <c r="D49" s="3">
        <v>13.06</v>
      </c>
      <c r="E49" s="3">
        <v>21.72</v>
      </c>
      <c r="F49" s="3">
        <v>204.71</v>
      </c>
      <c r="G49" s="2" t="s">
        <v>128</v>
      </c>
      <c r="H49" s="2" t="s">
        <v>12</v>
      </c>
    </row>
    <row r="50" spans="1:8" s="98" customFormat="1" ht="12.2" customHeight="1">
      <c r="A50" s="19" t="s">
        <v>37</v>
      </c>
      <c r="B50" s="20">
        <v>180</v>
      </c>
      <c r="C50" s="1">
        <v>0.16</v>
      </c>
      <c r="D50" s="1">
        <v>0.01</v>
      </c>
      <c r="E50" s="1">
        <v>7.35</v>
      </c>
      <c r="F50" s="1">
        <v>31.15</v>
      </c>
      <c r="G50" s="2" t="s">
        <v>38</v>
      </c>
      <c r="H50" s="19">
        <v>2017</v>
      </c>
    </row>
    <row r="51" spans="1:8" ht="12.2" customHeight="1">
      <c r="A51" s="38" t="s">
        <v>32</v>
      </c>
      <c r="B51" s="100">
        <v>20</v>
      </c>
      <c r="C51" s="3">
        <v>1.5</v>
      </c>
      <c r="D51" s="3">
        <v>0.1</v>
      </c>
      <c r="E51" s="3">
        <v>10</v>
      </c>
      <c r="F51" s="3">
        <v>47.4</v>
      </c>
      <c r="G51" s="2" t="s">
        <v>88</v>
      </c>
      <c r="H51" s="2">
        <v>2023</v>
      </c>
    </row>
    <row r="52" spans="1:8" ht="12.2" customHeight="1">
      <c r="A52" s="103" t="s">
        <v>23</v>
      </c>
      <c r="B52" s="104">
        <f t="shared" ref="B52:F52" si="1">SUM(B49:B51)</f>
        <v>400</v>
      </c>
      <c r="C52" s="99">
        <f t="shared" si="1"/>
        <v>9.129999999999999</v>
      </c>
      <c r="D52" s="99">
        <f t="shared" si="1"/>
        <v>13.17</v>
      </c>
      <c r="E52" s="99">
        <f t="shared" si="1"/>
        <v>39.07</v>
      </c>
      <c r="F52" s="99">
        <f t="shared" si="1"/>
        <v>283.26</v>
      </c>
      <c r="G52" s="105"/>
      <c r="H52" s="105"/>
    </row>
    <row r="53" spans="1:8" ht="21.6" customHeight="1">
      <c r="A53" s="103" t="s">
        <v>39</v>
      </c>
      <c r="B53" s="107"/>
      <c r="C53" s="108">
        <f>C52+C47+C38</f>
        <v>63.636666666666656</v>
      </c>
      <c r="D53" s="108">
        <f>D52+D47+D38</f>
        <v>66.28</v>
      </c>
      <c r="E53" s="108">
        <f>E52+E47+E38</f>
        <v>252.38333333333335</v>
      </c>
      <c r="F53" s="108">
        <f>F52+F47+F38</f>
        <v>1823.83</v>
      </c>
      <c r="G53" s="105"/>
      <c r="H53" s="105"/>
    </row>
    <row r="54" spans="1:8" s="98" customFormat="1" ht="28.35" customHeight="1">
      <c r="A54" s="125" t="s">
        <v>187</v>
      </c>
      <c r="B54" s="139"/>
      <c r="C54" s="139"/>
      <c r="D54" s="139"/>
      <c r="E54" s="139"/>
      <c r="F54" s="139"/>
      <c r="G54" s="139"/>
      <c r="H54" s="139"/>
    </row>
    <row r="55" spans="1:8" ht="13.35" customHeight="1">
      <c r="A55" s="134" t="s">
        <v>0</v>
      </c>
      <c r="B55" s="127" t="s">
        <v>1</v>
      </c>
      <c r="C55" s="129" t="s">
        <v>2</v>
      </c>
      <c r="D55" s="140"/>
      <c r="E55" s="141"/>
      <c r="F55" s="132" t="s">
        <v>3</v>
      </c>
      <c r="G55" s="127" t="s">
        <v>4</v>
      </c>
      <c r="H55" s="127" t="s">
        <v>5</v>
      </c>
    </row>
    <row r="56" spans="1:8" ht="26.65" customHeight="1">
      <c r="A56" s="142"/>
      <c r="B56" s="143"/>
      <c r="C56" s="99" t="s">
        <v>6</v>
      </c>
      <c r="D56" s="99" t="s">
        <v>7</v>
      </c>
      <c r="E56" s="99" t="s">
        <v>8</v>
      </c>
      <c r="F56" s="144"/>
      <c r="G56" s="143"/>
      <c r="H56" s="143"/>
    </row>
    <row r="57" spans="1:8" ht="14.65" customHeight="1">
      <c r="A57" s="136" t="s">
        <v>9</v>
      </c>
      <c r="B57" s="137"/>
      <c r="C57" s="137"/>
      <c r="D57" s="137"/>
      <c r="E57" s="137"/>
      <c r="F57" s="137"/>
      <c r="G57" s="137"/>
      <c r="H57" s="138"/>
    </row>
    <row r="58" spans="1:8" ht="12.2" customHeight="1">
      <c r="A58" s="38" t="s">
        <v>55</v>
      </c>
      <c r="B58" s="100">
        <v>100</v>
      </c>
      <c r="C58" s="1">
        <v>1.6</v>
      </c>
      <c r="D58" s="1">
        <v>5.0999999999999996</v>
      </c>
      <c r="E58" s="1">
        <v>8.1999999999999993</v>
      </c>
      <c r="F58" s="1">
        <v>87.6</v>
      </c>
      <c r="G58" s="2" t="s">
        <v>56</v>
      </c>
      <c r="H58" s="2">
        <v>2017</v>
      </c>
    </row>
    <row r="59" spans="1:8" ht="12.2" customHeight="1">
      <c r="A59" s="19" t="s">
        <v>57</v>
      </c>
      <c r="B59" s="20">
        <v>200</v>
      </c>
      <c r="C59" s="121">
        <v>15.2</v>
      </c>
      <c r="D59" s="121">
        <v>16.100000000000001</v>
      </c>
      <c r="E59" s="121">
        <v>35.299999999999997</v>
      </c>
      <c r="F59" s="121">
        <v>307.39999999999998</v>
      </c>
      <c r="G59" s="2" t="s">
        <v>171</v>
      </c>
      <c r="H59" s="2" t="s">
        <v>36</v>
      </c>
    </row>
    <row r="60" spans="1:8" ht="12.2" customHeight="1">
      <c r="A60" s="38" t="s">
        <v>53</v>
      </c>
      <c r="B60" s="100">
        <v>180</v>
      </c>
      <c r="C60" s="3">
        <v>0</v>
      </c>
      <c r="D60" s="3">
        <v>0</v>
      </c>
      <c r="E60" s="3">
        <v>6.97</v>
      </c>
      <c r="F60" s="3">
        <v>27.87</v>
      </c>
      <c r="G60" s="2" t="s">
        <v>54</v>
      </c>
      <c r="H60" s="2" t="s">
        <v>12</v>
      </c>
    </row>
    <row r="61" spans="1:8" ht="12.2" customHeight="1">
      <c r="A61" s="38" t="s">
        <v>32</v>
      </c>
      <c r="B61" s="100">
        <v>40</v>
      </c>
      <c r="C61" s="3">
        <v>3.05</v>
      </c>
      <c r="D61" s="3">
        <v>0.25</v>
      </c>
      <c r="E61" s="3">
        <v>20.07</v>
      </c>
      <c r="F61" s="3">
        <v>94.73</v>
      </c>
      <c r="G61" s="2" t="s">
        <v>88</v>
      </c>
      <c r="H61" s="2">
        <v>2023</v>
      </c>
    </row>
    <row r="62" spans="1:8" ht="12.2" customHeight="1">
      <c r="A62" s="38" t="s">
        <v>20</v>
      </c>
      <c r="B62" s="100">
        <v>30</v>
      </c>
      <c r="C62" s="3">
        <v>1.99</v>
      </c>
      <c r="D62" s="3">
        <v>0.26</v>
      </c>
      <c r="E62" s="3">
        <v>12.72</v>
      </c>
      <c r="F62" s="3">
        <v>61.19</v>
      </c>
      <c r="G62" s="2" t="s">
        <v>88</v>
      </c>
      <c r="H62" s="2">
        <v>2023</v>
      </c>
    </row>
    <row r="63" spans="1:8" ht="21.6" customHeight="1">
      <c r="A63" s="103" t="s">
        <v>23</v>
      </c>
      <c r="B63" s="104">
        <f>SUM(B58:B62)</f>
        <v>550</v>
      </c>
      <c r="C63" s="99">
        <f>SUM(C58:C62)</f>
        <v>21.84</v>
      </c>
      <c r="D63" s="99">
        <f>SUM(D58:D62)</f>
        <v>21.710000000000004</v>
      </c>
      <c r="E63" s="99">
        <f>SUM(E58:E62)</f>
        <v>83.259999999999991</v>
      </c>
      <c r="F63" s="99">
        <f>SUM(F58:F62)</f>
        <v>578.79</v>
      </c>
      <c r="G63" s="105"/>
      <c r="H63" s="105"/>
    </row>
    <row r="64" spans="1:8" ht="14.65" customHeight="1">
      <c r="A64" s="136" t="s">
        <v>24</v>
      </c>
      <c r="B64" s="137"/>
      <c r="C64" s="137"/>
      <c r="D64" s="137"/>
      <c r="E64" s="137"/>
      <c r="F64" s="137"/>
      <c r="G64" s="137"/>
      <c r="H64" s="138"/>
    </row>
    <row r="65" spans="1:8" ht="12.2" customHeight="1">
      <c r="A65" s="19" t="s">
        <v>25</v>
      </c>
      <c r="B65" s="20">
        <v>100</v>
      </c>
      <c r="C65" s="1">
        <v>1.9</v>
      </c>
      <c r="D65" s="1">
        <v>8.9</v>
      </c>
      <c r="E65" s="1">
        <f>4.6*100/60</f>
        <v>7.6666666666666661</v>
      </c>
      <c r="F65" s="1">
        <f>71.4*100/60</f>
        <v>119.00000000000001</v>
      </c>
      <c r="G65" s="2" t="s">
        <v>88</v>
      </c>
      <c r="H65" s="2" t="s">
        <v>26</v>
      </c>
    </row>
    <row r="66" spans="1:8" ht="12.2" customHeight="1">
      <c r="A66" s="38" t="s">
        <v>59</v>
      </c>
      <c r="B66" s="100">
        <v>250</v>
      </c>
      <c r="C66" s="3">
        <v>1.49</v>
      </c>
      <c r="D66" s="3">
        <v>4.91</v>
      </c>
      <c r="E66" s="3">
        <v>14.99</v>
      </c>
      <c r="F66" s="3">
        <v>76.25</v>
      </c>
      <c r="G66" s="2" t="s">
        <v>60</v>
      </c>
      <c r="H66" s="2" t="s">
        <v>18</v>
      </c>
    </row>
    <row r="67" spans="1:8" ht="12.2" customHeight="1">
      <c r="A67" s="38" t="s">
        <v>61</v>
      </c>
      <c r="B67" s="100">
        <v>180</v>
      </c>
      <c r="C67" s="3">
        <v>6.8</v>
      </c>
      <c r="D67" s="3">
        <v>9.9</v>
      </c>
      <c r="E67" s="3">
        <v>17.899999999999999</v>
      </c>
      <c r="F67" s="3">
        <v>193</v>
      </c>
      <c r="G67" s="2" t="s">
        <v>62</v>
      </c>
      <c r="H67" s="2">
        <v>2017</v>
      </c>
    </row>
    <row r="68" spans="1:8" s="98" customFormat="1" ht="12.2" customHeight="1">
      <c r="A68" s="19" t="s">
        <v>257</v>
      </c>
      <c r="B68" s="20">
        <v>130</v>
      </c>
      <c r="C68" s="1">
        <v>13.8</v>
      </c>
      <c r="D68" s="1">
        <f>8.2*130/120</f>
        <v>8.8833333333333329</v>
      </c>
      <c r="E68" s="1">
        <v>12.9</v>
      </c>
      <c r="F68" s="1">
        <v>205.8</v>
      </c>
      <c r="G68" s="2" t="s">
        <v>64</v>
      </c>
      <c r="H68" s="19" t="s">
        <v>12</v>
      </c>
    </row>
    <row r="69" spans="1:8" ht="12.2" customHeight="1">
      <c r="A69" s="38" t="s">
        <v>155</v>
      </c>
      <c r="B69" s="100">
        <v>200</v>
      </c>
      <c r="C69" s="3">
        <v>0.6</v>
      </c>
      <c r="D69" s="3">
        <v>0.4</v>
      </c>
      <c r="E69" s="3">
        <v>32.6</v>
      </c>
      <c r="F69" s="3">
        <v>136.4</v>
      </c>
      <c r="G69" s="2" t="s">
        <v>31</v>
      </c>
      <c r="H69" s="2">
        <v>2017</v>
      </c>
    </row>
    <row r="70" spans="1:8" ht="12.2" customHeight="1">
      <c r="A70" s="38" t="s">
        <v>158</v>
      </c>
      <c r="B70" s="100">
        <v>120</v>
      </c>
      <c r="C70" s="3">
        <f>0.4*120/100</f>
        <v>0.48</v>
      </c>
      <c r="D70" s="3">
        <v>0.48</v>
      </c>
      <c r="E70" s="3">
        <f>9.8*120/100</f>
        <v>11.76</v>
      </c>
      <c r="F70" s="3">
        <f>47*120/100</f>
        <v>56.4</v>
      </c>
      <c r="G70" s="2" t="s">
        <v>19</v>
      </c>
      <c r="H70" s="2" t="s">
        <v>12</v>
      </c>
    </row>
    <row r="71" spans="1:8" ht="12.2" customHeight="1">
      <c r="A71" s="38" t="s">
        <v>32</v>
      </c>
      <c r="B71" s="100">
        <v>80</v>
      </c>
      <c r="C71" s="3">
        <v>6.2</v>
      </c>
      <c r="D71" s="3">
        <v>0.6</v>
      </c>
      <c r="E71" s="3">
        <v>40.200000000000003</v>
      </c>
      <c r="F71" s="3">
        <f>94.7*2</f>
        <v>189.4</v>
      </c>
      <c r="G71" s="2" t="s">
        <v>88</v>
      </c>
      <c r="H71" s="2">
        <v>2023</v>
      </c>
    </row>
    <row r="72" spans="1:8" ht="21.6" customHeight="1">
      <c r="A72" s="103" t="s">
        <v>23</v>
      </c>
      <c r="B72" s="104">
        <f>SUM(B65:B71)</f>
        <v>1060</v>
      </c>
      <c r="C72" s="99">
        <f>SUM(C65:C71)</f>
        <v>31.270000000000003</v>
      </c>
      <c r="D72" s="99">
        <f>SUM(D65:D71)</f>
        <v>34.073333333333331</v>
      </c>
      <c r="E72" s="99">
        <f>SUM(E65:E71)</f>
        <v>138.01666666666668</v>
      </c>
      <c r="F72" s="99">
        <f>SUM(F65:F71)</f>
        <v>976.24999999999989</v>
      </c>
      <c r="G72" s="105"/>
      <c r="H72" s="105"/>
    </row>
    <row r="73" spans="1:8" ht="14.65" customHeight="1">
      <c r="A73" s="136" t="s">
        <v>33</v>
      </c>
      <c r="B73" s="137"/>
      <c r="C73" s="137"/>
      <c r="D73" s="137"/>
      <c r="E73" s="137"/>
      <c r="F73" s="137"/>
      <c r="G73" s="137"/>
      <c r="H73" s="138"/>
    </row>
    <row r="74" spans="1:8" ht="12.2" customHeight="1">
      <c r="A74" s="38" t="s">
        <v>65</v>
      </c>
      <c r="B74" s="100">
        <v>200</v>
      </c>
      <c r="C74" s="3">
        <v>9.6999999999999993</v>
      </c>
      <c r="D74" s="3">
        <v>12</v>
      </c>
      <c r="E74" s="3">
        <v>24.8</v>
      </c>
      <c r="F74" s="3">
        <v>280.26</v>
      </c>
      <c r="G74" s="2" t="s">
        <v>172</v>
      </c>
      <c r="H74" s="2">
        <v>2023</v>
      </c>
    </row>
    <row r="75" spans="1:8" ht="12.2" customHeight="1">
      <c r="A75" s="38" t="s">
        <v>107</v>
      </c>
      <c r="B75" s="100">
        <v>180</v>
      </c>
      <c r="C75" s="1">
        <v>3</v>
      </c>
      <c r="D75" s="1">
        <v>2.2000000000000002</v>
      </c>
      <c r="E75" s="1">
        <v>12.6</v>
      </c>
      <c r="F75" s="1">
        <v>82.7</v>
      </c>
      <c r="G75" s="2" t="s">
        <v>108</v>
      </c>
      <c r="H75" s="2" t="s">
        <v>12</v>
      </c>
    </row>
    <row r="76" spans="1:8" ht="12.2" customHeight="1">
      <c r="A76" s="38" t="s">
        <v>32</v>
      </c>
      <c r="B76" s="100">
        <v>20</v>
      </c>
      <c r="C76" s="3">
        <v>1.53</v>
      </c>
      <c r="D76" s="3">
        <v>0.12</v>
      </c>
      <c r="E76" s="3">
        <v>10.039999999999999</v>
      </c>
      <c r="F76" s="3">
        <v>47.36</v>
      </c>
      <c r="G76" s="2" t="s">
        <v>17</v>
      </c>
      <c r="H76" s="2" t="s">
        <v>12</v>
      </c>
    </row>
    <row r="77" spans="1:8" ht="21.6" customHeight="1">
      <c r="A77" s="103" t="s">
        <v>23</v>
      </c>
      <c r="B77" s="104">
        <f t="shared" ref="B77:F77" si="2">SUM(B74:B76)</f>
        <v>400</v>
      </c>
      <c r="C77" s="99">
        <f t="shared" si="2"/>
        <v>14.229999999999999</v>
      </c>
      <c r="D77" s="99">
        <f t="shared" si="2"/>
        <v>14.319999999999999</v>
      </c>
      <c r="E77" s="99">
        <f t="shared" si="2"/>
        <v>47.44</v>
      </c>
      <c r="F77" s="99">
        <f t="shared" si="2"/>
        <v>410.32</v>
      </c>
      <c r="G77" s="105"/>
      <c r="H77" s="105"/>
    </row>
    <row r="78" spans="1:8" ht="21.6" customHeight="1">
      <c r="A78" s="103" t="s">
        <v>39</v>
      </c>
      <c r="B78" s="107"/>
      <c r="C78" s="108">
        <f>C77+C72+C63</f>
        <v>67.34</v>
      </c>
      <c r="D78" s="108">
        <f>D77+D72+D63</f>
        <v>70.103333333333339</v>
      </c>
      <c r="E78" s="108">
        <f>E77+E72+E63</f>
        <v>268.7166666666667</v>
      </c>
      <c r="F78" s="108">
        <f>F77+F72+F63</f>
        <v>1965.36</v>
      </c>
      <c r="G78" s="105"/>
      <c r="H78" s="105"/>
    </row>
    <row r="79" spans="1:8" s="98" customFormat="1" ht="28.35" customHeight="1">
      <c r="A79" s="125" t="s">
        <v>188</v>
      </c>
      <c r="B79" s="139"/>
      <c r="C79" s="139"/>
      <c r="D79" s="139"/>
      <c r="E79" s="139"/>
      <c r="F79" s="139"/>
      <c r="G79" s="139"/>
      <c r="H79" s="139"/>
    </row>
    <row r="80" spans="1:8" ht="13.35" customHeight="1">
      <c r="A80" s="134" t="s">
        <v>0</v>
      </c>
      <c r="B80" s="127" t="s">
        <v>1</v>
      </c>
      <c r="C80" s="129" t="s">
        <v>2</v>
      </c>
      <c r="D80" s="140"/>
      <c r="E80" s="141"/>
      <c r="F80" s="132" t="s">
        <v>3</v>
      </c>
      <c r="G80" s="127" t="s">
        <v>4</v>
      </c>
      <c r="H80" s="127" t="s">
        <v>5</v>
      </c>
    </row>
    <row r="81" spans="1:8" ht="26.65" customHeight="1">
      <c r="A81" s="142"/>
      <c r="B81" s="143"/>
      <c r="C81" s="99" t="s">
        <v>6</v>
      </c>
      <c r="D81" s="99" t="s">
        <v>7</v>
      </c>
      <c r="E81" s="99" t="s">
        <v>8</v>
      </c>
      <c r="F81" s="144"/>
      <c r="G81" s="143"/>
      <c r="H81" s="143"/>
    </row>
    <row r="82" spans="1:8" ht="14.65" customHeight="1">
      <c r="A82" s="136" t="s">
        <v>9</v>
      </c>
      <c r="B82" s="137"/>
      <c r="C82" s="137"/>
      <c r="D82" s="137"/>
      <c r="E82" s="137"/>
      <c r="F82" s="137"/>
      <c r="G82" s="137"/>
      <c r="H82" s="138"/>
    </row>
    <row r="83" spans="1:8" ht="12.2" customHeight="1">
      <c r="A83" s="38" t="s">
        <v>158</v>
      </c>
      <c r="B83" s="100">
        <v>100</v>
      </c>
      <c r="C83" s="101">
        <v>0.4</v>
      </c>
      <c r="D83" s="101">
        <v>0.4</v>
      </c>
      <c r="E83" s="101">
        <v>9.8000000000000007</v>
      </c>
      <c r="F83" s="101">
        <v>47</v>
      </c>
      <c r="G83" s="2" t="s">
        <v>19</v>
      </c>
      <c r="H83" s="2" t="s">
        <v>12</v>
      </c>
    </row>
    <row r="84" spans="1:8" ht="12.2" customHeight="1">
      <c r="A84" s="38" t="s">
        <v>66</v>
      </c>
      <c r="B84" s="100">
        <v>236</v>
      </c>
      <c r="C84" s="1">
        <v>12.5</v>
      </c>
      <c r="D84" s="1">
        <v>16.5</v>
      </c>
      <c r="E84" s="1">
        <v>50.4</v>
      </c>
      <c r="F84" s="1">
        <v>384.7</v>
      </c>
      <c r="G84" s="2" t="s">
        <v>67</v>
      </c>
      <c r="H84" s="2" t="s">
        <v>45</v>
      </c>
    </row>
    <row r="85" spans="1:8" ht="12.2" customHeight="1">
      <c r="A85" s="38" t="s">
        <v>159</v>
      </c>
      <c r="B85" s="100">
        <v>200</v>
      </c>
      <c r="C85" s="101">
        <v>5.8</v>
      </c>
      <c r="D85" s="101">
        <v>5</v>
      </c>
      <c r="E85" s="101">
        <v>8</v>
      </c>
      <c r="F85" s="101">
        <v>106</v>
      </c>
      <c r="G85" s="2" t="s">
        <v>50</v>
      </c>
      <c r="H85" s="2" t="s">
        <v>12</v>
      </c>
    </row>
    <row r="86" spans="1:8" ht="12.2" customHeight="1">
      <c r="A86" s="38" t="s">
        <v>32</v>
      </c>
      <c r="B86" s="100">
        <v>30</v>
      </c>
      <c r="C86" s="101">
        <v>2.2999999999999998</v>
      </c>
      <c r="D86" s="101">
        <v>0.2</v>
      </c>
      <c r="E86" s="101">
        <v>15.1</v>
      </c>
      <c r="F86" s="101">
        <v>71</v>
      </c>
      <c r="G86" s="2" t="s">
        <v>88</v>
      </c>
      <c r="H86" s="2">
        <v>2023</v>
      </c>
    </row>
    <row r="87" spans="1:8" ht="12.2" customHeight="1">
      <c r="A87" s="38" t="s">
        <v>20</v>
      </c>
      <c r="B87" s="100">
        <v>30</v>
      </c>
      <c r="C87" s="101">
        <v>2</v>
      </c>
      <c r="D87" s="101">
        <v>0.3</v>
      </c>
      <c r="E87" s="101">
        <v>12.7</v>
      </c>
      <c r="F87" s="101">
        <v>61.2</v>
      </c>
      <c r="G87" s="2" t="s">
        <v>88</v>
      </c>
      <c r="H87" s="2">
        <v>2023</v>
      </c>
    </row>
    <row r="88" spans="1:8" ht="21.6" customHeight="1">
      <c r="A88" s="103" t="s">
        <v>23</v>
      </c>
      <c r="B88" s="104">
        <f>SUM(B83:B87)</f>
        <v>596</v>
      </c>
      <c r="C88" s="99">
        <f t="shared" ref="C88:F88" si="3">SUM(C83:C87)</f>
        <v>23</v>
      </c>
      <c r="D88" s="99">
        <f t="shared" si="3"/>
        <v>22.4</v>
      </c>
      <c r="E88" s="99">
        <f t="shared" si="3"/>
        <v>96</v>
      </c>
      <c r="F88" s="99">
        <f t="shared" si="3"/>
        <v>669.90000000000009</v>
      </c>
      <c r="G88" s="105"/>
      <c r="H88" s="105"/>
    </row>
    <row r="89" spans="1:8" ht="14.65" customHeight="1">
      <c r="A89" s="136" t="s">
        <v>24</v>
      </c>
      <c r="B89" s="137"/>
      <c r="C89" s="137"/>
      <c r="D89" s="137"/>
      <c r="E89" s="137"/>
      <c r="F89" s="137"/>
      <c r="G89" s="137"/>
      <c r="H89" s="138"/>
    </row>
    <row r="90" spans="1:8" ht="12.2" customHeight="1">
      <c r="A90" s="38" t="s">
        <v>68</v>
      </c>
      <c r="B90" s="100">
        <v>100</v>
      </c>
      <c r="C90" s="1">
        <v>1.4</v>
      </c>
      <c r="D90" s="1">
        <v>1.5</v>
      </c>
      <c r="E90" s="1">
        <v>4</v>
      </c>
      <c r="F90" s="1">
        <v>39.200000000000003</v>
      </c>
      <c r="G90" s="2" t="s">
        <v>173</v>
      </c>
      <c r="H90" s="2" t="s">
        <v>36</v>
      </c>
    </row>
    <row r="91" spans="1:8" ht="12.2" customHeight="1">
      <c r="A91" s="38" t="s">
        <v>69</v>
      </c>
      <c r="B91" s="100">
        <v>250</v>
      </c>
      <c r="C91" s="3">
        <v>3.75</v>
      </c>
      <c r="D91" s="3">
        <v>5.88</v>
      </c>
      <c r="E91" s="3">
        <v>16.13</v>
      </c>
      <c r="F91" s="3">
        <v>134.13</v>
      </c>
      <c r="G91" s="2" t="s">
        <v>70</v>
      </c>
      <c r="H91" s="2" t="s">
        <v>12</v>
      </c>
    </row>
    <row r="92" spans="1:8" ht="12.2" customHeight="1">
      <c r="A92" s="38" t="s">
        <v>71</v>
      </c>
      <c r="B92" s="100">
        <v>220</v>
      </c>
      <c r="C92" s="3">
        <v>14.06</v>
      </c>
      <c r="D92" s="3">
        <v>17.899999999999999</v>
      </c>
      <c r="E92" s="3">
        <v>18.45</v>
      </c>
      <c r="F92" s="3">
        <v>269.14</v>
      </c>
      <c r="G92" s="2" t="s">
        <v>72</v>
      </c>
      <c r="H92" s="2">
        <v>2017</v>
      </c>
    </row>
    <row r="93" spans="1:8" ht="12.2" customHeight="1">
      <c r="A93" s="38" t="s">
        <v>73</v>
      </c>
      <c r="B93" s="100">
        <v>180</v>
      </c>
      <c r="C93" s="3">
        <v>2.94</v>
      </c>
      <c r="D93" s="3">
        <v>3.544</v>
      </c>
      <c r="E93" s="3">
        <v>17.577999999999999</v>
      </c>
      <c r="F93" s="3">
        <v>118.60000000000001</v>
      </c>
      <c r="G93" s="2" t="s">
        <v>74</v>
      </c>
      <c r="H93" s="2" t="s">
        <v>12</v>
      </c>
    </row>
    <row r="94" spans="1:8" ht="12.2" customHeight="1">
      <c r="A94" s="38" t="s">
        <v>160</v>
      </c>
      <c r="B94" s="100">
        <v>55</v>
      </c>
      <c r="C94" s="3">
        <v>2.1</v>
      </c>
      <c r="D94" s="3">
        <v>3.4</v>
      </c>
      <c r="E94" s="3">
        <v>23.3</v>
      </c>
      <c r="F94" s="3">
        <v>109.4</v>
      </c>
      <c r="G94" s="2" t="s">
        <v>88</v>
      </c>
      <c r="H94" s="2">
        <v>2033</v>
      </c>
    </row>
    <row r="95" spans="1:8" ht="12.2" customHeight="1">
      <c r="A95" s="38" t="s">
        <v>32</v>
      </c>
      <c r="B95" s="100">
        <v>50</v>
      </c>
      <c r="C95" s="3">
        <v>3.8</v>
      </c>
      <c r="D95" s="3">
        <v>0.3</v>
      </c>
      <c r="E95" s="3">
        <v>25.1</v>
      </c>
      <c r="F95" s="3">
        <v>118.4</v>
      </c>
      <c r="G95" s="2" t="s">
        <v>88</v>
      </c>
      <c r="H95" s="2">
        <v>2023</v>
      </c>
    </row>
    <row r="96" spans="1:8" ht="12.2" customHeight="1">
      <c r="A96" s="38" t="s">
        <v>20</v>
      </c>
      <c r="B96" s="100">
        <v>40</v>
      </c>
      <c r="C96" s="3">
        <v>2.65</v>
      </c>
      <c r="D96" s="3">
        <v>0.35</v>
      </c>
      <c r="E96" s="3">
        <v>16.96</v>
      </c>
      <c r="F96" s="3">
        <v>81.58</v>
      </c>
      <c r="G96" s="106" t="s">
        <v>88</v>
      </c>
      <c r="H96" s="106">
        <v>2023</v>
      </c>
    </row>
    <row r="97" spans="1:8" ht="21.6" customHeight="1">
      <c r="A97" s="103" t="s">
        <v>23</v>
      </c>
      <c r="B97" s="104">
        <f>SUM(B90:B96)</f>
        <v>895</v>
      </c>
      <c r="C97" s="99">
        <f t="shared" ref="C97:F97" si="4">SUM(C90:C96)</f>
        <v>30.700000000000003</v>
      </c>
      <c r="D97" s="99">
        <f t="shared" si="4"/>
        <v>32.873999999999995</v>
      </c>
      <c r="E97" s="99">
        <f t="shared" si="4"/>
        <v>121.518</v>
      </c>
      <c r="F97" s="99">
        <f t="shared" si="4"/>
        <v>870.44999999999993</v>
      </c>
      <c r="G97" s="105"/>
      <c r="H97" s="105"/>
    </row>
    <row r="98" spans="1:8" ht="14.65" customHeight="1">
      <c r="A98" s="136" t="s">
        <v>33</v>
      </c>
      <c r="B98" s="137"/>
      <c r="C98" s="137"/>
      <c r="D98" s="137"/>
      <c r="E98" s="137"/>
      <c r="F98" s="137"/>
      <c r="G98" s="137"/>
      <c r="H98" s="138"/>
    </row>
    <row r="99" spans="1:8" ht="12.2" customHeight="1">
      <c r="A99" s="38" t="s">
        <v>75</v>
      </c>
      <c r="B99" s="100">
        <v>200</v>
      </c>
      <c r="C99" s="3">
        <v>8.1300000000000008</v>
      </c>
      <c r="D99" s="3">
        <v>8.1300000000000008</v>
      </c>
      <c r="E99" s="3">
        <v>29.52</v>
      </c>
      <c r="F99" s="3">
        <v>253.27</v>
      </c>
      <c r="G99" s="2" t="s">
        <v>52</v>
      </c>
      <c r="H99" s="2" t="s">
        <v>15</v>
      </c>
    </row>
    <row r="100" spans="1:8" ht="12.2" customHeight="1">
      <c r="A100" s="38" t="s">
        <v>16</v>
      </c>
      <c r="B100" s="100">
        <v>180</v>
      </c>
      <c r="C100" s="3">
        <v>1.3680000000000001</v>
      </c>
      <c r="D100" s="3">
        <v>1.2150000000000001</v>
      </c>
      <c r="E100" s="3">
        <v>14.31</v>
      </c>
      <c r="F100" s="3">
        <v>72.900000000000006</v>
      </c>
      <c r="G100" s="2" t="s">
        <v>88</v>
      </c>
      <c r="H100" s="2">
        <v>2023</v>
      </c>
    </row>
    <row r="101" spans="1:8" ht="12.2" customHeight="1">
      <c r="A101" s="38" t="s">
        <v>32</v>
      </c>
      <c r="B101" s="100">
        <v>20</v>
      </c>
      <c r="C101" s="3">
        <v>1.53</v>
      </c>
      <c r="D101" s="3">
        <v>0.12</v>
      </c>
      <c r="E101" s="3">
        <v>10.039999999999999</v>
      </c>
      <c r="F101" s="3">
        <v>47.36</v>
      </c>
      <c r="G101" s="2" t="s">
        <v>54</v>
      </c>
      <c r="H101" s="2">
        <v>2017</v>
      </c>
    </row>
    <row r="102" spans="1:8" ht="12.2" customHeight="1">
      <c r="A102" s="103" t="s">
        <v>23</v>
      </c>
      <c r="B102" s="104">
        <f t="shared" ref="B102:F102" si="5">SUM(B99:B101)</f>
        <v>400</v>
      </c>
      <c r="C102" s="99">
        <f t="shared" si="5"/>
        <v>11.028</v>
      </c>
      <c r="D102" s="99">
        <f t="shared" si="5"/>
        <v>9.4649999999999999</v>
      </c>
      <c r="E102" s="99">
        <f t="shared" si="5"/>
        <v>53.87</v>
      </c>
      <c r="F102" s="99">
        <f t="shared" si="5"/>
        <v>373.53000000000003</v>
      </c>
      <c r="G102" s="105"/>
      <c r="H102" s="105"/>
    </row>
    <row r="103" spans="1:8" ht="21.6" customHeight="1">
      <c r="A103" s="103" t="s">
        <v>39</v>
      </c>
      <c r="B103" s="107"/>
      <c r="C103" s="108">
        <f>C102+C97+C88</f>
        <v>64.728000000000009</v>
      </c>
      <c r="D103" s="108">
        <f>D102+D97+D88</f>
        <v>64.739000000000004</v>
      </c>
      <c r="E103" s="108">
        <f>E102+E97+E88</f>
        <v>271.38800000000003</v>
      </c>
      <c r="F103" s="108">
        <f>F102+F97+F88</f>
        <v>1913.88</v>
      </c>
      <c r="G103" s="105"/>
      <c r="H103" s="105"/>
    </row>
    <row r="104" spans="1:8" s="98" customFormat="1" ht="28.35" customHeight="1">
      <c r="A104" s="125" t="s">
        <v>189</v>
      </c>
      <c r="B104" s="139"/>
      <c r="C104" s="139"/>
      <c r="D104" s="139"/>
      <c r="E104" s="139"/>
      <c r="F104" s="139"/>
      <c r="G104" s="139"/>
      <c r="H104" s="139"/>
    </row>
    <row r="105" spans="1:8" ht="13.35" customHeight="1">
      <c r="A105" s="134" t="s">
        <v>0</v>
      </c>
      <c r="B105" s="127" t="s">
        <v>1</v>
      </c>
      <c r="C105" s="129" t="s">
        <v>2</v>
      </c>
      <c r="D105" s="140"/>
      <c r="E105" s="141"/>
      <c r="F105" s="132" t="s">
        <v>3</v>
      </c>
      <c r="G105" s="127" t="s">
        <v>4</v>
      </c>
      <c r="H105" s="127" t="s">
        <v>5</v>
      </c>
    </row>
    <row r="106" spans="1:8" ht="26.65" customHeight="1">
      <c r="A106" s="142"/>
      <c r="B106" s="143"/>
      <c r="C106" s="99" t="s">
        <v>6</v>
      </c>
      <c r="D106" s="99" t="s">
        <v>7</v>
      </c>
      <c r="E106" s="99" t="s">
        <v>8</v>
      </c>
      <c r="F106" s="144"/>
      <c r="G106" s="143"/>
      <c r="H106" s="143"/>
    </row>
    <row r="107" spans="1:8" ht="14.65" customHeight="1">
      <c r="A107" s="136" t="s">
        <v>9</v>
      </c>
      <c r="B107" s="137"/>
      <c r="C107" s="137"/>
      <c r="D107" s="137"/>
      <c r="E107" s="137"/>
      <c r="F107" s="137"/>
      <c r="G107" s="137"/>
      <c r="H107" s="138"/>
    </row>
    <row r="108" spans="1:8" ht="12.2" customHeight="1">
      <c r="A108" s="38" t="s">
        <v>41</v>
      </c>
      <c r="B108" s="100">
        <v>100</v>
      </c>
      <c r="C108" s="1">
        <v>0.8</v>
      </c>
      <c r="D108" s="1">
        <v>0.1</v>
      </c>
      <c r="E108" s="1">
        <v>1.7</v>
      </c>
      <c r="F108" s="1">
        <v>13</v>
      </c>
      <c r="G108" s="2" t="s">
        <v>42</v>
      </c>
      <c r="H108" s="2">
        <v>2017</v>
      </c>
    </row>
    <row r="109" spans="1:8" ht="12.2" customHeight="1">
      <c r="A109" s="38" t="s">
        <v>77</v>
      </c>
      <c r="B109" s="100">
        <v>180</v>
      </c>
      <c r="C109" s="3">
        <v>3.67</v>
      </c>
      <c r="D109" s="3">
        <v>6.2</v>
      </c>
      <c r="E109" s="3">
        <v>24.48</v>
      </c>
      <c r="F109" s="3">
        <v>164.7</v>
      </c>
      <c r="G109" s="2" t="s">
        <v>174</v>
      </c>
      <c r="H109" s="2" t="s">
        <v>12</v>
      </c>
    </row>
    <row r="110" spans="1:8" ht="12.2" customHeight="1">
      <c r="A110" s="38" t="s">
        <v>78</v>
      </c>
      <c r="B110" s="100">
        <v>100</v>
      </c>
      <c r="C110" s="1">
        <v>13.6</v>
      </c>
      <c r="D110" s="1">
        <v>11.7</v>
      </c>
      <c r="E110" s="1">
        <v>25.1</v>
      </c>
      <c r="F110" s="1">
        <v>237.3</v>
      </c>
      <c r="G110" s="2" t="s">
        <v>79</v>
      </c>
      <c r="H110" s="2" t="s">
        <v>12</v>
      </c>
    </row>
    <row r="111" spans="1:8" ht="12.2" customHeight="1">
      <c r="A111" s="38" t="s">
        <v>80</v>
      </c>
      <c r="B111" s="100">
        <v>180</v>
      </c>
      <c r="C111" s="3">
        <v>0.14000000000000001</v>
      </c>
      <c r="D111" s="3">
        <v>0.14000000000000001</v>
      </c>
      <c r="E111" s="3">
        <v>25.09</v>
      </c>
      <c r="F111" s="3">
        <v>103.14</v>
      </c>
      <c r="G111" s="2" t="s">
        <v>76</v>
      </c>
      <c r="H111" s="2" t="s">
        <v>12</v>
      </c>
    </row>
    <row r="112" spans="1:8" ht="12.2" customHeight="1">
      <c r="A112" s="38" t="s">
        <v>32</v>
      </c>
      <c r="B112" s="100">
        <v>40</v>
      </c>
      <c r="C112" s="3">
        <v>3.05</v>
      </c>
      <c r="D112" s="3">
        <v>0.25</v>
      </c>
      <c r="E112" s="3">
        <v>20.07</v>
      </c>
      <c r="F112" s="3">
        <v>94.73</v>
      </c>
      <c r="G112" s="2" t="s">
        <v>88</v>
      </c>
      <c r="H112" s="2">
        <v>2023</v>
      </c>
    </row>
    <row r="113" spans="1:8" ht="21.6" customHeight="1">
      <c r="A113" s="103" t="s">
        <v>23</v>
      </c>
      <c r="B113" s="104">
        <f>SUM(B108:B112)</f>
        <v>600</v>
      </c>
      <c r="C113" s="99">
        <f t="shared" ref="C113:F113" si="6">SUM(C108:C112)</f>
        <v>21.26</v>
      </c>
      <c r="D113" s="99">
        <f t="shared" si="6"/>
        <v>18.39</v>
      </c>
      <c r="E113" s="99">
        <f t="shared" si="6"/>
        <v>96.44</v>
      </c>
      <c r="F113" s="99">
        <f t="shared" si="6"/>
        <v>612.87</v>
      </c>
      <c r="G113" s="105"/>
      <c r="H113" s="105"/>
    </row>
    <row r="114" spans="1:8" ht="14.65" customHeight="1">
      <c r="A114" s="136" t="s">
        <v>24</v>
      </c>
      <c r="B114" s="137"/>
      <c r="C114" s="137"/>
      <c r="D114" s="137"/>
      <c r="E114" s="137"/>
      <c r="F114" s="137"/>
      <c r="G114" s="137"/>
      <c r="H114" s="138"/>
    </row>
    <row r="115" spans="1:8" ht="12.2" customHeight="1">
      <c r="A115" s="38" t="s">
        <v>81</v>
      </c>
      <c r="B115" s="100">
        <v>100</v>
      </c>
      <c r="C115" s="3">
        <v>1.17</v>
      </c>
      <c r="D115" s="3">
        <v>5.17</v>
      </c>
      <c r="E115" s="3">
        <v>9.5</v>
      </c>
      <c r="F115" s="3">
        <v>73.38</v>
      </c>
      <c r="G115" s="2" t="s">
        <v>82</v>
      </c>
      <c r="H115" s="2" t="s">
        <v>26</v>
      </c>
    </row>
    <row r="116" spans="1:8" ht="12.6" customHeight="1">
      <c r="A116" s="38" t="s">
        <v>83</v>
      </c>
      <c r="B116" s="100">
        <v>250</v>
      </c>
      <c r="C116" s="3">
        <v>8.9</v>
      </c>
      <c r="D116" s="3">
        <v>9.4</v>
      </c>
      <c r="E116" s="3">
        <v>7.62</v>
      </c>
      <c r="F116" s="3">
        <v>237.62</v>
      </c>
      <c r="G116" s="2" t="s">
        <v>84</v>
      </c>
      <c r="H116" s="2" t="s">
        <v>12</v>
      </c>
    </row>
    <row r="117" spans="1:8" ht="12.2" customHeight="1">
      <c r="A117" s="38" t="s">
        <v>85</v>
      </c>
      <c r="B117" s="100">
        <v>200</v>
      </c>
      <c r="C117" s="1">
        <v>10.1</v>
      </c>
      <c r="D117" s="1">
        <v>12.9</v>
      </c>
      <c r="E117" s="1">
        <v>43.1</v>
      </c>
      <c r="F117" s="1">
        <v>239.1</v>
      </c>
      <c r="G117" s="2" t="s">
        <v>175</v>
      </c>
      <c r="H117" s="2">
        <v>2023</v>
      </c>
    </row>
    <row r="118" spans="1:8" ht="12.2" customHeight="1">
      <c r="A118" s="38" t="s">
        <v>140</v>
      </c>
      <c r="B118" s="100">
        <v>200</v>
      </c>
      <c r="C118" s="3">
        <v>1</v>
      </c>
      <c r="D118" s="3">
        <v>0</v>
      </c>
      <c r="E118" s="3">
        <v>20.2</v>
      </c>
      <c r="F118" s="3">
        <v>84.8</v>
      </c>
      <c r="G118" s="2" t="s">
        <v>31</v>
      </c>
      <c r="H118" s="2">
        <v>2017</v>
      </c>
    </row>
    <row r="119" spans="1:8" ht="12.2" customHeight="1">
      <c r="A119" s="38" t="s">
        <v>32</v>
      </c>
      <c r="B119" s="100">
        <v>50</v>
      </c>
      <c r="C119" s="3">
        <v>3.8</v>
      </c>
      <c r="D119" s="3">
        <v>0.3</v>
      </c>
      <c r="E119" s="3">
        <v>25.1</v>
      </c>
      <c r="F119" s="3">
        <v>118.4</v>
      </c>
      <c r="G119" s="2" t="s">
        <v>88</v>
      </c>
      <c r="H119" s="2">
        <v>2023</v>
      </c>
    </row>
    <row r="120" spans="1:8" ht="12.2" customHeight="1">
      <c r="A120" s="38" t="s">
        <v>20</v>
      </c>
      <c r="B120" s="100">
        <v>40</v>
      </c>
      <c r="C120" s="3">
        <v>2.65</v>
      </c>
      <c r="D120" s="3">
        <v>0.35</v>
      </c>
      <c r="E120" s="3">
        <v>16.96</v>
      </c>
      <c r="F120" s="3">
        <v>81.58</v>
      </c>
      <c r="G120" s="2" t="s">
        <v>88</v>
      </c>
      <c r="H120" s="2">
        <v>2023</v>
      </c>
    </row>
    <row r="121" spans="1:8" ht="12.2" customHeight="1">
      <c r="A121" s="38" t="s">
        <v>87</v>
      </c>
      <c r="B121" s="100">
        <v>200</v>
      </c>
      <c r="C121" s="101">
        <v>5.6</v>
      </c>
      <c r="D121" s="101">
        <v>4.9000000000000004</v>
      </c>
      <c r="E121" s="101">
        <v>9.3000000000000007</v>
      </c>
      <c r="F121" s="101">
        <v>104.8</v>
      </c>
      <c r="G121" s="2" t="s">
        <v>88</v>
      </c>
      <c r="H121" s="2" t="s">
        <v>36</v>
      </c>
    </row>
    <row r="122" spans="1:8" ht="21.6" customHeight="1">
      <c r="A122" s="103" t="s">
        <v>23</v>
      </c>
      <c r="B122" s="104">
        <f>SUM(B115:B121)</f>
        <v>1040</v>
      </c>
      <c r="C122" s="99">
        <f t="shared" ref="C122:F122" si="7">SUM(C115:C121)</f>
        <v>33.22</v>
      </c>
      <c r="D122" s="99">
        <f t="shared" si="7"/>
        <v>33.020000000000003</v>
      </c>
      <c r="E122" s="99">
        <f t="shared" si="7"/>
        <v>131.78000000000003</v>
      </c>
      <c r="F122" s="99">
        <f t="shared" si="7"/>
        <v>939.68</v>
      </c>
      <c r="G122" s="105"/>
      <c r="H122" s="105"/>
    </row>
    <row r="123" spans="1:8" ht="14.65" customHeight="1">
      <c r="A123" s="136" t="s">
        <v>33</v>
      </c>
      <c r="B123" s="137"/>
      <c r="C123" s="137"/>
      <c r="D123" s="137"/>
      <c r="E123" s="137"/>
      <c r="F123" s="137"/>
      <c r="G123" s="137"/>
      <c r="H123" s="138"/>
    </row>
    <row r="124" spans="1:8" ht="12.2" customHeight="1">
      <c r="A124" s="38" t="s">
        <v>162</v>
      </c>
      <c r="B124" s="100">
        <v>100</v>
      </c>
      <c r="C124" s="3">
        <v>0.4</v>
      </c>
      <c r="D124" s="3">
        <v>0.4</v>
      </c>
      <c r="E124" s="3">
        <v>9.8000000000000007</v>
      </c>
      <c r="F124" s="3">
        <v>47</v>
      </c>
      <c r="G124" s="106" t="s">
        <v>89</v>
      </c>
      <c r="H124" s="106" t="s">
        <v>12</v>
      </c>
    </row>
    <row r="125" spans="1:8" ht="12.2" customHeight="1">
      <c r="A125" s="38" t="s">
        <v>90</v>
      </c>
      <c r="B125" s="100">
        <v>75</v>
      </c>
      <c r="C125" s="3">
        <v>6.71</v>
      </c>
      <c r="D125" s="3">
        <v>7.52</v>
      </c>
      <c r="E125" s="3">
        <v>14.67</v>
      </c>
      <c r="F125" s="3">
        <v>159.15</v>
      </c>
      <c r="G125" s="106" t="s">
        <v>91</v>
      </c>
      <c r="H125" s="106" t="s">
        <v>15</v>
      </c>
    </row>
    <row r="126" spans="1:8" ht="12.2" customHeight="1">
      <c r="A126" s="38" t="s">
        <v>163</v>
      </c>
      <c r="B126" s="100">
        <v>180</v>
      </c>
      <c r="C126" s="3">
        <v>4.68</v>
      </c>
      <c r="D126" s="3">
        <v>4.05</v>
      </c>
      <c r="E126" s="3">
        <v>6.48</v>
      </c>
      <c r="F126" s="3">
        <v>85.86</v>
      </c>
      <c r="G126" s="106" t="s">
        <v>50</v>
      </c>
      <c r="H126" s="106" t="s">
        <v>12</v>
      </c>
    </row>
    <row r="127" spans="1:8" ht="12.2" customHeight="1">
      <c r="A127" s="103" t="s">
        <v>23</v>
      </c>
      <c r="B127" s="104">
        <f>SUM(B124:B126)</f>
        <v>355</v>
      </c>
      <c r="C127" s="99">
        <f t="shared" ref="C127:F127" si="8">SUM(C124:C126)</f>
        <v>11.79</v>
      </c>
      <c r="D127" s="99">
        <f t="shared" si="8"/>
        <v>11.969999999999999</v>
      </c>
      <c r="E127" s="99">
        <f t="shared" si="8"/>
        <v>30.95</v>
      </c>
      <c r="F127" s="99">
        <f t="shared" si="8"/>
        <v>292.01</v>
      </c>
      <c r="G127" s="105"/>
      <c r="H127" s="105"/>
    </row>
    <row r="128" spans="1:8" ht="21.6" customHeight="1">
      <c r="A128" s="103" t="s">
        <v>39</v>
      </c>
      <c r="B128" s="107"/>
      <c r="C128" s="108">
        <f>C127+C122+C113</f>
        <v>66.27</v>
      </c>
      <c r="D128" s="108">
        <f>D127+D122+D113</f>
        <v>63.38</v>
      </c>
      <c r="E128" s="108">
        <f>E127+E122+E113</f>
        <v>259.17</v>
      </c>
      <c r="F128" s="108">
        <f>F127+F122+F113</f>
        <v>1844.56</v>
      </c>
      <c r="G128" s="105"/>
      <c r="H128" s="105"/>
    </row>
    <row r="129" spans="1:8" s="98" customFormat="1" ht="28.35" customHeight="1">
      <c r="A129" s="125" t="s">
        <v>190</v>
      </c>
      <c r="B129" s="139"/>
      <c r="C129" s="139"/>
      <c r="D129" s="139"/>
      <c r="E129" s="139"/>
      <c r="F129" s="139"/>
      <c r="G129" s="139"/>
      <c r="H129" s="139"/>
    </row>
    <row r="130" spans="1:8" ht="13.35" customHeight="1">
      <c r="A130" s="134" t="s">
        <v>0</v>
      </c>
      <c r="B130" s="127" t="s">
        <v>1</v>
      </c>
      <c r="C130" s="129" t="s">
        <v>2</v>
      </c>
      <c r="D130" s="140"/>
      <c r="E130" s="141"/>
      <c r="F130" s="132" t="s">
        <v>3</v>
      </c>
      <c r="G130" s="127" t="s">
        <v>4</v>
      </c>
      <c r="H130" s="127" t="s">
        <v>5</v>
      </c>
    </row>
    <row r="131" spans="1:8" ht="26.65" customHeight="1">
      <c r="A131" s="142"/>
      <c r="B131" s="143"/>
      <c r="C131" s="99" t="s">
        <v>6</v>
      </c>
      <c r="D131" s="99" t="s">
        <v>7</v>
      </c>
      <c r="E131" s="99" t="s">
        <v>8</v>
      </c>
      <c r="F131" s="144"/>
      <c r="G131" s="143"/>
      <c r="H131" s="143"/>
    </row>
    <row r="132" spans="1:8" ht="14.65" customHeight="1">
      <c r="A132" s="136" t="s">
        <v>9</v>
      </c>
      <c r="B132" s="137"/>
      <c r="C132" s="137"/>
      <c r="D132" s="137"/>
      <c r="E132" s="137"/>
      <c r="F132" s="137"/>
      <c r="G132" s="137"/>
      <c r="H132" s="138"/>
    </row>
    <row r="133" spans="1:8" ht="12.2" customHeight="1">
      <c r="A133" s="38" t="s">
        <v>92</v>
      </c>
      <c r="B133" s="100">
        <v>100</v>
      </c>
      <c r="C133" s="3">
        <v>0.4</v>
      </c>
      <c r="D133" s="3">
        <v>0.4</v>
      </c>
      <c r="E133" s="3">
        <v>23.1</v>
      </c>
      <c r="F133" s="3">
        <v>165.7</v>
      </c>
      <c r="G133" s="106" t="s">
        <v>93</v>
      </c>
      <c r="H133" s="106" t="s">
        <v>12</v>
      </c>
    </row>
    <row r="134" spans="1:8" ht="12.2" customHeight="1">
      <c r="A134" s="38" t="s">
        <v>94</v>
      </c>
      <c r="B134" s="100">
        <v>200</v>
      </c>
      <c r="C134" s="3">
        <v>15.37</v>
      </c>
      <c r="D134" s="3">
        <v>17.600000000000001</v>
      </c>
      <c r="E134" s="3">
        <v>18.600000000000001</v>
      </c>
      <c r="F134" s="3">
        <v>225.7</v>
      </c>
      <c r="G134" s="106" t="s">
        <v>95</v>
      </c>
      <c r="H134" s="106" t="s">
        <v>36</v>
      </c>
    </row>
    <row r="135" spans="1:8" ht="12.2" customHeight="1">
      <c r="A135" s="38" t="s">
        <v>96</v>
      </c>
      <c r="B135" s="100">
        <v>200</v>
      </c>
      <c r="C135" s="3">
        <v>0.4</v>
      </c>
      <c r="D135" s="3">
        <v>0.08</v>
      </c>
      <c r="E135" s="3">
        <v>27.05</v>
      </c>
      <c r="F135" s="3">
        <v>110.17</v>
      </c>
      <c r="G135" s="106" t="s">
        <v>97</v>
      </c>
      <c r="H135" s="106" t="s">
        <v>12</v>
      </c>
    </row>
    <row r="136" spans="1:8" ht="12.2" customHeight="1">
      <c r="A136" s="38" t="s">
        <v>32</v>
      </c>
      <c r="B136" s="100">
        <v>30</v>
      </c>
      <c r="C136" s="3">
        <v>2.2999999999999998</v>
      </c>
      <c r="D136" s="3">
        <v>0.2</v>
      </c>
      <c r="E136" s="3">
        <v>15.1</v>
      </c>
      <c r="F136" s="3">
        <v>71</v>
      </c>
      <c r="G136" s="106" t="s">
        <v>88</v>
      </c>
      <c r="H136" s="106">
        <v>2023</v>
      </c>
    </row>
    <row r="137" spans="1:8" ht="12.2" customHeight="1">
      <c r="A137" s="38" t="s">
        <v>20</v>
      </c>
      <c r="B137" s="100">
        <v>30</v>
      </c>
      <c r="C137" s="3">
        <v>1.99</v>
      </c>
      <c r="D137" s="3">
        <v>0.26</v>
      </c>
      <c r="E137" s="3">
        <v>12.72</v>
      </c>
      <c r="F137" s="3">
        <v>61.19</v>
      </c>
      <c r="G137" s="106" t="s">
        <v>88</v>
      </c>
      <c r="H137" s="106">
        <v>2023</v>
      </c>
    </row>
    <row r="138" spans="1:8" ht="12.2" customHeight="1">
      <c r="A138" s="103" t="s">
        <v>23</v>
      </c>
      <c r="B138" s="104">
        <f>SUM(B133:B137)</f>
        <v>560</v>
      </c>
      <c r="C138" s="99">
        <f t="shared" ref="C138:F138" si="9">SUM(C133:C137)</f>
        <v>20.459999999999997</v>
      </c>
      <c r="D138" s="99">
        <f t="shared" si="9"/>
        <v>18.54</v>
      </c>
      <c r="E138" s="99">
        <f t="shared" si="9"/>
        <v>96.57</v>
      </c>
      <c r="F138" s="99">
        <f t="shared" si="9"/>
        <v>633.76</v>
      </c>
      <c r="G138" s="105"/>
      <c r="H138" s="105"/>
    </row>
    <row r="139" spans="1:8" ht="14.65" customHeight="1">
      <c r="A139" s="136" t="s">
        <v>24</v>
      </c>
      <c r="B139" s="137"/>
      <c r="C139" s="137"/>
      <c r="D139" s="137"/>
      <c r="E139" s="137"/>
      <c r="F139" s="137"/>
      <c r="G139" s="137"/>
      <c r="H139" s="138"/>
    </row>
    <row r="140" spans="1:8" ht="12.2" customHeight="1">
      <c r="A140" s="38" t="s">
        <v>98</v>
      </c>
      <c r="B140" s="100">
        <v>100</v>
      </c>
      <c r="C140" s="1">
        <v>1.1000000000000001</v>
      </c>
      <c r="D140" s="1">
        <v>0</v>
      </c>
      <c r="E140" s="1">
        <v>2.4</v>
      </c>
      <c r="F140" s="1">
        <v>14</v>
      </c>
      <c r="G140" s="106" t="s">
        <v>42</v>
      </c>
      <c r="H140" s="106" t="s">
        <v>12</v>
      </c>
    </row>
    <row r="141" spans="1:8" ht="12.2" customHeight="1">
      <c r="A141" s="38" t="s">
        <v>263</v>
      </c>
      <c r="B141" s="100">
        <v>250</v>
      </c>
      <c r="C141" s="101">
        <v>1.77</v>
      </c>
      <c r="D141" s="101">
        <v>4.4000000000000004</v>
      </c>
      <c r="E141" s="101">
        <v>16.04</v>
      </c>
      <c r="F141" s="101">
        <v>113.39</v>
      </c>
      <c r="G141" s="106" t="s">
        <v>28</v>
      </c>
      <c r="H141" s="106" t="s">
        <v>18</v>
      </c>
    </row>
    <row r="142" spans="1:8" ht="12.2" customHeight="1">
      <c r="A142" s="38" t="s">
        <v>262</v>
      </c>
      <c r="B142" s="100">
        <v>200</v>
      </c>
      <c r="C142" s="3">
        <v>17.899999999999999</v>
      </c>
      <c r="D142" s="3">
        <v>21.7</v>
      </c>
      <c r="E142" s="3">
        <v>50.9</v>
      </c>
      <c r="F142" s="3">
        <v>416.4</v>
      </c>
      <c r="G142" s="106"/>
      <c r="H142" s="106"/>
    </row>
    <row r="143" spans="1:8" ht="12.2" customHeight="1">
      <c r="A143" s="38" t="s">
        <v>16</v>
      </c>
      <c r="B143" s="100">
        <v>180</v>
      </c>
      <c r="C143" s="3">
        <v>1.3680000000000001</v>
      </c>
      <c r="D143" s="3">
        <v>1.2150000000000001</v>
      </c>
      <c r="E143" s="3">
        <v>14.31</v>
      </c>
      <c r="F143" s="3">
        <v>72.900000000000006</v>
      </c>
      <c r="G143" s="106" t="s">
        <v>17</v>
      </c>
      <c r="H143" s="106" t="s">
        <v>18</v>
      </c>
    </row>
    <row r="144" spans="1:8" ht="12.2" customHeight="1">
      <c r="A144" s="38" t="s">
        <v>32</v>
      </c>
      <c r="B144" s="100">
        <v>50</v>
      </c>
      <c r="C144" s="3">
        <v>3.8</v>
      </c>
      <c r="D144" s="3">
        <v>0.3</v>
      </c>
      <c r="E144" s="3">
        <v>25.1</v>
      </c>
      <c r="F144" s="3">
        <v>118.4</v>
      </c>
      <c r="G144" s="2" t="s">
        <v>88</v>
      </c>
      <c r="H144" s="2">
        <v>2023</v>
      </c>
    </row>
    <row r="145" spans="1:8" ht="12.2" customHeight="1">
      <c r="A145" s="38" t="s">
        <v>20</v>
      </c>
      <c r="B145" s="100">
        <v>40</v>
      </c>
      <c r="C145" s="3">
        <v>2.65</v>
      </c>
      <c r="D145" s="3">
        <v>0.35</v>
      </c>
      <c r="E145" s="3">
        <v>16.96</v>
      </c>
      <c r="F145" s="3">
        <v>81.58</v>
      </c>
      <c r="G145" s="2" t="s">
        <v>88</v>
      </c>
      <c r="H145" s="2">
        <v>2023</v>
      </c>
    </row>
    <row r="146" spans="1:8" ht="21.6" customHeight="1">
      <c r="A146" s="103" t="s">
        <v>23</v>
      </c>
      <c r="B146" s="104">
        <f>SUM(B140:B145)</f>
        <v>820</v>
      </c>
      <c r="C146" s="99">
        <f>SUM(C140:C145)</f>
        <v>28.587999999999997</v>
      </c>
      <c r="D146" s="99">
        <f>SUM(D140:D145)</f>
        <v>27.965000000000003</v>
      </c>
      <c r="E146" s="99">
        <f>SUM(E140:E145)</f>
        <v>125.71000000000001</v>
      </c>
      <c r="F146" s="122">
        <f>SUM(F140:F145)</f>
        <v>816.67</v>
      </c>
      <c r="G146" s="105"/>
      <c r="H146" s="105"/>
    </row>
    <row r="147" spans="1:8" ht="21.6" customHeight="1">
      <c r="A147" s="103" t="s">
        <v>39</v>
      </c>
      <c r="B147" s="107"/>
      <c r="C147" s="108">
        <f>C146+C138</f>
        <v>49.047999999999995</v>
      </c>
      <c r="D147" s="108">
        <f>D146+D138</f>
        <v>46.505000000000003</v>
      </c>
      <c r="E147" s="108">
        <f>E146+E138</f>
        <v>222.28</v>
      </c>
      <c r="F147" s="108">
        <f>F146+F138</f>
        <v>1450.4299999999998</v>
      </c>
      <c r="G147" s="105"/>
      <c r="H147" s="105"/>
    </row>
    <row r="148" spans="1:8" s="98" customFormat="1" ht="28.35" customHeight="1">
      <c r="A148" s="125" t="s">
        <v>191</v>
      </c>
      <c r="B148" s="139"/>
      <c r="C148" s="139"/>
      <c r="D148" s="139"/>
      <c r="E148" s="139"/>
      <c r="F148" s="139"/>
      <c r="G148" s="139"/>
      <c r="H148" s="139"/>
    </row>
    <row r="149" spans="1:8" ht="13.35" customHeight="1">
      <c r="A149" s="134" t="s">
        <v>0</v>
      </c>
      <c r="B149" s="127" t="s">
        <v>1</v>
      </c>
      <c r="C149" s="129" t="s">
        <v>2</v>
      </c>
      <c r="D149" s="140"/>
      <c r="E149" s="141"/>
      <c r="F149" s="132" t="s">
        <v>3</v>
      </c>
      <c r="G149" s="127" t="s">
        <v>4</v>
      </c>
      <c r="H149" s="127" t="s">
        <v>5</v>
      </c>
    </row>
    <row r="150" spans="1:8" ht="26.65" customHeight="1">
      <c r="A150" s="142"/>
      <c r="B150" s="143"/>
      <c r="C150" s="99" t="s">
        <v>6</v>
      </c>
      <c r="D150" s="99" t="s">
        <v>7</v>
      </c>
      <c r="E150" s="99" t="s">
        <v>8</v>
      </c>
      <c r="F150" s="144"/>
      <c r="G150" s="143"/>
      <c r="H150" s="143"/>
    </row>
    <row r="151" spans="1:8" ht="14.65" customHeight="1">
      <c r="A151" s="136" t="s">
        <v>9</v>
      </c>
      <c r="B151" s="137"/>
      <c r="C151" s="137"/>
      <c r="D151" s="137"/>
      <c r="E151" s="137"/>
      <c r="F151" s="137"/>
      <c r="G151" s="137"/>
      <c r="H151" s="138"/>
    </row>
    <row r="152" spans="1:8" ht="12.2" customHeight="1">
      <c r="A152" s="38" t="s">
        <v>158</v>
      </c>
      <c r="B152" s="100">
        <v>100</v>
      </c>
      <c r="C152" s="1">
        <v>0.4</v>
      </c>
      <c r="D152" s="1">
        <v>0.4</v>
      </c>
      <c r="E152" s="1">
        <v>9.8000000000000007</v>
      </c>
      <c r="F152" s="1">
        <v>47</v>
      </c>
      <c r="G152" s="2" t="s">
        <v>19</v>
      </c>
      <c r="H152" s="2" t="s">
        <v>12</v>
      </c>
    </row>
    <row r="153" spans="1:8" ht="12.2" customHeight="1">
      <c r="A153" s="38" t="s">
        <v>103</v>
      </c>
      <c r="B153" s="100">
        <v>200</v>
      </c>
      <c r="C153" s="1">
        <v>10.6</v>
      </c>
      <c r="D153" s="1">
        <v>12.8</v>
      </c>
      <c r="E153" s="1">
        <v>44.8</v>
      </c>
      <c r="F153" s="1">
        <v>342.7</v>
      </c>
      <c r="G153" s="2" t="s">
        <v>104</v>
      </c>
      <c r="H153" s="2" t="s">
        <v>45</v>
      </c>
    </row>
    <row r="154" spans="1:8" ht="12.2" customHeight="1">
      <c r="A154" s="38" t="s">
        <v>105</v>
      </c>
      <c r="B154" s="100">
        <v>40</v>
      </c>
      <c r="C154" s="1">
        <v>5</v>
      </c>
      <c r="D154" s="1">
        <v>4.5</v>
      </c>
      <c r="E154" s="1">
        <v>0.3</v>
      </c>
      <c r="F154" s="1">
        <v>61.3</v>
      </c>
      <c r="G154" s="2" t="s">
        <v>106</v>
      </c>
      <c r="H154" s="2" t="s">
        <v>12</v>
      </c>
    </row>
    <row r="155" spans="1:8" ht="12.2" customHeight="1">
      <c r="A155" s="38" t="s">
        <v>16</v>
      </c>
      <c r="B155" s="100">
        <v>180</v>
      </c>
      <c r="C155" s="1">
        <v>1.5</v>
      </c>
      <c r="D155" s="1">
        <v>1.1000000000000001</v>
      </c>
      <c r="E155" s="1">
        <v>8.5</v>
      </c>
      <c r="F155" s="1">
        <v>50.4</v>
      </c>
      <c r="G155" s="2" t="s">
        <v>17</v>
      </c>
      <c r="H155" s="2">
        <v>2017</v>
      </c>
    </row>
    <row r="156" spans="1:8" ht="12.2" customHeight="1">
      <c r="A156" s="38" t="s">
        <v>32</v>
      </c>
      <c r="B156" s="100">
        <v>40</v>
      </c>
      <c r="C156" s="3">
        <v>3.05</v>
      </c>
      <c r="D156" s="3">
        <v>0.25</v>
      </c>
      <c r="E156" s="3">
        <v>20.07</v>
      </c>
      <c r="F156" s="3">
        <v>94.73</v>
      </c>
      <c r="G156" s="2" t="s">
        <v>88</v>
      </c>
      <c r="H156" s="2">
        <v>2023</v>
      </c>
    </row>
    <row r="157" spans="1:8" ht="12.2" customHeight="1">
      <c r="A157" s="38" t="s">
        <v>20</v>
      </c>
      <c r="B157" s="100">
        <v>30</v>
      </c>
      <c r="C157" s="3">
        <v>1.99</v>
      </c>
      <c r="D157" s="3">
        <v>0.26</v>
      </c>
      <c r="E157" s="3">
        <v>12.72</v>
      </c>
      <c r="F157" s="3">
        <v>61.19</v>
      </c>
      <c r="G157" s="2" t="s">
        <v>88</v>
      </c>
      <c r="H157" s="2">
        <v>2023</v>
      </c>
    </row>
    <row r="158" spans="1:8" ht="12.2" customHeight="1">
      <c r="A158" s="103" t="s">
        <v>23</v>
      </c>
      <c r="B158" s="104">
        <f t="shared" ref="B158:F158" si="10">SUM(B152:B157)</f>
        <v>590</v>
      </c>
      <c r="C158" s="99">
        <f t="shared" si="10"/>
        <v>22.54</v>
      </c>
      <c r="D158" s="99">
        <f t="shared" si="10"/>
        <v>19.310000000000006</v>
      </c>
      <c r="E158" s="99">
        <f t="shared" si="10"/>
        <v>96.19</v>
      </c>
      <c r="F158" s="99">
        <f t="shared" si="10"/>
        <v>657.31999999999994</v>
      </c>
      <c r="G158" s="105"/>
      <c r="H158" s="105"/>
    </row>
    <row r="159" spans="1:8" ht="14.65" customHeight="1">
      <c r="A159" s="136" t="s">
        <v>24</v>
      </c>
      <c r="B159" s="137"/>
      <c r="C159" s="137"/>
      <c r="D159" s="137"/>
      <c r="E159" s="137"/>
      <c r="F159" s="137"/>
      <c r="G159" s="137"/>
      <c r="H159" s="138"/>
    </row>
    <row r="160" spans="1:8" ht="12.2" customHeight="1">
      <c r="A160" s="38" t="s">
        <v>55</v>
      </c>
      <c r="B160" s="100">
        <v>100</v>
      </c>
      <c r="C160" s="1">
        <v>1.6</v>
      </c>
      <c r="D160" s="1">
        <v>5.0999999999999996</v>
      </c>
      <c r="E160" s="1">
        <v>8.1999999999999993</v>
      </c>
      <c r="F160" s="1">
        <v>87.6</v>
      </c>
      <c r="G160" s="2" t="s">
        <v>56</v>
      </c>
      <c r="H160" s="2">
        <v>2017</v>
      </c>
    </row>
    <row r="161" spans="1:8" ht="12.2" customHeight="1">
      <c r="A161" s="38" t="s">
        <v>109</v>
      </c>
      <c r="B161" s="100">
        <v>250</v>
      </c>
      <c r="C161" s="3">
        <v>4.99</v>
      </c>
      <c r="D161" s="3">
        <v>5.28</v>
      </c>
      <c r="E161" s="3">
        <v>16.54</v>
      </c>
      <c r="F161" s="3">
        <v>148.25</v>
      </c>
      <c r="G161" s="2" t="s">
        <v>110</v>
      </c>
      <c r="H161" s="2" t="s">
        <v>12</v>
      </c>
    </row>
    <row r="162" spans="1:8" ht="12.2" customHeight="1">
      <c r="A162" s="38" t="s">
        <v>61</v>
      </c>
      <c r="B162" s="100">
        <v>180</v>
      </c>
      <c r="C162" s="3">
        <v>6.8</v>
      </c>
      <c r="D162" s="3">
        <v>9.9</v>
      </c>
      <c r="E162" s="3">
        <v>17.899999999999999</v>
      </c>
      <c r="F162" s="3">
        <v>193</v>
      </c>
      <c r="G162" s="2" t="s">
        <v>62</v>
      </c>
      <c r="H162" s="2">
        <v>2017</v>
      </c>
    </row>
    <row r="163" spans="1:8" s="98" customFormat="1" ht="12.2" customHeight="1">
      <c r="A163" s="19" t="s">
        <v>258</v>
      </c>
      <c r="B163" s="20">
        <v>150</v>
      </c>
      <c r="C163" s="1">
        <v>6.5</v>
      </c>
      <c r="D163" s="1">
        <v>8.9</v>
      </c>
      <c r="E163" s="1">
        <v>25.9</v>
      </c>
      <c r="F163" s="1">
        <v>228.7</v>
      </c>
      <c r="G163" s="2" t="s">
        <v>111</v>
      </c>
      <c r="H163" s="19" t="s">
        <v>12</v>
      </c>
    </row>
    <row r="164" spans="1:8" ht="12.2" customHeight="1">
      <c r="A164" s="38" t="s">
        <v>159</v>
      </c>
      <c r="B164" s="100">
        <v>220</v>
      </c>
      <c r="C164" s="3">
        <v>6.38</v>
      </c>
      <c r="D164" s="3">
        <v>5.5</v>
      </c>
      <c r="E164" s="3">
        <v>8.8000000000000007</v>
      </c>
      <c r="F164" s="3">
        <v>116.6</v>
      </c>
      <c r="G164" s="2" t="s">
        <v>50</v>
      </c>
      <c r="H164" s="2" t="s">
        <v>12</v>
      </c>
    </row>
    <row r="165" spans="1:8" ht="12.2" customHeight="1">
      <c r="A165" s="38" t="s">
        <v>32</v>
      </c>
      <c r="B165" s="100">
        <v>50</v>
      </c>
      <c r="C165" s="3">
        <v>3.8</v>
      </c>
      <c r="D165" s="3">
        <v>0.3</v>
      </c>
      <c r="E165" s="3">
        <v>25.1</v>
      </c>
      <c r="F165" s="3">
        <v>118.4</v>
      </c>
      <c r="G165" s="2" t="s">
        <v>88</v>
      </c>
      <c r="H165" s="2">
        <v>2023</v>
      </c>
    </row>
    <row r="166" spans="1:8" ht="12.2" customHeight="1">
      <c r="A166" s="38" t="s">
        <v>20</v>
      </c>
      <c r="B166" s="100">
        <v>40</v>
      </c>
      <c r="C166" s="3">
        <v>2.65</v>
      </c>
      <c r="D166" s="3">
        <v>0.35</v>
      </c>
      <c r="E166" s="3">
        <v>16.96</v>
      </c>
      <c r="F166" s="3">
        <v>81.58</v>
      </c>
      <c r="G166" s="2" t="s">
        <v>88</v>
      </c>
      <c r="H166" s="2">
        <v>2023</v>
      </c>
    </row>
    <row r="167" spans="1:8" ht="21.6" customHeight="1">
      <c r="A167" s="103" t="s">
        <v>23</v>
      </c>
      <c r="B167" s="104">
        <f>SUM(B160:B166)</f>
        <v>990</v>
      </c>
      <c r="C167" s="99">
        <f t="shared" ref="C167:F167" si="11">SUM(C160:C166)</f>
        <v>32.72</v>
      </c>
      <c r="D167" s="99">
        <f t="shared" si="11"/>
        <v>35.33</v>
      </c>
      <c r="E167" s="99">
        <f t="shared" si="11"/>
        <v>119.4</v>
      </c>
      <c r="F167" s="99">
        <f t="shared" si="11"/>
        <v>974.13</v>
      </c>
      <c r="G167" s="105"/>
      <c r="H167" s="105"/>
    </row>
    <row r="168" spans="1:8" ht="14.65" customHeight="1">
      <c r="A168" s="136" t="s">
        <v>33</v>
      </c>
      <c r="B168" s="137"/>
      <c r="C168" s="137"/>
      <c r="D168" s="137"/>
      <c r="E168" s="137"/>
      <c r="F168" s="137"/>
      <c r="G168" s="137"/>
      <c r="H168" s="138"/>
    </row>
    <row r="169" spans="1:8" ht="21.6" customHeight="1">
      <c r="A169" s="38" t="s">
        <v>112</v>
      </c>
      <c r="B169" s="100">
        <v>180</v>
      </c>
      <c r="C169" s="3">
        <v>2.0099999999999998</v>
      </c>
      <c r="D169" s="3">
        <v>4.79</v>
      </c>
      <c r="E169" s="3">
        <v>9.99</v>
      </c>
      <c r="F169" s="3">
        <v>96.5</v>
      </c>
      <c r="G169" s="2" t="s">
        <v>102</v>
      </c>
      <c r="H169" s="2">
        <v>2017</v>
      </c>
    </row>
    <row r="170" spans="1:8" ht="12.2" customHeight="1">
      <c r="A170" s="38" t="s">
        <v>113</v>
      </c>
      <c r="B170" s="100">
        <v>115</v>
      </c>
      <c r="C170" s="3">
        <v>2.39</v>
      </c>
      <c r="D170" s="3">
        <v>4.5999999999999996</v>
      </c>
      <c r="E170" s="3">
        <v>6.72</v>
      </c>
      <c r="F170" s="3">
        <v>87.6</v>
      </c>
      <c r="G170" s="2" t="s">
        <v>64</v>
      </c>
      <c r="H170" s="2" t="s">
        <v>12</v>
      </c>
    </row>
    <row r="171" spans="1:8" ht="12.2" customHeight="1">
      <c r="A171" s="38" t="s">
        <v>73</v>
      </c>
      <c r="B171" s="100">
        <v>180</v>
      </c>
      <c r="C171" s="3">
        <v>4.08</v>
      </c>
      <c r="D171" s="3">
        <v>3.54</v>
      </c>
      <c r="E171" s="3">
        <v>8.58</v>
      </c>
      <c r="F171" s="3">
        <v>88.16</v>
      </c>
      <c r="G171" s="2" t="s">
        <v>74</v>
      </c>
      <c r="H171" s="2" t="s">
        <v>12</v>
      </c>
    </row>
    <row r="172" spans="1:8" ht="12.2" customHeight="1">
      <c r="A172" s="38" t="s">
        <v>20</v>
      </c>
      <c r="B172" s="100">
        <v>30</v>
      </c>
      <c r="C172" s="3">
        <v>1.99</v>
      </c>
      <c r="D172" s="3">
        <v>0.26</v>
      </c>
      <c r="E172" s="3">
        <v>12.72</v>
      </c>
      <c r="F172" s="3">
        <v>61.19</v>
      </c>
      <c r="G172" s="2" t="s">
        <v>88</v>
      </c>
      <c r="H172" s="2">
        <v>2023</v>
      </c>
    </row>
    <row r="173" spans="1:8" ht="21.6" customHeight="1">
      <c r="A173" s="103" t="s">
        <v>23</v>
      </c>
      <c r="B173" s="104">
        <f>SUM(B169:B172)</f>
        <v>505</v>
      </c>
      <c r="C173" s="99">
        <f t="shared" ref="C173:F173" si="12">SUM(C169:C172)</f>
        <v>10.47</v>
      </c>
      <c r="D173" s="99">
        <f t="shared" si="12"/>
        <v>13.19</v>
      </c>
      <c r="E173" s="99">
        <f t="shared" si="12"/>
        <v>38.01</v>
      </c>
      <c r="F173" s="99">
        <f t="shared" si="12"/>
        <v>333.45</v>
      </c>
      <c r="G173" s="105"/>
      <c r="H173" s="105"/>
    </row>
    <row r="174" spans="1:8" ht="21.6" customHeight="1">
      <c r="A174" s="103" t="s">
        <v>39</v>
      </c>
      <c r="B174" s="107"/>
      <c r="C174" s="108">
        <f>C173+C167+C158</f>
        <v>65.72999999999999</v>
      </c>
      <c r="D174" s="108">
        <f>D173+D167+D158</f>
        <v>67.83</v>
      </c>
      <c r="E174" s="108">
        <f>E173+E167+E158</f>
        <v>253.6</v>
      </c>
      <c r="F174" s="108">
        <f>F173+F167+F158</f>
        <v>1964.8999999999999</v>
      </c>
      <c r="G174" s="105"/>
      <c r="H174" s="105"/>
    </row>
    <row r="175" spans="1:8" s="98" customFormat="1" ht="28.35" customHeight="1">
      <c r="A175" s="125" t="s">
        <v>192</v>
      </c>
      <c r="B175" s="139"/>
      <c r="C175" s="139"/>
      <c r="D175" s="139"/>
      <c r="E175" s="139"/>
      <c r="F175" s="139"/>
      <c r="G175" s="139"/>
      <c r="H175" s="139"/>
    </row>
    <row r="176" spans="1:8" ht="13.35" customHeight="1">
      <c r="A176" s="134" t="s">
        <v>0</v>
      </c>
      <c r="B176" s="127" t="s">
        <v>1</v>
      </c>
      <c r="C176" s="129" t="s">
        <v>2</v>
      </c>
      <c r="D176" s="140"/>
      <c r="E176" s="141"/>
      <c r="F176" s="132" t="s">
        <v>3</v>
      </c>
      <c r="G176" s="127" t="s">
        <v>4</v>
      </c>
      <c r="H176" s="127" t="s">
        <v>5</v>
      </c>
    </row>
    <row r="177" spans="1:8" ht="26.65" customHeight="1">
      <c r="A177" s="142"/>
      <c r="B177" s="143"/>
      <c r="C177" s="99" t="s">
        <v>6</v>
      </c>
      <c r="D177" s="99" t="s">
        <v>7</v>
      </c>
      <c r="E177" s="99" t="s">
        <v>8</v>
      </c>
      <c r="F177" s="144"/>
      <c r="G177" s="143"/>
      <c r="H177" s="143"/>
    </row>
    <row r="178" spans="1:8" ht="14.65" customHeight="1">
      <c r="A178" s="136" t="s">
        <v>9</v>
      </c>
      <c r="B178" s="137"/>
      <c r="C178" s="137"/>
      <c r="D178" s="137"/>
      <c r="E178" s="137"/>
      <c r="F178" s="137"/>
      <c r="G178" s="137"/>
      <c r="H178" s="138"/>
    </row>
    <row r="179" spans="1:8" ht="12.2" customHeight="1">
      <c r="A179" s="38" t="s">
        <v>114</v>
      </c>
      <c r="B179" s="100">
        <v>100</v>
      </c>
      <c r="C179" s="1">
        <v>1.1000000000000001</v>
      </c>
      <c r="D179" s="1">
        <v>5.6</v>
      </c>
      <c r="E179" s="1">
        <v>3.1</v>
      </c>
      <c r="F179" s="1">
        <v>77.599999999999994</v>
      </c>
      <c r="G179" s="2" t="s">
        <v>176</v>
      </c>
      <c r="H179" s="2">
        <v>2023</v>
      </c>
    </row>
    <row r="180" spans="1:8" ht="12.2" customHeight="1">
      <c r="A180" s="38" t="s">
        <v>208</v>
      </c>
      <c r="B180" s="100">
        <v>200</v>
      </c>
      <c r="C180" s="1">
        <v>15.8</v>
      </c>
      <c r="D180" s="1">
        <v>16</v>
      </c>
      <c r="E180" s="1">
        <v>39</v>
      </c>
      <c r="F180" s="1">
        <v>329.4</v>
      </c>
      <c r="G180" s="2" t="s">
        <v>49</v>
      </c>
      <c r="H180" s="2" t="s">
        <v>12</v>
      </c>
    </row>
    <row r="181" spans="1:8" ht="12.2" customHeight="1">
      <c r="A181" s="38" t="s">
        <v>53</v>
      </c>
      <c r="B181" s="100">
        <v>200</v>
      </c>
      <c r="C181" s="3">
        <v>0.66200000000000003</v>
      </c>
      <c r="D181" s="3">
        <v>9.2000000000000012E-2</v>
      </c>
      <c r="E181" s="3">
        <v>32.014000000000003</v>
      </c>
      <c r="F181" s="3">
        <v>132.80000000000001</v>
      </c>
      <c r="G181" s="2" t="s">
        <v>54</v>
      </c>
      <c r="H181" s="2" t="s">
        <v>12</v>
      </c>
    </row>
    <row r="182" spans="1:8" ht="12.2" customHeight="1">
      <c r="A182" s="38" t="s">
        <v>32</v>
      </c>
      <c r="B182" s="100">
        <v>40</v>
      </c>
      <c r="C182" s="3">
        <v>3.05</v>
      </c>
      <c r="D182" s="3">
        <v>0.25</v>
      </c>
      <c r="E182" s="3">
        <v>20.07</v>
      </c>
      <c r="F182" s="3">
        <v>94.73</v>
      </c>
      <c r="G182" s="2" t="s">
        <v>88</v>
      </c>
      <c r="H182" s="2">
        <v>2023</v>
      </c>
    </row>
    <row r="183" spans="1:8" ht="12.2" customHeight="1">
      <c r="A183" s="38" t="s">
        <v>20</v>
      </c>
      <c r="B183" s="100">
        <v>20</v>
      </c>
      <c r="C183" s="1">
        <v>1.1200000000000001</v>
      </c>
      <c r="D183" s="1">
        <v>0.22</v>
      </c>
      <c r="E183" s="1">
        <v>9.8800000000000008</v>
      </c>
      <c r="F183" s="1">
        <v>45.98</v>
      </c>
      <c r="G183" s="2" t="s">
        <v>88</v>
      </c>
      <c r="H183" s="2">
        <v>2023</v>
      </c>
    </row>
    <row r="184" spans="1:8" ht="12.2" customHeight="1">
      <c r="A184" s="103" t="s">
        <v>23</v>
      </c>
      <c r="B184" s="104">
        <f>SUM(B179:B183)</f>
        <v>560</v>
      </c>
      <c r="C184" s="99">
        <f t="shared" ref="C184:F184" si="13">SUM(C179:C183)</f>
        <v>21.732000000000003</v>
      </c>
      <c r="D184" s="99">
        <f t="shared" si="13"/>
        <v>22.161999999999999</v>
      </c>
      <c r="E184" s="99">
        <f t="shared" si="13"/>
        <v>104.06399999999999</v>
      </c>
      <c r="F184" s="99">
        <f t="shared" si="13"/>
        <v>680.51</v>
      </c>
      <c r="G184" s="105"/>
      <c r="H184" s="105"/>
    </row>
    <row r="185" spans="1:8" ht="14.65" customHeight="1">
      <c r="A185" s="136" t="s">
        <v>24</v>
      </c>
      <c r="B185" s="137"/>
      <c r="C185" s="137"/>
      <c r="D185" s="137"/>
      <c r="E185" s="137"/>
      <c r="F185" s="137"/>
      <c r="G185" s="137"/>
      <c r="H185" s="138"/>
    </row>
    <row r="186" spans="1:8" ht="12.2" customHeight="1">
      <c r="A186" s="38" t="s">
        <v>207</v>
      </c>
      <c r="B186" s="100">
        <v>100</v>
      </c>
      <c r="C186" s="3">
        <v>1.5</v>
      </c>
      <c r="D186" s="3">
        <v>5.0999999999999996</v>
      </c>
      <c r="E186" s="3">
        <v>9.3000000000000007</v>
      </c>
      <c r="F186" s="3">
        <v>89.8</v>
      </c>
      <c r="G186" s="2" t="s">
        <v>115</v>
      </c>
      <c r="H186" s="2">
        <v>2017</v>
      </c>
    </row>
    <row r="187" spans="1:8" ht="12.2" customHeight="1">
      <c r="A187" s="38" t="s">
        <v>116</v>
      </c>
      <c r="B187" s="100">
        <v>250</v>
      </c>
      <c r="C187" s="3">
        <v>2.0099999999999998</v>
      </c>
      <c r="D187" s="3">
        <v>5.09</v>
      </c>
      <c r="E187" s="3">
        <v>11.83</v>
      </c>
      <c r="F187" s="3">
        <v>107.25</v>
      </c>
      <c r="G187" s="2" t="s">
        <v>117</v>
      </c>
      <c r="H187" s="2" t="s">
        <v>12</v>
      </c>
    </row>
    <row r="188" spans="1:8" ht="12.2" customHeight="1">
      <c r="A188" s="38" t="s">
        <v>118</v>
      </c>
      <c r="B188" s="100">
        <v>220</v>
      </c>
      <c r="C188" s="3">
        <v>15.1</v>
      </c>
      <c r="D188" s="3">
        <v>16</v>
      </c>
      <c r="E188" s="3">
        <v>42.74</v>
      </c>
      <c r="F188" s="3">
        <v>380</v>
      </c>
      <c r="G188" s="2" t="s">
        <v>119</v>
      </c>
      <c r="H188" s="2" t="s">
        <v>12</v>
      </c>
    </row>
    <row r="189" spans="1:8" ht="12.2" customHeight="1">
      <c r="A189" s="38" t="s">
        <v>16</v>
      </c>
      <c r="B189" s="100">
        <v>180</v>
      </c>
      <c r="C189" s="3">
        <v>1.3680000000000001</v>
      </c>
      <c r="D189" s="3">
        <v>1.2150000000000001</v>
      </c>
      <c r="E189" s="3">
        <v>14.31</v>
      </c>
      <c r="F189" s="3">
        <v>72.900000000000006</v>
      </c>
      <c r="G189" s="2" t="s">
        <v>17</v>
      </c>
      <c r="H189" s="2" t="s">
        <v>12</v>
      </c>
    </row>
    <row r="190" spans="1:8" ht="12.2" customHeight="1">
      <c r="A190" s="38" t="s">
        <v>87</v>
      </c>
      <c r="B190" s="100">
        <v>200</v>
      </c>
      <c r="C190" s="101">
        <v>5.6</v>
      </c>
      <c r="D190" s="101">
        <v>4.9000000000000004</v>
      </c>
      <c r="E190" s="101">
        <v>9.3000000000000007</v>
      </c>
      <c r="F190" s="101">
        <v>104.8</v>
      </c>
      <c r="G190" s="2" t="s">
        <v>88</v>
      </c>
      <c r="H190" s="2" t="s">
        <v>36</v>
      </c>
    </row>
    <row r="191" spans="1:8" ht="12.2" customHeight="1">
      <c r="A191" s="38" t="s">
        <v>32</v>
      </c>
      <c r="B191" s="100">
        <v>50</v>
      </c>
      <c r="C191" s="3">
        <v>3.8</v>
      </c>
      <c r="D191" s="3">
        <v>0.3</v>
      </c>
      <c r="E191" s="3">
        <v>25.1</v>
      </c>
      <c r="F191" s="3">
        <v>118.4</v>
      </c>
      <c r="G191" s="2" t="s">
        <v>88</v>
      </c>
      <c r="H191" s="2">
        <v>2023</v>
      </c>
    </row>
    <row r="192" spans="1:8" ht="12.2" customHeight="1">
      <c r="A192" s="38" t="s">
        <v>20</v>
      </c>
      <c r="B192" s="100">
        <v>40</v>
      </c>
      <c r="C192" s="3">
        <v>2.65</v>
      </c>
      <c r="D192" s="3">
        <v>0.35</v>
      </c>
      <c r="E192" s="3">
        <v>16.96</v>
      </c>
      <c r="F192" s="3">
        <v>81.58</v>
      </c>
      <c r="G192" s="2" t="s">
        <v>88</v>
      </c>
      <c r="H192" s="2">
        <v>2023</v>
      </c>
    </row>
    <row r="193" spans="1:8" ht="21.6" customHeight="1">
      <c r="A193" s="103" t="s">
        <v>23</v>
      </c>
      <c r="B193" s="104">
        <f t="shared" ref="B193:F193" si="14">SUM(B186:B192)</f>
        <v>1040</v>
      </c>
      <c r="C193" s="99">
        <f t="shared" si="14"/>
        <v>32.027999999999999</v>
      </c>
      <c r="D193" s="99">
        <f t="shared" si="14"/>
        <v>32.954999999999998</v>
      </c>
      <c r="E193" s="99">
        <f t="shared" si="14"/>
        <v>129.54000000000002</v>
      </c>
      <c r="F193" s="99">
        <f t="shared" si="14"/>
        <v>954.7299999999999</v>
      </c>
      <c r="G193" s="105"/>
      <c r="H193" s="105"/>
    </row>
    <row r="194" spans="1:8" ht="14.65" customHeight="1">
      <c r="A194" s="136" t="s">
        <v>33</v>
      </c>
      <c r="B194" s="137"/>
      <c r="C194" s="137"/>
      <c r="D194" s="137"/>
      <c r="E194" s="137"/>
      <c r="F194" s="137"/>
      <c r="G194" s="137"/>
      <c r="H194" s="138"/>
    </row>
    <row r="195" spans="1:8" ht="12.2" customHeight="1">
      <c r="A195" s="38" t="s">
        <v>43</v>
      </c>
      <c r="B195" s="100">
        <v>200</v>
      </c>
      <c r="C195" s="3">
        <v>9.4700000000000006</v>
      </c>
      <c r="D195" s="3">
        <v>12.27</v>
      </c>
      <c r="E195" s="3">
        <v>17.47</v>
      </c>
      <c r="F195" s="3">
        <v>208.73</v>
      </c>
      <c r="G195" s="2" t="s">
        <v>256</v>
      </c>
      <c r="H195" s="2">
        <v>2023</v>
      </c>
    </row>
    <row r="196" spans="1:8" ht="12.2" customHeight="1">
      <c r="A196" s="38" t="s">
        <v>80</v>
      </c>
      <c r="B196" s="100">
        <v>180</v>
      </c>
      <c r="C196" s="3">
        <v>0.14000000000000001</v>
      </c>
      <c r="D196" s="3">
        <v>0.14000000000000001</v>
      </c>
      <c r="E196" s="3">
        <v>25.09</v>
      </c>
      <c r="F196" s="3">
        <v>103.14</v>
      </c>
      <c r="G196" s="109" t="s">
        <v>76</v>
      </c>
      <c r="H196" s="109">
        <v>2017</v>
      </c>
    </row>
    <row r="197" spans="1:8" ht="12.2" customHeight="1">
      <c r="A197" s="38" t="s">
        <v>20</v>
      </c>
      <c r="B197" s="100">
        <v>30</v>
      </c>
      <c r="C197" s="3">
        <v>1.99</v>
      </c>
      <c r="D197" s="3">
        <v>0.26</v>
      </c>
      <c r="E197" s="3">
        <v>12.72</v>
      </c>
      <c r="F197" s="3">
        <v>61.19</v>
      </c>
      <c r="G197" s="2" t="s">
        <v>88</v>
      </c>
      <c r="H197" s="2">
        <v>2023</v>
      </c>
    </row>
    <row r="198" spans="1:8" ht="12.2" customHeight="1">
      <c r="A198" s="103" t="s">
        <v>23</v>
      </c>
      <c r="B198" s="104">
        <f>SUM(B195:B197)</f>
        <v>410</v>
      </c>
      <c r="C198" s="99">
        <f t="shared" ref="C198:F198" si="15">SUM(C195:C197)</f>
        <v>11.600000000000001</v>
      </c>
      <c r="D198" s="99">
        <f t="shared" si="15"/>
        <v>12.67</v>
      </c>
      <c r="E198" s="99">
        <f t="shared" si="15"/>
        <v>55.28</v>
      </c>
      <c r="F198" s="99">
        <f t="shared" si="15"/>
        <v>373.06</v>
      </c>
      <c r="G198" s="105"/>
      <c r="H198" s="105"/>
    </row>
    <row r="199" spans="1:8" ht="21.6" customHeight="1">
      <c r="A199" s="103" t="s">
        <v>39</v>
      </c>
      <c r="B199" s="107"/>
      <c r="C199" s="108">
        <f>C198+C193+C184</f>
        <v>65.36</v>
      </c>
      <c r="D199" s="108">
        <f>D198+D193+D184</f>
        <v>67.787000000000006</v>
      </c>
      <c r="E199" s="108">
        <f>E198+E193+E184</f>
        <v>288.88400000000001</v>
      </c>
      <c r="F199" s="108">
        <f>F198+F193+F184</f>
        <v>2008.3</v>
      </c>
      <c r="G199" s="105"/>
      <c r="H199" s="105"/>
    </row>
    <row r="200" spans="1:8" ht="10.7" customHeight="1"/>
    <row r="201" spans="1:8" s="98" customFormat="1" ht="28.35" customHeight="1">
      <c r="A201" s="125" t="s">
        <v>193</v>
      </c>
      <c r="B201" s="139"/>
      <c r="C201" s="139"/>
      <c r="D201" s="139"/>
      <c r="E201" s="139"/>
      <c r="F201" s="139"/>
      <c r="G201" s="139"/>
      <c r="H201" s="139"/>
    </row>
    <row r="202" spans="1:8" ht="13.35" customHeight="1">
      <c r="A202" s="134" t="s">
        <v>0</v>
      </c>
      <c r="B202" s="127" t="s">
        <v>1</v>
      </c>
      <c r="C202" s="129" t="s">
        <v>2</v>
      </c>
      <c r="D202" s="140"/>
      <c r="E202" s="141"/>
      <c r="F202" s="132" t="s">
        <v>3</v>
      </c>
      <c r="G202" s="127" t="s">
        <v>4</v>
      </c>
      <c r="H202" s="127" t="s">
        <v>5</v>
      </c>
    </row>
    <row r="203" spans="1:8" ht="26.65" customHeight="1">
      <c r="A203" s="142"/>
      <c r="B203" s="143"/>
      <c r="C203" s="99" t="s">
        <v>6</v>
      </c>
      <c r="D203" s="99" t="s">
        <v>7</v>
      </c>
      <c r="E203" s="99" t="s">
        <v>8</v>
      </c>
      <c r="F203" s="144"/>
      <c r="G203" s="143"/>
      <c r="H203" s="143"/>
    </row>
    <row r="204" spans="1:8" ht="14.65" customHeight="1">
      <c r="A204" s="136" t="s">
        <v>9</v>
      </c>
      <c r="B204" s="137"/>
      <c r="C204" s="137"/>
      <c r="D204" s="137"/>
      <c r="E204" s="137"/>
      <c r="F204" s="137"/>
      <c r="G204" s="137"/>
      <c r="H204" s="138"/>
    </row>
    <row r="205" spans="1:8" ht="12.2" customHeight="1">
      <c r="A205" s="38" t="s">
        <v>120</v>
      </c>
      <c r="B205" s="100">
        <v>200</v>
      </c>
      <c r="C205" s="101">
        <v>6.06</v>
      </c>
      <c r="D205" s="101">
        <v>5.67</v>
      </c>
      <c r="E205" s="101">
        <v>31.6</v>
      </c>
      <c r="F205" s="101">
        <v>179.74</v>
      </c>
      <c r="G205" s="2" t="s">
        <v>121</v>
      </c>
      <c r="H205" s="2" t="s">
        <v>15</v>
      </c>
    </row>
    <row r="206" spans="1:8" ht="12.2" customHeight="1">
      <c r="A206" s="38" t="s">
        <v>164</v>
      </c>
      <c r="B206" s="100">
        <v>45</v>
      </c>
      <c r="C206" s="1">
        <v>2.2999999999999998</v>
      </c>
      <c r="D206" s="1">
        <v>9.6999999999999993</v>
      </c>
      <c r="E206" s="1">
        <v>15.5</v>
      </c>
      <c r="F206" s="1">
        <v>160.80000000000001</v>
      </c>
      <c r="G206" s="2" t="s">
        <v>40</v>
      </c>
      <c r="H206" s="2" t="s">
        <v>18</v>
      </c>
    </row>
    <row r="207" spans="1:8" ht="12.2" customHeight="1">
      <c r="A207" s="38" t="s">
        <v>122</v>
      </c>
      <c r="B207" s="100">
        <v>200</v>
      </c>
      <c r="C207" s="1">
        <v>3.8</v>
      </c>
      <c r="D207" s="1">
        <v>3</v>
      </c>
      <c r="E207" s="1">
        <v>11.8</v>
      </c>
      <c r="F207" s="1">
        <v>90.7</v>
      </c>
      <c r="G207" s="2" t="s">
        <v>74</v>
      </c>
      <c r="H207" s="2" t="s">
        <v>12</v>
      </c>
    </row>
    <row r="208" spans="1:8" ht="12.2" customHeight="1">
      <c r="A208" s="38" t="s">
        <v>32</v>
      </c>
      <c r="B208" s="100">
        <v>30</v>
      </c>
      <c r="C208" s="3">
        <v>2.2999999999999998</v>
      </c>
      <c r="D208" s="3">
        <v>0.2</v>
      </c>
      <c r="E208" s="3">
        <v>15.1</v>
      </c>
      <c r="F208" s="3">
        <v>71</v>
      </c>
      <c r="G208" s="2" t="s">
        <v>88</v>
      </c>
      <c r="H208" s="2">
        <v>2023</v>
      </c>
    </row>
    <row r="209" spans="1:8" ht="12.2" customHeight="1">
      <c r="A209" s="38" t="s">
        <v>20</v>
      </c>
      <c r="B209" s="100">
        <v>20</v>
      </c>
      <c r="C209" s="1">
        <v>1.1200000000000001</v>
      </c>
      <c r="D209" s="1">
        <v>0.22</v>
      </c>
      <c r="E209" s="1">
        <v>9.8800000000000008</v>
      </c>
      <c r="F209" s="1">
        <v>45.98</v>
      </c>
    </row>
    <row r="210" spans="1:8" ht="12.2" customHeight="1">
      <c r="A210" s="38" t="s">
        <v>87</v>
      </c>
      <c r="B210" s="100">
        <v>200</v>
      </c>
      <c r="C210" s="101">
        <v>5.6</v>
      </c>
      <c r="D210" s="101">
        <v>4.9000000000000004</v>
      </c>
      <c r="E210" s="101">
        <v>9.3000000000000007</v>
      </c>
      <c r="F210" s="101">
        <v>104.8</v>
      </c>
      <c r="G210" s="2" t="s">
        <v>88</v>
      </c>
      <c r="H210" s="2">
        <v>2023</v>
      </c>
    </row>
    <row r="211" spans="1:8" ht="12.2" customHeight="1">
      <c r="A211" s="103" t="s">
        <v>23</v>
      </c>
      <c r="B211" s="104">
        <f t="shared" ref="B211:F211" si="16">SUM(B205:B210)</f>
        <v>695</v>
      </c>
      <c r="C211" s="99">
        <f t="shared" si="16"/>
        <v>21.18</v>
      </c>
      <c r="D211" s="99">
        <f t="shared" si="16"/>
        <v>23.689999999999998</v>
      </c>
      <c r="E211" s="99">
        <f t="shared" si="16"/>
        <v>93.179999999999993</v>
      </c>
      <c r="F211" s="99">
        <f t="shared" si="16"/>
        <v>653.02</v>
      </c>
      <c r="G211" s="2" t="s">
        <v>88</v>
      </c>
      <c r="H211" s="2" t="s">
        <v>36</v>
      </c>
    </row>
    <row r="212" spans="1:8" ht="14.65" customHeight="1">
      <c r="A212" s="136" t="s">
        <v>24</v>
      </c>
      <c r="B212" s="137"/>
      <c r="C212" s="137"/>
      <c r="D212" s="137"/>
      <c r="E212" s="137"/>
      <c r="F212" s="137"/>
      <c r="G212" s="137"/>
      <c r="H212" s="138"/>
    </row>
    <row r="213" spans="1:8" ht="12.2" customHeight="1">
      <c r="A213" s="19" t="s">
        <v>261</v>
      </c>
      <c r="B213" s="20">
        <v>100</v>
      </c>
      <c r="C213" s="3">
        <f>0.7*100/60</f>
        <v>1.1666666666666667</v>
      </c>
      <c r="D213" s="3">
        <f>0.1*100/60</f>
        <v>0.16666666666666666</v>
      </c>
      <c r="E213" s="3">
        <f>6.8*100/60</f>
        <v>11.333333333333334</v>
      </c>
      <c r="F213" s="3">
        <f>31.4*100/60</f>
        <v>52.333333333333336</v>
      </c>
      <c r="G213" s="2">
        <v>41</v>
      </c>
      <c r="H213" s="2">
        <v>2012</v>
      </c>
    </row>
    <row r="214" spans="1:8" ht="12.2" customHeight="1">
      <c r="A214" s="38" t="s">
        <v>123</v>
      </c>
      <c r="B214" s="100">
        <v>250</v>
      </c>
      <c r="C214" s="3">
        <v>2.56</v>
      </c>
      <c r="D214" s="3">
        <v>5.54</v>
      </c>
      <c r="E214" s="3">
        <v>11.63</v>
      </c>
      <c r="F214" s="3">
        <v>115.71</v>
      </c>
      <c r="G214" s="2" t="s">
        <v>124</v>
      </c>
      <c r="H214" s="2">
        <v>2017</v>
      </c>
    </row>
    <row r="215" spans="1:8" ht="12.2" customHeight="1">
      <c r="A215" s="38" t="s">
        <v>125</v>
      </c>
      <c r="B215" s="100">
        <v>180</v>
      </c>
      <c r="C215" s="101">
        <v>4.3</v>
      </c>
      <c r="D215" s="101">
        <v>5.5</v>
      </c>
      <c r="E215" s="101">
        <v>35.200000000000003</v>
      </c>
      <c r="F215" s="101">
        <v>247.2</v>
      </c>
      <c r="G215" s="2" t="s">
        <v>126</v>
      </c>
      <c r="H215" s="2" t="s">
        <v>15</v>
      </c>
    </row>
    <row r="216" spans="1:8" ht="12.2" customHeight="1">
      <c r="A216" s="38" t="s">
        <v>101</v>
      </c>
      <c r="B216" s="100">
        <v>125</v>
      </c>
      <c r="C216" s="3">
        <v>10.29</v>
      </c>
      <c r="D216" s="3">
        <v>11.8</v>
      </c>
      <c r="E216" s="3">
        <v>14.65</v>
      </c>
      <c r="F216" s="3">
        <v>179.68</v>
      </c>
      <c r="G216" s="2" t="s">
        <v>64</v>
      </c>
      <c r="H216" s="2" t="s">
        <v>12</v>
      </c>
    </row>
    <row r="217" spans="1:8" ht="12.2" customHeight="1">
      <c r="A217" s="19" t="s">
        <v>166</v>
      </c>
      <c r="B217" s="20">
        <v>200</v>
      </c>
      <c r="C217" s="1">
        <v>0.6</v>
      </c>
      <c r="D217" s="1">
        <v>0.4</v>
      </c>
      <c r="E217" s="1">
        <v>31.6</v>
      </c>
      <c r="F217" s="1">
        <v>135.80000000000001</v>
      </c>
      <c r="G217" s="2" t="s">
        <v>31</v>
      </c>
      <c r="H217" s="2" t="s">
        <v>12</v>
      </c>
    </row>
    <row r="218" spans="1:8" ht="12.2" customHeight="1">
      <c r="A218" s="38" t="s">
        <v>165</v>
      </c>
      <c r="B218" s="100">
        <v>150</v>
      </c>
      <c r="C218" s="3">
        <v>2</v>
      </c>
      <c r="D218" s="3">
        <v>1.5</v>
      </c>
      <c r="E218" s="3">
        <v>13.2</v>
      </c>
      <c r="F218" s="3">
        <v>66.3</v>
      </c>
      <c r="G218" s="2" t="s">
        <v>170</v>
      </c>
      <c r="H218" s="2">
        <v>2023</v>
      </c>
    </row>
    <row r="219" spans="1:8" ht="12.2" customHeight="1">
      <c r="A219" s="38" t="s">
        <v>32</v>
      </c>
      <c r="B219" s="100">
        <v>50</v>
      </c>
      <c r="C219" s="3">
        <v>3.8</v>
      </c>
      <c r="D219" s="3">
        <v>0.3</v>
      </c>
      <c r="E219" s="3">
        <v>25.1</v>
      </c>
      <c r="F219" s="3">
        <v>118.4</v>
      </c>
      <c r="G219" s="2" t="s">
        <v>88</v>
      </c>
      <c r="H219" s="2">
        <v>2023</v>
      </c>
    </row>
    <row r="220" spans="1:8" ht="12.2" customHeight="1">
      <c r="A220" s="38" t="s">
        <v>20</v>
      </c>
      <c r="B220" s="100">
        <v>40</v>
      </c>
      <c r="C220" s="3">
        <v>2.65</v>
      </c>
      <c r="D220" s="3">
        <v>0.35</v>
      </c>
      <c r="E220" s="3">
        <v>16.96</v>
      </c>
      <c r="F220" s="3">
        <v>81.58</v>
      </c>
      <c r="G220" s="2" t="s">
        <v>88</v>
      </c>
      <c r="H220" s="2">
        <v>2023</v>
      </c>
    </row>
    <row r="221" spans="1:8" ht="12.2" customHeight="1">
      <c r="A221" s="103" t="s">
        <v>23</v>
      </c>
      <c r="B221" s="104">
        <f t="shared" ref="B221:F221" si="17">SUM(B213:B220)</f>
        <v>1095</v>
      </c>
      <c r="C221" s="99">
        <f t="shared" si="17"/>
        <v>27.366666666666667</v>
      </c>
      <c r="D221" s="99">
        <f t="shared" si="17"/>
        <v>25.556666666666668</v>
      </c>
      <c r="E221" s="99">
        <f t="shared" si="17"/>
        <v>159.67333333333337</v>
      </c>
      <c r="F221" s="99">
        <f t="shared" si="17"/>
        <v>997.00333333333333</v>
      </c>
      <c r="G221" s="105"/>
      <c r="H221" s="105"/>
    </row>
    <row r="222" spans="1:8" ht="14.65" customHeight="1">
      <c r="A222" s="136" t="s">
        <v>33</v>
      </c>
      <c r="B222" s="137"/>
      <c r="C222" s="137"/>
      <c r="D222" s="137"/>
      <c r="E222" s="137"/>
      <c r="F222" s="137"/>
      <c r="G222" s="137"/>
      <c r="H222" s="138"/>
    </row>
    <row r="223" spans="1:8" ht="12.2" customHeight="1">
      <c r="A223" s="38" t="s">
        <v>127</v>
      </c>
      <c r="B223" s="100">
        <v>220</v>
      </c>
      <c r="C223" s="3">
        <v>13.22</v>
      </c>
      <c r="D223" s="3">
        <v>13.4</v>
      </c>
      <c r="E223" s="3">
        <v>29.16</v>
      </c>
      <c r="F223" s="3">
        <v>303.35000000000002</v>
      </c>
      <c r="G223" s="2" t="s">
        <v>44</v>
      </c>
      <c r="H223" s="2" t="s">
        <v>45</v>
      </c>
    </row>
    <row r="224" spans="1:8" ht="12.2" customHeight="1">
      <c r="A224" s="38" t="s">
        <v>129</v>
      </c>
      <c r="B224" s="100">
        <v>200</v>
      </c>
      <c r="C224" s="3">
        <v>0.21</v>
      </c>
      <c r="D224" s="3">
        <v>0.01</v>
      </c>
      <c r="E224" s="3">
        <v>26.54</v>
      </c>
      <c r="F224" s="3">
        <v>136.08000000000001</v>
      </c>
      <c r="G224" s="2" t="s">
        <v>130</v>
      </c>
      <c r="H224" s="2" t="s">
        <v>12</v>
      </c>
    </row>
    <row r="225" spans="1:8" ht="12.2" customHeight="1">
      <c r="A225" s="38" t="s">
        <v>20</v>
      </c>
      <c r="B225" s="100">
        <v>30</v>
      </c>
      <c r="C225" s="3">
        <v>1.99</v>
      </c>
      <c r="D225" s="3">
        <v>0.26</v>
      </c>
      <c r="E225" s="3">
        <v>12.72</v>
      </c>
      <c r="F225" s="3">
        <v>61.19</v>
      </c>
      <c r="G225" s="2" t="s">
        <v>88</v>
      </c>
      <c r="H225" s="2">
        <v>2023</v>
      </c>
    </row>
    <row r="226" spans="1:8" ht="12.2" customHeight="1">
      <c r="A226" s="103" t="s">
        <v>23</v>
      </c>
      <c r="B226" s="104">
        <f>SUM(B223:B225)</f>
        <v>450</v>
      </c>
      <c r="C226" s="99">
        <f t="shared" ref="C226:F226" si="18">SUM(C223:C225)</f>
        <v>15.420000000000002</v>
      </c>
      <c r="D226" s="99">
        <f t="shared" si="18"/>
        <v>13.67</v>
      </c>
      <c r="E226" s="99">
        <f t="shared" si="18"/>
        <v>68.42</v>
      </c>
      <c r="F226" s="99">
        <f t="shared" si="18"/>
        <v>500.62000000000006</v>
      </c>
      <c r="G226" s="105"/>
      <c r="H226" s="105"/>
    </row>
    <row r="227" spans="1:8" ht="21.6" customHeight="1">
      <c r="A227" s="103" t="s">
        <v>39</v>
      </c>
      <c r="B227" s="107"/>
      <c r="C227" s="108">
        <f t="shared" ref="C227:F227" si="19">C226+C221+C211</f>
        <v>63.966666666666669</v>
      </c>
      <c r="D227" s="108">
        <f t="shared" si="19"/>
        <v>62.916666666666664</v>
      </c>
      <c r="E227" s="108">
        <f t="shared" si="19"/>
        <v>321.27333333333337</v>
      </c>
      <c r="F227" s="108">
        <f t="shared" si="19"/>
        <v>2150.6433333333334</v>
      </c>
      <c r="G227" s="105"/>
      <c r="H227" s="105"/>
    </row>
    <row r="228" spans="1:8" ht="7.9" customHeight="1"/>
    <row r="229" spans="1:8" s="98" customFormat="1" ht="28.35" customHeight="1">
      <c r="A229" s="125" t="s">
        <v>194</v>
      </c>
      <c r="B229" s="139"/>
      <c r="C229" s="139"/>
      <c r="D229" s="139"/>
      <c r="E229" s="139"/>
      <c r="F229" s="139"/>
      <c r="G229" s="139"/>
      <c r="H229" s="139"/>
    </row>
    <row r="230" spans="1:8" ht="13.35" customHeight="1">
      <c r="A230" s="134" t="s">
        <v>0</v>
      </c>
      <c r="B230" s="127" t="s">
        <v>1</v>
      </c>
      <c r="C230" s="129" t="s">
        <v>2</v>
      </c>
      <c r="D230" s="140"/>
      <c r="E230" s="141"/>
      <c r="F230" s="132" t="s">
        <v>3</v>
      </c>
      <c r="G230" s="127" t="s">
        <v>4</v>
      </c>
      <c r="H230" s="127" t="s">
        <v>5</v>
      </c>
    </row>
    <row r="231" spans="1:8" ht="26.65" customHeight="1">
      <c r="A231" s="142"/>
      <c r="B231" s="143"/>
      <c r="C231" s="99" t="s">
        <v>6</v>
      </c>
      <c r="D231" s="99" t="s">
        <v>7</v>
      </c>
      <c r="E231" s="99" t="s">
        <v>8</v>
      </c>
      <c r="F231" s="144"/>
      <c r="G231" s="143"/>
      <c r="H231" s="143"/>
    </row>
    <row r="232" spans="1:8" ht="14.65" customHeight="1">
      <c r="A232" s="136" t="s">
        <v>9</v>
      </c>
      <c r="B232" s="137"/>
      <c r="C232" s="137"/>
      <c r="D232" s="137"/>
      <c r="E232" s="137"/>
      <c r="F232" s="137"/>
      <c r="G232" s="137"/>
      <c r="H232" s="138"/>
    </row>
    <row r="233" spans="1:8" ht="12.2" customHeight="1">
      <c r="A233" s="38" t="s">
        <v>158</v>
      </c>
      <c r="B233" s="100">
        <v>100</v>
      </c>
      <c r="C233" s="1">
        <v>0.4</v>
      </c>
      <c r="D233" s="1">
        <v>0.4</v>
      </c>
      <c r="E233" s="1">
        <v>9.8000000000000007</v>
      </c>
      <c r="F233" s="1">
        <v>47</v>
      </c>
      <c r="G233" s="2" t="s">
        <v>19</v>
      </c>
      <c r="H233" s="2" t="s">
        <v>12</v>
      </c>
    </row>
    <row r="234" spans="1:8" ht="12.2" customHeight="1">
      <c r="A234" s="19" t="s">
        <v>209</v>
      </c>
      <c r="B234" s="100">
        <v>200</v>
      </c>
      <c r="C234" s="1">
        <f>11.1*200/180</f>
        <v>12.333333333333334</v>
      </c>
      <c r="D234" s="1">
        <v>17.8</v>
      </c>
      <c r="E234" s="1">
        <v>35.200000000000003</v>
      </c>
      <c r="F234" s="1">
        <v>337.4</v>
      </c>
      <c r="G234" s="2" t="s">
        <v>131</v>
      </c>
      <c r="H234" s="2" t="s">
        <v>15</v>
      </c>
    </row>
    <row r="235" spans="1:8" ht="12.2" customHeight="1">
      <c r="A235" s="38" t="s">
        <v>163</v>
      </c>
      <c r="B235" s="100">
        <v>180</v>
      </c>
      <c r="C235" s="3">
        <v>4.68</v>
      </c>
      <c r="D235" s="3">
        <v>4.05</v>
      </c>
      <c r="E235" s="3">
        <v>6.48</v>
      </c>
      <c r="F235" s="3">
        <v>85.86</v>
      </c>
      <c r="G235" s="2" t="s">
        <v>50</v>
      </c>
      <c r="H235" s="2" t="s">
        <v>12</v>
      </c>
    </row>
    <row r="236" spans="1:8" ht="12.2" customHeight="1">
      <c r="A236" s="38" t="s">
        <v>32</v>
      </c>
      <c r="B236" s="100">
        <v>50</v>
      </c>
      <c r="C236" s="3">
        <v>3.8</v>
      </c>
      <c r="D236" s="3">
        <v>0.3</v>
      </c>
      <c r="E236" s="3">
        <v>25.1</v>
      </c>
      <c r="F236" s="3">
        <v>118.4</v>
      </c>
      <c r="G236" s="2" t="s">
        <v>88</v>
      </c>
      <c r="H236" s="2">
        <v>2023</v>
      </c>
    </row>
    <row r="237" spans="1:8" ht="12.2" customHeight="1">
      <c r="A237" s="38" t="s">
        <v>20</v>
      </c>
      <c r="B237" s="100">
        <v>20</v>
      </c>
      <c r="C237" s="1">
        <v>1.1200000000000001</v>
      </c>
      <c r="D237" s="1">
        <v>0.22</v>
      </c>
      <c r="E237" s="1">
        <v>9.8800000000000008</v>
      </c>
      <c r="F237" s="1">
        <v>45.98</v>
      </c>
      <c r="G237" s="106"/>
      <c r="H237" s="106" t="s">
        <v>22</v>
      </c>
    </row>
    <row r="238" spans="1:8" ht="21.6" customHeight="1">
      <c r="A238" s="103" t="s">
        <v>23</v>
      </c>
      <c r="B238" s="104">
        <f>SUM(B233:B237)</f>
        <v>550</v>
      </c>
      <c r="C238" s="99">
        <f t="shared" ref="C238:F238" si="20">SUM(C233:C237)</f>
        <v>22.333333333333336</v>
      </c>
      <c r="D238" s="99">
        <f t="shared" si="20"/>
        <v>22.77</v>
      </c>
      <c r="E238" s="99">
        <f t="shared" si="20"/>
        <v>86.460000000000008</v>
      </c>
      <c r="F238" s="99">
        <f t="shared" si="20"/>
        <v>634.64</v>
      </c>
      <c r="G238" s="105"/>
      <c r="H238" s="105"/>
    </row>
    <row r="239" spans="1:8" ht="14.65" customHeight="1">
      <c r="A239" s="136" t="s">
        <v>24</v>
      </c>
      <c r="B239" s="137"/>
      <c r="C239" s="137"/>
      <c r="D239" s="137"/>
      <c r="E239" s="137"/>
      <c r="F239" s="137"/>
      <c r="G239" s="137"/>
      <c r="H239" s="138"/>
    </row>
    <row r="240" spans="1:8" ht="12.2" customHeight="1">
      <c r="A240" s="38" t="s">
        <v>132</v>
      </c>
      <c r="B240" s="100">
        <v>100</v>
      </c>
      <c r="C240" s="3">
        <v>1.17</v>
      </c>
      <c r="D240" s="3">
        <v>4.17</v>
      </c>
      <c r="E240" s="3">
        <v>12.33</v>
      </c>
      <c r="F240" s="3">
        <v>86.5</v>
      </c>
      <c r="G240" s="2" t="s">
        <v>177</v>
      </c>
      <c r="H240" s="2" t="s">
        <v>26</v>
      </c>
    </row>
    <row r="241" spans="1:8" ht="12.2" customHeight="1">
      <c r="A241" s="38" t="s">
        <v>133</v>
      </c>
      <c r="B241" s="100">
        <v>250</v>
      </c>
      <c r="C241" s="3">
        <v>2.75</v>
      </c>
      <c r="D241" s="3">
        <v>5.13</v>
      </c>
      <c r="E241" s="3">
        <v>16.13</v>
      </c>
      <c r="F241" s="3">
        <v>110.5</v>
      </c>
      <c r="G241" s="2" t="s">
        <v>178</v>
      </c>
      <c r="H241" s="2" t="s">
        <v>36</v>
      </c>
    </row>
    <row r="242" spans="1:8" ht="12.2" customHeight="1">
      <c r="A242" s="38" t="s">
        <v>134</v>
      </c>
      <c r="B242" s="100">
        <v>180</v>
      </c>
      <c r="C242" s="3">
        <v>7.2</v>
      </c>
      <c r="D242" s="3">
        <v>11.25</v>
      </c>
      <c r="E242" s="3">
        <v>25.8</v>
      </c>
      <c r="F242" s="3">
        <v>236.64</v>
      </c>
      <c r="G242" s="2" t="s">
        <v>179</v>
      </c>
      <c r="H242" s="2" t="s">
        <v>26</v>
      </c>
    </row>
    <row r="243" spans="1:8" ht="12.2" customHeight="1">
      <c r="A243" s="38" t="s">
        <v>135</v>
      </c>
      <c r="B243" s="100">
        <v>100</v>
      </c>
      <c r="C243" s="3">
        <v>10.56</v>
      </c>
      <c r="D243" s="3">
        <v>11.33</v>
      </c>
      <c r="E243" s="3">
        <v>13.33</v>
      </c>
      <c r="F243" s="3">
        <v>190.12</v>
      </c>
      <c r="G243" s="2" t="s">
        <v>180</v>
      </c>
      <c r="H243" s="2" t="s">
        <v>36</v>
      </c>
    </row>
    <row r="244" spans="1:8" ht="12.2" customHeight="1">
      <c r="A244" s="38" t="s">
        <v>136</v>
      </c>
      <c r="B244" s="100">
        <v>200</v>
      </c>
      <c r="C244" s="3">
        <v>0.33333333333333331</v>
      </c>
      <c r="D244" s="3">
        <v>0.1111111111111111</v>
      </c>
      <c r="E244" s="3">
        <v>22.444444444444443</v>
      </c>
      <c r="F244" s="3">
        <v>99.444444444444443</v>
      </c>
      <c r="G244" s="2" t="s">
        <v>181</v>
      </c>
      <c r="H244" s="2" t="s">
        <v>36</v>
      </c>
    </row>
    <row r="245" spans="1:8" ht="12.2" customHeight="1">
      <c r="A245" s="38" t="s">
        <v>32</v>
      </c>
      <c r="B245" s="100">
        <v>50</v>
      </c>
      <c r="C245" s="3">
        <v>3.8</v>
      </c>
      <c r="D245" s="3">
        <v>0.3</v>
      </c>
      <c r="E245" s="3">
        <v>25.1</v>
      </c>
      <c r="F245" s="3">
        <v>118.4</v>
      </c>
      <c r="G245" s="2" t="s">
        <v>88</v>
      </c>
      <c r="H245" s="2">
        <v>2023</v>
      </c>
    </row>
    <row r="246" spans="1:8" ht="12.2" customHeight="1">
      <c r="A246" s="38" t="s">
        <v>20</v>
      </c>
      <c r="B246" s="100">
        <v>40</v>
      </c>
      <c r="C246" s="3">
        <v>2.65</v>
      </c>
      <c r="D246" s="3">
        <v>0.35</v>
      </c>
      <c r="E246" s="3">
        <v>16.96</v>
      </c>
      <c r="F246" s="3">
        <v>81.58</v>
      </c>
      <c r="G246" s="2" t="s">
        <v>88</v>
      </c>
      <c r="H246" s="2">
        <v>2023</v>
      </c>
    </row>
    <row r="247" spans="1:8" ht="21.6" customHeight="1">
      <c r="A247" s="103" t="s">
        <v>23</v>
      </c>
      <c r="B247" s="104">
        <f t="shared" ref="B247:F247" si="21">SUM(B240:B246)</f>
        <v>920</v>
      </c>
      <c r="C247" s="99">
        <f t="shared" si="21"/>
        <v>28.463333333333331</v>
      </c>
      <c r="D247" s="99">
        <f t="shared" si="21"/>
        <v>32.641111111111115</v>
      </c>
      <c r="E247" s="99">
        <f t="shared" si="21"/>
        <v>132.09444444444446</v>
      </c>
      <c r="F247" s="99">
        <f t="shared" si="21"/>
        <v>923.18444444444447</v>
      </c>
      <c r="G247" s="105"/>
      <c r="H247" s="105"/>
    </row>
    <row r="248" spans="1:8" ht="14.65" customHeight="1">
      <c r="A248" s="136" t="s">
        <v>33</v>
      </c>
      <c r="B248" s="137"/>
      <c r="C248" s="137"/>
      <c r="D248" s="137"/>
      <c r="E248" s="137"/>
      <c r="F248" s="137"/>
      <c r="G248" s="137"/>
      <c r="H248" s="138"/>
    </row>
    <row r="249" spans="1:8" ht="12.2" customHeight="1">
      <c r="A249" s="38" t="s">
        <v>137</v>
      </c>
      <c r="B249" s="100">
        <v>100</v>
      </c>
      <c r="C249" s="3">
        <v>6.58</v>
      </c>
      <c r="D249" s="3">
        <v>6.91</v>
      </c>
      <c r="E249" s="3">
        <v>20.73</v>
      </c>
      <c r="F249" s="3">
        <v>165.18</v>
      </c>
      <c r="G249" s="2" t="s">
        <v>88</v>
      </c>
      <c r="H249" s="2">
        <v>2023</v>
      </c>
    </row>
    <row r="250" spans="1:8" ht="12.2" customHeight="1">
      <c r="A250" s="38" t="s">
        <v>138</v>
      </c>
      <c r="B250" s="100">
        <v>20</v>
      </c>
      <c r="C250" s="3">
        <v>4.6399999999999997</v>
      </c>
      <c r="D250" s="3">
        <v>3.89</v>
      </c>
      <c r="E250" s="3">
        <v>9.3333333333333338E-2</v>
      </c>
      <c r="F250" s="3">
        <v>72</v>
      </c>
      <c r="G250" s="2" t="s">
        <v>139</v>
      </c>
      <c r="H250" s="2">
        <v>2017</v>
      </c>
    </row>
    <row r="251" spans="1:8" ht="12.2" customHeight="1">
      <c r="A251" s="38" t="s">
        <v>53</v>
      </c>
      <c r="B251" s="100">
        <v>200</v>
      </c>
      <c r="C251" s="3">
        <f>0.6*200/180</f>
        <v>0.66666666666666663</v>
      </c>
      <c r="D251" s="3">
        <f>0.1*200/180</f>
        <v>0.1111111111111111</v>
      </c>
      <c r="E251" s="3">
        <f>24.9*200/180</f>
        <v>27.666666666666668</v>
      </c>
      <c r="F251" s="3">
        <f>119.5*200/180</f>
        <v>132.77777777777777</v>
      </c>
      <c r="G251" s="2" t="s">
        <v>54</v>
      </c>
    </row>
    <row r="252" spans="1:8" ht="12.2" customHeight="1">
      <c r="A252" s="38" t="s">
        <v>141</v>
      </c>
      <c r="B252" s="100">
        <v>30</v>
      </c>
      <c r="C252" s="3">
        <v>1.3</v>
      </c>
      <c r="D252" s="3">
        <v>2.9</v>
      </c>
      <c r="E252" s="3">
        <v>16.3</v>
      </c>
      <c r="F252" s="3">
        <v>85.01</v>
      </c>
      <c r="G252" s="106"/>
      <c r="H252" s="106"/>
    </row>
    <row r="253" spans="1:8" ht="12.2" customHeight="1">
      <c r="A253" s="103" t="s">
        <v>23</v>
      </c>
      <c r="B253" s="104">
        <f>SUM(B249:B252)</f>
        <v>350</v>
      </c>
      <c r="C253" s="99">
        <f t="shared" ref="C253:F253" si="22">SUM(C249:C252)</f>
        <v>13.186666666666666</v>
      </c>
      <c r="D253" s="99">
        <f t="shared" si="22"/>
        <v>13.811111111111112</v>
      </c>
      <c r="E253" s="99">
        <f t="shared" si="22"/>
        <v>64.790000000000006</v>
      </c>
      <c r="F253" s="99">
        <f t="shared" si="22"/>
        <v>454.96777777777777</v>
      </c>
      <c r="G253" s="105"/>
      <c r="H253" s="105"/>
    </row>
    <row r="254" spans="1:8" ht="21.6" customHeight="1">
      <c r="A254" s="103" t="s">
        <v>39</v>
      </c>
      <c r="B254" s="107"/>
      <c r="C254" s="108">
        <f t="shared" ref="C254:F254" si="23">C253+C247+C238</f>
        <v>63.983333333333334</v>
      </c>
      <c r="D254" s="108">
        <f t="shared" si="23"/>
        <v>69.222222222222229</v>
      </c>
      <c r="E254" s="108">
        <f t="shared" si="23"/>
        <v>283.34444444444443</v>
      </c>
      <c r="F254" s="108">
        <f t="shared" si="23"/>
        <v>2012.7922222222223</v>
      </c>
      <c r="G254" s="105"/>
      <c r="H254" s="105"/>
    </row>
    <row r="255" spans="1:8" s="98" customFormat="1" ht="28.35" customHeight="1">
      <c r="A255" s="125" t="s">
        <v>195</v>
      </c>
      <c r="B255" s="139"/>
      <c r="C255" s="139"/>
      <c r="D255" s="139"/>
      <c r="E255" s="139"/>
      <c r="F255" s="139"/>
      <c r="G255" s="139"/>
      <c r="H255" s="139"/>
    </row>
    <row r="256" spans="1:8" ht="13.35" customHeight="1">
      <c r="A256" s="134" t="s">
        <v>0</v>
      </c>
      <c r="B256" s="127" t="s">
        <v>1</v>
      </c>
      <c r="C256" s="129" t="s">
        <v>2</v>
      </c>
      <c r="D256" s="140"/>
      <c r="E256" s="141"/>
      <c r="F256" s="132" t="s">
        <v>3</v>
      </c>
      <c r="G256" s="127" t="s">
        <v>4</v>
      </c>
      <c r="H256" s="127" t="s">
        <v>5</v>
      </c>
    </row>
    <row r="257" spans="1:8" ht="26.65" customHeight="1">
      <c r="A257" s="142"/>
      <c r="B257" s="143"/>
      <c r="C257" s="99" t="s">
        <v>6</v>
      </c>
      <c r="D257" s="99" t="s">
        <v>7</v>
      </c>
      <c r="E257" s="99" t="s">
        <v>8</v>
      </c>
      <c r="F257" s="144"/>
      <c r="G257" s="143"/>
      <c r="H257" s="143"/>
    </row>
    <row r="258" spans="1:8" ht="14.65" customHeight="1">
      <c r="A258" s="136" t="s">
        <v>9</v>
      </c>
      <c r="B258" s="137"/>
      <c r="C258" s="137"/>
      <c r="D258" s="137"/>
      <c r="E258" s="137"/>
      <c r="F258" s="137"/>
      <c r="G258" s="137"/>
      <c r="H258" s="138"/>
    </row>
    <row r="259" spans="1:8" ht="12.2" customHeight="1">
      <c r="A259" s="38" t="s">
        <v>142</v>
      </c>
      <c r="B259" s="100">
        <v>100</v>
      </c>
      <c r="C259" s="1">
        <v>1.8</v>
      </c>
      <c r="D259" s="1">
        <v>5.0999999999999996</v>
      </c>
      <c r="E259" s="1">
        <v>6.2</v>
      </c>
      <c r="F259" s="1">
        <v>78.8</v>
      </c>
      <c r="G259" s="2" t="s">
        <v>21</v>
      </c>
      <c r="H259" s="2" t="s">
        <v>45</v>
      </c>
    </row>
    <row r="260" spans="1:8" ht="12.2" customHeight="1">
      <c r="A260" s="38" t="s">
        <v>143</v>
      </c>
      <c r="B260" s="100">
        <v>180</v>
      </c>
      <c r="C260" s="1">
        <v>6.1</v>
      </c>
      <c r="D260" s="1">
        <f>8*180/150</f>
        <v>9.6</v>
      </c>
      <c r="E260" s="1">
        <v>24.6</v>
      </c>
      <c r="F260" s="1">
        <v>246.36</v>
      </c>
      <c r="G260" s="2" t="s">
        <v>35</v>
      </c>
      <c r="H260" s="2" t="s">
        <v>36</v>
      </c>
    </row>
    <row r="261" spans="1:8" ht="12.2" customHeight="1">
      <c r="A261" s="38" t="s">
        <v>144</v>
      </c>
      <c r="B261" s="100">
        <v>130</v>
      </c>
      <c r="C261" s="1">
        <v>10.3</v>
      </c>
      <c r="D261" s="1">
        <v>9.4</v>
      </c>
      <c r="E261" s="1">
        <v>6.71</v>
      </c>
      <c r="F261" s="1">
        <v>182.47</v>
      </c>
      <c r="G261" s="2" t="s">
        <v>145</v>
      </c>
      <c r="H261" s="2" t="s">
        <v>15</v>
      </c>
    </row>
    <row r="262" spans="1:8" ht="12.2" customHeight="1">
      <c r="A262" s="38" t="s">
        <v>140</v>
      </c>
      <c r="B262" s="100">
        <v>200</v>
      </c>
      <c r="C262" s="3">
        <v>1</v>
      </c>
      <c r="D262" s="3">
        <v>0</v>
      </c>
      <c r="E262" s="3">
        <v>20.2</v>
      </c>
      <c r="F262" s="3">
        <v>84.8</v>
      </c>
      <c r="G262" s="2" t="s">
        <v>31</v>
      </c>
      <c r="H262" s="2">
        <v>2017</v>
      </c>
    </row>
    <row r="263" spans="1:8" ht="12.2" customHeight="1">
      <c r="A263" s="38" t="s">
        <v>32</v>
      </c>
      <c r="B263" s="100">
        <v>30</v>
      </c>
      <c r="C263" s="3">
        <v>2.2999999999999998</v>
      </c>
      <c r="D263" s="3">
        <v>0.2</v>
      </c>
      <c r="E263" s="3">
        <v>15.1</v>
      </c>
      <c r="F263" s="3">
        <v>71</v>
      </c>
      <c r="G263" s="2" t="s">
        <v>88</v>
      </c>
      <c r="H263" s="2">
        <v>2023</v>
      </c>
    </row>
    <row r="264" spans="1:8" ht="12.2" customHeight="1">
      <c r="A264" s="38" t="s">
        <v>20</v>
      </c>
      <c r="B264" s="100">
        <v>30</v>
      </c>
      <c r="C264" s="3">
        <v>1.99</v>
      </c>
      <c r="D264" s="3">
        <v>0.26</v>
      </c>
      <c r="E264" s="3">
        <v>12.72</v>
      </c>
      <c r="F264" s="3">
        <v>61.19</v>
      </c>
      <c r="G264" s="2" t="s">
        <v>88</v>
      </c>
      <c r="H264" s="2">
        <v>2023</v>
      </c>
    </row>
    <row r="265" spans="1:8" ht="21.6" customHeight="1">
      <c r="A265" s="103" t="s">
        <v>23</v>
      </c>
      <c r="B265" s="104">
        <f>SUM(B259:B264)</f>
        <v>670</v>
      </c>
      <c r="C265" s="99">
        <f t="shared" ref="C265:F265" si="24">SUM(C259:C264)</f>
        <v>23.49</v>
      </c>
      <c r="D265" s="99">
        <f t="shared" si="24"/>
        <v>24.560000000000002</v>
      </c>
      <c r="E265" s="99">
        <f t="shared" si="24"/>
        <v>85.529999999999987</v>
      </c>
      <c r="F265" s="99">
        <f t="shared" si="24"/>
        <v>724.61999999999989</v>
      </c>
      <c r="G265" s="105"/>
      <c r="H265" s="105"/>
    </row>
    <row r="266" spans="1:8" ht="14.65" customHeight="1">
      <c r="A266" s="136" t="s">
        <v>24</v>
      </c>
      <c r="B266" s="137"/>
      <c r="C266" s="137"/>
      <c r="D266" s="137"/>
      <c r="E266" s="137"/>
      <c r="F266" s="137"/>
      <c r="G266" s="137"/>
      <c r="H266" s="138"/>
    </row>
    <row r="267" spans="1:8" ht="12.2" customHeight="1">
      <c r="A267" s="19" t="s">
        <v>25</v>
      </c>
      <c r="B267" s="20">
        <v>100</v>
      </c>
      <c r="C267" s="1">
        <v>1.9</v>
      </c>
      <c r="D267" s="1">
        <v>8.9</v>
      </c>
      <c r="E267" s="1">
        <f>4.6*100/60</f>
        <v>7.6666666666666661</v>
      </c>
      <c r="F267" s="1">
        <f>71.4*100/60</f>
        <v>119.00000000000001</v>
      </c>
      <c r="G267" s="2" t="s">
        <v>88</v>
      </c>
      <c r="H267" s="2" t="s">
        <v>26</v>
      </c>
    </row>
    <row r="268" spans="1:8" ht="12.2" customHeight="1">
      <c r="A268" s="38" t="s">
        <v>146</v>
      </c>
      <c r="B268" s="100">
        <v>250</v>
      </c>
      <c r="C268" s="3">
        <v>1.59</v>
      </c>
      <c r="D268" s="3">
        <v>4.99</v>
      </c>
      <c r="E268" s="3">
        <v>9.14</v>
      </c>
      <c r="F268" s="3">
        <v>95.25</v>
      </c>
      <c r="G268" s="2" t="s">
        <v>84</v>
      </c>
      <c r="H268" s="2">
        <v>2017</v>
      </c>
    </row>
    <row r="269" spans="1:8" s="98" customFormat="1" ht="12.2" customHeight="1">
      <c r="A269" s="19" t="s">
        <v>259</v>
      </c>
      <c r="B269" s="20">
        <v>200</v>
      </c>
      <c r="C269" s="1">
        <v>15.6</v>
      </c>
      <c r="D269" s="1">
        <v>11.7</v>
      </c>
      <c r="E269" s="1">
        <v>38.1</v>
      </c>
      <c r="F269" s="1">
        <v>236.3</v>
      </c>
      <c r="G269" s="2" t="s">
        <v>35</v>
      </c>
      <c r="H269" s="19" t="s">
        <v>36</v>
      </c>
    </row>
    <row r="270" spans="1:8" ht="12.2" customHeight="1">
      <c r="A270" s="38" t="s">
        <v>159</v>
      </c>
      <c r="B270" s="100">
        <v>220</v>
      </c>
      <c r="C270" s="3">
        <v>6.38</v>
      </c>
      <c r="D270" s="3">
        <v>5.5</v>
      </c>
      <c r="E270" s="3">
        <v>8.8000000000000007</v>
      </c>
      <c r="F270" s="3">
        <v>116.6</v>
      </c>
      <c r="G270" s="2" t="s">
        <v>50</v>
      </c>
      <c r="H270" s="2" t="s">
        <v>12</v>
      </c>
    </row>
    <row r="271" spans="1:8" ht="12.2" customHeight="1">
      <c r="A271" s="38" t="s">
        <v>165</v>
      </c>
      <c r="B271" s="100">
        <v>150</v>
      </c>
      <c r="C271" s="3">
        <v>2</v>
      </c>
      <c r="D271" s="3">
        <v>1.5</v>
      </c>
      <c r="E271" s="3">
        <v>13.2</v>
      </c>
      <c r="F271" s="3">
        <v>66.3</v>
      </c>
      <c r="G271" s="2" t="s">
        <v>170</v>
      </c>
      <c r="H271" s="2">
        <v>2023</v>
      </c>
    </row>
    <row r="272" spans="1:8" ht="12.2" customHeight="1">
      <c r="A272" s="38" t="s">
        <v>32</v>
      </c>
      <c r="B272" s="100">
        <v>50</v>
      </c>
      <c r="C272" s="3">
        <v>3.8</v>
      </c>
      <c r="D272" s="3">
        <v>0.3</v>
      </c>
      <c r="E272" s="3">
        <v>25.1</v>
      </c>
      <c r="F272" s="3">
        <v>118.4</v>
      </c>
      <c r="G272" s="2" t="s">
        <v>88</v>
      </c>
      <c r="H272" s="2">
        <v>2023</v>
      </c>
    </row>
    <row r="273" spans="1:8" ht="12.2" customHeight="1">
      <c r="A273" s="38" t="s">
        <v>20</v>
      </c>
      <c r="B273" s="100">
        <v>40</v>
      </c>
      <c r="C273" s="3">
        <v>2.65</v>
      </c>
      <c r="D273" s="3">
        <v>0.35</v>
      </c>
      <c r="E273" s="3">
        <v>16.96</v>
      </c>
      <c r="F273" s="3">
        <v>81.58</v>
      </c>
      <c r="G273" s="2" t="s">
        <v>88</v>
      </c>
      <c r="H273" s="2">
        <v>2023</v>
      </c>
    </row>
    <row r="274" spans="1:8" ht="21.6" customHeight="1">
      <c r="A274" s="103" t="s">
        <v>23</v>
      </c>
      <c r="B274" s="104">
        <f>SUM(B267:B273)</f>
        <v>1010</v>
      </c>
      <c r="C274" s="99">
        <f>SUM(C267:C273)</f>
        <v>33.92</v>
      </c>
      <c r="D274" s="99">
        <f>SUM(D267:D273)</f>
        <v>33.24</v>
      </c>
      <c r="E274" s="99">
        <f>SUM(E267:E273)</f>
        <v>118.96666666666667</v>
      </c>
      <c r="F274" s="99">
        <f>SUM(F267:F273)</f>
        <v>833.43</v>
      </c>
      <c r="G274" s="105"/>
      <c r="H274" s="105"/>
    </row>
    <row r="275" spans="1:8" ht="14.65" customHeight="1">
      <c r="A275" s="136" t="s">
        <v>33</v>
      </c>
      <c r="B275" s="137"/>
      <c r="C275" s="137"/>
      <c r="D275" s="137"/>
      <c r="E275" s="137"/>
      <c r="F275" s="137"/>
      <c r="G275" s="137"/>
      <c r="H275" s="138"/>
    </row>
    <row r="276" spans="1:8" ht="12.2" customHeight="1">
      <c r="A276" s="38" t="s">
        <v>149</v>
      </c>
      <c r="B276" s="100">
        <v>200</v>
      </c>
      <c r="C276" s="3">
        <v>10.53</v>
      </c>
      <c r="D276" s="3">
        <v>13.4</v>
      </c>
      <c r="E276" s="3">
        <v>23.13</v>
      </c>
      <c r="F276" s="3">
        <v>258.25</v>
      </c>
      <c r="G276" s="2" t="s">
        <v>86</v>
      </c>
      <c r="H276" s="2">
        <v>2017</v>
      </c>
    </row>
    <row r="277" spans="1:8" ht="12.2" customHeight="1">
      <c r="A277" s="38" t="s">
        <v>80</v>
      </c>
      <c r="B277" s="100">
        <v>180</v>
      </c>
      <c r="C277" s="3">
        <v>0.14000000000000001</v>
      </c>
      <c r="D277" s="3">
        <v>0.14000000000000001</v>
      </c>
      <c r="E277" s="3">
        <v>25.09</v>
      </c>
      <c r="F277" s="3">
        <v>103.14</v>
      </c>
      <c r="G277" s="109" t="s">
        <v>76</v>
      </c>
      <c r="H277" s="109">
        <v>2017</v>
      </c>
    </row>
    <row r="278" spans="1:8" ht="12.2" customHeight="1">
      <c r="A278" s="38" t="s">
        <v>20</v>
      </c>
      <c r="B278" s="100">
        <v>20</v>
      </c>
      <c r="C278" s="3">
        <v>1.1200000000000001</v>
      </c>
      <c r="D278" s="3">
        <v>0.22</v>
      </c>
      <c r="E278" s="3">
        <v>9.8800000000000008</v>
      </c>
      <c r="F278" s="3">
        <v>45.98</v>
      </c>
      <c r="G278" s="2" t="s">
        <v>88</v>
      </c>
      <c r="H278" s="2">
        <v>2023</v>
      </c>
    </row>
    <row r="279" spans="1:8" ht="12.2" customHeight="1">
      <c r="A279" s="103" t="s">
        <v>23</v>
      </c>
      <c r="B279" s="104">
        <f>SUM(B276:B278)</f>
        <v>400</v>
      </c>
      <c r="C279" s="99">
        <f t="shared" ref="C279:F279" si="25">SUM(C276:C278)</f>
        <v>11.79</v>
      </c>
      <c r="D279" s="99">
        <f t="shared" si="25"/>
        <v>13.760000000000002</v>
      </c>
      <c r="E279" s="99">
        <f t="shared" si="25"/>
        <v>58.1</v>
      </c>
      <c r="F279" s="99">
        <f t="shared" si="25"/>
        <v>407.37</v>
      </c>
      <c r="G279" s="105"/>
      <c r="H279" s="105"/>
    </row>
    <row r="280" spans="1:8" ht="21.6" customHeight="1">
      <c r="A280" s="103" t="s">
        <v>39</v>
      </c>
      <c r="B280" s="107"/>
      <c r="C280" s="108">
        <f>C279+C274+C265</f>
        <v>69.2</v>
      </c>
      <c r="D280" s="108">
        <f>D279+D274+D265</f>
        <v>71.56</v>
      </c>
      <c r="E280" s="108">
        <f>E279+E274+E265</f>
        <v>262.59666666666664</v>
      </c>
      <c r="F280" s="108">
        <f>F279+F274+F265</f>
        <v>1965.4199999999998</v>
      </c>
      <c r="G280" s="105"/>
      <c r="H280" s="105"/>
    </row>
    <row r="281" spans="1:8" s="98" customFormat="1" ht="28.35" customHeight="1">
      <c r="A281" s="125" t="s">
        <v>196</v>
      </c>
      <c r="B281" s="139"/>
      <c r="C281" s="139"/>
      <c r="D281" s="139"/>
      <c r="E281" s="139"/>
      <c r="F281" s="139"/>
      <c r="G281" s="139"/>
      <c r="H281" s="139"/>
    </row>
    <row r="282" spans="1:8" ht="13.35" customHeight="1">
      <c r="A282" s="134" t="s">
        <v>0</v>
      </c>
      <c r="B282" s="127" t="s">
        <v>1</v>
      </c>
      <c r="C282" s="129" t="s">
        <v>2</v>
      </c>
      <c r="D282" s="140"/>
      <c r="E282" s="141"/>
      <c r="F282" s="132" t="s">
        <v>3</v>
      </c>
      <c r="G282" s="127" t="s">
        <v>4</v>
      </c>
      <c r="H282" s="127" t="s">
        <v>5</v>
      </c>
    </row>
    <row r="283" spans="1:8" ht="26.65" customHeight="1">
      <c r="A283" s="142"/>
      <c r="B283" s="143"/>
      <c r="C283" s="99" t="s">
        <v>6</v>
      </c>
      <c r="D283" s="99" t="s">
        <v>7</v>
      </c>
      <c r="E283" s="99" t="s">
        <v>8</v>
      </c>
      <c r="F283" s="144"/>
      <c r="G283" s="143"/>
      <c r="H283" s="143"/>
    </row>
    <row r="284" spans="1:8" ht="14.65" customHeight="1">
      <c r="A284" s="136" t="s">
        <v>9</v>
      </c>
      <c r="B284" s="137"/>
      <c r="C284" s="137"/>
      <c r="D284" s="137"/>
      <c r="E284" s="137"/>
      <c r="F284" s="137"/>
      <c r="G284" s="137"/>
      <c r="H284" s="138"/>
    </row>
    <row r="285" spans="1:8" ht="12.2" customHeight="1">
      <c r="A285" s="38" t="s">
        <v>150</v>
      </c>
      <c r="B285" s="100">
        <v>250</v>
      </c>
      <c r="C285" s="3">
        <v>7.7</v>
      </c>
      <c r="D285" s="3">
        <v>9.4</v>
      </c>
      <c r="E285" s="3">
        <v>35.799999999999997</v>
      </c>
      <c r="F285" s="3">
        <v>172.2</v>
      </c>
      <c r="G285" s="106" t="s">
        <v>58</v>
      </c>
      <c r="H285" s="106" t="s">
        <v>12</v>
      </c>
    </row>
    <row r="286" spans="1:8" ht="12.2" customHeight="1">
      <c r="A286" s="38" t="s">
        <v>90</v>
      </c>
      <c r="B286" s="100">
        <v>100</v>
      </c>
      <c r="C286" s="3">
        <f>6.7*100/75</f>
        <v>8.9333333333333336</v>
      </c>
      <c r="D286" s="3">
        <f>7.5*100/75</f>
        <v>10</v>
      </c>
      <c r="E286" s="3">
        <v>30.6</v>
      </c>
      <c r="F286" s="3">
        <v>287.39999999999998</v>
      </c>
      <c r="G286" s="106" t="s">
        <v>91</v>
      </c>
      <c r="H286" s="106" t="s">
        <v>15</v>
      </c>
    </row>
    <row r="287" spans="1:8" ht="12.2" customHeight="1">
      <c r="A287" s="38" t="s">
        <v>167</v>
      </c>
      <c r="B287" s="100">
        <v>180</v>
      </c>
      <c r="C287" s="3">
        <v>4.68</v>
      </c>
      <c r="D287" s="3">
        <v>4.05</v>
      </c>
      <c r="E287" s="3">
        <v>6.48</v>
      </c>
      <c r="F287" s="3">
        <v>85.86</v>
      </c>
      <c r="G287" s="106" t="s">
        <v>50</v>
      </c>
      <c r="H287" s="106" t="s">
        <v>12</v>
      </c>
    </row>
    <row r="288" spans="1:8" ht="12.2" customHeight="1">
      <c r="A288" s="38" t="s">
        <v>20</v>
      </c>
      <c r="B288" s="100">
        <v>30</v>
      </c>
      <c r="C288" s="3">
        <v>1.99</v>
      </c>
      <c r="D288" s="3">
        <v>0.26</v>
      </c>
      <c r="E288" s="3">
        <v>12.72</v>
      </c>
      <c r="F288" s="3">
        <v>61.19</v>
      </c>
      <c r="G288" s="2" t="s">
        <v>88</v>
      </c>
      <c r="H288" s="2">
        <v>2023</v>
      </c>
    </row>
    <row r="289" spans="1:8" ht="12.2" customHeight="1">
      <c r="A289" s="38" t="s">
        <v>32</v>
      </c>
      <c r="B289" s="100">
        <v>20</v>
      </c>
      <c r="C289" s="3">
        <v>1.53</v>
      </c>
      <c r="D289" s="3">
        <v>0.12</v>
      </c>
      <c r="E289" s="3">
        <v>10.039999999999999</v>
      </c>
      <c r="F289" s="3">
        <v>47.36</v>
      </c>
      <c r="G289" s="2" t="s">
        <v>88</v>
      </c>
      <c r="H289" s="2">
        <v>2023</v>
      </c>
    </row>
    <row r="290" spans="1:8" ht="12.2" customHeight="1">
      <c r="A290" s="103" t="s">
        <v>23</v>
      </c>
      <c r="B290" s="104">
        <f>SUM(B285:B289)</f>
        <v>580</v>
      </c>
      <c r="C290" s="99">
        <f t="shared" ref="C290:F290" si="26">SUM(C285:C289)</f>
        <v>24.833333333333332</v>
      </c>
      <c r="D290" s="99">
        <f t="shared" si="26"/>
        <v>23.830000000000002</v>
      </c>
      <c r="E290" s="99">
        <f t="shared" si="26"/>
        <v>95.640000000000015</v>
      </c>
      <c r="F290" s="99">
        <f t="shared" si="26"/>
        <v>654.00999999999988</v>
      </c>
      <c r="G290" s="105"/>
      <c r="H290" s="105"/>
    </row>
    <row r="291" spans="1:8" ht="14.65" customHeight="1">
      <c r="A291" s="136" t="s">
        <v>24</v>
      </c>
      <c r="B291" s="137"/>
      <c r="C291" s="137"/>
      <c r="D291" s="137"/>
      <c r="E291" s="137"/>
      <c r="F291" s="137"/>
      <c r="G291" s="137"/>
      <c r="H291" s="138"/>
    </row>
    <row r="292" spans="1:8" ht="12.2" customHeight="1">
      <c r="A292" s="38" t="s">
        <v>55</v>
      </c>
      <c r="B292" s="100">
        <v>100</v>
      </c>
      <c r="C292" s="1">
        <v>1.6</v>
      </c>
      <c r="D292" s="1">
        <v>5.0999999999999996</v>
      </c>
      <c r="E292" s="1">
        <v>8.1999999999999993</v>
      </c>
      <c r="F292" s="1">
        <v>87.6</v>
      </c>
      <c r="G292" s="2" t="s">
        <v>56</v>
      </c>
      <c r="H292" s="2">
        <v>2017</v>
      </c>
    </row>
    <row r="293" spans="1:8" ht="12.2" customHeight="1">
      <c r="A293" s="38" t="s">
        <v>158</v>
      </c>
      <c r="B293" s="100">
        <v>100</v>
      </c>
      <c r="C293" s="101">
        <f>0.5*100/120</f>
        <v>0.41666666666666669</v>
      </c>
      <c r="D293" s="101">
        <v>0.4</v>
      </c>
      <c r="E293" s="101">
        <f>11.8*100/120</f>
        <v>9.8333333333333339</v>
      </c>
      <c r="F293" s="101">
        <f>56.4*100/120</f>
        <v>47</v>
      </c>
      <c r="G293" s="106" t="s">
        <v>152</v>
      </c>
      <c r="H293" s="106" t="s">
        <v>12</v>
      </c>
    </row>
    <row r="294" spans="1:8" ht="12.2" customHeight="1">
      <c r="A294" s="38" t="s">
        <v>151</v>
      </c>
      <c r="B294" s="100">
        <v>250</v>
      </c>
      <c r="C294" s="3">
        <v>2.4</v>
      </c>
      <c r="D294" s="3">
        <v>3.7</v>
      </c>
      <c r="E294" s="3">
        <v>11.9</v>
      </c>
      <c r="F294" s="3">
        <v>94.3</v>
      </c>
      <c r="G294" s="106" t="s">
        <v>154</v>
      </c>
      <c r="H294" s="106" t="s">
        <v>36</v>
      </c>
    </row>
    <row r="295" spans="1:8" ht="12.2" customHeight="1">
      <c r="A295" s="38" t="s">
        <v>153</v>
      </c>
      <c r="B295" s="100">
        <v>200</v>
      </c>
      <c r="C295" s="3">
        <v>20</v>
      </c>
      <c r="D295" s="3">
        <v>22.2</v>
      </c>
      <c r="E295" s="3">
        <v>26.9</v>
      </c>
      <c r="F295" s="3">
        <v>389</v>
      </c>
    </row>
    <row r="296" spans="1:8" ht="12.2" customHeight="1">
      <c r="A296" s="38" t="s">
        <v>255</v>
      </c>
      <c r="B296" s="100">
        <v>200</v>
      </c>
      <c r="C296" s="3">
        <v>0.6</v>
      </c>
      <c r="D296" s="3">
        <v>0.09</v>
      </c>
      <c r="E296" s="3">
        <v>32.01</v>
      </c>
      <c r="F296" s="3">
        <v>132.80000000000001</v>
      </c>
      <c r="G296" s="106" t="s">
        <v>19</v>
      </c>
      <c r="H296" s="106" t="s">
        <v>12</v>
      </c>
    </row>
    <row r="297" spans="1:8" ht="12.2" customHeight="1">
      <c r="A297" s="38" t="s">
        <v>32</v>
      </c>
      <c r="B297" s="100">
        <v>50</v>
      </c>
      <c r="C297" s="3">
        <v>3.8</v>
      </c>
      <c r="D297" s="3">
        <v>0.3</v>
      </c>
      <c r="E297" s="3">
        <v>25.1</v>
      </c>
      <c r="F297" s="3">
        <v>118.4</v>
      </c>
      <c r="G297" s="2" t="s">
        <v>88</v>
      </c>
      <c r="H297" s="2">
        <v>2023</v>
      </c>
    </row>
    <row r="298" spans="1:8" ht="12.2" customHeight="1">
      <c r="A298" s="38" t="s">
        <v>20</v>
      </c>
      <c r="B298" s="100">
        <v>40</v>
      </c>
      <c r="C298" s="3">
        <v>2.65</v>
      </c>
      <c r="D298" s="3">
        <v>0.35</v>
      </c>
      <c r="E298" s="3">
        <v>16.96</v>
      </c>
      <c r="F298" s="3">
        <v>81.58</v>
      </c>
      <c r="G298" s="2" t="s">
        <v>88</v>
      </c>
      <c r="H298" s="2">
        <v>2023</v>
      </c>
    </row>
    <row r="299" spans="1:8" ht="21.6" customHeight="1">
      <c r="A299" s="103" t="s">
        <v>23</v>
      </c>
      <c r="B299" s="104">
        <f>SUM(B292:B298)</f>
        <v>940</v>
      </c>
      <c r="C299" s="99">
        <f t="shared" ref="C299:F299" si="27">SUM(C292:C298)</f>
        <v>31.466666666666665</v>
      </c>
      <c r="D299" s="99">
        <f t="shared" si="27"/>
        <v>32.14</v>
      </c>
      <c r="E299" s="99">
        <f t="shared" si="27"/>
        <v>130.90333333333334</v>
      </c>
      <c r="F299" s="99">
        <f t="shared" si="27"/>
        <v>950.68000000000006</v>
      </c>
      <c r="G299" s="105"/>
      <c r="H299" s="105"/>
    </row>
    <row r="300" spans="1:8" ht="21.6" customHeight="1">
      <c r="A300" s="103" t="s">
        <v>39</v>
      </c>
      <c r="B300" s="107"/>
      <c r="C300" s="108">
        <f>C299+C290</f>
        <v>56.3</v>
      </c>
      <c r="D300" s="108">
        <f t="shared" ref="D300:F300" si="28">D299+D290</f>
        <v>55.97</v>
      </c>
      <c r="E300" s="108">
        <f t="shared" si="28"/>
        <v>226.54333333333335</v>
      </c>
      <c r="F300" s="108">
        <f t="shared" si="28"/>
        <v>1604.69</v>
      </c>
      <c r="G300" s="105"/>
      <c r="H300" s="105"/>
    </row>
    <row r="302" spans="1:8" s="4" customFormat="1" ht="14.1" customHeight="1">
      <c r="A302" s="125" t="s">
        <v>197</v>
      </c>
      <c r="B302" s="126"/>
      <c r="C302" s="126"/>
      <c r="D302" s="126"/>
      <c r="E302" s="126"/>
      <c r="F302" s="126"/>
      <c r="G302" s="6"/>
      <c r="H302" s="7"/>
    </row>
    <row r="303" spans="1:8" s="98" customFormat="1" ht="13.35" customHeight="1">
      <c r="A303" s="110" t="s">
        <v>0</v>
      </c>
      <c r="B303" s="127" t="s">
        <v>1</v>
      </c>
      <c r="C303" s="129" t="s">
        <v>2</v>
      </c>
      <c r="D303" s="130"/>
      <c r="E303" s="131"/>
      <c r="F303" s="132" t="s">
        <v>3</v>
      </c>
      <c r="G303" s="127" t="s">
        <v>4</v>
      </c>
      <c r="H303" s="134" t="s">
        <v>5</v>
      </c>
    </row>
    <row r="304" spans="1:8" s="98" customFormat="1" ht="26.65" customHeight="1">
      <c r="A304" s="110"/>
      <c r="B304" s="128"/>
      <c r="C304" s="111" t="s">
        <v>6</v>
      </c>
      <c r="D304" s="111" t="s">
        <v>7</v>
      </c>
      <c r="E304" s="111" t="s">
        <v>8</v>
      </c>
      <c r="F304" s="133"/>
      <c r="G304" s="128"/>
      <c r="H304" s="135"/>
    </row>
    <row r="305" spans="1:8" s="13" customFormat="1" ht="14.1" customHeight="1">
      <c r="A305" s="8" t="s">
        <v>198</v>
      </c>
      <c r="B305" s="9"/>
      <c r="C305" s="10">
        <f>C300+C280+C254+C227+C199+C174+C147+C128+C103+C78+C53+C28</f>
        <v>761.64155555555556</v>
      </c>
      <c r="D305" s="10">
        <f>D300+D280+D254+D227+D199+D174+D147+D128+D103+D78+D53+D28</f>
        <v>772.79988888888886</v>
      </c>
      <c r="E305" s="10">
        <f>E300+E280+E254+E227+E199+E174+E147+E128+E103+E78+E53+E28</f>
        <v>3179.5086666666662</v>
      </c>
      <c r="F305" s="10">
        <f>F300+F280+F254+F227+F199+F174+F147+F128+F103+F78+F53+F28</f>
        <v>22687.158888888887</v>
      </c>
      <c r="G305" s="11"/>
      <c r="H305" s="12"/>
    </row>
    <row r="306" spans="1:8" s="13" customFormat="1" ht="14.1" customHeight="1">
      <c r="A306" s="8" t="s">
        <v>199</v>
      </c>
      <c r="B306" s="9"/>
      <c r="C306" s="10">
        <f>C305/12</f>
        <v>63.470129629629632</v>
      </c>
      <c r="D306" s="10">
        <f t="shared" ref="D306:F306" si="29">D305/12</f>
        <v>64.399990740740733</v>
      </c>
      <c r="E306" s="10">
        <f t="shared" si="29"/>
        <v>264.95905555555549</v>
      </c>
      <c r="F306" s="10">
        <f t="shared" si="29"/>
        <v>1890.5965740740739</v>
      </c>
      <c r="G306" s="11"/>
      <c r="H306" s="12"/>
    </row>
    <row r="307" spans="1:8" s="13" customFormat="1" ht="14.1" customHeight="1">
      <c r="A307" s="8" t="s">
        <v>200</v>
      </c>
      <c r="B307" s="9"/>
      <c r="C307" s="10">
        <v>1</v>
      </c>
      <c r="D307" s="10">
        <v>1</v>
      </c>
      <c r="E307" s="10">
        <v>4</v>
      </c>
      <c r="F307" s="10"/>
      <c r="G307" s="11"/>
      <c r="H307" s="12"/>
    </row>
    <row r="308" spans="1:8" s="4" customFormat="1" ht="14.1" customHeight="1">
      <c r="A308" s="14"/>
      <c r="B308" s="15"/>
      <c r="C308" s="16"/>
      <c r="D308" s="16"/>
      <c r="E308" s="16"/>
      <c r="F308" s="16"/>
      <c r="G308" s="6"/>
      <c r="H308" s="7"/>
    </row>
    <row r="309" spans="1:8" s="17" customFormat="1" ht="35.450000000000003" customHeight="1">
      <c r="A309" s="145" t="s">
        <v>201</v>
      </c>
      <c r="B309" s="145"/>
      <c r="C309" s="145"/>
      <c r="D309" s="145"/>
      <c r="E309" s="145"/>
      <c r="F309" s="145"/>
      <c r="G309" s="6"/>
      <c r="H309" s="7"/>
    </row>
    <row r="310" spans="1:8" s="13" customFormat="1" ht="24" customHeight="1">
      <c r="A310" s="8" t="s">
        <v>202</v>
      </c>
      <c r="B310" s="9"/>
      <c r="C310" s="10" t="s">
        <v>203</v>
      </c>
      <c r="D310" s="10" t="s">
        <v>204</v>
      </c>
      <c r="E310" s="10" t="s">
        <v>205</v>
      </c>
      <c r="F310" s="18"/>
      <c r="G310" s="11"/>
      <c r="H310" s="12"/>
    </row>
    <row r="311" spans="1:8" s="98" customFormat="1" ht="13.5">
      <c r="A311" s="8" t="s">
        <v>206</v>
      </c>
      <c r="B311" s="112"/>
      <c r="C311" s="113">
        <f>(B290+B265+B238+B211+B184+B158+B138+B113+B88+B63+B38+B13)/12</f>
        <v>593</v>
      </c>
      <c r="D311" s="113">
        <f>(B299+B274+B247+B221+B193+B167+B146+B122+B97+B72+B47+B22)/12</f>
        <v>988.33333333333337</v>
      </c>
      <c r="E311" s="113">
        <f>(B279+B253+B226+B198+B173+B127+B102+B77+B52+B27)/10</f>
        <v>411</v>
      </c>
      <c r="F311" s="5"/>
      <c r="G311" s="6"/>
      <c r="H311" s="7"/>
    </row>
    <row r="312" spans="1:8" s="98" customFormat="1">
      <c r="B312" s="6"/>
      <c r="C312" s="5"/>
      <c r="D312" s="5"/>
      <c r="E312" s="5"/>
      <c r="F312" s="5"/>
      <c r="G312" s="6"/>
      <c r="H312" s="7"/>
    </row>
  </sheetData>
  <mergeCells count="127">
    <mergeCell ref="A23:H23"/>
    <mergeCell ref="A14:H14"/>
    <mergeCell ref="A7:H7"/>
    <mergeCell ref="A3:H3"/>
    <mergeCell ref="A4:H4"/>
    <mergeCell ref="C5:E5"/>
    <mergeCell ref="A5:A6"/>
    <mergeCell ref="B5:B6"/>
    <mergeCell ref="F5:F6"/>
    <mergeCell ref="G5:G6"/>
    <mergeCell ref="H5:H6"/>
    <mergeCell ref="A48:H48"/>
    <mergeCell ref="A39:H39"/>
    <mergeCell ref="A32:H32"/>
    <mergeCell ref="A29:H29"/>
    <mergeCell ref="C30:E30"/>
    <mergeCell ref="A30:A31"/>
    <mergeCell ref="B30:B31"/>
    <mergeCell ref="F30:F31"/>
    <mergeCell ref="G30:G31"/>
    <mergeCell ref="H30:H31"/>
    <mergeCell ref="A73:H73"/>
    <mergeCell ref="A64:H64"/>
    <mergeCell ref="G55:G56"/>
    <mergeCell ref="H55:H56"/>
    <mergeCell ref="A57:H57"/>
    <mergeCell ref="C55:E55"/>
    <mergeCell ref="A54:H54"/>
    <mergeCell ref="A55:A56"/>
    <mergeCell ref="B55:B56"/>
    <mergeCell ref="F55:F56"/>
    <mergeCell ref="A98:H98"/>
    <mergeCell ref="A89:H89"/>
    <mergeCell ref="G80:G81"/>
    <mergeCell ref="H80:H81"/>
    <mergeCell ref="A82:H82"/>
    <mergeCell ref="A79:H79"/>
    <mergeCell ref="C80:E80"/>
    <mergeCell ref="A80:A81"/>
    <mergeCell ref="B80:B81"/>
    <mergeCell ref="F80:F81"/>
    <mergeCell ref="A123:H123"/>
    <mergeCell ref="A114:H114"/>
    <mergeCell ref="A107:H107"/>
    <mergeCell ref="A104:H104"/>
    <mergeCell ref="C105:E105"/>
    <mergeCell ref="A105:A106"/>
    <mergeCell ref="B105:B106"/>
    <mergeCell ref="F105:F106"/>
    <mergeCell ref="G105:G106"/>
    <mergeCell ref="H105:H106"/>
    <mergeCell ref="A139:H139"/>
    <mergeCell ref="G130:G131"/>
    <mergeCell ref="H130:H131"/>
    <mergeCell ref="A132:H132"/>
    <mergeCell ref="A129:H129"/>
    <mergeCell ref="C130:E130"/>
    <mergeCell ref="A130:A131"/>
    <mergeCell ref="B130:B131"/>
    <mergeCell ref="F130:F131"/>
    <mergeCell ref="A168:H168"/>
    <mergeCell ref="A159:H159"/>
    <mergeCell ref="G149:G150"/>
    <mergeCell ref="H149:H150"/>
    <mergeCell ref="A151:H151"/>
    <mergeCell ref="A148:H148"/>
    <mergeCell ref="C149:E149"/>
    <mergeCell ref="A149:A150"/>
    <mergeCell ref="B149:B150"/>
    <mergeCell ref="F149:F150"/>
    <mergeCell ref="A194:H194"/>
    <mergeCell ref="A185:H185"/>
    <mergeCell ref="A178:H178"/>
    <mergeCell ref="A175:H175"/>
    <mergeCell ref="C176:E176"/>
    <mergeCell ref="A176:A177"/>
    <mergeCell ref="B176:B177"/>
    <mergeCell ref="F176:F177"/>
    <mergeCell ref="G176:G177"/>
    <mergeCell ref="H176:H177"/>
    <mergeCell ref="A230:A231"/>
    <mergeCell ref="B230:B231"/>
    <mergeCell ref="F230:F231"/>
    <mergeCell ref="A222:H222"/>
    <mergeCell ref="A212:H212"/>
    <mergeCell ref="A204:H204"/>
    <mergeCell ref="A201:H201"/>
    <mergeCell ref="C202:E202"/>
    <mergeCell ref="A202:A203"/>
    <mergeCell ref="B202:B203"/>
    <mergeCell ref="F202:F203"/>
    <mergeCell ref="G202:G203"/>
    <mergeCell ref="H202:H203"/>
    <mergeCell ref="A309:F309"/>
    <mergeCell ref="A291:H291"/>
    <mergeCell ref="G282:G283"/>
    <mergeCell ref="H282:H283"/>
    <mergeCell ref="A284:H284"/>
    <mergeCell ref="A281:H281"/>
    <mergeCell ref="C282:E282"/>
    <mergeCell ref="A282:A283"/>
    <mergeCell ref="B282:B283"/>
    <mergeCell ref="F282:F283"/>
    <mergeCell ref="C1:H1"/>
    <mergeCell ref="A302:F302"/>
    <mergeCell ref="B303:B304"/>
    <mergeCell ref="C303:E303"/>
    <mergeCell ref="F303:F304"/>
    <mergeCell ref="G303:G304"/>
    <mergeCell ref="H303:H304"/>
    <mergeCell ref="A275:H275"/>
    <mergeCell ref="A266:H266"/>
    <mergeCell ref="A258:H258"/>
    <mergeCell ref="A255:H255"/>
    <mergeCell ref="C256:E256"/>
    <mergeCell ref="A256:A257"/>
    <mergeCell ref="B256:B257"/>
    <mergeCell ref="F256:F257"/>
    <mergeCell ref="G256:G257"/>
    <mergeCell ref="H256:H257"/>
    <mergeCell ref="A248:H248"/>
    <mergeCell ref="A239:H239"/>
    <mergeCell ref="G230:G231"/>
    <mergeCell ref="H230:H231"/>
    <mergeCell ref="A232:H232"/>
    <mergeCell ref="A229:H229"/>
    <mergeCell ref="C230:E230"/>
  </mergeCells>
  <pageMargins left="0" right="0" top="0" bottom="0" header="0" footer="0"/>
  <pageSetup paperSize="9" orientation="portrait" horizontalDpi="300" verticalDpi="300" r:id="rId1"/>
  <rowBreaks count="11" manualBreakCount="11">
    <brk id="28" max="16383" man="1"/>
    <brk id="53" max="16383" man="1"/>
    <brk id="78" max="16383" man="1"/>
    <brk id="103" max="16383" man="1"/>
    <brk id="128" max="16383" man="1"/>
    <brk id="147" max="16383" man="1"/>
    <brk id="174" max="16383" man="1"/>
    <brk id="200" max="16383" man="1"/>
    <brk id="228" max="16383" man="1"/>
    <brk id="254" max="16383" man="1"/>
    <brk id="2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12"/>
  <sheetViews>
    <sheetView topLeftCell="A49" workbookViewId="0">
      <selection activeCell="B60" sqref="B60:F60"/>
    </sheetView>
  </sheetViews>
  <sheetFormatPr defaultColWidth="9.1640625" defaultRowHeight="12.75"/>
  <cols>
    <col min="1" max="1" width="71.33203125" style="7" customWidth="1"/>
    <col min="2" max="2" width="7.6640625" style="6" customWidth="1"/>
    <col min="3" max="3" width="14" style="5" customWidth="1"/>
    <col min="4" max="4" width="13.83203125" style="5" customWidth="1"/>
    <col min="5" max="5" width="17" style="5" customWidth="1"/>
    <col min="6" max="6" width="11.5" style="5" customWidth="1"/>
    <col min="7" max="7" width="9.5" style="6" customWidth="1"/>
    <col min="8" max="8" width="11" style="6" customWidth="1"/>
    <col min="9" max="16384" width="9.1640625" style="6"/>
  </cols>
  <sheetData>
    <row r="1" spans="1:8" s="4" customFormat="1" ht="82.5" customHeight="1">
      <c r="A1" s="96" t="s">
        <v>182</v>
      </c>
      <c r="B1" s="97"/>
      <c r="C1" s="123" t="s">
        <v>183</v>
      </c>
      <c r="D1" s="124"/>
      <c r="E1" s="124"/>
      <c r="F1" s="124"/>
      <c r="G1" s="124"/>
      <c r="H1" s="124"/>
    </row>
    <row r="2" spans="1:8" s="98" customFormat="1" ht="22.9" customHeight="1">
      <c r="B2" s="6"/>
      <c r="C2" s="5"/>
      <c r="D2" s="5"/>
      <c r="E2" s="5"/>
      <c r="F2" s="5"/>
      <c r="G2" s="97"/>
      <c r="H2" s="41"/>
    </row>
    <row r="3" spans="1:8" s="98" customFormat="1" ht="13.5" customHeight="1">
      <c r="A3" s="146" t="s">
        <v>185</v>
      </c>
      <c r="B3" s="147"/>
      <c r="C3" s="147"/>
      <c r="D3" s="147"/>
      <c r="E3" s="147"/>
      <c r="F3" s="147"/>
      <c r="G3" s="147"/>
      <c r="H3" s="147"/>
    </row>
    <row r="4" spans="1:8" s="98" customFormat="1" ht="28.15" customHeight="1">
      <c r="A4" s="125" t="s">
        <v>184</v>
      </c>
      <c r="B4" s="139"/>
      <c r="C4" s="139"/>
      <c r="D4" s="139"/>
      <c r="E4" s="139"/>
      <c r="F4" s="139"/>
      <c r="G4" s="139"/>
      <c r="H4" s="139"/>
    </row>
    <row r="5" spans="1:8" ht="13.35" customHeight="1">
      <c r="A5" s="134" t="s">
        <v>0</v>
      </c>
      <c r="B5" s="127" t="s">
        <v>1</v>
      </c>
      <c r="C5" s="129" t="s">
        <v>2</v>
      </c>
      <c r="D5" s="140"/>
      <c r="E5" s="141"/>
      <c r="F5" s="132" t="s">
        <v>3</v>
      </c>
      <c r="G5" s="127" t="s">
        <v>4</v>
      </c>
      <c r="H5" s="127" t="s">
        <v>5</v>
      </c>
    </row>
    <row r="6" spans="1:8" ht="26.65" customHeight="1">
      <c r="A6" s="142"/>
      <c r="B6" s="143"/>
      <c r="C6" s="99" t="s">
        <v>6</v>
      </c>
      <c r="D6" s="99" t="s">
        <v>7</v>
      </c>
      <c r="E6" s="99" t="s">
        <v>8</v>
      </c>
      <c r="F6" s="144"/>
      <c r="G6" s="143"/>
      <c r="H6" s="143"/>
    </row>
    <row r="7" spans="1:8" ht="14.65" customHeight="1">
      <c r="A7" s="136" t="s">
        <v>9</v>
      </c>
      <c r="B7" s="137"/>
      <c r="C7" s="137"/>
      <c r="D7" s="137"/>
      <c r="E7" s="137"/>
      <c r="F7" s="137"/>
      <c r="G7" s="137"/>
      <c r="H7" s="138"/>
    </row>
    <row r="8" spans="1:8" ht="12.2" customHeight="1">
      <c r="A8" s="38" t="s">
        <v>10</v>
      </c>
      <c r="B8" s="100">
        <v>200</v>
      </c>
      <c r="C8" s="101">
        <f>6.5*200/150</f>
        <v>8.6666666666666661</v>
      </c>
      <c r="D8" s="101">
        <v>9.6</v>
      </c>
      <c r="E8" s="101">
        <v>31.9</v>
      </c>
      <c r="F8" s="101">
        <v>245.6</v>
      </c>
      <c r="G8" s="2" t="s">
        <v>11</v>
      </c>
      <c r="H8" s="2" t="s">
        <v>12</v>
      </c>
    </row>
    <row r="9" spans="1:8" ht="12.2" customHeight="1">
      <c r="A9" s="38" t="s">
        <v>13</v>
      </c>
      <c r="B9" s="100">
        <v>65</v>
      </c>
      <c r="C9" s="101">
        <v>6.85</v>
      </c>
      <c r="D9" s="101">
        <v>11.3</v>
      </c>
      <c r="E9" s="101">
        <v>17.8</v>
      </c>
      <c r="F9" s="101">
        <v>203.4</v>
      </c>
      <c r="G9" s="2" t="s">
        <v>14</v>
      </c>
      <c r="H9" s="2" t="s">
        <v>15</v>
      </c>
    </row>
    <row r="10" spans="1:8" ht="12.2" customHeight="1">
      <c r="A10" s="38" t="s">
        <v>107</v>
      </c>
      <c r="B10" s="100">
        <v>180</v>
      </c>
      <c r="C10" s="1">
        <v>3</v>
      </c>
      <c r="D10" s="1">
        <v>2.2000000000000002</v>
      </c>
      <c r="E10" s="1">
        <v>12.6</v>
      </c>
      <c r="F10" s="1">
        <v>82.7</v>
      </c>
      <c r="G10" s="2" t="s">
        <v>108</v>
      </c>
      <c r="H10" s="2" t="s">
        <v>12</v>
      </c>
    </row>
    <row r="11" spans="1:8" ht="12.2" customHeight="1">
      <c r="A11" s="38" t="s">
        <v>158</v>
      </c>
      <c r="B11" s="100">
        <v>100</v>
      </c>
      <c r="C11" s="101">
        <v>0.4</v>
      </c>
      <c r="D11" s="101">
        <v>0.4</v>
      </c>
      <c r="E11" s="101">
        <v>9.8000000000000007</v>
      </c>
      <c r="F11" s="101">
        <v>47</v>
      </c>
      <c r="G11" s="2" t="s">
        <v>19</v>
      </c>
      <c r="H11" s="2" t="s">
        <v>12</v>
      </c>
    </row>
    <row r="12" spans="1:8" ht="12.2" customHeight="1">
      <c r="A12" s="38" t="s">
        <v>20</v>
      </c>
      <c r="B12" s="100">
        <v>40</v>
      </c>
      <c r="C12" s="3">
        <v>2.65</v>
      </c>
      <c r="D12" s="3">
        <v>0.35</v>
      </c>
      <c r="E12" s="3">
        <v>16.96</v>
      </c>
      <c r="F12" s="3">
        <v>81.58</v>
      </c>
      <c r="G12" s="2" t="s">
        <v>88</v>
      </c>
      <c r="H12" s="2">
        <v>2023</v>
      </c>
    </row>
    <row r="13" spans="1:8" ht="12.2" customHeight="1">
      <c r="A13" s="103" t="s">
        <v>23</v>
      </c>
      <c r="B13" s="104">
        <f>SUM(B8:B12)</f>
        <v>585</v>
      </c>
      <c r="C13" s="99">
        <f>SUM(C8:C12)</f>
        <v>21.566666666666663</v>
      </c>
      <c r="D13" s="99">
        <f>SUM(D8:D12)</f>
        <v>23.849999999999998</v>
      </c>
      <c r="E13" s="99">
        <f>SUM(E8:E12)</f>
        <v>89.06</v>
      </c>
      <c r="F13" s="99">
        <f>SUM(F8:F12)</f>
        <v>660.28000000000009</v>
      </c>
      <c r="G13" s="105"/>
      <c r="H13" s="105"/>
    </row>
    <row r="14" spans="1:8" ht="14.65" customHeight="1">
      <c r="A14" s="136" t="s">
        <v>24</v>
      </c>
      <c r="B14" s="137"/>
      <c r="C14" s="137"/>
      <c r="D14" s="137"/>
      <c r="E14" s="137"/>
      <c r="F14" s="137"/>
      <c r="G14" s="137"/>
      <c r="H14" s="138"/>
    </row>
    <row r="15" spans="1:8" s="98" customFormat="1" ht="12.2" customHeight="1">
      <c r="A15" s="19" t="s">
        <v>260</v>
      </c>
      <c r="B15" s="20">
        <v>100</v>
      </c>
      <c r="C15" s="1">
        <f>2.9*100/90</f>
        <v>3.2222222222222223</v>
      </c>
      <c r="D15" s="1">
        <f>6.9*100/90</f>
        <v>7.666666666666667</v>
      </c>
      <c r="E15" s="1">
        <f>4.1*100/90</f>
        <v>4.5555555555555554</v>
      </c>
      <c r="F15" s="1">
        <f>100.8*100/90</f>
        <v>112</v>
      </c>
      <c r="G15" s="2" t="s">
        <v>88</v>
      </c>
      <c r="H15" s="19">
        <v>2023</v>
      </c>
    </row>
    <row r="16" spans="1:8" ht="12.2" customHeight="1">
      <c r="A16" s="38" t="s">
        <v>27</v>
      </c>
      <c r="B16" s="100">
        <v>250</v>
      </c>
      <c r="C16" s="101">
        <v>3.3</v>
      </c>
      <c r="D16" s="101">
        <v>2.9</v>
      </c>
      <c r="E16" s="101">
        <v>22</v>
      </c>
      <c r="F16" s="101">
        <v>127.1</v>
      </c>
      <c r="G16" s="106">
        <v>116</v>
      </c>
      <c r="H16" s="106">
        <v>2017</v>
      </c>
    </row>
    <row r="17" spans="1:8" ht="12.2" customHeight="1">
      <c r="A17" s="38" t="s">
        <v>29</v>
      </c>
      <c r="B17" s="100">
        <v>200</v>
      </c>
      <c r="C17" s="1">
        <v>12.3</v>
      </c>
      <c r="D17" s="1">
        <v>16.100000000000001</v>
      </c>
      <c r="E17" s="1">
        <f>13.3*200/150</f>
        <v>17.733333333333334</v>
      </c>
      <c r="F17" s="1">
        <f>183.1*200/150</f>
        <v>244.13333333333333</v>
      </c>
      <c r="G17" s="2" t="s">
        <v>30</v>
      </c>
      <c r="H17" s="106">
        <v>2008</v>
      </c>
    </row>
    <row r="18" spans="1:8" s="98" customFormat="1" ht="12.2" customHeight="1">
      <c r="A18" s="19" t="s">
        <v>129</v>
      </c>
      <c r="B18" s="20">
        <v>200</v>
      </c>
      <c r="C18" s="1">
        <v>0.4</v>
      </c>
      <c r="D18" s="1">
        <v>0</v>
      </c>
      <c r="E18" s="1">
        <v>29.1</v>
      </c>
      <c r="F18" s="1">
        <v>119.8</v>
      </c>
      <c r="G18" s="2" t="s">
        <v>130</v>
      </c>
      <c r="H18" s="19" t="s">
        <v>12</v>
      </c>
    </row>
    <row r="19" spans="1:8" ht="12.2" customHeight="1">
      <c r="A19" s="38" t="s">
        <v>87</v>
      </c>
      <c r="B19" s="100">
        <v>200</v>
      </c>
      <c r="C19" s="101">
        <v>5.6</v>
      </c>
      <c r="D19" s="101">
        <v>4.9000000000000004</v>
      </c>
      <c r="E19" s="101">
        <v>9.3000000000000007</v>
      </c>
      <c r="F19" s="101">
        <v>104.8</v>
      </c>
      <c r="G19" s="2" t="s">
        <v>88</v>
      </c>
      <c r="H19" s="2" t="s">
        <v>36</v>
      </c>
    </row>
    <row r="20" spans="1:8" ht="12.2" customHeight="1">
      <c r="A20" s="38" t="s">
        <v>32</v>
      </c>
      <c r="B20" s="100">
        <v>50</v>
      </c>
      <c r="C20" s="3">
        <v>3.8</v>
      </c>
      <c r="D20" s="3">
        <v>0.3</v>
      </c>
      <c r="E20" s="3">
        <v>25.1</v>
      </c>
      <c r="F20" s="3">
        <v>118.4</v>
      </c>
      <c r="G20" s="106" t="s">
        <v>88</v>
      </c>
      <c r="H20" s="106">
        <v>2023</v>
      </c>
    </row>
    <row r="21" spans="1:8" ht="12.2" customHeight="1">
      <c r="A21" s="38" t="s">
        <v>20</v>
      </c>
      <c r="B21" s="100">
        <v>40</v>
      </c>
      <c r="C21" s="3">
        <v>2.65</v>
      </c>
      <c r="D21" s="3">
        <v>0.35</v>
      </c>
      <c r="E21" s="3">
        <v>16.96</v>
      </c>
      <c r="F21" s="3">
        <v>81.58</v>
      </c>
      <c r="G21" s="106" t="s">
        <v>88</v>
      </c>
      <c r="H21" s="106">
        <v>2023</v>
      </c>
    </row>
    <row r="22" spans="1:8" ht="21.6" customHeight="1">
      <c r="A22" s="103" t="s">
        <v>23</v>
      </c>
      <c r="B22" s="104">
        <f>SUM(B15:B21)</f>
        <v>1040</v>
      </c>
      <c r="C22" s="99">
        <f>SUM(C15:C21)</f>
        <v>31.272222222222222</v>
      </c>
      <c r="D22" s="99">
        <f>SUM(D15:D21)</f>
        <v>32.216666666666669</v>
      </c>
      <c r="E22" s="99">
        <f>SUM(E15:E21)</f>
        <v>124.7488888888889</v>
      </c>
      <c r="F22" s="99">
        <f>SUM(F15:F21)</f>
        <v>907.81333333333328</v>
      </c>
      <c r="G22" s="105"/>
      <c r="H22" s="105"/>
    </row>
    <row r="23" spans="1:8" ht="14.65" customHeight="1">
      <c r="A23" s="136" t="s">
        <v>33</v>
      </c>
      <c r="B23" s="137"/>
      <c r="C23" s="137"/>
      <c r="D23" s="137"/>
      <c r="E23" s="137"/>
      <c r="F23" s="137"/>
      <c r="G23" s="137"/>
      <c r="H23" s="138"/>
    </row>
    <row r="24" spans="1:8" ht="12.2" customHeight="1">
      <c r="A24" s="38" t="s">
        <v>34</v>
      </c>
      <c r="B24" s="100">
        <v>220</v>
      </c>
      <c r="C24" s="3">
        <v>10.71</v>
      </c>
      <c r="D24" s="3">
        <v>10.119999999999999</v>
      </c>
      <c r="E24" s="3">
        <v>25.88</v>
      </c>
      <c r="F24" s="3">
        <v>283.5</v>
      </c>
      <c r="G24" s="106" t="s">
        <v>35</v>
      </c>
      <c r="H24" s="106" t="s">
        <v>36</v>
      </c>
    </row>
    <row r="25" spans="1:8" ht="12.2" customHeight="1">
      <c r="A25" s="38" t="s">
        <v>140</v>
      </c>
      <c r="B25" s="100">
        <v>200</v>
      </c>
      <c r="C25" s="101">
        <v>1</v>
      </c>
      <c r="D25" s="101">
        <v>0.2</v>
      </c>
      <c r="E25" s="101">
        <v>19.600000000000001</v>
      </c>
      <c r="F25" s="101">
        <v>83.4</v>
      </c>
      <c r="G25" s="2" t="s">
        <v>31</v>
      </c>
      <c r="H25" s="2">
        <v>2017</v>
      </c>
    </row>
    <row r="26" spans="1:8" ht="12.2" customHeight="1">
      <c r="A26" s="38" t="s">
        <v>32</v>
      </c>
      <c r="B26" s="100">
        <v>20</v>
      </c>
      <c r="C26" s="3">
        <v>1.53</v>
      </c>
      <c r="D26" s="3">
        <v>0.12</v>
      </c>
      <c r="E26" s="3">
        <v>10.039999999999999</v>
      </c>
      <c r="F26" s="3">
        <v>47.36</v>
      </c>
      <c r="G26" s="106" t="s">
        <v>88</v>
      </c>
      <c r="H26" s="106">
        <v>2023</v>
      </c>
    </row>
    <row r="27" spans="1:8" ht="12.2" customHeight="1">
      <c r="A27" s="103" t="s">
        <v>23</v>
      </c>
      <c r="B27" s="104">
        <f>SUM(B24:B26)</f>
        <v>440</v>
      </c>
      <c r="C27" s="99">
        <f t="shared" ref="C27:F27" si="0">SUM(C24:C26)</f>
        <v>13.24</v>
      </c>
      <c r="D27" s="99">
        <f t="shared" si="0"/>
        <v>10.439999999999998</v>
      </c>
      <c r="E27" s="99">
        <f t="shared" si="0"/>
        <v>55.52</v>
      </c>
      <c r="F27" s="99">
        <f t="shared" si="0"/>
        <v>414.26</v>
      </c>
      <c r="G27" s="105"/>
      <c r="H27" s="105"/>
    </row>
    <row r="28" spans="1:8" ht="21.6" customHeight="1">
      <c r="A28" s="103" t="s">
        <v>39</v>
      </c>
      <c r="B28" s="107"/>
      <c r="C28" s="108">
        <f>C27+C22+C13</f>
        <v>66.078888888888883</v>
      </c>
      <c r="D28" s="108">
        <f>D27+D22+D13</f>
        <v>66.506666666666661</v>
      </c>
      <c r="E28" s="108">
        <f>E27+E22+E13</f>
        <v>269.32888888888891</v>
      </c>
      <c r="F28" s="108">
        <f>F27+F22+F13</f>
        <v>1982.3533333333335</v>
      </c>
      <c r="G28" s="105"/>
      <c r="H28" s="105"/>
    </row>
    <row r="29" spans="1:8" s="98" customFormat="1" ht="28.35" customHeight="1">
      <c r="A29" s="125" t="s">
        <v>186</v>
      </c>
      <c r="B29" s="139"/>
      <c r="C29" s="139"/>
      <c r="D29" s="139"/>
      <c r="E29" s="139"/>
      <c r="F29" s="139"/>
      <c r="G29" s="139"/>
      <c r="H29" s="139"/>
    </row>
    <row r="30" spans="1:8" ht="13.35" customHeight="1">
      <c r="A30" s="134" t="s">
        <v>0</v>
      </c>
      <c r="B30" s="127" t="s">
        <v>1</v>
      </c>
      <c r="C30" s="129" t="s">
        <v>2</v>
      </c>
      <c r="D30" s="140"/>
      <c r="E30" s="141"/>
      <c r="F30" s="132" t="s">
        <v>3</v>
      </c>
      <c r="G30" s="127" t="s">
        <v>4</v>
      </c>
      <c r="H30" s="127" t="s">
        <v>5</v>
      </c>
    </row>
    <row r="31" spans="1:8" ht="26.65" customHeight="1">
      <c r="A31" s="142"/>
      <c r="B31" s="143"/>
      <c r="C31" s="99" t="s">
        <v>6</v>
      </c>
      <c r="D31" s="99" t="s">
        <v>7</v>
      </c>
      <c r="E31" s="99" t="s">
        <v>8</v>
      </c>
      <c r="F31" s="144"/>
      <c r="G31" s="143"/>
      <c r="H31" s="143"/>
    </row>
    <row r="32" spans="1:8" ht="14.65" customHeight="1">
      <c r="A32" s="136" t="s">
        <v>9</v>
      </c>
      <c r="B32" s="137"/>
      <c r="C32" s="137"/>
      <c r="D32" s="137"/>
      <c r="E32" s="137"/>
      <c r="F32" s="137"/>
      <c r="G32" s="137"/>
      <c r="H32" s="138"/>
    </row>
    <row r="33" spans="1:8" ht="12.2" customHeight="1">
      <c r="A33" s="38" t="s">
        <v>46</v>
      </c>
      <c r="B33" s="100">
        <v>100</v>
      </c>
      <c r="C33" s="101">
        <v>1.5</v>
      </c>
      <c r="D33" s="101">
        <v>6.1</v>
      </c>
      <c r="E33" s="101">
        <v>8.5</v>
      </c>
      <c r="F33" s="101">
        <v>94.5</v>
      </c>
      <c r="G33" s="2" t="s">
        <v>47</v>
      </c>
      <c r="H33" s="2">
        <v>2017</v>
      </c>
    </row>
    <row r="34" spans="1:8" ht="12.2" customHeight="1">
      <c r="A34" s="38" t="s">
        <v>43</v>
      </c>
      <c r="B34" s="100">
        <v>200</v>
      </c>
      <c r="C34" s="1">
        <v>13.2</v>
      </c>
      <c r="D34" s="1">
        <v>16.600000000000001</v>
      </c>
      <c r="E34" s="1">
        <v>21.6</v>
      </c>
      <c r="F34" s="1">
        <v>299.5</v>
      </c>
      <c r="G34" s="2" t="s">
        <v>168</v>
      </c>
      <c r="H34" s="2">
        <v>2023</v>
      </c>
    </row>
    <row r="35" spans="1:8" ht="12.2" customHeight="1">
      <c r="A35" s="38" t="s">
        <v>161</v>
      </c>
      <c r="B35" s="100">
        <v>200</v>
      </c>
      <c r="C35" s="3">
        <v>1.4</v>
      </c>
      <c r="D35" s="3">
        <v>0.4</v>
      </c>
      <c r="E35" s="3">
        <v>22.8</v>
      </c>
      <c r="F35" s="3">
        <v>100.4</v>
      </c>
      <c r="G35" s="2" t="s">
        <v>31</v>
      </c>
      <c r="H35" s="2" t="s">
        <v>12</v>
      </c>
    </row>
    <row r="36" spans="1:8" ht="12.2" customHeight="1">
      <c r="A36" s="38" t="s">
        <v>32</v>
      </c>
      <c r="B36" s="100">
        <v>50</v>
      </c>
      <c r="C36" s="3">
        <v>3.8</v>
      </c>
      <c r="D36" s="3">
        <v>0.3</v>
      </c>
      <c r="E36" s="3">
        <v>25.1</v>
      </c>
      <c r="F36" s="3">
        <v>118.4</v>
      </c>
      <c r="G36" s="106" t="s">
        <v>88</v>
      </c>
      <c r="H36" s="106">
        <v>2023</v>
      </c>
    </row>
    <row r="37" spans="1:8" ht="12.2" customHeight="1">
      <c r="A37" s="38" t="s">
        <v>20</v>
      </c>
      <c r="B37" s="100">
        <v>30</v>
      </c>
      <c r="C37" s="3">
        <v>1.99</v>
      </c>
      <c r="D37" s="3">
        <v>0.26</v>
      </c>
      <c r="E37" s="3">
        <v>12.72</v>
      </c>
      <c r="F37" s="3">
        <v>61.19</v>
      </c>
      <c r="G37" s="2" t="s">
        <v>88</v>
      </c>
      <c r="H37" s="2">
        <v>2023</v>
      </c>
    </row>
    <row r="38" spans="1:8" ht="21.6" customHeight="1">
      <c r="A38" s="103" t="s">
        <v>23</v>
      </c>
      <c r="B38" s="104">
        <f>SUM(B33:B37)</f>
        <v>580</v>
      </c>
      <c r="C38" s="99">
        <f>SUM(C33:C37)</f>
        <v>21.889999999999997</v>
      </c>
      <c r="D38" s="99">
        <f>SUM(D33:D37)</f>
        <v>23.660000000000004</v>
      </c>
      <c r="E38" s="99">
        <f>SUM(E33:E37)</f>
        <v>90.72</v>
      </c>
      <c r="F38" s="99">
        <f>SUM(F33:F37)</f>
        <v>673.99</v>
      </c>
      <c r="G38" s="105"/>
      <c r="H38" s="105"/>
    </row>
    <row r="39" spans="1:8" ht="14.65" customHeight="1">
      <c r="A39" s="136" t="s">
        <v>24</v>
      </c>
      <c r="B39" s="137"/>
      <c r="C39" s="137"/>
      <c r="D39" s="137"/>
      <c r="E39" s="137"/>
      <c r="F39" s="137"/>
      <c r="G39" s="137"/>
      <c r="H39" s="138"/>
    </row>
    <row r="40" spans="1:8" ht="12.2" customHeight="1">
      <c r="A40" s="38" t="s">
        <v>41</v>
      </c>
      <c r="B40" s="100">
        <v>100</v>
      </c>
      <c r="C40" s="101">
        <v>0.8</v>
      </c>
      <c r="D40" s="101">
        <v>0.1</v>
      </c>
      <c r="E40" s="101">
        <v>1.7</v>
      </c>
      <c r="F40" s="101">
        <v>13</v>
      </c>
      <c r="G40" s="106" t="s">
        <v>42</v>
      </c>
      <c r="H40" s="106">
        <v>2017</v>
      </c>
    </row>
    <row r="41" spans="1:8" ht="12.2" customHeight="1">
      <c r="A41" s="38" t="s">
        <v>48</v>
      </c>
      <c r="B41" s="100">
        <v>250</v>
      </c>
      <c r="C41" s="1">
        <v>1.9</v>
      </c>
      <c r="D41" s="1">
        <v>4.0999999999999996</v>
      </c>
      <c r="E41" s="1">
        <v>18.3</v>
      </c>
      <c r="F41" s="1">
        <v>131.5</v>
      </c>
      <c r="G41" s="2" t="s">
        <v>169</v>
      </c>
      <c r="H41" s="2" t="s">
        <v>36</v>
      </c>
    </row>
    <row r="42" spans="1:8" ht="12.2" customHeight="1">
      <c r="A42" s="38" t="s">
        <v>208</v>
      </c>
      <c r="B42" s="100">
        <v>200</v>
      </c>
      <c r="C42" s="1">
        <f>11.3*200/150</f>
        <v>15.066666666666666</v>
      </c>
      <c r="D42" s="1">
        <v>17.600000000000001</v>
      </c>
      <c r="E42" s="1">
        <f>28.9*200/150</f>
        <v>38.533333333333331</v>
      </c>
      <c r="F42" s="1">
        <v>339.2</v>
      </c>
      <c r="G42" s="2" t="s">
        <v>49</v>
      </c>
      <c r="H42" s="2" t="s">
        <v>12</v>
      </c>
    </row>
    <row r="43" spans="1:8" ht="12.2" customHeight="1">
      <c r="A43" s="38" t="s">
        <v>156</v>
      </c>
      <c r="B43" s="100">
        <v>220</v>
      </c>
      <c r="C43" s="101">
        <v>6.4</v>
      </c>
      <c r="D43" s="101">
        <v>5.5</v>
      </c>
      <c r="E43" s="101">
        <v>8.8000000000000007</v>
      </c>
      <c r="F43" s="101">
        <v>116.6</v>
      </c>
      <c r="G43" s="2" t="s">
        <v>50</v>
      </c>
      <c r="H43" s="2">
        <v>2017</v>
      </c>
    </row>
    <row r="44" spans="1:8" ht="12.2" customHeight="1">
      <c r="A44" s="38" t="s">
        <v>32</v>
      </c>
      <c r="B44" s="100">
        <v>50</v>
      </c>
      <c r="C44" s="3">
        <v>3.8</v>
      </c>
      <c r="D44" s="3">
        <v>0.3</v>
      </c>
      <c r="E44" s="3">
        <v>25.1</v>
      </c>
      <c r="F44" s="3">
        <v>118.4</v>
      </c>
      <c r="G44" s="2" t="s">
        <v>88</v>
      </c>
      <c r="H44" s="2">
        <v>2023</v>
      </c>
    </row>
    <row r="45" spans="1:8" ht="12.2" customHeight="1">
      <c r="A45" s="38" t="s">
        <v>20</v>
      </c>
      <c r="B45" s="100">
        <v>40</v>
      </c>
      <c r="C45" s="3">
        <v>2.65</v>
      </c>
      <c r="D45" s="3">
        <v>0.35</v>
      </c>
      <c r="E45" s="3">
        <v>16.96</v>
      </c>
      <c r="F45" s="3">
        <v>81.58</v>
      </c>
      <c r="G45" s="106" t="s">
        <v>88</v>
      </c>
      <c r="H45" s="106">
        <v>2023</v>
      </c>
    </row>
    <row r="46" spans="1:8" ht="12.2" customHeight="1">
      <c r="A46" s="38" t="s">
        <v>165</v>
      </c>
      <c r="B46" s="100">
        <v>150</v>
      </c>
      <c r="C46" s="3">
        <v>2</v>
      </c>
      <c r="D46" s="3">
        <v>1.5</v>
      </c>
      <c r="E46" s="3">
        <v>13.2</v>
      </c>
      <c r="F46" s="3">
        <v>66.3</v>
      </c>
      <c r="G46" s="2" t="s">
        <v>170</v>
      </c>
      <c r="H46" s="2">
        <v>2023</v>
      </c>
    </row>
    <row r="47" spans="1:8" ht="21.6" customHeight="1">
      <c r="A47" s="103" t="s">
        <v>23</v>
      </c>
      <c r="B47" s="104">
        <f>SUM(B40:B46)</f>
        <v>1010</v>
      </c>
      <c r="C47" s="99">
        <f>SUM(C40:C46)</f>
        <v>32.61666666666666</v>
      </c>
      <c r="D47" s="99">
        <f>SUM(D40:D46)</f>
        <v>29.450000000000003</v>
      </c>
      <c r="E47" s="99">
        <f>SUM(E40:E46)</f>
        <v>122.59333333333335</v>
      </c>
      <c r="F47" s="99">
        <f>SUM(F40:F46)</f>
        <v>866.57999999999993</v>
      </c>
      <c r="G47" s="105"/>
      <c r="H47" s="105"/>
    </row>
    <row r="48" spans="1:8" ht="14.65" customHeight="1">
      <c r="A48" s="136" t="s">
        <v>33</v>
      </c>
      <c r="B48" s="137"/>
      <c r="C48" s="137"/>
      <c r="D48" s="137"/>
      <c r="E48" s="137"/>
      <c r="F48" s="137"/>
      <c r="G48" s="137"/>
      <c r="H48" s="138"/>
    </row>
    <row r="49" spans="1:8" ht="12.2" customHeight="1">
      <c r="A49" s="38" t="s">
        <v>51</v>
      </c>
      <c r="B49" s="100">
        <v>200</v>
      </c>
      <c r="C49" s="3">
        <v>7.47</v>
      </c>
      <c r="D49" s="3">
        <v>13.06</v>
      </c>
      <c r="E49" s="3">
        <v>21.72</v>
      </c>
      <c r="F49" s="3">
        <v>204.71</v>
      </c>
      <c r="G49" s="2" t="s">
        <v>128</v>
      </c>
      <c r="H49" s="2" t="s">
        <v>12</v>
      </c>
    </row>
    <row r="50" spans="1:8" s="98" customFormat="1" ht="12.2" customHeight="1">
      <c r="A50" s="19" t="s">
        <v>37</v>
      </c>
      <c r="B50" s="20">
        <v>180</v>
      </c>
      <c r="C50" s="1">
        <v>0.16</v>
      </c>
      <c r="D50" s="1">
        <v>0.01</v>
      </c>
      <c r="E50" s="1">
        <v>7.35</v>
      </c>
      <c r="F50" s="1">
        <v>31.15</v>
      </c>
      <c r="G50" s="2" t="s">
        <v>38</v>
      </c>
      <c r="H50" s="19">
        <v>2017</v>
      </c>
    </row>
    <row r="51" spans="1:8" ht="12.2" customHeight="1">
      <c r="A51" s="38" t="s">
        <v>32</v>
      </c>
      <c r="B51" s="100">
        <v>20</v>
      </c>
      <c r="C51" s="3">
        <v>1.5</v>
      </c>
      <c r="D51" s="3">
        <v>0.1</v>
      </c>
      <c r="E51" s="3">
        <v>10</v>
      </c>
      <c r="F51" s="3">
        <v>47.4</v>
      </c>
      <c r="G51" s="2" t="s">
        <v>88</v>
      </c>
      <c r="H51" s="2">
        <v>2023</v>
      </c>
    </row>
    <row r="52" spans="1:8" ht="12.2" customHeight="1">
      <c r="A52" s="103" t="s">
        <v>23</v>
      </c>
      <c r="B52" s="104">
        <f t="shared" ref="B52:F52" si="1">SUM(B49:B51)</f>
        <v>400</v>
      </c>
      <c r="C52" s="99">
        <f t="shared" si="1"/>
        <v>9.129999999999999</v>
      </c>
      <c r="D52" s="99">
        <f t="shared" si="1"/>
        <v>13.17</v>
      </c>
      <c r="E52" s="99">
        <f t="shared" si="1"/>
        <v>39.07</v>
      </c>
      <c r="F52" s="99">
        <f t="shared" si="1"/>
        <v>283.26</v>
      </c>
      <c r="G52" s="105"/>
      <c r="H52" s="105"/>
    </row>
    <row r="53" spans="1:8" ht="21.6" customHeight="1">
      <c r="A53" s="103" t="s">
        <v>39</v>
      </c>
      <c r="B53" s="107"/>
      <c r="C53" s="108">
        <f>C52+C47+C38</f>
        <v>63.636666666666656</v>
      </c>
      <c r="D53" s="108">
        <f>D52+D47+D38</f>
        <v>66.28</v>
      </c>
      <c r="E53" s="108">
        <f>E52+E47+E38</f>
        <v>252.38333333333335</v>
      </c>
      <c r="F53" s="108">
        <f>F52+F47+F38</f>
        <v>1823.83</v>
      </c>
      <c r="G53" s="105"/>
      <c r="H53" s="105"/>
    </row>
    <row r="54" spans="1:8" s="98" customFormat="1" ht="28.35" customHeight="1">
      <c r="A54" s="125" t="s">
        <v>187</v>
      </c>
      <c r="B54" s="139"/>
      <c r="C54" s="139"/>
      <c r="D54" s="139"/>
      <c r="E54" s="139"/>
      <c r="F54" s="139"/>
      <c r="G54" s="139"/>
      <c r="H54" s="139"/>
    </row>
    <row r="55" spans="1:8" ht="13.35" customHeight="1">
      <c r="A55" s="134" t="s">
        <v>0</v>
      </c>
      <c r="B55" s="127" t="s">
        <v>1</v>
      </c>
      <c r="C55" s="129" t="s">
        <v>2</v>
      </c>
      <c r="D55" s="140"/>
      <c r="E55" s="141"/>
      <c r="F55" s="132" t="s">
        <v>3</v>
      </c>
      <c r="G55" s="127" t="s">
        <v>4</v>
      </c>
      <c r="H55" s="127" t="s">
        <v>5</v>
      </c>
    </row>
    <row r="56" spans="1:8" ht="26.65" customHeight="1">
      <c r="A56" s="142"/>
      <c r="B56" s="143"/>
      <c r="C56" s="99" t="s">
        <v>6</v>
      </c>
      <c r="D56" s="99" t="s">
        <v>7</v>
      </c>
      <c r="E56" s="99" t="s">
        <v>8</v>
      </c>
      <c r="F56" s="144"/>
      <c r="G56" s="143"/>
      <c r="H56" s="143"/>
    </row>
    <row r="57" spans="1:8" ht="14.65" customHeight="1">
      <c r="A57" s="136" t="s">
        <v>9</v>
      </c>
      <c r="B57" s="137"/>
      <c r="C57" s="137"/>
      <c r="D57" s="137"/>
      <c r="E57" s="137"/>
      <c r="F57" s="137"/>
      <c r="G57" s="137"/>
      <c r="H57" s="138"/>
    </row>
    <row r="58" spans="1:8" ht="12.2" customHeight="1">
      <c r="A58" s="38" t="s">
        <v>55</v>
      </c>
      <c r="B58" s="100">
        <v>100</v>
      </c>
      <c r="C58" s="1">
        <v>1.6</v>
      </c>
      <c r="D58" s="1">
        <v>5.0999999999999996</v>
      </c>
      <c r="E58" s="1">
        <v>8.1999999999999993</v>
      </c>
      <c r="F58" s="1">
        <v>87.6</v>
      </c>
      <c r="G58" s="2" t="s">
        <v>56</v>
      </c>
      <c r="H58" s="2">
        <v>2017</v>
      </c>
    </row>
    <row r="59" spans="1:8" ht="12.2" customHeight="1">
      <c r="A59" s="19" t="s">
        <v>57</v>
      </c>
      <c r="B59" s="20">
        <v>200</v>
      </c>
      <c r="C59" s="121">
        <v>15.2</v>
      </c>
      <c r="D59" s="121">
        <v>16.100000000000001</v>
      </c>
      <c r="E59" s="121">
        <v>35.299999999999997</v>
      </c>
      <c r="F59" s="121">
        <v>307.39999999999998</v>
      </c>
      <c r="G59" s="2" t="s">
        <v>171</v>
      </c>
      <c r="H59" s="2" t="s">
        <v>36</v>
      </c>
    </row>
    <row r="60" spans="1:8" ht="12.2" customHeight="1">
      <c r="A60" s="38" t="s">
        <v>53</v>
      </c>
      <c r="B60" s="100">
        <v>180</v>
      </c>
      <c r="C60" s="3">
        <v>0</v>
      </c>
      <c r="D60" s="3">
        <v>0</v>
      </c>
      <c r="E60" s="3">
        <v>6.97</v>
      </c>
      <c r="F60" s="3">
        <v>27.87</v>
      </c>
      <c r="G60" s="2" t="s">
        <v>54</v>
      </c>
      <c r="H60" s="2" t="s">
        <v>12</v>
      </c>
    </row>
    <row r="61" spans="1:8" ht="12.2" customHeight="1">
      <c r="A61" s="38" t="s">
        <v>32</v>
      </c>
      <c r="B61" s="100">
        <v>40</v>
      </c>
      <c r="C61" s="3">
        <v>3.05</v>
      </c>
      <c r="D61" s="3">
        <v>0.25</v>
      </c>
      <c r="E61" s="3">
        <v>20.07</v>
      </c>
      <c r="F61" s="3">
        <v>94.73</v>
      </c>
      <c r="G61" s="2" t="s">
        <v>88</v>
      </c>
      <c r="H61" s="2">
        <v>2023</v>
      </c>
    </row>
    <row r="62" spans="1:8" ht="12.2" customHeight="1">
      <c r="A62" s="38" t="s">
        <v>20</v>
      </c>
      <c r="B62" s="100">
        <v>30</v>
      </c>
      <c r="C62" s="3">
        <v>1.99</v>
      </c>
      <c r="D62" s="3">
        <v>0.26</v>
      </c>
      <c r="E62" s="3">
        <v>12.72</v>
      </c>
      <c r="F62" s="3">
        <v>61.19</v>
      </c>
      <c r="G62" s="2" t="s">
        <v>88</v>
      </c>
      <c r="H62" s="2">
        <v>2023</v>
      </c>
    </row>
    <row r="63" spans="1:8" ht="21.6" customHeight="1">
      <c r="A63" s="103" t="s">
        <v>23</v>
      </c>
      <c r="B63" s="104">
        <f>SUM(B58:B62)</f>
        <v>550</v>
      </c>
      <c r="C63" s="99">
        <f>SUM(C58:C62)</f>
        <v>21.84</v>
      </c>
      <c r="D63" s="99">
        <f>SUM(D58:D62)</f>
        <v>21.710000000000004</v>
      </c>
      <c r="E63" s="99">
        <f>SUM(E58:E62)</f>
        <v>83.259999999999991</v>
      </c>
      <c r="F63" s="99">
        <f>SUM(F58:F62)</f>
        <v>578.79</v>
      </c>
      <c r="G63" s="105"/>
      <c r="H63" s="105"/>
    </row>
    <row r="64" spans="1:8" ht="14.65" customHeight="1">
      <c r="A64" s="136" t="s">
        <v>24</v>
      </c>
      <c r="B64" s="137"/>
      <c r="C64" s="137"/>
      <c r="D64" s="137"/>
      <c r="E64" s="137"/>
      <c r="F64" s="137"/>
      <c r="G64" s="137"/>
      <c r="H64" s="138"/>
    </row>
    <row r="65" spans="1:8" ht="12.2" customHeight="1">
      <c r="A65" s="19" t="s">
        <v>25</v>
      </c>
      <c r="B65" s="20">
        <v>100</v>
      </c>
      <c r="C65" s="1">
        <v>1.9</v>
      </c>
      <c r="D65" s="1">
        <v>8.9</v>
      </c>
      <c r="E65" s="1">
        <f>4.6*100/60</f>
        <v>7.6666666666666661</v>
      </c>
      <c r="F65" s="1">
        <f>71.4*100/60</f>
        <v>119.00000000000001</v>
      </c>
      <c r="G65" s="2" t="s">
        <v>88</v>
      </c>
      <c r="H65" s="2" t="s">
        <v>26</v>
      </c>
    </row>
    <row r="66" spans="1:8" ht="12.2" customHeight="1">
      <c r="A66" s="38" t="s">
        <v>59</v>
      </c>
      <c r="B66" s="100">
        <v>250</v>
      </c>
      <c r="C66" s="3">
        <v>1.49</v>
      </c>
      <c r="D66" s="3">
        <v>4.91</v>
      </c>
      <c r="E66" s="3">
        <v>14.99</v>
      </c>
      <c r="F66" s="3">
        <v>76.25</v>
      </c>
      <c r="G66" s="2" t="s">
        <v>60</v>
      </c>
      <c r="H66" s="2" t="s">
        <v>18</v>
      </c>
    </row>
    <row r="67" spans="1:8" ht="12.2" customHeight="1">
      <c r="A67" s="38" t="s">
        <v>61</v>
      </c>
      <c r="B67" s="100">
        <v>180</v>
      </c>
      <c r="C67" s="3">
        <v>6.8</v>
      </c>
      <c r="D67" s="3">
        <v>9.9</v>
      </c>
      <c r="E67" s="3">
        <v>17.899999999999999</v>
      </c>
      <c r="F67" s="3">
        <v>193</v>
      </c>
      <c r="G67" s="2" t="s">
        <v>62</v>
      </c>
      <c r="H67" s="2">
        <v>2017</v>
      </c>
    </row>
    <row r="68" spans="1:8" s="98" customFormat="1" ht="12.2" customHeight="1">
      <c r="A68" s="19" t="s">
        <v>257</v>
      </c>
      <c r="B68" s="20">
        <v>130</v>
      </c>
      <c r="C68" s="1">
        <v>13.8</v>
      </c>
      <c r="D68" s="1">
        <f>8.2*130/120</f>
        <v>8.8833333333333329</v>
      </c>
      <c r="E68" s="1">
        <v>12.9</v>
      </c>
      <c r="F68" s="1">
        <v>205.8</v>
      </c>
      <c r="G68" s="2" t="s">
        <v>64</v>
      </c>
      <c r="H68" s="19" t="s">
        <v>12</v>
      </c>
    </row>
    <row r="69" spans="1:8" ht="12.2" customHeight="1">
      <c r="A69" s="38" t="s">
        <v>155</v>
      </c>
      <c r="B69" s="100">
        <v>200</v>
      </c>
      <c r="C69" s="3">
        <v>0.6</v>
      </c>
      <c r="D69" s="3">
        <v>0.4</v>
      </c>
      <c r="E69" s="3">
        <v>32.6</v>
      </c>
      <c r="F69" s="3">
        <v>136.4</v>
      </c>
      <c r="G69" s="2" t="s">
        <v>31</v>
      </c>
      <c r="H69" s="2">
        <v>2017</v>
      </c>
    </row>
    <row r="70" spans="1:8" ht="12.2" customHeight="1">
      <c r="A70" s="38" t="s">
        <v>158</v>
      </c>
      <c r="B70" s="100">
        <v>120</v>
      </c>
      <c r="C70" s="3">
        <f>0.4*120/100</f>
        <v>0.48</v>
      </c>
      <c r="D70" s="3">
        <v>0.48</v>
      </c>
      <c r="E70" s="3">
        <f>9.8*120/100</f>
        <v>11.76</v>
      </c>
      <c r="F70" s="3">
        <f>47*120/100</f>
        <v>56.4</v>
      </c>
      <c r="G70" s="2" t="s">
        <v>19</v>
      </c>
      <c r="H70" s="2" t="s">
        <v>12</v>
      </c>
    </row>
    <row r="71" spans="1:8" ht="12.2" customHeight="1">
      <c r="A71" s="38" t="s">
        <v>32</v>
      </c>
      <c r="B71" s="100">
        <v>80</v>
      </c>
      <c r="C71" s="3">
        <v>6.2</v>
      </c>
      <c r="D71" s="3">
        <v>0.6</v>
      </c>
      <c r="E71" s="3">
        <v>40.200000000000003</v>
      </c>
      <c r="F71" s="3">
        <f>94.7*2</f>
        <v>189.4</v>
      </c>
      <c r="G71" s="2" t="s">
        <v>88</v>
      </c>
      <c r="H71" s="2">
        <v>2023</v>
      </c>
    </row>
    <row r="72" spans="1:8" ht="21.6" customHeight="1">
      <c r="A72" s="103" t="s">
        <v>23</v>
      </c>
      <c r="B72" s="104">
        <f>SUM(B65:B71)</f>
        <v>1060</v>
      </c>
      <c r="C72" s="99">
        <f>SUM(C65:C71)</f>
        <v>31.270000000000003</v>
      </c>
      <c r="D72" s="99">
        <f>SUM(D65:D71)</f>
        <v>34.073333333333331</v>
      </c>
      <c r="E72" s="99">
        <f>SUM(E65:E71)</f>
        <v>138.01666666666668</v>
      </c>
      <c r="F72" s="99">
        <f>SUM(F65:F71)</f>
        <v>976.24999999999989</v>
      </c>
      <c r="G72" s="105"/>
      <c r="H72" s="105"/>
    </row>
    <row r="73" spans="1:8" ht="14.65" customHeight="1">
      <c r="A73" s="136" t="s">
        <v>33</v>
      </c>
      <c r="B73" s="137"/>
      <c r="C73" s="137"/>
      <c r="D73" s="137"/>
      <c r="E73" s="137"/>
      <c r="F73" s="137"/>
      <c r="G73" s="137"/>
      <c r="H73" s="138"/>
    </row>
    <row r="74" spans="1:8" ht="12.2" customHeight="1">
      <c r="A74" s="38" t="s">
        <v>65</v>
      </c>
      <c r="B74" s="100">
        <v>200</v>
      </c>
      <c r="C74" s="3">
        <v>9.6999999999999993</v>
      </c>
      <c r="D74" s="3">
        <v>12</v>
      </c>
      <c r="E74" s="3">
        <v>24.8</v>
      </c>
      <c r="F74" s="3">
        <v>280.26</v>
      </c>
      <c r="G74" s="2" t="s">
        <v>172</v>
      </c>
      <c r="H74" s="2">
        <v>2023</v>
      </c>
    </row>
    <row r="75" spans="1:8" ht="12.2" customHeight="1">
      <c r="A75" s="38" t="s">
        <v>107</v>
      </c>
      <c r="B75" s="100">
        <v>180</v>
      </c>
      <c r="C75" s="1">
        <v>3</v>
      </c>
      <c r="D75" s="1">
        <v>2.2000000000000002</v>
      </c>
      <c r="E75" s="1">
        <v>12.6</v>
      </c>
      <c r="F75" s="1">
        <v>82.7</v>
      </c>
      <c r="G75" s="2" t="s">
        <v>108</v>
      </c>
      <c r="H75" s="2" t="s">
        <v>12</v>
      </c>
    </row>
    <row r="76" spans="1:8" ht="12.2" customHeight="1">
      <c r="A76" s="38" t="s">
        <v>32</v>
      </c>
      <c r="B76" s="100">
        <v>20</v>
      </c>
      <c r="C76" s="3">
        <v>1.53</v>
      </c>
      <c r="D76" s="3">
        <v>0.12</v>
      </c>
      <c r="E76" s="3">
        <v>10.039999999999999</v>
      </c>
      <c r="F76" s="3">
        <v>47.36</v>
      </c>
      <c r="G76" s="2" t="s">
        <v>17</v>
      </c>
      <c r="H76" s="2" t="s">
        <v>12</v>
      </c>
    </row>
    <row r="77" spans="1:8" ht="21.6" customHeight="1">
      <c r="A77" s="103" t="s">
        <v>23</v>
      </c>
      <c r="B77" s="104">
        <f t="shared" ref="B77:F77" si="2">SUM(B74:B76)</f>
        <v>400</v>
      </c>
      <c r="C77" s="99">
        <f t="shared" si="2"/>
        <v>14.229999999999999</v>
      </c>
      <c r="D77" s="99">
        <f t="shared" si="2"/>
        <v>14.319999999999999</v>
      </c>
      <c r="E77" s="99">
        <f t="shared" si="2"/>
        <v>47.44</v>
      </c>
      <c r="F77" s="99">
        <f t="shared" si="2"/>
        <v>410.32</v>
      </c>
      <c r="G77" s="105"/>
      <c r="H77" s="105"/>
    </row>
    <row r="78" spans="1:8" ht="21.6" customHeight="1">
      <c r="A78" s="103" t="s">
        <v>39</v>
      </c>
      <c r="B78" s="107"/>
      <c r="C78" s="108">
        <f>C77+C72+C63</f>
        <v>67.34</v>
      </c>
      <c r="D78" s="108">
        <f>D77+D72+D63</f>
        <v>70.103333333333339</v>
      </c>
      <c r="E78" s="108">
        <f>E77+E72+E63</f>
        <v>268.7166666666667</v>
      </c>
      <c r="F78" s="108">
        <f>F77+F72+F63</f>
        <v>1965.36</v>
      </c>
      <c r="G78" s="105"/>
      <c r="H78" s="105"/>
    </row>
    <row r="79" spans="1:8" s="98" customFormat="1" ht="28.35" customHeight="1">
      <c r="A79" s="125" t="s">
        <v>188</v>
      </c>
      <c r="B79" s="139"/>
      <c r="C79" s="139"/>
      <c r="D79" s="139"/>
      <c r="E79" s="139"/>
      <c r="F79" s="139"/>
      <c r="G79" s="139"/>
      <c r="H79" s="139"/>
    </row>
    <row r="80" spans="1:8" ht="13.35" customHeight="1">
      <c r="A80" s="134" t="s">
        <v>0</v>
      </c>
      <c r="B80" s="127" t="s">
        <v>1</v>
      </c>
      <c r="C80" s="129" t="s">
        <v>2</v>
      </c>
      <c r="D80" s="140"/>
      <c r="E80" s="141"/>
      <c r="F80" s="132" t="s">
        <v>3</v>
      </c>
      <c r="G80" s="127" t="s">
        <v>4</v>
      </c>
      <c r="H80" s="127" t="s">
        <v>5</v>
      </c>
    </row>
    <row r="81" spans="1:8" ht="26.65" customHeight="1">
      <c r="A81" s="142"/>
      <c r="B81" s="143"/>
      <c r="C81" s="99" t="s">
        <v>6</v>
      </c>
      <c r="D81" s="99" t="s">
        <v>7</v>
      </c>
      <c r="E81" s="99" t="s">
        <v>8</v>
      </c>
      <c r="F81" s="144"/>
      <c r="G81" s="143"/>
      <c r="H81" s="143"/>
    </row>
    <row r="82" spans="1:8" ht="14.65" customHeight="1">
      <c r="A82" s="136" t="s">
        <v>9</v>
      </c>
      <c r="B82" s="137"/>
      <c r="C82" s="137"/>
      <c r="D82" s="137"/>
      <c r="E82" s="137"/>
      <c r="F82" s="137"/>
      <c r="G82" s="137"/>
      <c r="H82" s="138"/>
    </row>
    <row r="83" spans="1:8" ht="12.2" customHeight="1">
      <c r="A83" s="38" t="s">
        <v>158</v>
      </c>
      <c r="B83" s="100">
        <v>100</v>
      </c>
      <c r="C83" s="101">
        <v>0.4</v>
      </c>
      <c r="D83" s="101">
        <v>0.4</v>
      </c>
      <c r="E83" s="101">
        <v>9.8000000000000007</v>
      </c>
      <c r="F83" s="101">
        <v>47</v>
      </c>
      <c r="G83" s="106" t="s">
        <v>19</v>
      </c>
      <c r="H83" s="106" t="s">
        <v>12</v>
      </c>
    </row>
    <row r="84" spans="1:8" ht="12.2" customHeight="1">
      <c r="A84" s="38" t="s">
        <v>66</v>
      </c>
      <c r="B84" s="100">
        <v>236</v>
      </c>
      <c r="C84" s="1">
        <v>12.5</v>
      </c>
      <c r="D84" s="1">
        <v>16.5</v>
      </c>
      <c r="E84" s="1">
        <v>50.4</v>
      </c>
      <c r="F84" s="1">
        <v>384.7</v>
      </c>
      <c r="G84" s="2" t="s">
        <v>67</v>
      </c>
      <c r="H84" s="2" t="s">
        <v>45</v>
      </c>
    </row>
    <row r="85" spans="1:8" ht="12.2" customHeight="1">
      <c r="A85" s="38" t="s">
        <v>159</v>
      </c>
      <c r="B85" s="100">
        <v>200</v>
      </c>
      <c r="C85" s="101">
        <v>5.8</v>
      </c>
      <c r="D85" s="101">
        <v>5</v>
      </c>
      <c r="E85" s="101">
        <v>8</v>
      </c>
      <c r="F85" s="101">
        <v>106</v>
      </c>
      <c r="G85" s="2" t="s">
        <v>50</v>
      </c>
      <c r="H85" s="2" t="s">
        <v>12</v>
      </c>
    </row>
    <row r="86" spans="1:8" ht="12.2" customHeight="1">
      <c r="A86" s="38" t="s">
        <v>32</v>
      </c>
      <c r="B86" s="100">
        <v>30</v>
      </c>
      <c r="C86" s="101">
        <v>2.2999999999999998</v>
      </c>
      <c r="D86" s="101">
        <v>0.2</v>
      </c>
      <c r="E86" s="101">
        <v>15.1</v>
      </c>
      <c r="F86" s="101">
        <v>71</v>
      </c>
      <c r="G86" s="2" t="s">
        <v>88</v>
      </c>
      <c r="H86" s="2">
        <v>2023</v>
      </c>
    </row>
    <row r="87" spans="1:8" ht="12.2" customHeight="1">
      <c r="A87" s="38" t="s">
        <v>20</v>
      </c>
      <c r="B87" s="100">
        <v>30</v>
      </c>
      <c r="C87" s="101">
        <v>2</v>
      </c>
      <c r="D87" s="101">
        <v>0.3</v>
      </c>
      <c r="E87" s="101">
        <v>12.7</v>
      </c>
      <c r="F87" s="101">
        <v>61.2</v>
      </c>
      <c r="G87" s="2" t="s">
        <v>88</v>
      </c>
      <c r="H87" s="2">
        <v>2023</v>
      </c>
    </row>
    <row r="88" spans="1:8" ht="21.6" customHeight="1">
      <c r="A88" s="103" t="s">
        <v>23</v>
      </c>
      <c r="B88" s="104">
        <f>SUM(B83:B87)</f>
        <v>596</v>
      </c>
      <c r="C88" s="99">
        <f t="shared" ref="C88:F88" si="3">SUM(C83:C87)</f>
        <v>23</v>
      </c>
      <c r="D88" s="99">
        <f t="shared" si="3"/>
        <v>22.4</v>
      </c>
      <c r="E88" s="99">
        <f t="shared" si="3"/>
        <v>96</v>
      </c>
      <c r="F88" s="99">
        <f t="shared" si="3"/>
        <v>669.90000000000009</v>
      </c>
      <c r="G88" s="105"/>
      <c r="H88" s="105"/>
    </row>
    <row r="89" spans="1:8" ht="14.65" customHeight="1">
      <c r="A89" s="136" t="s">
        <v>24</v>
      </c>
      <c r="B89" s="137"/>
      <c r="C89" s="137"/>
      <c r="D89" s="137"/>
      <c r="E89" s="137"/>
      <c r="F89" s="137"/>
      <c r="G89" s="137"/>
      <c r="H89" s="138"/>
    </row>
    <row r="90" spans="1:8" ht="12.2" customHeight="1">
      <c r="A90" s="38" t="s">
        <v>68</v>
      </c>
      <c r="B90" s="100">
        <v>100</v>
      </c>
      <c r="C90" s="1">
        <v>1.4</v>
      </c>
      <c r="D90" s="1">
        <v>1.5</v>
      </c>
      <c r="E90" s="1">
        <v>4</v>
      </c>
      <c r="F90" s="1">
        <v>39.200000000000003</v>
      </c>
      <c r="G90" s="2" t="s">
        <v>173</v>
      </c>
      <c r="H90" s="2" t="s">
        <v>36</v>
      </c>
    </row>
    <row r="91" spans="1:8" ht="12.2" customHeight="1">
      <c r="A91" s="38" t="s">
        <v>69</v>
      </c>
      <c r="B91" s="100">
        <v>250</v>
      </c>
      <c r="C91" s="3">
        <v>3.75</v>
      </c>
      <c r="D91" s="3">
        <v>5.88</v>
      </c>
      <c r="E91" s="3">
        <v>16.13</v>
      </c>
      <c r="F91" s="3">
        <v>134.13</v>
      </c>
      <c r="G91" s="2" t="s">
        <v>70</v>
      </c>
      <c r="H91" s="2" t="s">
        <v>12</v>
      </c>
    </row>
    <row r="92" spans="1:8" ht="12.2" customHeight="1">
      <c r="A92" s="38" t="s">
        <v>71</v>
      </c>
      <c r="B92" s="100">
        <v>220</v>
      </c>
      <c r="C92" s="3">
        <v>14.06</v>
      </c>
      <c r="D92" s="3">
        <v>17.899999999999999</v>
      </c>
      <c r="E92" s="3">
        <v>18.45</v>
      </c>
      <c r="F92" s="3">
        <v>269.14</v>
      </c>
      <c r="G92" s="2" t="s">
        <v>72</v>
      </c>
      <c r="H92" s="2">
        <v>2017</v>
      </c>
    </row>
    <row r="93" spans="1:8" ht="12.2" customHeight="1">
      <c r="A93" s="38" t="s">
        <v>73</v>
      </c>
      <c r="B93" s="100">
        <v>180</v>
      </c>
      <c r="C93" s="3">
        <v>2.94</v>
      </c>
      <c r="D93" s="3">
        <v>3.544</v>
      </c>
      <c r="E93" s="3">
        <v>17.577999999999999</v>
      </c>
      <c r="F93" s="3">
        <v>118.60000000000001</v>
      </c>
      <c r="G93" s="2" t="s">
        <v>74</v>
      </c>
      <c r="H93" s="2" t="s">
        <v>12</v>
      </c>
    </row>
    <row r="94" spans="1:8" ht="12.2" customHeight="1">
      <c r="A94" s="38" t="s">
        <v>160</v>
      </c>
      <c r="B94" s="100">
        <v>55</v>
      </c>
      <c r="C94" s="3">
        <v>2.1</v>
      </c>
      <c r="D94" s="3">
        <v>3.4</v>
      </c>
      <c r="E94" s="3">
        <v>23.3</v>
      </c>
      <c r="F94" s="3">
        <v>109.4</v>
      </c>
      <c r="G94" s="2" t="s">
        <v>88</v>
      </c>
      <c r="H94" s="2">
        <v>2033</v>
      </c>
    </row>
    <row r="95" spans="1:8" ht="12.2" customHeight="1">
      <c r="A95" s="38" t="s">
        <v>32</v>
      </c>
      <c r="B95" s="100">
        <v>50</v>
      </c>
      <c r="C95" s="3">
        <v>3.8</v>
      </c>
      <c r="D95" s="3">
        <v>0.3</v>
      </c>
      <c r="E95" s="3">
        <v>25.1</v>
      </c>
      <c r="F95" s="3">
        <v>118.4</v>
      </c>
      <c r="G95" s="2" t="s">
        <v>88</v>
      </c>
      <c r="H95" s="2">
        <v>2023</v>
      </c>
    </row>
    <row r="96" spans="1:8" ht="12.2" customHeight="1">
      <c r="A96" s="38" t="s">
        <v>20</v>
      </c>
      <c r="B96" s="100">
        <v>40</v>
      </c>
      <c r="C96" s="3">
        <v>2.65</v>
      </c>
      <c r="D96" s="3">
        <v>0.35</v>
      </c>
      <c r="E96" s="3">
        <v>16.96</v>
      </c>
      <c r="F96" s="3">
        <v>81.58</v>
      </c>
      <c r="G96" s="106" t="s">
        <v>88</v>
      </c>
      <c r="H96" s="106">
        <v>2023</v>
      </c>
    </row>
    <row r="97" spans="1:8" ht="21.6" customHeight="1">
      <c r="A97" s="103" t="s">
        <v>23</v>
      </c>
      <c r="B97" s="104">
        <f>SUM(B90:B96)</f>
        <v>895</v>
      </c>
      <c r="C97" s="99">
        <f t="shared" ref="C97:F97" si="4">SUM(C90:C96)</f>
        <v>30.700000000000003</v>
      </c>
      <c r="D97" s="99">
        <f t="shared" si="4"/>
        <v>32.873999999999995</v>
      </c>
      <c r="E97" s="99">
        <f t="shared" si="4"/>
        <v>121.518</v>
      </c>
      <c r="F97" s="99">
        <f t="shared" si="4"/>
        <v>870.44999999999993</v>
      </c>
      <c r="G97" s="105"/>
      <c r="H97" s="105"/>
    </row>
    <row r="98" spans="1:8" ht="14.65" customHeight="1">
      <c r="A98" s="136" t="s">
        <v>33</v>
      </c>
      <c r="B98" s="137"/>
      <c r="C98" s="137"/>
      <c r="D98" s="137"/>
      <c r="E98" s="137"/>
      <c r="F98" s="137"/>
      <c r="G98" s="137"/>
      <c r="H98" s="138"/>
    </row>
    <row r="99" spans="1:8" ht="12.2" customHeight="1">
      <c r="A99" s="38" t="s">
        <v>75</v>
      </c>
      <c r="B99" s="100">
        <v>200</v>
      </c>
      <c r="C99" s="3">
        <v>8.1300000000000008</v>
      </c>
      <c r="D99" s="3">
        <v>8.1300000000000008</v>
      </c>
      <c r="E99" s="3">
        <v>29.52</v>
      </c>
      <c r="F99" s="3">
        <v>253.27</v>
      </c>
      <c r="G99" s="2" t="s">
        <v>52</v>
      </c>
      <c r="H99" s="2" t="s">
        <v>15</v>
      </c>
    </row>
    <row r="100" spans="1:8" ht="12.2" customHeight="1">
      <c r="A100" s="38" t="s">
        <v>16</v>
      </c>
      <c r="B100" s="100">
        <v>180</v>
      </c>
      <c r="C100" s="3">
        <v>1.3680000000000001</v>
      </c>
      <c r="D100" s="3">
        <v>1.2150000000000001</v>
      </c>
      <c r="E100" s="3">
        <v>14.31</v>
      </c>
      <c r="F100" s="3">
        <v>72.900000000000006</v>
      </c>
      <c r="G100" s="2" t="s">
        <v>88</v>
      </c>
      <c r="H100" s="2">
        <v>2023</v>
      </c>
    </row>
    <row r="101" spans="1:8" ht="12.2" customHeight="1">
      <c r="A101" s="38" t="s">
        <v>32</v>
      </c>
      <c r="B101" s="100">
        <v>20</v>
      </c>
      <c r="C101" s="3">
        <v>1.53</v>
      </c>
      <c r="D101" s="3">
        <v>0.12</v>
      </c>
      <c r="E101" s="3">
        <v>10.039999999999999</v>
      </c>
      <c r="F101" s="3">
        <v>47.36</v>
      </c>
      <c r="G101" s="2" t="s">
        <v>54</v>
      </c>
      <c r="H101" s="2">
        <v>2017</v>
      </c>
    </row>
    <row r="102" spans="1:8" ht="12.2" customHeight="1">
      <c r="A102" s="103" t="s">
        <v>23</v>
      </c>
      <c r="B102" s="104">
        <f t="shared" ref="B102:F102" si="5">SUM(B99:B101)</f>
        <v>400</v>
      </c>
      <c r="C102" s="99">
        <f t="shared" si="5"/>
        <v>11.028</v>
      </c>
      <c r="D102" s="99">
        <f t="shared" si="5"/>
        <v>9.4649999999999999</v>
      </c>
      <c r="E102" s="99">
        <f t="shared" si="5"/>
        <v>53.87</v>
      </c>
      <c r="F102" s="99">
        <f t="shared" si="5"/>
        <v>373.53000000000003</v>
      </c>
      <c r="G102" s="105"/>
      <c r="H102" s="105"/>
    </row>
    <row r="103" spans="1:8" ht="21.6" customHeight="1">
      <c r="A103" s="103" t="s">
        <v>39</v>
      </c>
      <c r="B103" s="107"/>
      <c r="C103" s="108">
        <f>C102+C97+C88</f>
        <v>64.728000000000009</v>
      </c>
      <c r="D103" s="108">
        <f>D102+D97+D88</f>
        <v>64.739000000000004</v>
      </c>
      <c r="E103" s="108">
        <f>E102+E97+E88</f>
        <v>271.38800000000003</v>
      </c>
      <c r="F103" s="108">
        <f>F102+F97+F88</f>
        <v>1913.88</v>
      </c>
      <c r="G103" s="105"/>
      <c r="H103" s="105"/>
    </row>
    <row r="104" spans="1:8" s="98" customFormat="1" ht="28.35" customHeight="1">
      <c r="A104" s="125" t="s">
        <v>189</v>
      </c>
      <c r="B104" s="139"/>
      <c r="C104" s="139"/>
      <c r="D104" s="139"/>
      <c r="E104" s="139"/>
      <c r="F104" s="139"/>
      <c r="G104" s="139"/>
      <c r="H104" s="139"/>
    </row>
    <row r="105" spans="1:8" ht="13.35" customHeight="1">
      <c r="A105" s="134" t="s">
        <v>0</v>
      </c>
      <c r="B105" s="127" t="s">
        <v>1</v>
      </c>
      <c r="C105" s="129" t="s">
        <v>2</v>
      </c>
      <c r="D105" s="140"/>
      <c r="E105" s="141"/>
      <c r="F105" s="132" t="s">
        <v>3</v>
      </c>
      <c r="G105" s="127" t="s">
        <v>4</v>
      </c>
      <c r="H105" s="127" t="s">
        <v>5</v>
      </c>
    </row>
    <row r="106" spans="1:8" ht="26.65" customHeight="1">
      <c r="A106" s="142"/>
      <c r="B106" s="143"/>
      <c r="C106" s="99" t="s">
        <v>6</v>
      </c>
      <c r="D106" s="99" t="s">
        <v>7</v>
      </c>
      <c r="E106" s="99" t="s">
        <v>8</v>
      </c>
      <c r="F106" s="144"/>
      <c r="G106" s="143"/>
      <c r="H106" s="143"/>
    </row>
    <row r="107" spans="1:8" ht="14.65" customHeight="1">
      <c r="A107" s="136" t="s">
        <v>9</v>
      </c>
      <c r="B107" s="137"/>
      <c r="C107" s="137"/>
      <c r="D107" s="137"/>
      <c r="E107" s="137"/>
      <c r="F107" s="137"/>
      <c r="G107" s="137"/>
      <c r="H107" s="138"/>
    </row>
    <row r="108" spans="1:8" ht="12.2" customHeight="1">
      <c r="A108" s="38" t="s">
        <v>41</v>
      </c>
      <c r="B108" s="100">
        <v>100</v>
      </c>
      <c r="C108" s="1">
        <v>0.8</v>
      </c>
      <c r="D108" s="1">
        <v>0.1</v>
      </c>
      <c r="E108" s="1">
        <v>1.7</v>
      </c>
      <c r="F108" s="1">
        <v>13</v>
      </c>
      <c r="G108" s="2" t="s">
        <v>42</v>
      </c>
      <c r="H108" s="2">
        <v>2017</v>
      </c>
    </row>
    <row r="109" spans="1:8" ht="12.2" customHeight="1">
      <c r="A109" s="38" t="s">
        <v>77</v>
      </c>
      <c r="B109" s="100">
        <v>180</v>
      </c>
      <c r="C109" s="3">
        <v>3.67</v>
      </c>
      <c r="D109" s="3">
        <v>6.2</v>
      </c>
      <c r="E109" s="3">
        <v>24.48</v>
      </c>
      <c r="F109" s="3">
        <v>164.7</v>
      </c>
      <c r="G109" s="2" t="s">
        <v>174</v>
      </c>
      <c r="H109" s="2" t="s">
        <v>12</v>
      </c>
    </row>
    <row r="110" spans="1:8" ht="12.2" customHeight="1">
      <c r="A110" s="38" t="s">
        <v>78</v>
      </c>
      <c r="B110" s="100">
        <v>100</v>
      </c>
      <c r="C110" s="1">
        <v>13.6</v>
      </c>
      <c r="D110" s="1">
        <v>11.7</v>
      </c>
      <c r="E110" s="1">
        <v>25.1</v>
      </c>
      <c r="F110" s="1">
        <v>237.3</v>
      </c>
      <c r="G110" s="2" t="s">
        <v>79</v>
      </c>
      <c r="H110" s="2" t="s">
        <v>12</v>
      </c>
    </row>
    <row r="111" spans="1:8" ht="12.2" customHeight="1">
      <c r="A111" s="38" t="s">
        <v>80</v>
      </c>
      <c r="B111" s="100">
        <v>180</v>
      </c>
      <c r="C111" s="3">
        <v>0.14000000000000001</v>
      </c>
      <c r="D111" s="3">
        <v>0.14000000000000001</v>
      </c>
      <c r="E111" s="3">
        <v>25.09</v>
      </c>
      <c r="F111" s="3">
        <v>103.14</v>
      </c>
      <c r="G111" s="2" t="s">
        <v>76</v>
      </c>
      <c r="H111" s="2" t="s">
        <v>12</v>
      </c>
    </row>
    <row r="112" spans="1:8" ht="12.2" customHeight="1">
      <c r="A112" s="38" t="s">
        <v>32</v>
      </c>
      <c r="B112" s="100">
        <v>40</v>
      </c>
      <c r="C112" s="3">
        <v>3.05</v>
      </c>
      <c r="D112" s="3">
        <v>0.25</v>
      </c>
      <c r="E112" s="3">
        <v>20.07</v>
      </c>
      <c r="F112" s="3">
        <v>94.73</v>
      </c>
      <c r="G112" s="2" t="s">
        <v>88</v>
      </c>
      <c r="H112" s="2">
        <v>2023</v>
      </c>
    </row>
    <row r="113" spans="1:8" ht="21.6" customHeight="1">
      <c r="A113" s="103" t="s">
        <v>23</v>
      </c>
      <c r="B113" s="104">
        <f>SUM(B108:B112)</f>
        <v>600</v>
      </c>
      <c r="C113" s="99">
        <f t="shared" ref="C113:F113" si="6">SUM(C108:C112)</f>
        <v>21.26</v>
      </c>
      <c r="D113" s="99">
        <f t="shared" si="6"/>
        <v>18.39</v>
      </c>
      <c r="E113" s="99">
        <f t="shared" si="6"/>
        <v>96.44</v>
      </c>
      <c r="F113" s="99">
        <f t="shared" si="6"/>
        <v>612.87</v>
      </c>
      <c r="G113" s="105"/>
      <c r="H113" s="105"/>
    </row>
    <row r="114" spans="1:8" ht="14.65" customHeight="1">
      <c r="A114" s="136" t="s">
        <v>24</v>
      </c>
      <c r="B114" s="137"/>
      <c r="C114" s="137"/>
      <c r="D114" s="137"/>
      <c r="E114" s="137"/>
      <c r="F114" s="137"/>
      <c r="G114" s="137"/>
      <c r="H114" s="138"/>
    </row>
    <row r="115" spans="1:8" ht="12.2" customHeight="1">
      <c r="A115" s="38" t="s">
        <v>81</v>
      </c>
      <c r="B115" s="100">
        <v>100</v>
      </c>
      <c r="C115" s="3">
        <v>1.17</v>
      </c>
      <c r="D115" s="3">
        <v>5.17</v>
      </c>
      <c r="E115" s="3">
        <v>9.5</v>
      </c>
      <c r="F115" s="3">
        <v>73.38</v>
      </c>
      <c r="G115" s="2" t="s">
        <v>82</v>
      </c>
      <c r="H115" s="2" t="s">
        <v>26</v>
      </c>
    </row>
    <row r="116" spans="1:8" ht="12.6" customHeight="1">
      <c r="A116" s="38" t="s">
        <v>83</v>
      </c>
      <c r="B116" s="100">
        <v>250</v>
      </c>
      <c r="C116" s="3">
        <v>8.9</v>
      </c>
      <c r="D116" s="3">
        <v>9.4</v>
      </c>
      <c r="E116" s="3">
        <v>7.62</v>
      </c>
      <c r="F116" s="3">
        <v>237.62</v>
      </c>
      <c r="G116" s="2" t="s">
        <v>84</v>
      </c>
      <c r="H116" s="2" t="s">
        <v>12</v>
      </c>
    </row>
    <row r="117" spans="1:8" ht="12.2" customHeight="1">
      <c r="A117" s="38" t="s">
        <v>85</v>
      </c>
      <c r="B117" s="100">
        <v>200</v>
      </c>
      <c r="C117" s="1">
        <v>10.1</v>
      </c>
      <c r="D117" s="1">
        <v>12.9</v>
      </c>
      <c r="E117" s="1">
        <v>43.1</v>
      </c>
      <c r="F117" s="1">
        <v>239.1</v>
      </c>
      <c r="G117" s="2" t="s">
        <v>175</v>
      </c>
      <c r="H117" s="2">
        <v>2023</v>
      </c>
    </row>
    <row r="118" spans="1:8" ht="12.2" customHeight="1">
      <c r="A118" s="38" t="s">
        <v>140</v>
      </c>
      <c r="B118" s="100">
        <v>200</v>
      </c>
      <c r="C118" s="3">
        <v>1</v>
      </c>
      <c r="D118" s="3">
        <v>0</v>
      </c>
      <c r="E118" s="3">
        <v>20.2</v>
      </c>
      <c r="F118" s="3">
        <v>84.8</v>
      </c>
      <c r="G118" s="2" t="s">
        <v>31</v>
      </c>
      <c r="H118" s="2" t="s">
        <v>12</v>
      </c>
    </row>
    <row r="119" spans="1:8" ht="12.2" customHeight="1">
      <c r="A119" s="38" t="s">
        <v>32</v>
      </c>
      <c r="B119" s="100">
        <v>50</v>
      </c>
      <c r="C119" s="3">
        <v>3.8</v>
      </c>
      <c r="D119" s="3">
        <v>0.3</v>
      </c>
      <c r="E119" s="3">
        <v>25.1</v>
      </c>
      <c r="F119" s="3">
        <v>118.4</v>
      </c>
      <c r="G119" s="2" t="s">
        <v>88</v>
      </c>
      <c r="H119" s="2">
        <v>2023</v>
      </c>
    </row>
    <row r="120" spans="1:8" ht="12.2" customHeight="1">
      <c r="A120" s="38" t="s">
        <v>20</v>
      </c>
      <c r="B120" s="100">
        <v>40</v>
      </c>
      <c r="C120" s="3">
        <v>2.65</v>
      </c>
      <c r="D120" s="3">
        <v>0.35</v>
      </c>
      <c r="E120" s="3">
        <v>16.96</v>
      </c>
      <c r="F120" s="3">
        <v>81.58</v>
      </c>
      <c r="G120" s="2" t="s">
        <v>88</v>
      </c>
      <c r="H120" s="2">
        <v>2023</v>
      </c>
    </row>
    <row r="121" spans="1:8" ht="12.2" customHeight="1">
      <c r="A121" s="38" t="s">
        <v>87</v>
      </c>
      <c r="B121" s="100">
        <v>200</v>
      </c>
      <c r="C121" s="101">
        <v>5.6</v>
      </c>
      <c r="D121" s="101">
        <v>4.9000000000000004</v>
      </c>
      <c r="E121" s="101">
        <v>9.3000000000000007</v>
      </c>
      <c r="F121" s="101">
        <v>104.8</v>
      </c>
      <c r="G121" s="2" t="s">
        <v>88</v>
      </c>
      <c r="H121" s="2" t="s">
        <v>36</v>
      </c>
    </row>
    <row r="122" spans="1:8" ht="21.6" customHeight="1">
      <c r="A122" s="103" t="s">
        <v>23</v>
      </c>
      <c r="B122" s="104">
        <f>SUM(B115:B121)</f>
        <v>1040</v>
      </c>
      <c r="C122" s="99">
        <f t="shared" ref="C122:F122" si="7">SUM(C115:C121)</f>
        <v>33.22</v>
      </c>
      <c r="D122" s="99">
        <f t="shared" si="7"/>
        <v>33.020000000000003</v>
      </c>
      <c r="E122" s="99">
        <f t="shared" si="7"/>
        <v>131.78000000000003</v>
      </c>
      <c r="F122" s="99">
        <f t="shared" si="7"/>
        <v>939.68</v>
      </c>
      <c r="G122" s="105"/>
      <c r="H122" s="105"/>
    </row>
    <row r="123" spans="1:8" ht="14.65" customHeight="1">
      <c r="A123" s="136" t="s">
        <v>33</v>
      </c>
      <c r="B123" s="137"/>
      <c r="C123" s="137"/>
      <c r="D123" s="137"/>
      <c r="E123" s="137"/>
      <c r="F123" s="137"/>
      <c r="G123" s="137"/>
      <c r="H123" s="138"/>
    </row>
    <row r="124" spans="1:8" ht="12.2" customHeight="1">
      <c r="A124" s="38" t="s">
        <v>162</v>
      </c>
      <c r="B124" s="100">
        <v>100</v>
      </c>
      <c r="C124" s="3">
        <v>0.4</v>
      </c>
      <c r="D124" s="3">
        <v>0.4</v>
      </c>
      <c r="E124" s="3">
        <v>9.8000000000000007</v>
      </c>
      <c r="F124" s="3">
        <v>47</v>
      </c>
      <c r="G124" s="106" t="s">
        <v>89</v>
      </c>
      <c r="H124" s="106" t="s">
        <v>12</v>
      </c>
    </row>
    <row r="125" spans="1:8" ht="12.2" customHeight="1">
      <c r="A125" s="38" t="s">
        <v>90</v>
      </c>
      <c r="B125" s="100">
        <v>75</v>
      </c>
      <c r="C125" s="3">
        <v>6.71</v>
      </c>
      <c r="D125" s="3">
        <v>7.52</v>
      </c>
      <c r="E125" s="3">
        <v>14.67</v>
      </c>
      <c r="F125" s="3">
        <v>159.15</v>
      </c>
      <c r="G125" s="106" t="s">
        <v>91</v>
      </c>
      <c r="H125" s="106" t="s">
        <v>15</v>
      </c>
    </row>
    <row r="126" spans="1:8" ht="12.2" customHeight="1">
      <c r="A126" s="38" t="s">
        <v>163</v>
      </c>
      <c r="B126" s="100">
        <v>180</v>
      </c>
      <c r="C126" s="3">
        <v>4.68</v>
      </c>
      <c r="D126" s="3">
        <v>4.05</v>
      </c>
      <c r="E126" s="3">
        <v>6.48</v>
      </c>
      <c r="F126" s="3">
        <v>85.86</v>
      </c>
      <c r="G126" s="106" t="s">
        <v>50</v>
      </c>
      <c r="H126" s="106" t="s">
        <v>12</v>
      </c>
    </row>
    <row r="127" spans="1:8" ht="12.2" customHeight="1">
      <c r="A127" s="103" t="s">
        <v>23</v>
      </c>
      <c r="B127" s="104">
        <f>SUM(B124:B126)</f>
        <v>355</v>
      </c>
      <c r="C127" s="99">
        <f t="shared" ref="C127:F127" si="8">SUM(C124:C126)</f>
        <v>11.79</v>
      </c>
      <c r="D127" s="99">
        <f t="shared" si="8"/>
        <v>11.969999999999999</v>
      </c>
      <c r="E127" s="99">
        <f t="shared" si="8"/>
        <v>30.95</v>
      </c>
      <c r="F127" s="99">
        <f t="shared" si="8"/>
        <v>292.01</v>
      </c>
      <c r="G127" s="105"/>
      <c r="H127" s="105"/>
    </row>
    <row r="128" spans="1:8" ht="21.6" customHeight="1">
      <c r="A128" s="103" t="s">
        <v>39</v>
      </c>
      <c r="B128" s="107"/>
      <c r="C128" s="108">
        <f>C127+C122+C113</f>
        <v>66.27</v>
      </c>
      <c r="D128" s="108">
        <f>D127+D122+D113</f>
        <v>63.38</v>
      </c>
      <c r="E128" s="108">
        <f>E127+E122+E113</f>
        <v>259.17</v>
      </c>
      <c r="F128" s="108">
        <f>F127+F122+F113</f>
        <v>1844.56</v>
      </c>
      <c r="G128" s="105"/>
      <c r="H128" s="105"/>
    </row>
    <row r="129" spans="1:8" s="98" customFormat="1" ht="28.35" customHeight="1">
      <c r="A129" s="125" t="s">
        <v>190</v>
      </c>
      <c r="B129" s="139"/>
      <c r="C129" s="139"/>
      <c r="D129" s="139"/>
      <c r="E129" s="139"/>
      <c r="F129" s="139"/>
      <c r="G129" s="139"/>
      <c r="H129" s="139"/>
    </row>
    <row r="130" spans="1:8" ht="13.35" customHeight="1">
      <c r="A130" s="134" t="s">
        <v>0</v>
      </c>
      <c r="B130" s="127" t="s">
        <v>1</v>
      </c>
      <c r="C130" s="129" t="s">
        <v>2</v>
      </c>
      <c r="D130" s="140"/>
      <c r="E130" s="141"/>
      <c r="F130" s="132" t="s">
        <v>3</v>
      </c>
      <c r="G130" s="127" t="s">
        <v>4</v>
      </c>
      <c r="H130" s="127" t="s">
        <v>5</v>
      </c>
    </row>
    <row r="131" spans="1:8" ht="26.65" customHeight="1">
      <c r="A131" s="142"/>
      <c r="B131" s="143"/>
      <c r="C131" s="99" t="s">
        <v>6</v>
      </c>
      <c r="D131" s="99" t="s">
        <v>7</v>
      </c>
      <c r="E131" s="99" t="s">
        <v>8</v>
      </c>
      <c r="F131" s="144"/>
      <c r="G131" s="143"/>
      <c r="H131" s="143"/>
    </row>
    <row r="132" spans="1:8" ht="14.65" customHeight="1">
      <c r="A132" s="136" t="s">
        <v>9</v>
      </c>
      <c r="B132" s="137"/>
      <c r="C132" s="137"/>
      <c r="D132" s="137"/>
      <c r="E132" s="137"/>
      <c r="F132" s="137"/>
      <c r="G132" s="137"/>
      <c r="H132" s="138"/>
    </row>
    <row r="133" spans="1:8" ht="12.2" customHeight="1">
      <c r="A133" s="38" t="s">
        <v>92</v>
      </c>
      <c r="B133" s="100">
        <v>100</v>
      </c>
      <c r="C133" s="3">
        <v>0.4</v>
      </c>
      <c r="D133" s="3">
        <v>0.4</v>
      </c>
      <c r="E133" s="3">
        <v>23.1</v>
      </c>
      <c r="F133" s="3">
        <v>165.7</v>
      </c>
      <c r="G133" s="106" t="s">
        <v>93</v>
      </c>
      <c r="H133" s="106" t="s">
        <v>12</v>
      </c>
    </row>
    <row r="134" spans="1:8" ht="12.2" customHeight="1">
      <c r="A134" s="38" t="s">
        <v>94</v>
      </c>
      <c r="B134" s="100">
        <v>200</v>
      </c>
      <c r="C134" s="3">
        <v>15.37</v>
      </c>
      <c r="D134" s="3">
        <v>17.600000000000001</v>
      </c>
      <c r="E134" s="3">
        <v>18.600000000000001</v>
      </c>
      <c r="F134" s="3">
        <v>225.7</v>
      </c>
      <c r="G134" s="106" t="s">
        <v>95</v>
      </c>
      <c r="H134" s="106" t="s">
        <v>36</v>
      </c>
    </row>
    <row r="135" spans="1:8" ht="12.2" customHeight="1">
      <c r="A135" s="38" t="s">
        <v>96</v>
      </c>
      <c r="B135" s="100">
        <v>200</v>
      </c>
      <c r="C135" s="3">
        <v>0.4</v>
      </c>
      <c r="D135" s="3">
        <v>0.08</v>
      </c>
      <c r="E135" s="3">
        <v>27.05</v>
      </c>
      <c r="F135" s="3">
        <v>110.17</v>
      </c>
      <c r="G135" s="106" t="s">
        <v>97</v>
      </c>
      <c r="H135" s="106" t="s">
        <v>12</v>
      </c>
    </row>
    <row r="136" spans="1:8" ht="12.2" customHeight="1">
      <c r="A136" s="38" t="s">
        <v>32</v>
      </c>
      <c r="B136" s="100">
        <v>30</v>
      </c>
      <c r="C136" s="3">
        <v>2.2999999999999998</v>
      </c>
      <c r="D136" s="3">
        <v>0.2</v>
      </c>
      <c r="E136" s="3">
        <v>15.1</v>
      </c>
      <c r="F136" s="3">
        <v>71</v>
      </c>
      <c r="G136" s="106" t="s">
        <v>88</v>
      </c>
      <c r="H136" s="106">
        <v>2023</v>
      </c>
    </row>
    <row r="137" spans="1:8" ht="12.2" customHeight="1">
      <c r="A137" s="38" t="s">
        <v>20</v>
      </c>
      <c r="B137" s="100">
        <v>30</v>
      </c>
      <c r="C137" s="3">
        <v>1.99</v>
      </c>
      <c r="D137" s="3">
        <v>0.26</v>
      </c>
      <c r="E137" s="3">
        <v>12.72</v>
      </c>
      <c r="F137" s="3">
        <v>61.19</v>
      </c>
      <c r="G137" s="106" t="s">
        <v>88</v>
      </c>
      <c r="H137" s="106">
        <v>2023</v>
      </c>
    </row>
    <row r="138" spans="1:8" ht="12.2" customHeight="1">
      <c r="A138" s="103" t="s">
        <v>23</v>
      </c>
      <c r="B138" s="104">
        <f>SUM(B133:B137)</f>
        <v>560</v>
      </c>
      <c r="C138" s="99">
        <f t="shared" ref="C138:F138" si="9">SUM(C133:C137)</f>
        <v>20.459999999999997</v>
      </c>
      <c r="D138" s="99">
        <f t="shared" si="9"/>
        <v>18.54</v>
      </c>
      <c r="E138" s="99">
        <f t="shared" si="9"/>
        <v>96.57</v>
      </c>
      <c r="F138" s="99">
        <f t="shared" si="9"/>
        <v>633.76</v>
      </c>
      <c r="G138" s="105"/>
      <c r="H138" s="105"/>
    </row>
    <row r="139" spans="1:8" ht="14.65" customHeight="1">
      <c r="A139" s="136" t="s">
        <v>24</v>
      </c>
      <c r="B139" s="137"/>
      <c r="C139" s="137"/>
      <c r="D139" s="137"/>
      <c r="E139" s="137"/>
      <c r="F139" s="137"/>
      <c r="G139" s="137"/>
      <c r="H139" s="138"/>
    </row>
    <row r="140" spans="1:8" ht="12.2" customHeight="1">
      <c r="A140" s="38" t="s">
        <v>98</v>
      </c>
      <c r="B140" s="100">
        <v>100</v>
      </c>
      <c r="C140" s="1">
        <v>1.1000000000000001</v>
      </c>
      <c r="D140" s="1">
        <v>0</v>
      </c>
      <c r="E140" s="1">
        <v>2.4</v>
      </c>
      <c r="F140" s="1">
        <v>14</v>
      </c>
      <c r="G140" s="106" t="s">
        <v>42</v>
      </c>
      <c r="H140" s="106" t="s">
        <v>12</v>
      </c>
    </row>
    <row r="141" spans="1:8" ht="12.2" customHeight="1">
      <c r="A141" s="38" t="s">
        <v>263</v>
      </c>
      <c r="B141" s="100">
        <v>250</v>
      </c>
      <c r="C141" s="101">
        <v>1.77</v>
      </c>
      <c r="D141" s="101">
        <v>4.4000000000000004</v>
      </c>
      <c r="E141" s="101">
        <v>16.04</v>
      </c>
      <c r="F141" s="101">
        <v>113.39</v>
      </c>
      <c r="G141" s="106" t="s">
        <v>28</v>
      </c>
      <c r="H141" s="106" t="s">
        <v>18</v>
      </c>
    </row>
    <row r="142" spans="1:8" ht="12.2" customHeight="1">
      <c r="A142" s="38" t="s">
        <v>262</v>
      </c>
      <c r="B142" s="100">
        <v>200</v>
      </c>
      <c r="C142" s="3">
        <v>17.899999999999999</v>
      </c>
      <c r="D142" s="3">
        <v>21.7</v>
      </c>
      <c r="E142" s="3">
        <v>50.9</v>
      </c>
      <c r="F142" s="3">
        <v>393.4</v>
      </c>
      <c r="G142" s="106"/>
      <c r="H142" s="106"/>
    </row>
    <row r="143" spans="1:8" ht="12.2" customHeight="1">
      <c r="A143" s="38" t="s">
        <v>16</v>
      </c>
      <c r="B143" s="100">
        <v>180</v>
      </c>
      <c r="C143" s="3">
        <v>1.3680000000000001</v>
      </c>
      <c r="D143" s="3">
        <v>1.2150000000000001</v>
      </c>
      <c r="E143" s="3">
        <v>14.31</v>
      </c>
      <c r="F143" s="3">
        <v>72.900000000000006</v>
      </c>
      <c r="G143" s="106" t="s">
        <v>17</v>
      </c>
      <c r="H143" s="106" t="s">
        <v>18</v>
      </c>
    </row>
    <row r="144" spans="1:8" ht="12.2" customHeight="1">
      <c r="A144" s="38" t="s">
        <v>32</v>
      </c>
      <c r="B144" s="100">
        <v>50</v>
      </c>
      <c r="C144" s="3">
        <v>3.8</v>
      </c>
      <c r="D144" s="3">
        <v>0.3</v>
      </c>
      <c r="E144" s="3">
        <v>25.1</v>
      </c>
      <c r="F144" s="3">
        <v>118.4</v>
      </c>
      <c r="G144" s="2" t="s">
        <v>88</v>
      </c>
      <c r="H144" s="2">
        <v>2023</v>
      </c>
    </row>
    <row r="145" spans="1:8" ht="12.2" customHeight="1">
      <c r="A145" s="38" t="s">
        <v>20</v>
      </c>
      <c r="B145" s="100">
        <v>40</v>
      </c>
      <c r="C145" s="3">
        <v>2.65</v>
      </c>
      <c r="D145" s="3">
        <v>0.35</v>
      </c>
      <c r="E145" s="3">
        <v>16.96</v>
      </c>
      <c r="F145" s="3">
        <v>81.58</v>
      </c>
      <c r="G145" s="2" t="s">
        <v>88</v>
      </c>
      <c r="H145" s="2">
        <v>2023</v>
      </c>
    </row>
    <row r="146" spans="1:8" ht="21.6" customHeight="1">
      <c r="A146" s="103" t="s">
        <v>23</v>
      </c>
      <c r="B146" s="104">
        <f>SUM(B140:B145)</f>
        <v>820</v>
      </c>
      <c r="C146" s="99">
        <f>SUM(C140:C145)</f>
        <v>28.587999999999997</v>
      </c>
      <c r="D146" s="99">
        <f>SUM(D140:D145)</f>
        <v>27.965000000000003</v>
      </c>
      <c r="E146" s="99">
        <f>SUM(E140:E145)</f>
        <v>125.71000000000001</v>
      </c>
      <c r="F146" s="99">
        <f>SUM(F140:F145)</f>
        <v>793.67</v>
      </c>
      <c r="G146" s="105"/>
      <c r="H146" s="105"/>
    </row>
    <row r="147" spans="1:8" ht="21.6" customHeight="1">
      <c r="A147" s="103" t="s">
        <v>39</v>
      </c>
      <c r="B147" s="107"/>
      <c r="C147" s="108">
        <f>C146+C138</f>
        <v>49.047999999999995</v>
      </c>
      <c r="D147" s="108">
        <f>D146+D138</f>
        <v>46.505000000000003</v>
      </c>
      <c r="E147" s="108">
        <f>E146+E138</f>
        <v>222.28</v>
      </c>
      <c r="F147" s="108">
        <f>F146+F138</f>
        <v>1427.4299999999998</v>
      </c>
      <c r="G147" s="105"/>
      <c r="H147" s="105"/>
    </row>
    <row r="148" spans="1:8" s="98" customFormat="1" ht="28.35" customHeight="1">
      <c r="A148" s="125" t="s">
        <v>191</v>
      </c>
      <c r="B148" s="139"/>
      <c r="C148" s="139"/>
      <c r="D148" s="139"/>
      <c r="E148" s="139"/>
      <c r="F148" s="139"/>
      <c r="G148" s="139"/>
      <c r="H148" s="139"/>
    </row>
    <row r="149" spans="1:8" ht="13.35" customHeight="1">
      <c r="A149" s="134" t="s">
        <v>0</v>
      </c>
      <c r="B149" s="127" t="s">
        <v>1</v>
      </c>
      <c r="C149" s="129" t="s">
        <v>2</v>
      </c>
      <c r="D149" s="140"/>
      <c r="E149" s="141"/>
      <c r="F149" s="132" t="s">
        <v>3</v>
      </c>
      <c r="G149" s="127" t="s">
        <v>4</v>
      </c>
      <c r="H149" s="127" t="s">
        <v>5</v>
      </c>
    </row>
    <row r="150" spans="1:8" ht="26.65" customHeight="1">
      <c r="A150" s="142"/>
      <c r="B150" s="143"/>
      <c r="C150" s="99" t="s">
        <v>6</v>
      </c>
      <c r="D150" s="99" t="s">
        <v>7</v>
      </c>
      <c r="E150" s="99" t="s">
        <v>8</v>
      </c>
      <c r="F150" s="144"/>
      <c r="G150" s="143"/>
      <c r="H150" s="143"/>
    </row>
    <row r="151" spans="1:8" ht="14.65" customHeight="1">
      <c r="A151" s="136" t="s">
        <v>9</v>
      </c>
      <c r="B151" s="137"/>
      <c r="C151" s="137"/>
      <c r="D151" s="137"/>
      <c r="E151" s="137"/>
      <c r="F151" s="137"/>
      <c r="G151" s="137"/>
      <c r="H151" s="138"/>
    </row>
    <row r="152" spans="1:8" ht="12.2" customHeight="1">
      <c r="A152" s="38" t="s">
        <v>158</v>
      </c>
      <c r="B152" s="100">
        <v>100</v>
      </c>
      <c r="C152" s="1">
        <v>0.4</v>
      </c>
      <c r="D152" s="1">
        <v>0.4</v>
      </c>
      <c r="E152" s="1">
        <v>9.8000000000000007</v>
      </c>
      <c r="F152" s="1">
        <v>47</v>
      </c>
      <c r="G152" s="2" t="s">
        <v>19</v>
      </c>
      <c r="H152" s="2" t="s">
        <v>12</v>
      </c>
    </row>
    <row r="153" spans="1:8" ht="12.2" customHeight="1">
      <c r="A153" s="38" t="s">
        <v>103</v>
      </c>
      <c r="B153" s="100">
        <v>200</v>
      </c>
      <c r="C153" s="1">
        <v>10.6</v>
      </c>
      <c r="D153" s="1">
        <v>12.8</v>
      </c>
      <c r="E153" s="1">
        <v>44.8</v>
      </c>
      <c r="F153" s="1">
        <v>342.7</v>
      </c>
      <c r="G153" s="2" t="s">
        <v>104</v>
      </c>
      <c r="H153" s="2" t="s">
        <v>45</v>
      </c>
    </row>
    <row r="154" spans="1:8" ht="12.2" customHeight="1">
      <c r="A154" s="38" t="s">
        <v>105</v>
      </c>
      <c r="B154" s="100">
        <v>40</v>
      </c>
      <c r="C154" s="1">
        <v>5</v>
      </c>
      <c r="D154" s="1">
        <v>4.5</v>
      </c>
      <c r="E154" s="1">
        <v>0.3</v>
      </c>
      <c r="F154" s="1">
        <v>61.3</v>
      </c>
      <c r="G154" s="2" t="s">
        <v>106</v>
      </c>
      <c r="H154" s="2" t="s">
        <v>12</v>
      </c>
    </row>
    <row r="155" spans="1:8" ht="12.2" customHeight="1">
      <c r="A155" s="38" t="s">
        <v>16</v>
      </c>
      <c r="B155" s="100">
        <v>180</v>
      </c>
      <c r="C155" s="1">
        <v>1.5</v>
      </c>
      <c r="D155" s="1">
        <v>1.1000000000000001</v>
      </c>
      <c r="E155" s="1">
        <v>8.5</v>
      </c>
      <c r="F155" s="1">
        <v>50.4</v>
      </c>
      <c r="G155" s="2" t="s">
        <v>17</v>
      </c>
      <c r="H155" s="2">
        <v>2017</v>
      </c>
    </row>
    <row r="156" spans="1:8" ht="12.2" customHeight="1">
      <c r="A156" s="38" t="s">
        <v>32</v>
      </c>
      <c r="B156" s="100">
        <v>40</v>
      </c>
      <c r="C156" s="3">
        <v>3.05</v>
      </c>
      <c r="D156" s="3">
        <v>0.25</v>
      </c>
      <c r="E156" s="3">
        <v>20.07</v>
      </c>
      <c r="F156" s="3">
        <v>94.73</v>
      </c>
      <c r="G156" s="2" t="s">
        <v>88</v>
      </c>
      <c r="H156" s="2">
        <v>2023</v>
      </c>
    </row>
    <row r="157" spans="1:8" ht="12.2" customHeight="1">
      <c r="A157" s="38" t="s">
        <v>20</v>
      </c>
      <c r="B157" s="100">
        <v>30</v>
      </c>
      <c r="C157" s="3">
        <v>1.99</v>
      </c>
      <c r="D157" s="3">
        <v>0.26</v>
      </c>
      <c r="E157" s="3">
        <v>12.72</v>
      </c>
      <c r="F157" s="3">
        <v>61.19</v>
      </c>
      <c r="G157" s="2" t="s">
        <v>88</v>
      </c>
      <c r="H157" s="2">
        <v>2023</v>
      </c>
    </row>
    <row r="158" spans="1:8" ht="12.2" customHeight="1">
      <c r="A158" s="103" t="s">
        <v>23</v>
      </c>
      <c r="B158" s="104">
        <f t="shared" ref="B158:F158" si="10">SUM(B152:B157)</f>
        <v>590</v>
      </c>
      <c r="C158" s="99">
        <f t="shared" si="10"/>
        <v>22.54</v>
      </c>
      <c r="D158" s="99">
        <f t="shared" si="10"/>
        <v>19.310000000000006</v>
      </c>
      <c r="E158" s="99">
        <f t="shared" si="10"/>
        <v>96.19</v>
      </c>
      <c r="F158" s="99">
        <f t="shared" si="10"/>
        <v>657.31999999999994</v>
      </c>
      <c r="G158" s="105"/>
      <c r="H158" s="105"/>
    </row>
    <row r="159" spans="1:8" ht="14.65" customHeight="1">
      <c r="A159" s="136" t="s">
        <v>24</v>
      </c>
      <c r="B159" s="137"/>
      <c r="C159" s="137"/>
      <c r="D159" s="137"/>
      <c r="E159" s="137"/>
      <c r="F159" s="137"/>
      <c r="G159" s="137"/>
      <c r="H159" s="138"/>
    </row>
    <row r="160" spans="1:8" ht="12.2" customHeight="1">
      <c r="A160" s="38" t="s">
        <v>55</v>
      </c>
      <c r="B160" s="100">
        <v>100</v>
      </c>
      <c r="C160" s="1">
        <v>1.6</v>
      </c>
      <c r="D160" s="1">
        <v>5.0999999999999996</v>
      </c>
      <c r="E160" s="1">
        <v>8.1999999999999993</v>
      </c>
      <c r="F160" s="1">
        <v>87.6</v>
      </c>
      <c r="G160" s="2" t="s">
        <v>56</v>
      </c>
      <c r="H160" s="2">
        <v>2017</v>
      </c>
    </row>
    <row r="161" spans="1:8" ht="12.2" customHeight="1">
      <c r="A161" s="38" t="s">
        <v>109</v>
      </c>
      <c r="B161" s="100">
        <v>250</v>
      </c>
      <c r="C161" s="3">
        <v>4.99</v>
      </c>
      <c r="D161" s="3">
        <v>5.28</v>
      </c>
      <c r="E161" s="3">
        <v>16.54</v>
      </c>
      <c r="F161" s="3">
        <v>148.25</v>
      </c>
      <c r="G161" s="2" t="s">
        <v>110</v>
      </c>
      <c r="H161" s="2" t="s">
        <v>12</v>
      </c>
    </row>
    <row r="162" spans="1:8" ht="12.2" customHeight="1">
      <c r="A162" s="38" t="s">
        <v>61</v>
      </c>
      <c r="B162" s="100">
        <v>180</v>
      </c>
      <c r="C162" s="3">
        <v>6.8</v>
      </c>
      <c r="D162" s="3">
        <v>9.9</v>
      </c>
      <c r="E162" s="3">
        <v>17.899999999999999</v>
      </c>
      <c r="F162" s="3">
        <v>193</v>
      </c>
      <c r="G162" s="2" t="s">
        <v>62</v>
      </c>
      <c r="H162" s="2">
        <v>2017</v>
      </c>
    </row>
    <row r="163" spans="1:8" s="98" customFormat="1" ht="12.2" customHeight="1">
      <c r="A163" s="19" t="s">
        <v>258</v>
      </c>
      <c r="B163" s="20">
        <v>150</v>
      </c>
      <c r="C163" s="1">
        <v>6.5</v>
      </c>
      <c r="D163" s="1">
        <v>8.9</v>
      </c>
      <c r="E163" s="1">
        <v>25.9</v>
      </c>
      <c r="F163" s="1">
        <v>228.7</v>
      </c>
      <c r="G163" s="2" t="s">
        <v>111</v>
      </c>
      <c r="H163" s="19" t="s">
        <v>12</v>
      </c>
    </row>
    <row r="164" spans="1:8" ht="12.2" customHeight="1">
      <c r="A164" s="38" t="s">
        <v>159</v>
      </c>
      <c r="B164" s="100">
        <v>220</v>
      </c>
      <c r="C164" s="3">
        <v>6.38</v>
      </c>
      <c r="D164" s="3">
        <v>5.5</v>
      </c>
      <c r="E164" s="3">
        <v>8.8000000000000007</v>
      </c>
      <c r="F164" s="3">
        <v>116.6</v>
      </c>
      <c r="G164" s="2" t="s">
        <v>50</v>
      </c>
      <c r="H164" s="2" t="s">
        <v>12</v>
      </c>
    </row>
    <row r="165" spans="1:8" ht="12.2" customHeight="1">
      <c r="A165" s="38" t="s">
        <v>32</v>
      </c>
      <c r="B165" s="100">
        <v>50</v>
      </c>
      <c r="C165" s="3">
        <v>3.8</v>
      </c>
      <c r="D165" s="3">
        <v>0.3</v>
      </c>
      <c r="E165" s="3">
        <v>25.1</v>
      </c>
      <c r="F165" s="3">
        <v>118.4</v>
      </c>
      <c r="G165" s="2" t="s">
        <v>88</v>
      </c>
      <c r="H165" s="2">
        <v>2023</v>
      </c>
    </row>
    <row r="166" spans="1:8" ht="12.2" customHeight="1">
      <c r="A166" s="38" t="s">
        <v>20</v>
      </c>
      <c r="B166" s="100">
        <v>40</v>
      </c>
      <c r="C166" s="3">
        <v>2.65</v>
      </c>
      <c r="D166" s="3">
        <v>0.35</v>
      </c>
      <c r="E166" s="3">
        <v>16.96</v>
      </c>
      <c r="F166" s="3">
        <v>81.58</v>
      </c>
      <c r="G166" s="2" t="s">
        <v>88</v>
      </c>
      <c r="H166" s="2">
        <v>2023</v>
      </c>
    </row>
    <row r="167" spans="1:8" ht="21.6" customHeight="1">
      <c r="A167" s="103" t="s">
        <v>23</v>
      </c>
      <c r="B167" s="104">
        <f>SUM(B160:B166)</f>
        <v>990</v>
      </c>
      <c r="C167" s="99">
        <f t="shared" ref="C167:F167" si="11">SUM(C160:C166)</f>
        <v>32.72</v>
      </c>
      <c r="D167" s="99">
        <f t="shared" si="11"/>
        <v>35.33</v>
      </c>
      <c r="E167" s="99">
        <f t="shared" si="11"/>
        <v>119.4</v>
      </c>
      <c r="F167" s="99">
        <f t="shared" si="11"/>
        <v>974.13</v>
      </c>
      <c r="G167" s="105"/>
      <c r="H167" s="105"/>
    </row>
    <row r="168" spans="1:8" ht="14.65" customHeight="1">
      <c r="A168" s="136" t="s">
        <v>33</v>
      </c>
      <c r="B168" s="137"/>
      <c r="C168" s="137"/>
      <c r="D168" s="137"/>
      <c r="E168" s="137"/>
      <c r="F168" s="137"/>
      <c r="G168" s="137"/>
      <c r="H168" s="138"/>
    </row>
    <row r="169" spans="1:8" ht="21.6" customHeight="1">
      <c r="A169" s="38" t="s">
        <v>112</v>
      </c>
      <c r="B169" s="100">
        <v>180</v>
      </c>
      <c r="C169" s="3">
        <v>2.0099999999999998</v>
      </c>
      <c r="D169" s="3">
        <v>4.79</v>
      </c>
      <c r="E169" s="3">
        <v>9.99</v>
      </c>
      <c r="F169" s="3">
        <v>96.5</v>
      </c>
      <c r="G169" s="2" t="s">
        <v>102</v>
      </c>
      <c r="H169" s="2">
        <v>2017</v>
      </c>
    </row>
    <row r="170" spans="1:8" ht="12.2" customHeight="1">
      <c r="A170" s="38" t="s">
        <v>113</v>
      </c>
      <c r="B170" s="100">
        <v>115</v>
      </c>
      <c r="C170" s="3">
        <v>2.39</v>
      </c>
      <c r="D170" s="3">
        <v>4.5999999999999996</v>
      </c>
      <c r="E170" s="3">
        <v>6.72</v>
      </c>
      <c r="F170" s="3">
        <v>87.6</v>
      </c>
      <c r="G170" s="2" t="s">
        <v>64</v>
      </c>
      <c r="H170" s="2" t="s">
        <v>12</v>
      </c>
    </row>
    <row r="171" spans="1:8" ht="12.2" customHeight="1">
      <c r="A171" s="38" t="s">
        <v>73</v>
      </c>
      <c r="B171" s="100">
        <v>180</v>
      </c>
      <c r="C171" s="3">
        <v>4.08</v>
      </c>
      <c r="D171" s="3">
        <v>3.54</v>
      </c>
      <c r="E171" s="3">
        <v>8.58</v>
      </c>
      <c r="F171" s="3">
        <v>88.16</v>
      </c>
      <c r="G171" s="2" t="s">
        <v>74</v>
      </c>
      <c r="H171" s="2" t="s">
        <v>12</v>
      </c>
    </row>
    <row r="172" spans="1:8" ht="12.2" customHeight="1">
      <c r="A172" s="38" t="s">
        <v>20</v>
      </c>
      <c r="B172" s="100">
        <v>30</v>
      </c>
      <c r="C172" s="3">
        <v>1.99</v>
      </c>
      <c r="D172" s="3">
        <v>0.26</v>
      </c>
      <c r="E172" s="3">
        <v>12.72</v>
      </c>
      <c r="F172" s="3">
        <v>61.19</v>
      </c>
      <c r="G172" s="2" t="s">
        <v>88</v>
      </c>
      <c r="H172" s="2">
        <v>2023</v>
      </c>
    </row>
    <row r="173" spans="1:8" ht="21.6" customHeight="1">
      <c r="A173" s="103" t="s">
        <v>23</v>
      </c>
      <c r="B173" s="104">
        <f>SUM(B169:B172)</f>
        <v>505</v>
      </c>
      <c r="C173" s="99">
        <f t="shared" ref="C173:F173" si="12">SUM(C169:C172)</f>
        <v>10.47</v>
      </c>
      <c r="D173" s="99">
        <f t="shared" si="12"/>
        <v>13.19</v>
      </c>
      <c r="E173" s="99">
        <f t="shared" si="12"/>
        <v>38.01</v>
      </c>
      <c r="F173" s="99">
        <f t="shared" si="12"/>
        <v>333.45</v>
      </c>
      <c r="G173" s="105"/>
      <c r="H173" s="105"/>
    </row>
    <row r="174" spans="1:8" ht="21.6" customHeight="1">
      <c r="A174" s="103" t="s">
        <v>39</v>
      </c>
      <c r="B174" s="107"/>
      <c r="C174" s="108">
        <f>C173+C167+C158</f>
        <v>65.72999999999999</v>
      </c>
      <c r="D174" s="108">
        <f>D173+D167+D158</f>
        <v>67.83</v>
      </c>
      <c r="E174" s="108">
        <f>E173+E167+E158</f>
        <v>253.6</v>
      </c>
      <c r="F174" s="108">
        <f>F173+F167+F158</f>
        <v>1964.8999999999999</v>
      </c>
      <c r="G174" s="105"/>
      <c r="H174" s="105"/>
    </row>
    <row r="175" spans="1:8" s="98" customFormat="1" ht="28.35" customHeight="1">
      <c r="A175" s="125" t="s">
        <v>192</v>
      </c>
      <c r="B175" s="139"/>
      <c r="C175" s="139"/>
      <c r="D175" s="139"/>
      <c r="E175" s="139"/>
      <c r="F175" s="139"/>
      <c r="G175" s="139"/>
      <c r="H175" s="139"/>
    </row>
    <row r="176" spans="1:8" ht="13.35" customHeight="1">
      <c r="A176" s="134" t="s">
        <v>0</v>
      </c>
      <c r="B176" s="127" t="s">
        <v>1</v>
      </c>
      <c r="C176" s="129" t="s">
        <v>2</v>
      </c>
      <c r="D176" s="140"/>
      <c r="E176" s="141"/>
      <c r="F176" s="132" t="s">
        <v>3</v>
      </c>
      <c r="G176" s="127" t="s">
        <v>4</v>
      </c>
      <c r="H176" s="127" t="s">
        <v>5</v>
      </c>
    </row>
    <row r="177" spans="1:8" ht="26.65" customHeight="1">
      <c r="A177" s="142"/>
      <c r="B177" s="143"/>
      <c r="C177" s="99" t="s">
        <v>6</v>
      </c>
      <c r="D177" s="99" t="s">
        <v>7</v>
      </c>
      <c r="E177" s="99" t="s">
        <v>8</v>
      </c>
      <c r="F177" s="144"/>
      <c r="G177" s="143"/>
      <c r="H177" s="143"/>
    </row>
    <row r="178" spans="1:8" ht="14.65" customHeight="1">
      <c r="A178" s="136" t="s">
        <v>9</v>
      </c>
      <c r="B178" s="137"/>
      <c r="C178" s="137"/>
      <c r="D178" s="137"/>
      <c r="E178" s="137"/>
      <c r="F178" s="137"/>
      <c r="G178" s="137"/>
      <c r="H178" s="138"/>
    </row>
    <row r="179" spans="1:8" ht="12.2" customHeight="1">
      <c r="A179" s="38" t="s">
        <v>114</v>
      </c>
      <c r="B179" s="100">
        <v>100</v>
      </c>
      <c r="C179" s="1">
        <v>1.1000000000000001</v>
      </c>
      <c r="D179" s="1">
        <v>5.6</v>
      </c>
      <c r="E179" s="1">
        <v>3.1</v>
      </c>
      <c r="F179" s="1">
        <v>77.599999999999994</v>
      </c>
      <c r="G179" s="2" t="s">
        <v>176</v>
      </c>
      <c r="H179" s="2">
        <v>2023</v>
      </c>
    </row>
    <row r="180" spans="1:8" ht="12.2" customHeight="1">
      <c r="A180" s="38" t="s">
        <v>208</v>
      </c>
      <c r="B180" s="100">
        <v>200</v>
      </c>
      <c r="C180" s="1">
        <v>15.8</v>
      </c>
      <c r="D180" s="1">
        <v>16</v>
      </c>
      <c r="E180" s="1">
        <v>39</v>
      </c>
      <c r="F180" s="1">
        <v>329.4</v>
      </c>
      <c r="G180" s="2" t="s">
        <v>49</v>
      </c>
      <c r="H180" s="2" t="s">
        <v>12</v>
      </c>
    </row>
    <row r="181" spans="1:8" ht="12.2" customHeight="1">
      <c r="A181" s="38" t="s">
        <v>53</v>
      </c>
      <c r="B181" s="100">
        <v>200</v>
      </c>
      <c r="C181" s="3">
        <v>0.66200000000000003</v>
      </c>
      <c r="D181" s="3">
        <v>9.2000000000000012E-2</v>
      </c>
      <c r="E181" s="3">
        <v>32.014000000000003</v>
      </c>
      <c r="F181" s="3">
        <v>132.80000000000001</v>
      </c>
      <c r="G181" s="2" t="s">
        <v>54</v>
      </c>
      <c r="H181" s="2" t="s">
        <v>12</v>
      </c>
    </row>
    <row r="182" spans="1:8" ht="12.2" customHeight="1">
      <c r="A182" s="38" t="s">
        <v>32</v>
      </c>
      <c r="B182" s="100">
        <v>40</v>
      </c>
      <c r="C182" s="3">
        <v>3.05</v>
      </c>
      <c r="D182" s="3">
        <v>0.25</v>
      </c>
      <c r="E182" s="3">
        <v>20.07</v>
      </c>
      <c r="F182" s="3">
        <v>94.73</v>
      </c>
      <c r="G182" s="2" t="s">
        <v>88</v>
      </c>
      <c r="H182" s="2">
        <v>2023</v>
      </c>
    </row>
    <row r="183" spans="1:8" ht="12.2" customHeight="1">
      <c r="A183" s="38" t="s">
        <v>20</v>
      </c>
      <c r="B183" s="100">
        <v>20</v>
      </c>
      <c r="C183" s="1">
        <v>1.1200000000000001</v>
      </c>
      <c r="D183" s="1">
        <v>0.22</v>
      </c>
      <c r="E183" s="1">
        <v>9.8800000000000008</v>
      </c>
      <c r="F183" s="1">
        <v>45.98</v>
      </c>
      <c r="G183" s="2" t="s">
        <v>88</v>
      </c>
      <c r="H183" s="2">
        <v>2023</v>
      </c>
    </row>
    <row r="184" spans="1:8" ht="12.2" customHeight="1">
      <c r="A184" s="103" t="s">
        <v>23</v>
      </c>
      <c r="B184" s="104">
        <f>SUM(B179:B183)</f>
        <v>560</v>
      </c>
      <c r="C184" s="99">
        <f t="shared" ref="C184:F184" si="13">SUM(C179:C183)</f>
        <v>21.732000000000003</v>
      </c>
      <c r="D184" s="99">
        <f t="shared" si="13"/>
        <v>22.161999999999999</v>
      </c>
      <c r="E184" s="99">
        <f t="shared" si="13"/>
        <v>104.06399999999999</v>
      </c>
      <c r="F184" s="99">
        <f t="shared" si="13"/>
        <v>680.51</v>
      </c>
      <c r="G184" s="105"/>
      <c r="H184" s="105"/>
    </row>
    <row r="185" spans="1:8" ht="14.65" customHeight="1">
      <c r="A185" s="136" t="s">
        <v>24</v>
      </c>
      <c r="B185" s="137"/>
      <c r="C185" s="137"/>
      <c r="D185" s="137"/>
      <c r="E185" s="137"/>
      <c r="F185" s="137"/>
      <c r="G185" s="137"/>
      <c r="H185" s="138"/>
    </row>
    <row r="186" spans="1:8" ht="12.2" customHeight="1">
      <c r="A186" s="38" t="s">
        <v>207</v>
      </c>
      <c r="B186" s="100">
        <v>100</v>
      </c>
      <c r="C186" s="3">
        <v>1.5</v>
      </c>
      <c r="D186" s="3">
        <v>5.0999999999999996</v>
      </c>
      <c r="E186" s="3">
        <v>9.3000000000000007</v>
      </c>
      <c r="F186" s="3">
        <v>89.8</v>
      </c>
      <c r="G186" s="2" t="s">
        <v>115</v>
      </c>
      <c r="H186" s="2">
        <v>2017</v>
      </c>
    </row>
    <row r="187" spans="1:8" ht="12.2" customHeight="1">
      <c r="A187" s="38" t="s">
        <v>116</v>
      </c>
      <c r="B187" s="100">
        <v>250</v>
      </c>
      <c r="C187" s="3">
        <v>2.0099999999999998</v>
      </c>
      <c r="D187" s="3">
        <v>5.09</v>
      </c>
      <c r="E187" s="3">
        <v>11.83</v>
      </c>
      <c r="F187" s="3">
        <v>107.25</v>
      </c>
      <c r="G187" s="2" t="s">
        <v>117</v>
      </c>
      <c r="H187" s="2" t="s">
        <v>12</v>
      </c>
    </row>
    <row r="188" spans="1:8" ht="12.2" customHeight="1">
      <c r="A188" s="38" t="s">
        <v>118</v>
      </c>
      <c r="B188" s="100">
        <v>220</v>
      </c>
      <c r="C188" s="3">
        <v>15.1</v>
      </c>
      <c r="D188" s="3">
        <v>16</v>
      </c>
      <c r="E188" s="3">
        <v>42.74</v>
      </c>
      <c r="F188" s="3">
        <v>380</v>
      </c>
      <c r="G188" s="2" t="s">
        <v>119</v>
      </c>
      <c r="H188" s="2" t="s">
        <v>12</v>
      </c>
    </row>
    <row r="189" spans="1:8" ht="12.2" customHeight="1">
      <c r="A189" s="38" t="s">
        <v>16</v>
      </c>
      <c r="B189" s="100">
        <v>180</v>
      </c>
      <c r="C189" s="3">
        <v>1.3680000000000001</v>
      </c>
      <c r="D189" s="3">
        <v>1.2150000000000001</v>
      </c>
      <c r="E189" s="3">
        <v>14.31</v>
      </c>
      <c r="F189" s="3">
        <v>72.900000000000006</v>
      </c>
      <c r="G189" s="2" t="s">
        <v>17</v>
      </c>
      <c r="H189" s="2" t="s">
        <v>12</v>
      </c>
    </row>
    <row r="190" spans="1:8" ht="12.2" customHeight="1">
      <c r="A190" s="38" t="s">
        <v>87</v>
      </c>
      <c r="B190" s="100">
        <v>200</v>
      </c>
      <c r="C190" s="101">
        <v>5.6</v>
      </c>
      <c r="D190" s="101">
        <v>4.9000000000000004</v>
      </c>
      <c r="E190" s="101">
        <v>9.3000000000000007</v>
      </c>
      <c r="F190" s="101">
        <v>104.8</v>
      </c>
      <c r="G190" s="2" t="s">
        <v>88</v>
      </c>
      <c r="H190" s="2" t="s">
        <v>36</v>
      </c>
    </row>
    <row r="191" spans="1:8" ht="12.2" customHeight="1">
      <c r="A191" s="38" t="s">
        <v>32</v>
      </c>
      <c r="B191" s="100">
        <v>50</v>
      </c>
      <c r="C191" s="3">
        <v>3.8</v>
      </c>
      <c r="D191" s="3">
        <v>0.3</v>
      </c>
      <c r="E191" s="3">
        <v>25.1</v>
      </c>
      <c r="F191" s="3">
        <v>118.4</v>
      </c>
      <c r="G191" s="2" t="s">
        <v>88</v>
      </c>
      <c r="H191" s="2">
        <v>2023</v>
      </c>
    </row>
    <row r="192" spans="1:8" ht="12.2" customHeight="1">
      <c r="A192" s="38" t="s">
        <v>20</v>
      </c>
      <c r="B192" s="100">
        <v>40</v>
      </c>
      <c r="C192" s="3">
        <v>2.65</v>
      </c>
      <c r="D192" s="3">
        <v>0.35</v>
      </c>
      <c r="E192" s="3">
        <v>16.96</v>
      </c>
      <c r="F192" s="3">
        <v>81.58</v>
      </c>
      <c r="G192" s="2" t="s">
        <v>88</v>
      </c>
      <c r="H192" s="2">
        <v>2023</v>
      </c>
    </row>
    <row r="193" spans="1:8" ht="21.6" customHeight="1">
      <c r="A193" s="103" t="s">
        <v>23</v>
      </c>
      <c r="B193" s="104">
        <f t="shared" ref="B193:F193" si="14">SUM(B186:B192)</f>
        <v>1040</v>
      </c>
      <c r="C193" s="99">
        <f t="shared" si="14"/>
        <v>32.027999999999999</v>
      </c>
      <c r="D193" s="99">
        <f t="shared" si="14"/>
        <v>32.954999999999998</v>
      </c>
      <c r="E193" s="99">
        <f t="shared" si="14"/>
        <v>129.54000000000002</v>
      </c>
      <c r="F193" s="99">
        <f t="shared" si="14"/>
        <v>954.7299999999999</v>
      </c>
      <c r="G193" s="105"/>
      <c r="H193" s="105"/>
    </row>
    <row r="194" spans="1:8" ht="14.65" customHeight="1">
      <c r="A194" s="136" t="s">
        <v>33</v>
      </c>
      <c r="B194" s="137"/>
      <c r="C194" s="137"/>
      <c r="D194" s="137"/>
      <c r="E194" s="137"/>
      <c r="F194" s="137"/>
      <c r="G194" s="137"/>
      <c r="H194" s="138"/>
    </row>
    <row r="195" spans="1:8" ht="12.2" customHeight="1">
      <c r="A195" s="38" t="s">
        <v>43</v>
      </c>
      <c r="B195" s="100">
        <v>200</v>
      </c>
      <c r="C195" s="3">
        <v>9.4700000000000006</v>
      </c>
      <c r="D195" s="3">
        <v>12.27</v>
      </c>
      <c r="E195" s="3">
        <v>17.47</v>
      </c>
      <c r="F195" s="3">
        <v>208.73</v>
      </c>
      <c r="G195" s="2" t="s">
        <v>256</v>
      </c>
      <c r="H195" s="2">
        <v>2023</v>
      </c>
    </row>
    <row r="196" spans="1:8" ht="12.2" customHeight="1">
      <c r="A196" s="38" t="s">
        <v>80</v>
      </c>
      <c r="B196" s="100">
        <v>180</v>
      </c>
      <c r="C196" s="3">
        <v>0.14000000000000001</v>
      </c>
      <c r="D196" s="3">
        <v>0.14000000000000001</v>
      </c>
      <c r="E196" s="3">
        <v>25.09</v>
      </c>
      <c r="F196" s="3">
        <v>103.14</v>
      </c>
      <c r="G196" s="109" t="s">
        <v>76</v>
      </c>
      <c r="H196" s="109">
        <v>2017</v>
      </c>
    </row>
    <row r="197" spans="1:8" ht="12.2" customHeight="1">
      <c r="A197" s="38" t="s">
        <v>20</v>
      </c>
      <c r="B197" s="100">
        <v>30</v>
      </c>
      <c r="C197" s="3">
        <v>1.99</v>
      </c>
      <c r="D197" s="3">
        <v>0.26</v>
      </c>
      <c r="E197" s="3">
        <v>12.72</v>
      </c>
      <c r="F197" s="3">
        <v>61.19</v>
      </c>
      <c r="G197" s="2" t="s">
        <v>88</v>
      </c>
      <c r="H197" s="2">
        <v>2023</v>
      </c>
    </row>
    <row r="198" spans="1:8" ht="12.2" customHeight="1">
      <c r="A198" s="103" t="s">
        <v>23</v>
      </c>
      <c r="B198" s="104">
        <f>SUM(B195:B197)</f>
        <v>410</v>
      </c>
      <c r="C198" s="99">
        <f t="shared" ref="C198:F198" si="15">SUM(C195:C197)</f>
        <v>11.600000000000001</v>
      </c>
      <c r="D198" s="99">
        <f t="shared" si="15"/>
        <v>12.67</v>
      </c>
      <c r="E198" s="99">
        <f t="shared" si="15"/>
        <v>55.28</v>
      </c>
      <c r="F198" s="99">
        <f t="shared" si="15"/>
        <v>373.06</v>
      </c>
      <c r="G198" s="105"/>
      <c r="H198" s="105"/>
    </row>
    <row r="199" spans="1:8" ht="21.6" customHeight="1">
      <c r="A199" s="103" t="s">
        <v>39</v>
      </c>
      <c r="B199" s="107"/>
      <c r="C199" s="108">
        <f>C198+C193+C184</f>
        <v>65.36</v>
      </c>
      <c r="D199" s="108">
        <f>D198+D193+D184</f>
        <v>67.787000000000006</v>
      </c>
      <c r="E199" s="108">
        <f>E198+E193+E184</f>
        <v>288.88400000000001</v>
      </c>
      <c r="F199" s="108">
        <f>F198+F193+F184</f>
        <v>2008.3</v>
      </c>
      <c r="G199" s="105"/>
      <c r="H199" s="105"/>
    </row>
    <row r="200" spans="1:8" ht="10.7" customHeight="1"/>
    <row r="201" spans="1:8" s="98" customFormat="1" ht="28.35" customHeight="1">
      <c r="A201" s="125" t="s">
        <v>193</v>
      </c>
      <c r="B201" s="139"/>
      <c r="C201" s="139"/>
      <c r="D201" s="139"/>
      <c r="E201" s="139"/>
      <c r="F201" s="139"/>
      <c r="G201" s="139"/>
      <c r="H201" s="139"/>
    </row>
    <row r="202" spans="1:8" ht="13.35" customHeight="1">
      <c r="A202" s="134" t="s">
        <v>0</v>
      </c>
      <c r="B202" s="127" t="s">
        <v>1</v>
      </c>
      <c r="C202" s="129" t="s">
        <v>2</v>
      </c>
      <c r="D202" s="140"/>
      <c r="E202" s="141"/>
      <c r="F202" s="132" t="s">
        <v>3</v>
      </c>
      <c r="G202" s="127" t="s">
        <v>4</v>
      </c>
      <c r="H202" s="127" t="s">
        <v>5</v>
      </c>
    </row>
    <row r="203" spans="1:8" ht="26.65" customHeight="1">
      <c r="A203" s="142"/>
      <c r="B203" s="143"/>
      <c r="C203" s="99" t="s">
        <v>6</v>
      </c>
      <c r="D203" s="99" t="s">
        <v>7</v>
      </c>
      <c r="E203" s="99" t="s">
        <v>8</v>
      </c>
      <c r="F203" s="144"/>
      <c r="G203" s="143"/>
      <c r="H203" s="143"/>
    </row>
    <row r="204" spans="1:8" ht="14.65" customHeight="1">
      <c r="A204" s="136" t="s">
        <v>9</v>
      </c>
      <c r="B204" s="137"/>
      <c r="C204" s="137"/>
      <c r="D204" s="137"/>
      <c r="E204" s="137"/>
      <c r="F204" s="137"/>
      <c r="G204" s="137"/>
      <c r="H204" s="138"/>
    </row>
    <row r="205" spans="1:8" ht="12.2" customHeight="1">
      <c r="A205" s="38" t="s">
        <v>120</v>
      </c>
      <c r="B205" s="100">
        <v>200</v>
      </c>
      <c r="C205" s="101">
        <v>6.06</v>
      </c>
      <c r="D205" s="101">
        <v>5.67</v>
      </c>
      <c r="E205" s="101">
        <v>31.6</v>
      </c>
      <c r="F205" s="101">
        <v>179.74</v>
      </c>
      <c r="G205" s="2" t="s">
        <v>121</v>
      </c>
      <c r="H205" s="2" t="s">
        <v>15</v>
      </c>
    </row>
    <row r="206" spans="1:8" ht="12.2" customHeight="1">
      <c r="A206" s="38" t="s">
        <v>164</v>
      </c>
      <c r="B206" s="100">
        <v>45</v>
      </c>
      <c r="C206" s="1">
        <v>2.2999999999999998</v>
      </c>
      <c r="D206" s="1">
        <v>9.6999999999999993</v>
      </c>
      <c r="E206" s="1">
        <v>15.5</v>
      </c>
      <c r="F206" s="1">
        <v>160.80000000000001</v>
      </c>
      <c r="G206" s="2" t="s">
        <v>40</v>
      </c>
      <c r="H206" s="2" t="s">
        <v>18</v>
      </c>
    </row>
    <row r="207" spans="1:8" ht="12.2" customHeight="1">
      <c r="A207" s="38" t="s">
        <v>122</v>
      </c>
      <c r="B207" s="100">
        <v>200</v>
      </c>
      <c r="C207" s="1">
        <v>3.8</v>
      </c>
      <c r="D207" s="1">
        <v>3</v>
      </c>
      <c r="E207" s="1">
        <v>11.8</v>
      </c>
      <c r="F207" s="1">
        <v>90.7</v>
      </c>
      <c r="G207" s="2" t="s">
        <v>74</v>
      </c>
      <c r="H207" s="2" t="s">
        <v>12</v>
      </c>
    </row>
    <row r="208" spans="1:8" ht="12.2" customHeight="1">
      <c r="A208" s="38" t="s">
        <v>32</v>
      </c>
      <c r="B208" s="100">
        <v>30</v>
      </c>
      <c r="C208" s="3">
        <v>2.2999999999999998</v>
      </c>
      <c r="D208" s="3">
        <v>0.2</v>
      </c>
      <c r="E208" s="3">
        <v>15.1</v>
      </c>
      <c r="F208" s="3">
        <v>71</v>
      </c>
      <c r="G208" s="2" t="s">
        <v>88</v>
      </c>
      <c r="H208" s="2">
        <v>2023</v>
      </c>
    </row>
    <row r="209" spans="1:8" ht="12.2" customHeight="1">
      <c r="A209" s="38" t="s">
        <v>20</v>
      </c>
      <c r="B209" s="100">
        <v>20</v>
      </c>
      <c r="C209" s="1">
        <v>1.1200000000000001</v>
      </c>
      <c r="D209" s="1">
        <v>0.22</v>
      </c>
      <c r="E209" s="1">
        <v>9.8800000000000008</v>
      </c>
      <c r="F209" s="1">
        <v>45.98</v>
      </c>
    </row>
    <row r="210" spans="1:8" ht="12.2" customHeight="1">
      <c r="A210" s="38" t="s">
        <v>87</v>
      </c>
      <c r="B210" s="100">
        <v>200</v>
      </c>
      <c r="C210" s="101">
        <v>5.6</v>
      </c>
      <c r="D210" s="101">
        <v>4.9000000000000004</v>
      </c>
      <c r="E210" s="101">
        <v>9.3000000000000007</v>
      </c>
      <c r="F210" s="101">
        <v>104.8</v>
      </c>
      <c r="G210" s="2" t="s">
        <v>88</v>
      </c>
      <c r="H210" s="2">
        <v>2023</v>
      </c>
    </row>
    <row r="211" spans="1:8" ht="12.2" customHeight="1">
      <c r="A211" s="103" t="s">
        <v>23</v>
      </c>
      <c r="B211" s="104">
        <f t="shared" ref="B211:F211" si="16">SUM(B205:B210)</f>
        <v>695</v>
      </c>
      <c r="C211" s="99">
        <f t="shared" si="16"/>
        <v>21.18</v>
      </c>
      <c r="D211" s="99">
        <f t="shared" si="16"/>
        <v>23.689999999999998</v>
      </c>
      <c r="E211" s="99">
        <f t="shared" si="16"/>
        <v>93.179999999999993</v>
      </c>
      <c r="F211" s="99">
        <f t="shared" si="16"/>
        <v>653.02</v>
      </c>
      <c r="G211" s="2" t="s">
        <v>88</v>
      </c>
      <c r="H211" s="2" t="s">
        <v>36</v>
      </c>
    </row>
    <row r="212" spans="1:8" ht="14.65" customHeight="1">
      <c r="A212" s="136" t="s">
        <v>24</v>
      </c>
      <c r="B212" s="137"/>
      <c r="C212" s="137"/>
      <c r="D212" s="137"/>
      <c r="E212" s="137"/>
      <c r="F212" s="137"/>
      <c r="G212" s="137"/>
      <c r="H212" s="138"/>
    </row>
    <row r="213" spans="1:8" ht="12.2" customHeight="1">
      <c r="A213" s="19" t="s">
        <v>261</v>
      </c>
      <c r="B213" s="20">
        <v>100</v>
      </c>
      <c r="C213" s="3">
        <f>0.7*100/60</f>
        <v>1.1666666666666667</v>
      </c>
      <c r="D213" s="3">
        <f>0.1*100/60</f>
        <v>0.16666666666666666</v>
      </c>
      <c r="E213" s="3">
        <f>6.8*100/60</f>
        <v>11.333333333333334</v>
      </c>
      <c r="F213" s="3">
        <f>31.4*100/60</f>
        <v>52.333333333333336</v>
      </c>
      <c r="G213" s="2">
        <v>41</v>
      </c>
      <c r="H213" s="2">
        <v>2012</v>
      </c>
    </row>
    <row r="214" spans="1:8" ht="12.2" customHeight="1">
      <c r="A214" s="38" t="s">
        <v>123</v>
      </c>
      <c r="B214" s="100">
        <v>250</v>
      </c>
      <c r="C214" s="3">
        <v>2.56</v>
      </c>
      <c r="D214" s="3">
        <v>5.54</v>
      </c>
      <c r="E214" s="3">
        <v>11.63</v>
      </c>
      <c r="F214" s="3">
        <v>115.71</v>
      </c>
      <c r="G214" s="2" t="s">
        <v>124</v>
      </c>
      <c r="H214" s="2">
        <v>2017</v>
      </c>
    </row>
    <row r="215" spans="1:8" ht="12.2" customHeight="1">
      <c r="A215" s="38" t="s">
        <v>125</v>
      </c>
      <c r="B215" s="100">
        <v>180</v>
      </c>
      <c r="C215" s="101">
        <v>4.3</v>
      </c>
      <c r="D215" s="101">
        <v>5.5</v>
      </c>
      <c r="E215" s="101">
        <v>35.200000000000003</v>
      </c>
      <c r="F215" s="101">
        <v>247.2</v>
      </c>
      <c r="G215" s="2" t="s">
        <v>126</v>
      </c>
      <c r="H215" s="2" t="s">
        <v>15</v>
      </c>
    </row>
    <row r="216" spans="1:8" ht="12.2" customHeight="1">
      <c r="A216" s="38" t="s">
        <v>101</v>
      </c>
      <c r="B216" s="100">
        <v>125</v>
      </c>
      <c r="C216" s="3">
        <v>10.29</v>
      </c>
      <c r="D216" s="3">
        <v>11.8</v>
      </c>
      <c r="E216" s="3">
        <v>14.65</v>
      </c>
      <c r="F216" s="3">
        <v>179.68</v>
      </c>
      <c r="G216" s="2" t="s">
        <v>64</v>
      </c>
      <c r="H216" s="2" t="s">
        <v>12</v>
      </c>
    </row>
    <row r="217" spans="1:8" ht="12.2" customHeight="1">
      <c r="A217" s="19" t="s">
        <v>166</v>
      </c>
      <c r="B217" s="20">
        <v>200</v>
      </c>
      <c r="C217" s="1">
        <v>0.6</v>
      </c>
      <c r="D217" s="1">
        <v>0.4</v>
      </c>
      <c r="E217" s="1">
        <v>31.6</v>
      </c>
      <c r="F217" s="1">
        <v>135.80000000000001</v>
      </c>
      <c r="G217" s="2" t="s">
        <v>31</v>
      </c>
      <c r="H217" s="2" t="s">
        <v>12</v>
      </c>
    </row>
    <row r="218" spans="1:8" ht="12.2" customHeight="1">
      <c r="A218" s="38" t="s">
        <v>165</v>
      </c>
      <c r="B218" s="100">
        <v>150</v>
      </c>
      <c r="C218" s="3">
        <v>2</v>
      </c>
      <c r="D218" s="3">
        <v>1.5</v>
      </c>
      <c r="E218" s="3">
        <v>13.2</v>
      </c>
      <c r="F218" s="3">
        <v>66.3</v>
      </c>
      <c r="G218" s="2" t="s">
        <v>170</v>
      </c>
      <c r="H218" s="2">
        <v>2023</v>
      </c>
    </row>
    <row r="219" spans="1:8" ht="12.2" customHeight="1">
      <c r="A219" s="38" t="s">
        <v>32</v>
      </c>
      <c r="B219" s="100">
        <v>50</v>
      </c>
      <c r="C219" s="3">
        <v>3.8</v>
      </c>
      <c r="D219" s="3">
        <v>0.3</v>
      </c>
      <c r="E219" s="3">
        <v>25.1</v>
      </c>
      <c r="F219" s="3">
        <v>118.4</v>
      </c>
      <c r="G219" s="2" t="s">
        <v>88</v>
      </c>
      <c r="H219" s="2">
        <v>2023</v>
      </c>
    </row>
    <row r="220" spans="1:8" ht="12.2" customHeight="1">
      <c r="A220" s="38" t="s">
        <v>20</v>
      </c>
      <c r="B220" s="100">
        <v>40</v>
      </c>
      <c r="C220" s="3">
        <v>2.65</v>
      </c>
      <c r="D220" s="3">
        <v>0.35</v>
      </c>
      <c r="E220" s="3">
        <v>16.96</v>
      </c>
      <c r="F220" s="3">
        <v>81.58</v>
      </c>
      <c r="G220" s="2" t="s">
        <v>88</v>
      </c>
      <c r="H220" s="2">
        <v>2023</v>
      </c>
    </row>
    <row r="221" spans="1:8" ht="12.2" customHeight="1">
      <c r="A221" s="103" t="s">
        <v>23</v>
      </c>
      <c r="B221" s="104">
        <f t="shared" ref="B221:F221" si="17">SUM(B213:B220)</f>
        <v>1095</v>
      </c>
      <c r="C221" s="99">
        <f t="shared" si="17"/>
        <v>27.366666666666667</v>
      </c>
      <c r="D221" s="99">
        <f t="shared" si="17"/>
        <v>25.556666666666668</v>
      </c>
      <c r="E221" s="99">
        <f t="shared" si="17"/>
        <v>159.67333333333337</v>
      </c>
      <c r="F221" s="99">
        <f t="shared" si="17"/>
        <v>997.00333333333333</v>
      </c>
      <c r="G221" s="105"/>
      <c r="H221" s="105"/>
    </row>
    <row r="222" spans="1:8" ht="14.65" customHeight="1">
      <c r="A222" s="136" t="s">
        <v>33</v>
      </c>
      <c r="B222" s="137"/>
      <c r="C222" s="137"/>
      <c r="D222" s="137"/>
      <c r="E222" s="137"/>
      <c r="F222" s="137"/>
      <c r="G222" s="137"/>
      <c r="H222" s="138"/>
    </row>
    <row r="223" spans="1:8" ht="12.2" customHeight="1">
      <c r="A223" s="38" t="s">
        <v>127</v>
      </c>
      <c r="B223" s="100">
        <v>220</v>
      </c>
      <c r="C223" s="3">
        <v>13.22</v>
      </c>
      <c r="D223" s="3">
        <v>13.4</v>
      </c>
      <c r="E223" s="3">
        <v>29.16</v>
      </c>
      <c r="F223" s="3">
        <v>303.35000000000002</v>
      </c>
      <c r="G223" s="2" t="s">
        <v>44</v>
      </c>
      <c r="H223" s="2" t="s">
        <v>45</v>
      </c>
    </row>
    <row r="224" spans="1:8" ht="12.2" customHeight="1">
      <c r="A224" s="38" t="s">
        <v>129</v>
      </c>
      <c r="B224" s="100">
        <v>200</v>
      </c>
      <c r="C224" s="3">
        <v>0.21</v>
      </c>
      <c r="D224" s="3">
        <v>0.01</v>
      </c>
      <c r="E224" s="3">
        <v>26.54</v>
      </c>
      <c r="F224" s="3">
        <v>136.08000000000001</v>
      </c>
      <c r="G224" s="2" t="s">
        <v>130</v>
      </c>
      <c r="H224" s="2" t="s">
        <v>12</v>
      </c>
    </row>
    <row r="225" spans="1:8" ht="12.2" customHeight="1">
      <c r="A225" s="38" t="s">
        <v>20</v>
      </c>
      <c r="B225" s="100">
        <v>30</v>
      </c>
      <c r="C225" s="3">
        <v>1.99</v>
      </c>
      <c r="D225" s="3">
        <v>0.26</v>
      </c>
      <c r="E225" s="3">
        <v>12.72</v>
      </c>
      <c r="F225" s="3">
        <v>61.19</v>
      </c>
      <c r="G225" s="2" t="s">
        <v>88</v>
      </c>
      <c r="H225" s="2">
        <v>2023</v>
      </c>
    </row>
    <row r="226" spans="1:8" ht="12.2" customHeight="1">
      <c r="A226" s="103" t="s">
        <v>23</v>
      </c>
      <c r="B226" s="104">
        <f>SUM(B223:B225)</f>
        <v>450</v>
      </c>
      <c r="C226" s="99">
        <f t="shared" ref="C226:F226" si="18">SUM(C223:C225)</f>
        <v>15.420000000000002</v>
      </c>
      <c r="D226" s="99">
        <f t="shared" si="18"/>
        <v>13.67</v>
      </c>
      <c r="E226" s="99">
        <f t="shared" si="18"/>
        <v>68.42</v>
      </c>
      <c r="F226" s="99">
        <f t="shared" si="18"/>
        <v>500.62000000000006</v>
      </c>
      <c r="G226" s="105"/>
      <c r="H226" s="105"/>
    </row>
    <row r="227" spans="1:8" ht="21.6" customHeight="1">
      <c r="A227" s="103" t="s">
        <v>39</v>
      </c>
      <c r="B227" s="107"/>
      <c r="C227" s="108">
        <f t="shared" ref="C227:F227" si="19">C226+C221+C211</f>
        <v>63.966666666666669</v>
      </c>
      <c r="D227" s="108">
        <f t="shared" si="19"/>
        <v>62.916666666666664</v>
      </c>
      <c r="E227" s="108">
        <f t="shared" si="19"/>
        <v>321.27333333333337</v>
      </c>
      <c r="F227" s="108">
        <f t="shared" si="19"/>
        <v>2150.6433333333334</v>
      </c>
      <c r="G227" s="105"/>
      <c r="H227" s="105"/>
    </row>
    <row r="228" spans="1:8" ht="7.9" customHeight="1"/>
    <row r="229" spans="1:8" s="98" customFormat="1" ht="28.35" customHeight="1">
      <c r="A229" s="125" t="s">
        <v>194</v>
      </c>
      <c r="B229" s="139"/>
      <c r="C229" s="139"/>
      <c r="D229" s="139"/>
      <c r="E229" s="139"/>
      <c r="F229" s="139"/>
      <c r="G229" s="139"/>
      <c r="H229" s="139"/>
    </row>
    <row r="230" spans="1:8" ht="13.35" customHeight="1">
      <c r="A230" s="134" t="s">
        <v>0</v>
      </c>
      <c r="B230" s="127" t="s">
        <v>1</v>
      </c>
      <c r="C230" s="129" t="s">
        <v>2</v>
      </c>
      <c r="D230" s="140"/>
      <c r="E230" s="141"/>
      <c r="F230" s="132" t="s">
        <v>3</v>
      </c>
      <c r="G230" s="127" t="s">
        <v>4</v>
      </c>
      <c r="H230" s="127" t="s">
        <v>5</v>
      </c>
    </row>
    <row r="231" spans="1:8" ht="26.65" customHeight="1">
      <c r="A231" s="142"/>
      <c r="B231" s="143"/>
      <c r="C231" s="99" t="s">
        <v>6</v>
      </c>
      <c r="D231" s="99" t="s">
        <v>7</v>
      </c>
      <c r="E231" s="99" t="s">
        <v>8</v>
      </c>
      <c r="F231" s="144"/>
      <c r="G231" s="143"/>
      <c r="H231" s="143"/>
    </row>
    <row r="232" spans="1:8" ht="14.65" customHeight="1">
      <c r="A232" s="136" t="s">
        <v>9</v>
      </c>
      <c r="B232" s="137"/>
      <c r="C232" s="137"/>
      <c r="D232" s="137"/>
      <c r="E232" s="137"/>
      <c r="F232" s="137"/>
      <c r="G232" s="137"/>
      <c r="H232" s="138"/>
    </row>
    <row r="233" spans="1:8" ht="12.2" customHeight="1">
      <c r="A233" s="38" t="s">
        <v>158</v>
      </c>
      <c r="B233" s="100">
        <v>100</v>
      </c>
      <c r="C233" s="1">
        <v>0.4</v>
      </c>
      <c r="D233" s="1">
        <v>0.4</v>
      </c>
      <c r="E233" s="1">
        <v>9.8000000000000007</v>
      </c>
      <c r="F233" s="1">
        <v>47</v>
      </c>
      <c r="G233" s="2" t="s">
        <v>19</v>
      </c>
      <c r="H233" s="2" t="s">
        <v>12</v>
      </c>
    </row>
    <row r="234" spans="1:8" ht="12.2" customHeight="1">
      <c r="A234" s="19" t="s">
        <v>209</v>
      </c>
      <c r="B234" s="100">
        <v>200</v>
      </c>
      <c r="C234" s="1">
        <f>11.1*200/180</f>
        <v>12.333333333333334</v>
      </c>
      <c r="D234" s="1">
        <v>17.8</v>
      </c>
      <c r="E234" s="1">
        <v>35.200000000000003</v>
      </c>
      <c r="F234" s="1">
        <v>337.4</v>
      </c>
      <c r="G234" s="2" t="s">
        <v>131</v>
      </c>
      <c r="H234" s="2" t="s">
        <v>15</v>
      </c>
    </row>
    <row r="235" spans="1:8" ht="12.2" customHeight="1">
      <c r="A235" s="38" t="s">
        <v>163</v>
      </c>
      <c r="B235" s="100">
        <v>180</v>
      </c>
      <c r="C235" s="3">
        <v>4.68</v>
      </c>
      <c r="D235" s="3">
        <v>4.05</v>
      </c>
      <c r="E235" s="3">
        <v>6.48</v>
      </c>
      <c r="F235" s="3">
        <v>85.86</v>
      </c>
      <c r="G235" s="2" t="s">
        <v>50</v>
      </c>
      <c r="H235" s="2" t="s">
        <v>12</v>
      </c>
    </row>
    <row r="236" spans="1:8" ht="12.2" customHeight="1">
      <c r="A236" s="38" t="s">
        <v>32</v>
      </c>
      <c r="B236" s="100">
        <v>50</v>
      </c>
      <c r="C236" s="3">
        <v>3.8</v>
      </c>
      <c r="D236" s="3">
        <v>0.3</v>
      </c>
      <c r="E236" s="3">
        <v>25.1</v>
      </c>
      <c r="F236" s="3">
        <v>118.4</v>
      </c>
      <c r="G236" s="2" t="s">
        <v>88</v>
      </c>
      <c r="H236" s="2">
        <v>2023</v>
      </c>
    </row>
    <row r="237" spans="1:8" ht="12.2" customHeight="1">
      <c r="A237" s="38" t="s">
        <v>20</v>
      </c>
      <c r="B237" s="100">
        <v>20</v>
      </c>
      <c r="C237" s="1">
        <v>1.1200000000000001</v>
      </c>
      <c r="D237" s="1">
        <v>0.22</v>
      </c>
      <c r="E237" s="1">
        <v>9.8800000000000008</v>
      </c>
      <c r="F237" s="1">
        <v>45.98</v>
      </c>
      <c r="G237" s="106"/>
      <c r="H237" s="106" t="s">
        <v>22</v>
      </c>
    </row>
    <row r="238" spans="1:8" ht="21.6" customHeight="1">
      <c r="A238" s="103" t="s">
        <v>23</v>
      </c>
      <c r="B238" s="104">
        <f>SUM(B233:B237)</f>
        <v>550</v>
      </c>
      <c r="C238" s="99">
        <f t="shared" ref="C238:F238" si="20">SUM(C233:C237)</f>
        <v>22.333333333333336</v>
      </c>
      <c r="D238" s="99">
        <f t="shared" si="20"/>
        <v>22.77</v>
      </c>
      <c r="E238" s="99">
        <f t="shared" si="20"/>
        <v>86.460000000000008</v>
      </c>
      <c r="F238" s="99">
        <f t="shared" si="20"/>
        <v>634.64</v>
      </c>
      <c r="G238" s="105"/>
      <c r="H238" s="105"/>
    </row>
    <row r="239" spans="1:8" ht="14.65" customHeight="1">
      <c r="A239" s="136" t="s">
        <v>24</v>
      </c>
      <c r="B239" s="137"/>
      <c r="C239" s="137"/>
      <c r="D239" s="137"/>
      <c r="E239" s="137"/>
      <c r="F239" s="137"/>
      <c r="G239" s="137"/>
      <c r="H239" s="138"/>
    </row>
    <row r="240" spans="1:8" ht="12.2" customHeight="1">
      <c r="A240" s="38" t="s">
        <v>132</v>
      </c>
      <c r="B240" s="100">
        <v>100</v>
      </c>
      <c r="C240" s="3">
        <v>1.17</v>
      </c>
      <c r="D240" s="3">
        <v>4.17</v>
      </c>
      <c r="E240" s="3">
        <v>12.33</v>
      </c>
      <c r="F240" s="3">
        <v>86.5</v>
      </c>
      <c r="G240" s="2" t="s">
        <v>177</v>
      </c>
      <c r="H240" s="2" t="s">
        <v>26</v>
      </c>
    </row>
    <row r="241" spans="1:8" ht="12.2" customHeight="1">
      <c r="A241" s="38" t="s">
        <v>133</v>
      </c>
      <c r="B241" s="100">
        <v>250</v>
      </c>
      <c r="C241" s="3">
        <v>2.75</v>
      </c>
      <c r="D241" s="3">
        <v>5.13</v>
      </c>
      <c r="E241" s="3">
        <v>16.13</v>
      </c>
      <c r="F241" s="3">
        <v>110.5</v>
      </c>
      <c r="G241" s="2" t="s">
        <v>178</v>
      </c>
      <c r="H241" s="2" t="s">
        <v>36</v>
      </c>
    </row>
    <row r="242" spans="1:8" ht="12.2" customHeight="1">
      <c r="A242" s="38" t="s">
        <v>134</v>
      </c>
      <c r="B242" s="100">
        <v>180</v>
      </c>
      <c r="C242" s="3">
        <v>7.2</v>
      </c>
      <c r="D242" s="3">
        <v>11.25</v>
      </c>
      <c r="E242" s="3">
        <v>25.8</v>
      </c>
      <c r="F242" s="3">
        <v>236.64</v>
      </c>
      <c r="G242" s="2" t="s">
        <v>179</v>
      </c>
      <c r="H242" s="2" t="s">
        <v>26</v>
      </c>
    </row>
    <row r="243" spans="1:8" ht="12.2" customHeight="1">
      <c r="A243" s="38" t="s">
        <v>135</v>
      </c>
      <c r="B243" s="100">
        <v>100</v>
      </c>
      <c r="C243" s="3">
        <v>10.56</v>
      </c>
      <c r="D243" s="3">
        <v>11.33</v>
      </c>
      <c r="E243" s="3">
        <v>13.33</v>
      </c>
      <c r="F243" s="3">
        <v>190.12</v>
      </c>
      <c r="G243" s="2" t="s">
        <v>180</v>
      </c>
      <c r="H243" s="2" t="s">
        <v>36</v>
      </c>
    </row>
    <row r="244" spans="1:8" ht="12.2" customHeight="1">
      <c r="A244" s="38" t="s">
        <v>136</v>
      </c>
      <c r="B244" s="100">
        <v>200</v>
      </c>
      <c r="C244" s="3">
        <v>0.33333333333333331</v>
      </c>
      <c r="D244" s="3">
        <v>0.1111111111111111</v>
      </c>
      <c r="E244" s="3">
        <v>22.444444444444443</v>
      </c>
      <c r="F244" s="3">
        <v>99.444444444444443</v>
      </c>
      <c r="G244" s="2" t="s">
        <v>181</v>
      </c>
      <c r="H244" s="2" t="s">
        <v>36</v>
      </c>
    </row>
    <row r="245" spans="1:8" ht="12.2" customHeight="1">
      <c r="A245" s="38" t="s">
        <v>32</v>
      </c>
      <c r="B245" s="100">
        <v>50</v>
      </c>
      <c r="C245" s="3">
        <v>3.8</v>
      </c>
      <c r="D245" s="3">
        <v>0.3</v>
      </c>
      <c r="E245" s="3">
        <v>25.1</v>
      </c>
      <c r="F245" s="3">
        <v>118.4</v>
      </c>
      <c r="G245" s="2" t="s">
        <v>88</v>
      </c>
      <c r="H245" s="2">
        <v>2023</v>
      </c>
    </row>
    <row r="246" spans="1:8" ht="12.2" customHeight="1">
      <c r="A246" s="38" t="s">
        <v>20</v>
      </c>
      <c r="B246" s="100">
        <v>40</v>
      </c>
      <c r="C246" s="3">
        <v>2.65</v>
      </c>
      <c r="D246" s="3">
        <v>0.35</v>
      </c>
      <c r="E246" s="3">
        <v>16.96</v>
      </c>
      <c r="F246" s="3">
        <v>81.58</v>
      </c>
      <c r="G246" s="2" t="s">
        <v>88</v>
      </c>
      <c r="H246" s="2">
        <v>2023</v>
      </c>
    </row>
    <row r="247" spans="1:8" ht="21.6" customHeight="1">
      <c r="A247" s="103" t="s">
        <v>23</v>
      </c>
      <c r="B247" s="104">
        <f t="shared" ref="B247:F247" si="21">SUM(B240:B246)</f>
        <v>920</v>
      </c>
      <c r="C247" s="99">
        <f t="shared" si="21"/>
        <v>28.463333333333331</v>
      </c>
      <c r="D247" s="99">
        <f t="shared" si="21"/>
        <v>32.641111111111115</v>
      </c>
      <c r="E247" s="99">
        <f t="shared" si="21"/>
        <v>132.09444444444446</v>
      </c>
      <c r="F247" s="99">
        <f t="shared" si="21"/>
        <v>923.18444444444447</v>
      </c>
      <c r="G247" s="105"/>
      <c r="H247" s="105"/>
    </row>
    <row r="248" spans="1:8" ht="14.65" customHeight="1">
      <c r="A248" s="136" t="s">
        <v>33</v>
      </c>
      <c r="B248" s="137"/>
      <c r="C248" s="137"/>
      <c r="D248" s="137"/>
      <c r="E248" s="137"/>
      <c r="F248" s="137"/>
      <c r="G248" s="137"/>
      <c r="H248" s="138"/>
    </row>
    <row r="249" spans="1:8" ht="12.2" customHeight="1">
      <c r="A249" s="38" t="s">
        <v>137</v>
      </c>
      <c r="B249" s="100">
        <v>100</v>
      </c>
      <c r="C249" s="3">
        <v>6.58</v>
      </c>
      <c r="D249" s="3">
        <v>6.91</v>
      </c>
      <c r="E249" s="3">
        <v>20.73</v>
      </c>
      <c r="F249" s="3">
        <v>165.18</v>
      </c>
      <c r="G249" s="2" t="s">
        <v>88</v>
      </c>
      <c r="H249" s="2">
        <v>2023</v>
      </c>
    </row>
    <row r="250" spans="1:8" ht="12.2" customHeight="1">
      <c r="A250" s="38" t="s">
        <v>138</v>
      </c>
      <c r="B250" s="100">
        <v>20</v>
      </c>
      <c r="C250" s="3">
        <v>4.6399999999999997</v>
      </c>
      <c r="D250" s="3">
        <v>3.89</v>
      </c>
      <c r="E250" s="3">
        <v>9.3333333333333338E-2</v>
      </c>
      <c r="F250" s="3">
        <v>72</v>
      </c>
      <c r="G250" s="2" t="s">
        <v>139</v>
      </c>
      <c r="H250" s="2">
        <v>2017</v>
      </c>
    </row>
    <row r="251" spans="1:8" ht="12.2" customHeight="1">
      <c r="A251" s="38" t="s">
        <v>53</v>
      </c>
      <c r="B251" s="100">
        <v>200</v>
      </c>
      <c r="C251" s="3">
        <f>0.6*200/180</f>
        <v>0.66666666666666663</v>
      </c>
      <c r="D251" s="3">
        <f>0.1*200/180</f>
        <v>0.1111111111111111</v>
      </c>
      <c r="E251" s="3">
        <f>24.9*200/180</f>
        <v>27.666666666666668</v>
      </c>
      <c r="F251" s="3">
        <f>119.5*200/180</f>
        <v>132.77777777777777</v>
      </c>
      <c r="G251" s="2" t="s">
        <v>54</v>
      </c>
    </row>
    <row r="252" spans="1:8" ht="12.2" customHeight="1">
      <c r="A252" s="38" t="s">
        <v>141</v>
      </c>
      <c r="B252" s="100">
        <v>30</v>
      </c>
      <c r="C252" s="3">
        <v>1.3</v>
      </c>
      <c r="D252" s="3">
        <v>2.9</v>
      </c>
      <c r="E252" s="3">
        <v>16.3</v>
      </c>
      <c r="F252" s="3">
        <v>85.01</v>
      </c>
      <c r="G252" s="106"/>
      <c r="H252" s="106"/>
    </row>
    <row r="253" spans="1:8" ht="12.2" customHeight="1">
      <c r="A253" s="103" t="s">
        <v>23</v>
      </c>
      <c r="B253" s="104">
        <f>SUM(B249:B252)</f>
        <v>350</v>
      </c>
      <c r="C253" s="99">
        <f t="shared" ref="C253:F253" si="22">SUM(C249:C252)</f>
        <v>13.186666666666666</v>
      </c>
      <c r="D253" s="99">
        <f t="shared" si="22"/>
        <v>13.811111111111112</v>
      </c>
      <c r="E253" s="99">
        <f t="shared" si="22"/>
        <v>64.790000000000006</v>
      </c>
      <c r="F253" s="99">
        <f t="shared" si="22"/>
        <v>454.96777777777777</v>
      </c>
      <c r="G253" s="105"/>
      <c r="H253" s="105"/>
    </row>
    <row r="254" spans="1:8" ht="21.6" customHeight="1">
      <c r="A254" s="103" t="s">
        <v>39</v>
      </c>
      <c r="B254" s="107"/>
      <c r="C254" s="108">
        <f t="shared" ref="C254:F254" si="23">C253+C247+C238</f>
        <v>63.983333333333334</v>
      </c>
      <c r="D254" s="108">
        <f t="shared" si="23"/>
        <v>69.222222222222229</v>
      </c>
      <c r="E254" s="108">
        <f t="shared" si="23"/>
        <v>283.34444444444443</v>
      </c>
      <c r="F254" s="108">
        <f t="shared" si="23"/>
        <v>2012.7922222222223</v>
      </c>
      <c r="G254" s="105"/>
      <c r="H254" s="105"/>
    </row>
    <row r="255" spans="1:8" s="98" customFormat="1" ht="28.35" customHeight="1">
      <c r="A255" s="125" t="s">
        <v>195</v>
      </c>
      <c r="B255" s="139"/>
      <c r="C255" s="139"/>
      <c r="D255" s="139"/>
      <c r="E255" s="139"/>
      <c r="F255" s="139"/>
      <c r="G255" s="139"/>
      <c r="H255" s="139"/>
    </row>
    <row r="256" spans="1:8" ht="13.35" customHeight="1">
      <c r="A256" s="134" t="s">
        <v>0</v>
      </c>
      <c r="B256" s="127" t="s">
        <v>1</v>
      </c>
      <c r="C256" s="129" t="s">
        <v>2</v>
      </c>
      <c r="D256" s="140"/>
      <c r="E256" s="141"/>
      <c r="F256" s="132" t="s">
        <v>3</v>
      </c>
      <c r="G256" s="127" t="s">
        <v>4</v>
      </c>
      <c r="H256" s="127" t="s">
        <v>5</v>
      </c>
    </row>
    <row r="257" spans="1:8" ht="26.65" customHeight="1">
      <c r="A257" s="142"/>
      <c r="B257" s="143"/>
      <c r="C257" s="99" t="s">
        <v>6</v>
      </c>
      <c r="D257" s="99" t="s">
        <v>7</v>
      </c>
      <c r="E257" s="99" t="s">
        <v>8</v>
      </c>
      <c r="F257" s="144"/>
      <c r="G257" s="143"/>
      <c r="H257" s="143"/>
    </row>
    <row r="258" spans="1:8" ht="14.65" customHeight="1">
      <c r="A258" s="136" t="s">
        <v>9</v>
      </c>
      <c r="B258" s="137"/>
      <c r="C258" s="137"/>
      <c r="D258" s="137"/>
      <c r="E258" s="137"/>
      <c r="F258" s="137"/>
      <c r="G258" s="137"/>
      <c r="H258" s="138"/>
    </row>
    <row r="259" spans="1:8" ht="12.2" customHeight="1">
      <c r="A259" s="38" t="s">
        <v>142</v>
      </c>
      <c r="B259" s="100">
        <v>100</v>
      </c>
      <c r="C259" s="1">
        <v>1.8</v>
      </c>
      <c r="D259" s="1">
        <v>5.0999999999999996</v>
      </c>
      <c r="E259" s="1">
        <v>6.2</v>
      </c>
      <c r="F259" s="1">
        <v>78.8</v>
      </c>
      <c r="G259" s="2" t="s">
        <v>21</v>
      </c>
      <c r="H259" s="2" t="s">
        <v>45</v>
      </c>
    </row>
    <row r="260" spans="1:8" ht="12.2" customHeight="1">
      <c r="A260" s="38" t="s">
        <v>143</v>
      </c>
      <c r="B260" s="100">
        <v>180</v>
      </c>
      <c r="C260" s="1">
        <v>6.1</v>
      </c>
      <c r="D260" s="1">
        <f>8*180/150</f>
        <v>9.6</v>
      </c>
      <c r="E260" s="1">
        <v>24.6</v>
      </c>
      <c r="F260" s="1">
        <v>246.36</v>
      </c>
      <c r="G260" s="2" t="s">
        <v>35</v>
      </c>
      <c r="H260" s="2" t="s">
        <v>36</v>
      </c>
    </row>
    <row r="261" spans="1:8" ht="12.2" customHeight="1">
      <c r="A261" s="38" t="s">
        <v>144</v>
      </c>
      <c r="B261" s="100">
        <v>130</v>
      </c>
      <c r="C261" s="1">
        <v>10.3</v>
      </c>
      <c r="D261" s="1">
        <v>9.4</v>
      </c>
      <c r="E261" s="1">
        <v>6.71</v>
      </c>
      <c r="F261" s="1">
        <v>182.47</v>
      </c>
      <c r="G261" s="2" t="s">
        <v>145</v>
      </c>
      <c r="H261" s="2" t="s">
        <v>15</v>
      </c>
    </row>
    <row r="262" spans="1:8" ht="12.2" customHeight="1">
      <c r="A262" s="38" t="s">
        <v>140</v>
      </c>
      <c r="B262" s="100">
        <v>200</v>
      </c>
      <c r="C262" s="3">
        <v>1</v>
      </c>
      <c r="D262" s="3">
        <v>0</v>
      </c>
      <c r="E262" s="3">
        <v>20.2</v>
      </c>
      <c r="F262" s="3">
        <v>84.8</v>
      </c>
      <c r="G262" s="2" t="s">
        <v>31</v>
      </c>
      <c r="H262" s="2">
        <v>2017</v>
      </c>
    </row>
    <row r="263" spans="1:8" ht="12.2" customHeight="1">
      <c r="A263" s="38" t="s">
        <v>32</v>
      </c>
      <c r="B263" s="100">
        <v>30</v>
      </c>
      <c r="C263" s="3">
        <v>2.2999999999999998</v>
      </c>
      <c r="D263" s="3">
        <v>0.2</v>
      </c>
      <c r="E263" s="3">
        <v>15.1</v>
      </c>
      <c r="F263" s="3">
        <v>71</v>
      </c>
      <c r="G263" s="2" t="s">
        <v>88</v>
      </c>
      <c r="H263" s="2">
        <v>2023</v>
      </c>
    </row>
    <row r="264" spans="1:8" ht="12.2" customHeight="1">
      <c r="A264" s="38" t="s">
        <v>20</v>
      </c>
      <c r="B264" s="100">
        <v>30</v>
      </c>
      <c r="C264" s="3">
        <v>1.99</v>
      </c>
      <c r="D264" s="3">
        <v>0.26</v>
      </c>
      <c r="E264" s="3">
        <v>12.72</v>
      </c>
      <c r="F264" s="3">
        <v>61.19</v>
      </c>
      <c r="G264" s="2" t="s">
        <v>88</v>
      </c>
      <c r="H264" s="2">
        <v>2023</v>
      </c>
    </row>
    <row r="265" spans="1:8" ht="21.6" customHeight="1">
      <c r="A265" s="103" t="s">
        <v>23</v>
      </c>
      <c r="B265" s="104">
        <f>SUM(B259:B264)</f>
        <v>670</v>
      </c>
      <c r="C265" s="99">
        <f t="shared" ref="C265:F265" si="24">SUM(C259:C264)</f>
        <v>23.49</v>
      </c>
      <c r="D265" s="99">
        <f t="shared" si="24"/>
        <v>24.560000000000002</v>
      </c>
      <c r="E265" s="99">
        <f t="shared" si="24"/>
        <v>85.529999999999987</v>
      </c>
      <c r="F265" s="99">
        <f t="shared" si="24"/>
        <v>724.61999999999989</v>
      </c>
      <c r="G265" s="105"/>
      <c r="H265" s="105"/>
    </row>
    <row r="266" spans="1:8" ht="14.65" customHeight="1">
      <c r="A266" s="136" t="s">
        <v>24</v>
      </c>
      <c r="B266" s="137"/>
      <c r="C266" s="137"/>
      <c r="D266" s="137"/>
      <c r="E266" s="137"/>
      <c r="F266" s="137"/>
      <c r="G266" s="137"/>
      <c r="H266" s="138"/>
    </row>
    <row r="267" spans="1:8" ht="12.2" customHeight="1">
      <c r="A267" s="19" t="s">
        <v>25</v>
      </c>
      <c r="B267" s="20">
        <v>100</v>
      </c>
      <c r="C267" s="1">
        <v>1.9</v>
      </c>
      <c r="D267" s="1">
        <v>8.9</v>
      </c>
      <c r="E267" s="1">
        <f>4.6*100/60</f>
        <v>7.6666666666666661</v>
      </c>
      <c r="F267" s="1">
        <f>71.4*100/60</f>
        <v>119.00000000000001</v>
      </c>
      <c r="G267" s="2" t="s">
        <v>88</v>
      </c>
      <c r="H267" s="2" t="s">
        <v>26</v>
      </c>
    </row>
    <row r="268" spans="1:8" ht="12.2" customHeight="1">
      <c r="A268" s="38" t="s">
        <v>146</v>
      </c>
      <c r="B268" s="100">
        <v>250</v>
      </c>
      <c r="C268" s="3">
        <v>1.59</v>
      </c>
      <c r="D268" s="3">
        <v>4.99</v>
      </c>
      <c r="E268" s="3">
        <v>9.14</v>
      </c>
      <c r="F268" s="3">
        <v>95.25</v>
      </c>
      <c r="G268" s="2" t="s">
        <v>84</v>
      </c>
      <c r="H268" s="2">
        <v>2017</v>
      </c>
    </row>
    <row r="269" spans="1:8" s="98" customFormat="1" ht="12.2" customHeight="1">
      <c r="A269" s="19" t="s">
        <v>259</v>
      </c>
      <c r="B269" s="20">
        <v>200</v>
      </c>
      <c r="C269" s="1">
        <v>15.6</v>
      </c>
      <c r="D269" s="1">
        <v>11.7</v>
      </c>
      <c r="E269" s="1">
        <v>38.1</v>
      </c>
      <c r="F269" s="1">
        <v>236.3</v>
      </c>
      <c r="G269" s="2" t="s">
        <v>35</v>
      </c>
      <c r="H269" s="19" t="s">
        <v>36</v>
      </c>
    </row>
    <row r="270" spans="1:8" ht="12.2" customHeight="1">
      <c r="A270" s="38" t="s">
        <v>159</v>
      </c>
      <c r="B270" s="100">
        <v>220</v>
      </c>
      <c r="C270" s="3">
        <v>6.38</v>
      </c>
      <c r="D270" s="3">
        <v>5.5</v>
      </c>
      <c r="E270" s="3">
        <v>8.8000000000000007</v>
      </c>
      <c r="F270" s="3">
        <v>116.6</v>
      </c>
      <c r="G270" s="2" t="s">
        <v>50</v>
      </c>
      <c r="H270" s="2" t="s">
        <v>12</v>
      </c>
    </row>
    <row r="271" spans="1:8" ht="12.2" customHeight="1">
      <c r="A271" s="38" t="s">
        <v>165</v>
      </c>
      <c r="B271" s="100">
        <v>150</v>
      </c>
      <c r="C271" s="3">
        <v>2</v>
      </c>
      <c r="D271" s="3">
        <v>1.5</v>
      </c>
      <c r="E271" s="3">
        <v>13.2</v>
      </c>
      <c r="F271" s="3">
        <v>66.3</v>
      </c>
      <c r="G271" s="2" t="s">
        <v>170</v>
      </c>
      <c r="H271" s="2">
        <v>2023</v>
      </c>
    </row>
    <row r="272" spans="1:8" ht="12.2" customHeight="1">
      <c r="A272" s="38" t="s">
        <v>32</v>
      </c>
      <c r="B272" s="100">
        <v>50</v>
      </c>
      <c r="C272" s="3">
        <v>3.8</v>
      </c>
      <c r="D272" s="3">
        <v>0.3</v>
      </c>
      <c r="E272" s="3">
        <v>25.1</v>
      </c>
      <c r="F272" s="3">
        <v>118.4</v>
      </c>
      <c r="G272" s="2" t="s">
        <v>88</v>
      </c>
      <c r="H272" s="2">
        <v>2023</v>
      </c>
    </row>
    <row r="273" spans="1:8" ht="12.2" customHeight="1">
      <c r="A273" s="38" t="s">
        <v>20</v>
      </c>
      <c r="B273" s="100">
        <v>40</v>
      </c>
      <c r="C273" s="3">
        <v>2.65</v>
      </c>
      <c r="D273" s="3">
        <v>0.35</v>
      </c>
      <c r="E273" s="3">
        <v>16.96</v>
      </c>
      <c r="F273" s="3">
        <v>81.58</v>
      </c>
      <c r="G273" s="2" t="s">
        <v>88</v>
      </c>
      <c r="H273" s="2">
        <v>2023</v>
      </c>
    </row>
    <row r="274" spans="1:8" ht="21.6" customHeight="1">
      <c r="A274" s="103" t="s">
        <v>23</v>
      </c>
      <c r="B274" s="104">
        <f>SUM(B267:B273)</f>
        <v>1010</v>
      </c>
      <c r="C274" s="99">
        <f>SUM(C267:C273)</f>
        <v>33.92</v>
      </c>
      <c r="D274" s="99">
        <f>SUM(D267:D273)</f>
        <v>33.24</v>
      </c>
      <c r="E274" s="99">
        <f>SUM(E267:E273)</f>
        <v>118.96666666666667</v>
      </c>
      <c r="F274" s="99">
        <f>SUM(F267:F273)</f>
        <v>833.43</v>
      </c>
      <c r="G274" s="105"/>
      <c r="H274" s="105"/>
    </row>
    <row r="275" spans="1:8" ht="14.65" customHeight="1">
      <c r="A275" s="136" t="s">
        <v>33</v>
      </c>
      <c r="B275" s="137"/>
      <c r="C275" s="137"/>
      <c r="D275" s="137"/>
      <c r="E275" s="137"/>
      <c r="F275" s="137"/>
      <c r="G275" s="137"/>
      <c r="H275" s="138"/>
    </row>
    <row r="276" spans="1:8" ht="12.2" customHeight="1">
      <c r="A276" s="38" t="s">
        <v>149</v>
      </c>
      <c r="B276" s="100">
        <v>200</v>
      </c>
      <c r="C276" s="3">
        <v>10.53</v>
      </c>
      <c r="D276" s="3">
        <v>13.4</v>
      </c>
      <c r="E276" s="3">
        <v>23.13</v>
      </c>
      <c r="F276" s="3">
        <v>258.25</v>
      </c>
      <c r="G276" s="2" t="s">
        <v>86</v>
      </c>
      <c r="H276" s="2">
        <v>2017</v>
      </c>
    </row>
    <row r="277" spans="1:8" ht="12.2" customHeight="1">
      <c r="A277" s="38" t="s">
        <v>80</v>
      </c>
      <c r="B277" s="100">
        <v>180</v>
      </c>
      <c r="C277" s="3">
        <v>0.14000000000000001</v>
      </c>
      <c r="D277" s="3">
        <v>0.14000000000000001</v>
      </c>
      <c r="E277" s="3">
        <v>25.09</v>
      </c>
      <c r="F277" s="3">
        <v>103.14</v>
      </c>
      <c r="G277" s="109" t="s">
        <v>76</v>
      </c>
      <c r="H277" s="109">
        <v>2017</v>
      </c>
    </row>
    <row r="278" spans="1:8" ht="12.2" customHeight="1">
      <c r="A278" s="38" t="s">
        <v>20</v>
      </c>
      <c r="B278" s="100">
        <v>20</v>
      </c>
      <c r="C278" s="3">
        <v>1.1200000000000001</v>
      </c>
      <c r="D278" s="3">
        <v>0.22</v>
      </c>
      <c r="E278" s="3">
        <v>9.8800000000000008</v>
      </c>
      <c r="F278" s="3">
        <v>45.98</v>
      </c>
      <c r="G278" s="2" t="s">
        <v>88</v>
      </c>
      <c r="H278" s="2">
        <v>2023</v>
      </c>
    </row>
    <row r="279" spans="1:8" ht="12.2" customHeight="1">
      <c r="A279" s="103" t="s">
        <v>23</v>
      </c>
      <c r="B279" s="104">
        <f>SUM(B276:B278)</f>
        <v>400</v>
      </c>
      <c r="C279" s="99">
        <f t="shared" ref="C279:F279" si="25">SUM(C276:C278)</f>
        <v>11.79</v>
      </c>
      <c r="D279" s="99">
        <f t="shared" si="25"/>
        <v>13.760000000000002</v>
      </c>
      <c r="E279" s="99">
        <f t="shared" si="25"/>
        <v>58.1</v>
      </c>
      <c r="F279" s="99">
        <f t="shared" si="25"/>
        <v>407.37</v>
      </c>
      <c r="G279" s="105"/>
      <c r="H279" s="105"/>
    </row>
    <row r="280" spans="1:8" ht="21.6" customHeight="1">
      <c r="A280" s="103" t="s">
        <v>39</v>
      </c>
      <c r="B280" s="107"/>
      <c r="C280" s="108">
        <f>C279+C274+C265</f>
        <v>69.2</v>
      </c>
      <c r="D280" s="108">
        <f>D279+D274+D265</f>
        <v>71.56</v>
      </c>
      <c r="E280" s="108">
        <f>E279+E274+E265</f>
        <v>262.59666666666664</v>
      </c>
      <c r="F280" s="108">
        <f>F279+F274+F265</f>
        <v>1965.4199999999998</v>
      </c>
      <c r="G280" s="105"/>
      <c r="H280" s="105"/>
    </row>
    <row r="281" spans="1:8" s="98" customFormat="1" ht="28.35" customHeight="1">
      <c r="A281" s="125" t="s">
        <v>196</v>
      </c>
      <c r="B281" s="139"/>
      <c r="C281" s="139"/>
      <c r="D281" s="139"/>
      <c r="E281" s="139"/>
      <c r="F281" s="139"/>
      <c r="G281" s="139"/>
      <c r="H281" s="139"/>
    </row>
    <row r="282" spans="1:8" ht="13.35" customHeight="1">
      <c r="A282" s="134" t="s">
        <v>0</v>
      </c>
      <c r="B282" s="127" t="s">
        <v>1</v>
      </c>
      <c r="C282" s="129" t="s">
        <v>2</v>
      </c>
      <c r="D282" s="140"/>
      <c r="E282" s="141"/>
      <c r="F282" s="132" t="s">
        <v>3</v>
      </c>
      <c r="G282" s="127" t="s">
        <v>4</v>
      </c>
      <c r="H282" s="127" t="s">
        <v>5</v>
      </c>
    </row>
    <row r="283" spans="1:8" ht="26.65" customHeight="1">
      <c r="A283" s="142"/>
      <c r="B283" s="143"/>
      <c r="C283" s="99" t="s">
        <v>6</v>
      </c>
      <c r="D283" s="99" t="s">
        <v>7</v>
      </c>
      <c r="E283" s="99" t="s">
        <v>8</v>
      </c>
      <c r="F283" s="144"/>
      <c r="G283" s="143"/>
      <c r="H283" s="143"/>
    </row>
    <row r="284" spans="1:8" ht="14.65" customHeight="1">
      <c r="A284" s="136" t="s">
        <v>9</v>
      </c>
      <c r="B284" s="137"/>
      <c r="C284" s="137"/>
      <c r="D284" s="137"/>
      <c r="E284" s="137"/>
      <c r="F284" s="137"/>
      <c r="G284" s="137"/>
      <c r="H284" s="138"/>
    </row>
    <row r="285" spans="1:8" ht="12.2" customHeight="1">
      <c r="A285" s="38" t="s">
        <v>150</v>
      </c>
      <c r="B285" s="100">
        <v>250</v>
      </c>
      <c r="C285" s="3">
        <v>7.7</v>
      </c>
      <c r="D285" s="3">
        <v>9.4</v>
      </c>
      <c r="E285" s="3">
        <v>35.799999999999997</v>
      </c>
      <c r="F285" s="3">
        <v>172.2</v>
      </c>
      <c r="G285" s="106" t="s">
        <v>58</v>
      </c>
      <c r="H285" s="106" t="s">
        <v>12</v>
      </c>
    </row>
    <row r="286" spans="1:8" ht="12.2" customHeight="1">
      <c r="A286" s="38" t="s">
        <v>90</v>
      </c>
      <c r="B286" s="100">
        <v>100</v>
      </c>
      <c r="C286" s="3">
        <f>6.7*100/75</f>
        <v>8.9333333333333336</v>
      </c>
      <c r="D286" s="3">
        <f>7.5*100/75</f>
        <v>10</v>
      </c>
      <c r="E286" s="3">
        <v>30.6</v>
      </c>
      <c r="F286" s="3">
        <v>287.39999999999998</v>
      </c>
      <c r="G286" s="106" t="s">
        <v>91</v>
      </c>
      <c r="H286" s="106" t="s">
        <v>15</v>
      </c>
    </row>
    <row r="287" spans="1:8" ht="12.2" customHeight="1">
      <c r="A287" s="38" t="s">
        <v>167</v>
      </c>
      <c r="B287" s="100">
        <v>180</v>
      </c>
      <c r="C287" s="3">
        <v>4.68</v>
      </c>
      <c r="D287" s="3">
        <v>4.05</v>
      </c>
      <c r="E287" s="3">
        <v>6.48</v>
      </c>
      <c r="F287" s="3">
        <v>85.86</v>
      </c>
      <c r="G287" s="106" t="s">
        <v>50</v>
      </c>
      <c r="H287" s="106" t="s">
        <v>12</v>
      </c>
    </row>
    <row r="288" spans="1:8" ht="12.2" customHeight="1">
      <c r="A288" s="38" t="s">
        <v>20</v>
      </c>
      <c r="B288" s="100">
        <v>30</v>
      </c>
      <c r="C288" s="3">
        <v>1.99</v>
      </c>
      <c r="D288" s="3">
        <v>0.26</v>
      </c>
      <c r="E288" s="3">
        <v>12.72</v>
      </c>
      <c r="F288" s="3">
        <v>61.19</v>
      </c>
      <c r="G288" s="2" t="s">
        <v>88</v>
      </c>
      <c r="H288" s="2">
        <v>2023</v>
      </c>
    </row>
    <row r="289" spans="1:8" ht="12.2" customHeight="1">
      <c r="A289" s="38" t="s">
        <v>32</v>
      </c>
      <c r="B289" s="100">
        <v>20</v>
      </c>
      <c r="C289" s="3">
        <v>1.53</v>
      </c>
      <c r="D289" s="3">
        <v>0.12</v>
      </c>
      <c r="E289" s="3">
        <v>10.039999999999999</v>
      </c>
      <c r="F289" s="3">
        <v>47.36</v>
      </c>
      <c r="G289" s="2" t="s">
        <v>88</v>
      </c>
      <c r="H289" s="2">
        <v>2023</v>
      </c>
    </row>
    <row r="290" spans="1:8" ht="12.2" customHeight="1">
      <c r="A290" s="103" t="s">
        <v>23</v>
      </c>
      <c r="B290" s="104">
        <f>SUM(B285:B289)</f>
        <v>580</v>
      </c>
      <c r="C290" s="99">
        <f t="shared" ref="C290:F290" si="26">SUM(C285:C289)</f>
        <v>24.833333333333332</v>
      </c>
      <c r="D290" s="99">
        <f t="shared" si="26"/>
        <v>23.830000000000002</v>
      </c>
      <c r="E290" s="99">
        <f t="shared" si="26"/>
        <v>95.640000000000015</v>
      </c>
      <c r="F290" s="99">
        <f t="shared" si="26"/>
        <v>654.00999999999988</v>
      </c>
      <c r="G290" s="105"/>
      <c r="H290" s="105"/>
    </row>
    <row r="291" spans="1:8" ht="14.65" customHeight="1">
      <c r="A291" s="136" t="s">
        <v>24</v>
      </c>
      <c r="B291" s="137"/>
      <c r="C291" s="137"/>
      <c r="D291" s="137"/>
      <c r="E291" s="137"/>
      <c r="F291" s="137"/>
      <c r="G291" s="137"/>
      <c r="H291" s="138"/>
    </row>
    <row r="292" spans="1:8" ht="12.2" customHeight="1">
      <c r="A292" s="38" t="s">
        <v>55</v>
      </c>
      <c r="B292" s="100">
        <v>100</v>
      </c>
      <c r="C292" s="1">
        <v>1.6</v>
      </c>
      <c r="D292" s="1">
        <v>5.0999999999999996</v>
      </c>
      <c r="E292" s="1">
        <v>8.1999999999999993</v>
      </c>
      <c r="F292" s="1">
        <v>87.6</v>
      </c>
      <c r="G292" s="2" t="s">
        <v>56</v>
      </c>
      <c r="H292" s="2">
        <v>2017</v>
      </c>
    </row>
    <row r="293" spans="1:8" ht="12.2" customHeight="1">
      <c r="A293" s="38" t="s">
        <v>158</v>
      </c>
      <c r="B293" s="100">
        <v>100</v>
      </c>
      <c r="C293" s="101">
        <f>0.5*100/120</f>
        <v>0.41666666666666669</v>
      </c>
      <c r="D293" s="101">
        <v>0.4</v>
      </c>
      <c r="E293" s="101">
        <f>11.8*100/120</f>
        <v>9.8333333333333339</v>
      </c>
      <c r="F293" s="101">
        <f>56.4*100/120</f>
        <v>47</v>
      </c>
      <c r="G293" s="106" t="s">
        <v>152</v>
      </c>
      <c r="H293" s="106" t="s">
        <v>12</v>
      </c>
    </row>
    <row r="294" spans="1:8" ht="12.2" customHeight="1">
      <c r="A294" s="38" t="s">
        <v>151</v>
      </c>
      <c r="B294" s="100">
        <v>250</v>
      </c>
      <c r="C294" s="3">
        <v>2.4</v>
      </c>
      <c r="D294" s="3">
        <v>3.7</v>
      </c>
      <c r="E294" s="3">
        <v>11.9</v>
      </c>
      <c r="F294" s="3">
        <v>94.3</v>
      </c>
      <c r="G294" s="106" t="s">
        <v>154</v>
      </c>
      <c r="H294" s="106" t="s">
        <v>36</v>
      </c>
    </row>
    <row r="295" spans="1:8" ht="12.2" customHeight="1">
      <c r="A295" s="38" t="s">
        <v>153</v>
      </c>
      <c r="B295" s="100">
        <v>200</v>
      </c>
      <c r="C295" s="3">
        <v>20</v>
      </c>
      <c r="D295" s="3">
        <v>22.2</v>
      </c>
      <c r="E295" s="3">
        <v>26.9</v>
      </c>
      <c r="F295" s="3">
        <v>389</v>
      </c>
    </row>
    <row r="296" spans="1:8" ht="12.2" customHeight="1">
      <c r="A296" s="38" t="s">
        <v>255</v>
      </c>
      <c r="B296" s="100">
        <v>200</v>
      </c>
      <c r="C296" s="3">
        <v>0.6</v>
      </c>
      <c r="D296" s="3">
        <v>0.09</v>
      </c>
      <c r="E296" s="3">
        <v>32.01</v>
      </c>
      <c r="F296" s="3">
        <v>132.80000000000001</v>
      </c>
      <c r="G296" s="106" t="s">
        <v>19</v>
      </c>
      <c r="H296" s="106" t="s">
        <v>12</v>
      </c>
    </row>
    <row r="297" spans="1:8" ht="12.2" customHeight="1">
      <c r="A297" s="38" t="s">
        <v>32</v>
      </c>
      <c r="B297" s="100">
        <v>50</v>
      </c>
      <c r="C297" s="3">
        <v>3.8</v>
      </c>
      <c r="D297" s="3">
        <v>0.3</v>
      </c>
      <c r="E297" s="3">
        <v>25.1</v>
      </c>
      <c r="F297" s="3">
        <v>118.4</v>
      </c>
      <c r="G297" s="2" t="s">
        <v>88</v>
      </c>
      <c r="H297" s="2">
        <v>2023</v>
      </c>
    </row>
    <row r="298" spans="1:8" ht="12.2" customHeight="1">
      <c r="A298" s="38" t="s">
        <v>20</v>
      </c>
      <c r="B298" s="100">
        <v>40</v>
      </c>
      <c r="C298" s="3">
        <v>2.65</v>
      </c>
      <c r="D298" s="3">
        <v>0.35</v>
      </c>
      <c r="E298" s="3">
        <v>16.96</v>
      </c>
      <c r="F298" s="3">
        <v>81.58</v>
      </c>
      <c r="G298" s="2" t="s">
        <v>88</v>
      </c>
      <c r="H298" s="2">
        <v>2023</v>
      </c>
    </row>
    <row r="299" spans="1:8" ht="21.6" customHeight="1">
      <c r="A299" s="103" t="s">
        <v>23</v>
      </c>
      <c r="B299" s="104">
        <f>SUM(B292:B298)</f>
        <v>940</v>
      </c>
      <c r="C299" s="99">
        <f t="shared" ref="C299:F299" si="27">SUM(C292:C298)</f>
        <v>31.466666666666665</v>
      </c>
      <c r="D299" s="99">
        <f t="shared" si="27"/>
        <v>32.14</v>
      </c>
      <c r="E299" s="99">
        <f t="shared" si="27"/>
        <v>130.90333333333334</v>
      </c>
      <c r="F299" s="99">
        <f t="shared" si="27"/>
        <v>950.68000000000006</v>
      </c>
      <c r="G299" s="105"/>
      <c r="H299" s="105"/>
    </row>
    <row r="300" spans="1:8" ht="21.6" customHeight="1">
      <c r="A300" s="103" t="s">
        <v>39</v>
      </c>
      <c r="B300" s="107"/>
      <c r="C300" s="108">
        <f>C299+C290</f>
        <v>56.3</v>
      </c>
      <c r="D300" s="108">
        <f t="shared" ref="D300:F300" si="28">D299+D290</f>
        <v>55.97</v>
      </c>
      <c r="E300" s="108">
        <f t="shared" si="28"/>
        <v>226.54333333333335</v>
      </c>
      <c r="F300" s="108">
        <f t="shared" si="28"/>
        <v>1604.69</v>
      </c>
      <c r="G300" s="105"/>
      <c r="H300" s="105"/>
    </row>
    <row r="302" spans="1:8" s="4" customFormat="1" ht="14.1" customHeight="1">
      <c r="A302" s="125" t="s">
        <v>197</v>
      </c>
      <c r="B302" s="126"/>
      <c r="C302" s="126"/>
      <c r="D302" s="126"/>
      <c r="E302" s="126"/>
      <c r="F302" s="126"/>
      <c r="G302" s="6"/>
      <c r="H302" s="7"/>
    </row>
    <row r="303" spans="1:8" s="98" customFormat="1" ht="13.35" customHeight="1">
      <c r="A303" s="110" t="s">
        <v>0</v>
      </c>
      <c r="B303" s="127" t="s">
        <v>1</v>
      </c>
      <c r="C303" s="129" t="s">
        <v>2</v>
      </c>
      <c r="D303" s="130"/>
      <c r="E303" s="131"/>
      <c r="F303" s="132" t="s">
        <v>3</v>
      </c>
      <c r="G303" s="127" t="s">
        <v>4</v>
      </c>
      <c r="H303" s="134" t="s">
        <v>5</v>
      </c>
    </row>
    <row r="304" spans="1:8" s="98" customFormat="1" ht="26.65" customHeight="1">
      <c r="A304" s="110"/>
      <c r="B304" s="128"/>
      <c r="C304" s="111" t="s">
        <v>6</v>
      </c>
      <c r="D304" s="111" t="s">
        <v>7</v>
      </c>
      <c r="E304" s="111" t="s">
        <v>8</v>
      </c>
      <c r="F304" s="133"/>
      <c r="G304" s="128"/>
      <c r="H304" s="135"/>
    </row>
    <row r="305" spans="1:8" s="13" customFormat="1" ht="14.1" customHeight="1">
      <c r="A305" s="8" t="s">
        <v>198</v>
      </c>
      <c r="B305" s="9"/>
      <c r="C305" s="10">
        <f>C300+C280+C254+C227+C199+C174+C147+C128+C103+C78+C53+C28</f>
        <v>761.64155555555556</v>
      </c>
      <c r="D305" s="10">
        <f>D300+D280+D254+D227+D199+D174+D147+D128+D103+D78+D53+D28</f>
        <v>772.79988888888886</v>
      </c>
      <c r="E305" s="10">
        <f>E300+E280+E254+E227+E199+E174+E147+E128+E103+E78+E53+E28</f>
        <v>3179.5086666666662</v>
      </c>
      <c r="F305" s="10">
        <f>F300+F280+F254+F227+F199+F174+F147+F128+F103+F78+F53+F28</f>
        <v>22664.158888888887</v>
      </c>
      <c r="G305" s="11"/>
      <c r="H305" s="12"/>
    </row>
    <row r="306" spans="1:8" s="13" customFormat="1" ht="14.1" customHeight="1">
      <c r="A306" s="8" t="s">
        <v>199</v>
      </c>
      <c r="B306" s="9"/>
      <c r="C306" s="10">
        <f>C305/12</f>
        <v>63.470129629629632</v>
      </c>
      <c r="D306" s="10">
        <f t="shared" ref="D306:F306" si="29">D305/12</f>
        <v>64.399990740740733</v>
      </c>
      <c r="E306" s="10">
        <f t="shared" si="29"/>
        <v>264.95905555555549</v>
      </c>
      <c r="F306" s="10">
        <f t="shared" si="29"/>
        <v>1888.6799074074072</v>
      </c>
      <c r="G306" s="11"/>
      <c r="H306" s="12"/>
    </row>
    <row r="307" spans="1:8" s="13" customFormat="1" ht="14.1" customHeight="1">
      <c r="A307" s="8" t="s">
        <v>200</v>
      </c>
      <c r="B307" s="9"/>
      <c r="C307" s="10">
        <v>1</v>
      </c>
      <c r="D307" s="10">
        <v>1</v>
      </c>
      <c r="E307" s="10">
        <v>4</v>
      </c>
      <c r="F307" s="10"/>
      <c r="G307" s="11"/>
      <c r="H307" s="12"/>
    </row>
    <row r="308" spans="1:8" s="4" customFormat="1" ht="14.1" customHeight="1">
      <c r="A308" s="14"/>
      <c r="B308" s="15"/>
      <c r="C308" s="16"/>
      <c r="D308" s="16"/>
      <c r="E308" s="16"/>
      <c r="F308" s="16"/>
      <c r="G308" s="6"/>
      <c r="H308" s="7"/>
    </row>
    <row r="309" spans="1:8" s="17" customFormat="1" ht="35.450000000000003" customHeight="1">
      <c r="A309" s="145" t="s">
        <v>201</v>
      </c>
      <c r="B309" s="145"/>
      <c r="C309" s="145"/>
      <c r="D309" s="145"/>
      <c r="E309" s="145"/>
      <c r="F309" s="145"/>
      <c r="G309" s="6"/>
      <c r="H309" s="7"/>
    </row>
    <row r="310" spans="1:8" s="13" customFormat="1" ht="24" customHeight="1">
      <c r="A310" s="8" t="s">
        <v>202</v>
      </c>
      <c r="B310" s="9"/>
      <c r="C310" s="10" t="s">
        <v>203</v>
      </c>
      <c r="D310" s="10" t="s">
        <v>204</v>
      </c>
      <c r="E310" s="10" t="s">
        <v>205</v>
      </c>
      <c r="F310" s="18"/>
      <c r="G310" s="11"/>
      <c r="H310" s="12"/>
    </row>
    <row r="311" spans="1:8" s="98" customFormat="1" ht="13.5">
      <c r="A311" s="8" t="s">
        <v>206</v>
      </c>
      <c r="B311" s="112"/>
      <c r="C311" s="113">
        <f>(B290+B265+B238+B211+B184+B158+B138+B113+B88+B63+B38+B13)/12</f>
        <v>593</v>
      </c>
      <c r="D311" s="113">
        <f>(B299+B274+B247+B221+B193+B167+B146+B122+B97+B72+B47+B22)/12</f>
        <v>988.33333333333337</v>
      </c>
      <c r="E311" s="113">
        <f>(B279+B253+B226+B198+B173+B127+B102+B77+B52+B27)/10</f>
        <v>411</v>
      </c>
      <c r="F311" s="5"/>
      <c r="G311" s="6"/>
      <c r="H311" s="7"/>
    </row>
    <row r="312" spans="1:8" s="98" customFormat="1">
      <c r="B312" s="6"/>
      <c r="C312" s="5"/>
      <c r="D312" s="5"/>
      <c r="E312" s="5"/>
      <c r="F312" s="5"/>
      <c r="G312" s="6"/>
      <c r="H312" s="7"/>
    </row>
  </sheetData>
  <mergeCells count="127">
    <mergeCell ref="G303:G304"/>
    <mergeCell ref="H303:H304"/>
    <mergeCell ref="A309:F309"/>
    <mergeCell ref="G282:G283"/>
    <mergeCell ref="H282:H283"/>
    <mergeCell ref="A284:H284"/>
    <mergeCell ref="A291:H291"/>
    <mergeCell ref="A302:F302"/>
    <mergeCell ref="B303:B304"/>
    <mergeCell ref="C303:E303"/>
    <mergeCell ref="F303:F304"/>
    <mergeCell ref="A282:A283"/>
    <mergeCell ref="B282:B283"/>
    <mergeCell ref="C282:E282"/>
    <mergeCell ref="F282:F283"/>
    <mergeCell ref="G256:G257"/>
    <mergeCell ref="H256:H257"/>
    <mergeCell ref="A258:H258"/>
    <mergeCell ref="A266:H266"/>
    <mergeCell ref="A275:H275"/>
    <mergeCell ref="A281:H281"/>
    <mergeCell ref="A256:A257"/>
    <mergeCell ref="B256:B257"/>
    <mergeCell ref="C256:E256"/>
    <mergeCell ref="F256:F257"/>
    <mergeCell ref="G230:G231"/>
    <mergeCell ref="H230:H231"/>
    <mergeCell ref="A232:H232"/>
    <mergeCell ref="A239:H239"/>
    <mergeCell ref="A248:H248"/>
    <mergeCell ref="A255:H255"/>
    <mergeCell ref="A230:A231"/>
    <mergeCell ref="B230:B231"/>
    <mergeCell ref="C230:E230"/>
    <mergeCell ref="F230:F231"/>
    <mergeCell ref="G202:G203"/>
    <mergeCell ref="H202:H203"/>
    <mergeCell ref="A204:H204"/>
    <mergeCell ref="A212:H212"/>
    <mergeCell ref="A222:H222"/>
    <mergeCell ref="A229:H229"/>
    <mergeCell ref="A178:H178"/>
    <mergeCell ref="A185:H185"/>
    <mergeCell ref="A194:H194"/>
    <mergeCell ref="A201:H201"/>
    <mergeCell ref="A202:A203"/>
    <mergeCell ref="B202:B203"/>
    <mergeCell ref="C202:E202"/>
    <mergeCell ref="F202:F203"/>
    <mergeCell ref="A175:H175"/>
    <mergeCell ref="A176:A177"/>
    <mergeCell ref="B176:B177"/>
    <mergeCell ref="C176:E176"/>
    <mergeCell ref="F176:F177"/>
    <mergeCell ref="G176:G177"/>
    <mergeCell ref="H176:H177"/>
    <mergeCell ref="G149:G150"/>
    <mergeCell ref="H149:H150"/>
    <mergeCell ref="A151:H151"/>
    <mergeCell ref="A159:H159"/>
    <mergeCell ref="A168:H168"/>
    <mergeCell ref="G130:G131"/>
    <mergeCell ref="H130:H131"/>
    <mergeCell ref="A132:H132"/>
    <mergeCell ref="A139:H139"/>
    <mergeCell ref="A148:H148"/>
    <mergeCell ref="A149:A150"/>
    <mergeCell ref="B149:B150"/>
    <mergeCell ref="C149:E149"/>
    <mergeCell ref="F149:F150"/>
    <mergeCell ref="A130:A131"/>
    <mergeCell ref="B130:B131"/>
    <mergeCell ref="C130:E130"/>
    <mergeCell ref="F130:F131"/>
    <mergeCell ref="G105:G106"/>
    <mergeCell ref="H105:H106"/>
    <mergeCell ref="A107:H107"/>
    <mergeCell ref="A114:H114"/>
    <mergeCell ref="A123:H123"/>
    <mergeCell ref="A129:H129"/>
    <mergeCell ref="A105:A106"/>
    <mergeCell ref="B105:B106"/>
    <mergeCell ref="C105:E105"/>
    <mergeCell ref="F105:F106"/>
    <mergeCell ref="G80:G81"/>
    <mergeCell ref="H80:H81"/>
    <mergeCell ref="A82:H82"/>
    <mergeCell ref="A89:H89"/>
    <mergeCell ref="A98:H98"/>
    <mergeCell ref="A104:H104"/>
    <mergeCell ref="A57:H57"/>
    <mergeCell ref="A64:H64"/>
    <mergeCell ref="A73:H73"/>
    <mergeCell ref="A79:H79"/>
    <mergeCell ref="A80:A81"/>
    <mergeCell ref="B80:B81"/>
    <mergeCell ref="C80:E80"/>
    <mergeCell ref="F80:F81"/>
    <mergeCell ref="A55:A56"/>
    <mergeCell ref="B55:B56"/>
    <mergeCell ref="C55:E55"/>
    <mergeCell ref="F55:F56"/>
    <mergeCell ref="G55:G56"/>
    <mergeCell ref="H55:H56"/>
    <mergeCell ref="G30:G31"/>
    <mergeCell ref="H30:H31"/>
    <mergeCell ref="A32:H32"/>
    <mergeCell ref="A39:H39"/>
    <mergeCell ref="A48:H48"/>
    <mergeCell ref="A7:H7"/>
    <mergeCell ref="A14:H14"/>
    <mergeCell ref="A23:H23"/>
    <mergeCell ref="A29:H29"/>
    <mergeCell ref="A30:A31"/>
    <mergeCell ref="B30:B31"/>
    <mergeCell ref="C30:E30"/>
    <mergeCell ref="F30:F31"/>
    <mergeCell ref="A54:H54"/>
    <mergeCell ref="C1:H1"/>
    <mergeCell ref="A3:H3"/>
    <mergeCell ref="A4:H4"/>
    <mergeCell ref="A5:A6"/>
    <mergeCell ref="B5:B6"/>
    <mergeCell ref="C5:E5"/>
    <mergeCell ref="F5:F6"/>
    <mergeCell ref="G5:G6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topLeftCell="A22" workbookViewId="0">
      <selection activeCell="I34" sqref="I34"/>
    </sheetView>
  </sheetViews>
  <sheetFormatPr defaultColWidth="9.1640625" defaultRowHeight="12.75"/>
  <cols>
    <col min="1" max="1" width="60.1640625" style="7" customWidth="1"/>
    <col min="2" max="2" width="7.6640625" style="6" customWidth="1"/>
    <col min="3" max="3" width="14" style="5" customWidth="1"/>
    <col min="4" max="4" width="13.83203125" style="5" customWidth="1"/>
    <col min="5" max="5" width="17" style="5" customWidth="1"/>
    <col min="6" max="6" width="11.5" style="5" customWidth="1"/>
    <col min="7" max="7" width="9.5" style="6" customWidth="1"/>
    <col min="8" max="16384" width="9.1640625" style="6"/>
  </cols>
  <sheetData>
    <row r="1" spans="1:7" s="4" customFormat="1" ht="82.5" customHeight="1">
      <c r="A1" s="96" t="s">
        <v>182</v>
      </c>
      <c r="B1" s="97"/>
      <c r="C1" s="123" t="s">
        <v>183</v>
      </c>
      <c r="D1" s="124"/>
      <c r="E1" s="124"/>
      <c r="F1" s="124"/>
      <c r="G1" s="124"/>
    </row>
    <row r="2" spans="1:7" s="98" customFormat="1" ht="22.9" customHeight="1">
      <c r="B2" s="6"/>
      <c r="C2" s="5"/>
      <c r="D2" s="5"/>
      <c r="E2" s="5"/>
      <c r="F2" s="5"/>
      <c r="G2" s="97"/>
    </row>
    <row r="3" spans="1:7" s="98" customFormat="1" ht="13.5" customHeight="1">
      <c r="A3" s="146" t="s">
        <v>185</v>
      </c>
      <c r="B3" s="147"/>
      <c r="C3" s="147"/>
      <c r="D3" s="147"/>
      <c r="E3" s="147"/>
      <c r="F3" s="147"/>
      <c r="G3" s="147"/>
    </row>
    <row r="4" spans="1:7" s="98" customFormat="1" ht="28.35" customHeight="1">
      <c r="A4" s="125" t="s">
        <v>184</v>
      </c>
      <c r="B4" s="139"/>
      <c r="C4" s="139"/>
      <c r="D4" s="139"/>
      <c r="E4" s="139"/>
      <c r="F4" s="139"/>
      <c r="G4" s="139"/>
    </row>
    <row r="5" spans="1:7" ht="13.35" customHeight="1">
      <c r="A5" s="134" t="s">
        <v>0</v>
      </c>
      <c r="B5" s="127" t="s">
        <v>1</v>
      </c>
      <c r="C5" s="129" t="s">
        <v>2</v>
      </c>
      <c r="D5" s="137"/>
      <c r="E5" s="138"/>
      <c r="F5" s="132" t="s">
        <v>3</v>
      </c>
      <c r="G5" s="127" t="s">
        <v>4</v>
      </c>
    </row>
    <row r="6" spans="1:7" ht="26.65" customHeight="1">
      <c r="A6" s="142"/>
      <c r="B6" s="143"/>
      <c r="C6" s="99" t="s">
        <v>6</v>
      </c>
      <c r="D6" s="99" t="s">
        <v>7</v>
      </c>
      <c r="E6" s="99" t="s">
        <v>8</v>
      </c>
      <c r="F6" s="143"/>
      <c r="G6" s="143"/>
    </row>
    <row r="7" spans="1:7" ht="14.65" customHeight="1">
      <c r="A7" s="136" t="s">
        <v>9</v>
      </c>
      <c r="B7" s="137"/>
      <c r="C7" s="137"/>
      <c r="D7" s="137"/>
      <c r="E7" s="137"/>
      <c r="F7" s="137"/>
      <c r="G7" s="137"/>
    </row>
    <row r="8" spans="1:7" ht="12.2" customHeight="1">
      <c r="A8" s="38" t="s">
        <v>10</v>
      </c>
      <c r="B8" s="100">
        <v>200</v>
      </c>
      <c r="C8" s="101">
        <f>6.5*200/150</f>
        <v>8.6666666666666661</v>
      </c>
      <c r="D8" s="101">
        <v>9.6</v>
      </c>
      <c r="E8" s="101">
        <v>31.9</v>
      </c>
      <c r="F8" s="101">
        <v>245.6</v>
      </c>
      <c r="G8" s="2" t="s">
        <v>11</v>
      </c>
    </row>
    <row r="9" spans="1:7" ht="12.2" customHeight="1">
      <c r="A9" s="38" t="s">
        <v>13</v>
      </c>
      <c r="B9" s="100">
        <v>65</v>
      </c>
      <c r="C9" s="101">
        <v>6.85</v>
      </c>
      <c r="D9" s="101">
        <v>11.3</v>
      </c>
      <c r="E9" s="101">
        <v>17.8</v>
      </c>
      <c r="F9" s="101">
        <v>203.4</v>
      </c>
      <c r="G9" s="2" t="s">
        <v>14</v>
      </c>
    </row>
    <row r="10" spans="1:7" ht="12.2" customHeight="1">
      <c r="A10" s="38" t="s">
        <v>107</v>
      </c>
      <c r="B10" s="100">
        <v>180</v>
      </c>
      <c r="C10" s="1">
        <v>3</v>
      </c>
      <c r="D10" s="1">
        <v>2.2000000000000002</v>
      </c>
      <c r="E10" s="1">
        <v>12.6</v>
      </c>
      <c r="F10" s="1">
        <v>82.7</v>
      </c>
      <c r="G10" s="2" t="s">
        <v>108</v>
      </c>
    </row>
    <row r="11" spans="1:7" ht="12.2" customHeight="1">
      <c r="A11" s="38" t="s">
        <v>158</v>
      </c>
      <c r="B11" s="100">
        <v>100</v>
      </c>
      <c r="C11" s="101">
        <v>0.4</v>
      </c>
      <c r="D11" s="101">
        <v>0.4</v>
      </c>
      <c r="E11" s="101">
        <v>9.8000000000000007</v>
      </c>
      <c r="F11" s="101">
        <v>47</v>
      </c>
      <c r="G11" s="2" t="s">
        <v>19</v>
      </c>
    </row>
    <row r="12" spans="1:7" ht="12.2" customHeight="1">
      <c r="A12" s="38" t="s">
        <v>20</v>
      </c>
      <c r="B12" s="100">
        <v>40</v>
      </c>
      <c r="C12" s="3">
        <v>2.65</v>
      </c>
      <c r="D12" s="3">
        <v>0.35</v>
      </c>
      <c r="E12" s="3">
        <v>16.96</v>
      </c>
      <c r="F12" s="3">
        <v>81.58</v>
      </c>
      <c r="G12" s="2" t="s">
        <v>88</v>
      </c>
    </row>
    <row r="13" spans="1:7" ht="12.2" customHeight="1">
      <c r="A13" s="103" t="s">
        <v>23</v>
      </c>
      <c r="B13" s="104">
        <f>SUM(B8:B12)</f>
        <v>585</v>
      </c>
      <c r="C13" s="99">
        <f>SUM(C8:C12)</f>
        <v>21.566666666666663</v>
      </c>
      <c r="D13" s="99">
        <f>SUM(D8:D12)</f>
        <v>23.849999999999998</v>
      </c>
      <c r="E13" s="99">
        <f>SUM(E8:E12)</f>
        <v>89.06</v>
      </c>
      <c r="F13" s="99">
        <f>SUM(F8:F12)</f>
        <v>660.28000000000009</v>
      </c>
      <c r="G13" s="105"/>
    </row>
    <row r="14" spans="1:7" s="98" customFormat="1" ht="28.35" customHeight="1">
      <c r="A14" s="125" t="s">
        <v>186</v>
      </c>
      <c r="B14" s="139"/>
      <c r="C14" s="139"/>
      <c r="D14" s="139"/>
      <c r="E14" s="139"/>
      <c r="F14" s="139"/>
      <c r="G14" s="139"/>
    </row>
    <row r="15" spans="1:7" ht="13.35" customHeight="1">
      <c r="A15" s="134" t="s">
        <v>0</v>
      </c>
      <c r="B15" s="127" t="s">
        <v>1</v>
      </c>
      <c r="C15" s="129" t="s">
        <v>2</v>
      </c>
      <c r="D15" s="137"/>
      <c r="E15" s="138"/>
      <c r="F15" s="132" t="s">
        <v>3</v>
      </c>
      <c r="G15" s="127" t="s">
        <v>4</v>
      </c>
    </row>
    <row r="16" spans="1:7" ht="26.65" customHeight="1">
      <c r="A16" s="142"/>
      <c r="B16" s="143"/>
      <c r="C16" s="99" t="s">
        <v>6</v>
      </c>
      <c r="D16" s="99" t="s">
        <v>7</v>
      </c>
      <c r="E16" s="99" t="s">
        <v>8</v>
      </c>
      <c r="F16" s="143"/>
      <c r="G16" s="143"/>
    </row>
    <row r="17" spans="1:7" ht="14.65" customHeight="1">
      <c r="A17" s="114" t="s">
        <v>9</v>
      </c>
      <c r="B17" s="115"/>
      <c r="C17" s="116"/>
      <c r="D17" s="116"/>
      <c r="E17" s="116"/>
      <c r="F17" s="116"/>
      <c r="G17" s="115"/>
    </row>
    <row r="18" spans="1:7" ht="12.2" customHeight="1">
      <c r="A18" s="38" t="s">
        <v>46</v>
      </c>
      <c r="B18" s="100">
        <v>100</v>
      </c>
      <c r="C18" s="101">
        <v>1.5</v>
      </c>
      <c r="D18" s="101">
        <v>6.1</v>
      </c>
      <c r="E18" s="101">
        <v>8.5</v>
      </c>
      <c r="F18" s="101">
        <v>94.5</v>
      </c>
      <c r="G18" s="106" t="s">
        <v>42</v>
      </c>
    </row>
    <row r="19" spans="1:7" ht="12.2" customHeight="1">
      <c r="A19" s="38" t="s">
        <v>43</v>
      </c>
      <c r="B19" s="100">
        <v>200</v>
      </c>
      <c r="C19" s="1">
        <v>13.2</v>
      </c>
      <c r="D19" s="1">
        <v>16.600000000000001</v>
      </c>
      <c r="E19" s="1">
        <v>21.6</v>
      </c>
      <c r="F19" s="1">
        <v>299.5</v>
      </c>
      <c r="G19" s="2" t="s">
        <v>168</v>
      </c>
    </row>
    <row r="20" spans="1:7" ht="12.2" customHeight="1">
      <c r="A20" s="38" t="s">
        <v>161</v>
      </c>
      <c r="B20" s="100">
        <v>200</v>
      </c>
      <c r="C20" s="3">
        <v>1.4</v>
      </c>
      <c r="D20" s="3">
        <v>0.4</v>
      </c>
      <c r="E20" s="3">
        <v>22.8</v>
      </c>
      <c r="F20" s="3">
        <v>100.4</v>
      </c>
      <c r="G20" s="2" t="s">
        <v>31</v>
      </c>
    </row>
    <row r="21" spans="1:7" ht="12.2" customHeight="1">
      <c r="A21" s="38" t="s">
        <v>32</v>
      </c>
      <c r="B21" s="100">
        <v>50</v>
      </c>
      <c r="C21" s="3">
        <v>3.8</v>
      </c>
      <c r="D21" s="3">
        <v>0.3</v>
      </c>
      <c r="E21" s="3">
        <v>25.1</v>
      </c>
      <c r="F21" s="3">
        <v>118.4</v>
      </c>
      <c r="G21" s="2" t="s">
        <v>88</v>
      </c>
    </row>
    <row r="22" spans="1:7" ht="12.2" customHeight="1">
      <c r="A22" s="38" t="s">
        <v>20</v>
      </c>
      <c r="B22" s="100">
        <v>30</v>
      </c>
      <c r="C22" s="3">
        <v>1.99</v>
      </c>
      <c r="D22" s="3">
        <v>0.26</v>
      </c>
      <c r="E22" s="3">
        <v>12.72</v>
      </c>
      <c r="F22" s="3">
        <v>61.19</v>
      </c>
      <c r="G22" s="2" t="s">
        <v>88</v>
      </c>
    </row>
    <row r="23" spans="1:7" ht="21.6" customHeight="1">
      <c r="A23" s="103" t="s">
        <v>23</v>
      </c>
      <c r="B23" s="104">
        <f t="shared" ref="B23:F23" si="0">SUM(B18:B22)</f>
        <v>580</v>
      </c>
      <c r="C23" s="99">
        <f t="shared" si="0"/>
        <v>21.889999999999997</v>
      </c>
      <c r="D23" s="99">
        <f t="shared" si="0"/>
        <v>23.660000000000004</v>
      </c>
      <c r="E23" s="99">
        <f t="shared" si="0"/>
        <v>90.72</v>
      </c>
      <c r="F23" s="99">
        <f t="shared" si="0"/>
        <v>673.99</v>
      </c>
      <c r="G23" s="105"/>
    </row>
    <row r="24" spans="1:7" s="98" customFormat="1" ht="28.35" customHeight="1">
      <c r="A24" s="125" t="s">
        <v>187</v>
      </c>
      <c r="B24" s="139"/>
      <c r="C24" s="139"/>
      <c r="D24" s="139"/>
      <c r="E24" s="139"/>
      <c r="F24" s="139"/>
      <c r="G24" s="139"/>
    </row>
    <row r="25" spans="1:7" ht="13.35" customHeight="1">
      <c r="A25" s="134" t="s">
        <v>0</v>
      </c>
      <c r="B25" s="127" t="s">
        <v>1</v>
      </c>
      <c r="C25" s="129" t="s">
        <v>2</v>
      </c>
      <c r="D25" s="137"/>
      <c r="E25" s="138"/>
      <c r="F25" s="132" t="s">
        <v>3</v>
      </c>
      <c r="G25" s="127" t="s">
        <v>4</v>
      </c>
    </row>
    <row r="26" spans="1:7" ht="26.65" customHeight="1">
      <c r="A26" s="142"/>
      <c r="B26" s="143"/>
      <c r="C26" s="99" t="s">
        <v>6</v>
      </c>
      <c r="D26" s="99" t="s">
        <v>7</v>
      </c>
      <c r="E26" s="99" t="s">
        <v>8</v>
      </c>
      <c r="F26" s="143"/>
      <c r="G26" s="143"/>
    </row>
    <row r="27" spans="1:7" ht="14.65" customHeight="1">
      <c r="A27" s="114" t="s">
        <v>9</v>
      </c>
      <c r="B27" s="115"/>
      <c r="C27" s="116"/>
      <c r="D27" s="116"/>
      <c r="E27" s="116"/>
      <c r="F27" s="116"/>
      <c r="G27" s="115"/>
    </row>
    <row r="28" spans="1:7" ht="12.2" customHeight="1">
      <c r="A28" s="38" t="s">
        <v>55</v>
      </c>
      <c r="B28" s="100">
        <v>100</v>
      </c>
      <c r="C28" s="1">
        <v>1.6</v>
      </c>
      <c r="D28" s="1">
        <v>5.0999999999999996</v>
      </c>
      <c r="E28" s="1">
        <v>8.1999999999999993</v>
      </c>
      <c r="F28" s="1">
        <v>87.6</v>
      </c>
      <c r="G28" s="2" t="s">
        <v>56</v>
      </c>
    </row>
    <row r="29" spans="1:7" ht="12.2" customHeight="1">
      <c r="A29" s="19" t="s">
        <v>57</v>
      </c>
      <c r="B29" s="20">
        <v>200</v>
      </c>
      <c r="C29" s="121">
        <v>15.2</v>
      </c>
      <c r="D29" s="121">
        <v>16.100000000000001</v>
      </c>
      <c r="E29" s="121">
        <v>35.299999999999997</v>
      </c>
      <c r="F29" s="121">
        <v>307.39999999999998</v>
      </c>
      <c r="G29" s="2" t="s">
        <v>171</v>
      </c>
    </row>
    <row r="30" spans="1:7" ht="12.2" customHeight="1">
      <c r="A30" s="100">
        <v>180</v>
      </c>
      <c r="B30" s="3">
        <v>0</v>
      </c>
      <c r="C30" s="3">
        <v>0</v>
      </c>
      <c r="D30" s="3">
        <v>6.97</v>
      </c>
      <c r="E30" s="3">
        <v>27.87</v>
      </c>
      <c r="F30" s="3">
        <v>119.52</v>
      </c>
      <c r="G30" s="2" t="s">
        <v>54</v>
      </c>
    </row>
    <row r="31" spans="1:7" ht="12.2" customHeight="1">
      <c r="A31" s="38" t="s">
        <v>32</v>
      </c>
      <c r="B31" s="100">
        <v>40</v>
      </c>
      <c r="C31" s="3">
        <v>3.05</v>
      </c>
      <c r="D31" s="3">
        <v>0.25</v>
      </c>
      <c r="E31" s="3">
        <v>20.07</v>
      </c>
      <c r="F31" s="3">
        <v>94.73</v>
      </c>
      <c r="G31" s="2" t="s">
        <v>88</v>
      </c>
    </row>
    <row r="32" spans="1:7" ht="12.2" customHeight="1">
      <c r="A32" s="38" t="s">
        <v>20</v>
      </c>
      <c r="B32" s="100">
        <v>30</v>
      </c>
      <c r="C32" s="3">
        <v>1.99</v>
      </c>
      <c r="D32" s="3">
        <v>0.26</v>
      </c>
      <c r="E32" s="3">
        <v>12.72</v>
      </c>
      <c r="F32" s="3">
        <v>61.19</v>
      </c>
      <c r="G32" s="2" t="s">
        <v>88</v>
      </c>
    </row>
    <row r="33" spans="1:9" ht="21.6" customHeight="1">
      <c r="A33" s="103" t="s">
        <v>23</v>
      </c>
      <c r="B33" s="104">
        <f>SUM(B28:B32)</f>
        <v>370</v>
      </c>
      <c r="C33" s="99">
        <f t="shared" ref="C33:F33" si="1">SUM(C28:C32)</f>
        <v>21.84</v>
      </c>
      <c r="D33" s="99">
        <f t="shared" si="1"/>
        <v>28.680000000000003</v>
      </c>
      <c r="E33" s="99">
        <f t="shared" si="1"/>
        <v>104.16</v>
      </c>
      <c r="F33" s="99">
        <f t="shared" si="1"/>
        <v>670.44</v>
      </c>
      <c r="G33" s="105"/>
    </row>
    <row r="34" spans="1:9" s="98" customFormat="1" ht="28.35" customHeight="1">
      <c r="A34" s="125" t="s">
        <v>188</v>
      </c>
      <c r="B34" s="139"/>
      <c r="C34" s="139"/>
      <c r="D34" s="139"/>
      <c r="E34" s="139"/>
      <c r="F34" s="139"/>
      <c r="G34" s="148"/>
    </row>
    <row r="35" spans="1:9" ht="13.35" customHeight="1">
      <c r="A35" s="134" t="s">
        <v>0</v>
      </c>
      <c r="B35" s="127" t="s">
        <v>1</v>
      </c>
      <c r="C35" s="129" t="s">
        <v>2</v>
      </c>
      <c r="D35" s="137"/>
      <c r="E35" s="138"/>
      <c r="F35" s="149" t="s">
        <v>3</v>
      </c>
      <c r="G35" s="151" t="s">
        <v>4</v>
      </c>
    </row>
    <row r="36" spans="1:9" ht="26.65" customHeight="1">
      <c r="A36" s="142"/>
      <c r="B36" s="143"/>
      <c r="C36" s="99" t="s">
        <v>6</v>
      </c>
      <c r="D36" s="99" t="s">
        <v>7</v>
      </c>
      <c r="E36" s="99" t="s">
        <v>8</v>
      </c>
      <c r="F36" s="150"/>
      <c r="G36" s="152"/>
      <c r="H36" s="118"/>
      <c r="I36" s="118"/>
    </row>
    <row r="37" spans="1:9" ht="14.65" customHeight="1">
      <c r="A37" s="114" t="s">
        <v>9</v>
      </c>
      <c r="B37" s="115"/>
      <c r="C37" s="116"/>
      <c r="D37" s="116"/>
      <c r="E37" s="116"/>
      <c r="F37" s="117"/>
      <c r="G37" s="94"/>
      <c r="H37" s="118"/>
      <c r="I37" s="118"/>
    </row>
    <row r="38" spans="1:9" ht="12.2" customHeight="1">
      <c r="A38" s="38" t="s">
        <v>158</v>
      </c>
      <c r="B38" s="100">
        <v>100</v>
      </c>
      <c r="C38" s="101">
        <v>0.4</v>
      </c>
      <c r="D38" s="101">
        <v>0.4</v>
      </c>
      <c r="E38" s="101">
        <v>9.8000000000000007</v>
      </c>
      <c r="F38" s="101">
        <v>47</v>
      </c>
      <c r="G38" s="119" t="s">
        <v>170</v>
      </c>
      <c r="H38" s="97"/>
      <c r="I38" s="118"/>
    </row>
    <row r="39" spans="1:9" ht="12.2" customHeight="1">
      <c r="A39" s="38" t="s">
        <v>66</v>
      </c>
      <c r="B39" s="100">
        <v>236</v>
      </c>
      <c r="C39" s="1">
        <v>12.5</v>
      </c>
      <c r="D39" s="1">
        <v>16.5</v>
      </c>
      <c r="E39" s="1">
        <v>50.4</v>
      </c>
      <c r="F39" s="1">
        <v>384.7</v>
      </c>
      <c r="G39" s="119" t="s">
        <v>67</v>
      </c>
      <c r="H39" s="118"/>
      <c r="I39" s="118"/>
    </row>
    <row r="40" spans="1:9" ht="12.2" customHeight="1">
      <c r="A40" s="38" t="s">
        <v>159</v>
      </c>
      <c r="B40" s="100">
        <v>200</v>
      </c>
      <c r="C40" s="101">
        <v>5.8</v>
      </c>
      <c r="D40" s="101">
        <v>5</v>
      </c>
      <c r="E40" s="101">
        <v>8</v>
      </c>
      <c r="F40" s="101">
        <v>106</v>
      </c>
      <c r="G40" s="119" t="s">
        <v>50</v>
      </c>
      <c r="H40" s="118"/>
      <c r="I40" s="118"/>
    </row>
    <row r="41" spans="1:9" ht="12.2" customHeight="1">
      <c r="A41" s="38" t="s">
        <v>32</v>
      </c>
      <c r="B41" s="100">
        <v>30</v>
      </c>
      <c r="C41" s="101">
        <v>2.2999999999999998</v>
      </c>
      <c r="D41" s="101">
        <v>0.2</v>
      </c>
      <c r="E41" s="101">
        <v>15.1</v>
      </c>
      <c r="F41" s="101">
        <v>71</v>
      </c>
      <c r="G41" s="119" t="s">
        <v>88</v>
      </c>
      <c r="H41" s="118"/>
      <c r="I41" s="118"/>
    </row>
    <row r="42" spans="1:9" ht="12.2" customHeight="1">
      <c r="A42" s="38" t="s">
        <v>20</v>
      </c>
      <c r="B42" s="100">
        <v>30</v>
      </c>
      <c r="C42" s="101">
        <v>2</v>
      </c>
      <c r="D42" s="101">
        <v>0.3</v>
      </c>
      <c r="E42" s="101">
        <v>12.7</v>
      </c>
      <c r="F42" s="101">
        <v>61.2</v>
      </c>
      <c r="G42" s="119" t="s">
        <v>88</v>
      </c>
      <c r="H42" s="118"/>
      <c r="I42" s="118"/>
    </row>
    <row r="43" spans="1:9" ht="21.6" customHeight="1">
      <c r="A43" s="103" t="s">
        <v>23</v>
      </c>
      <c r="B43" s="104">
        <f t="shared" ref="B43:F43" si="2">SUM(B38:B42)</f>
        <v>596</v>
      </c>
      <c r="C43" s="99">
        <f t="shared" si="2"/>
        <v>23</v>
      </c>
      <c r="D43" s="99">
        <f t="shared" si="2"/>
        <v>22.4</v>
      </c>
      <c r="E43" s="99">
        <f t="shared" si="2"/>
        <v>96</v>
      </c>
      <c r="F43" s="117">
        <f t="shared" si="2"/>
        <v>669.90000000000009</v>
      </c>
      <c r="G43" s="119"/>
      <c r="H43" s="118"/>
      <c r="I43" s="118"/>
    </row>
    <row r="44" spans="1:9" s="98" customFormat="1" ht="28.35" customHeight="1">
      <c r="A44" s="125" t="s">
        <v>189</v>
      </c>
      <c r="B44" s="139"/>
      <c r="C44" s="139"/>
      <c r="D44" s="139"/>
      <c r="E44" s="139"/>
      <c r="F44" s="139"/>
      <c r="G44" s="139"/>
    </row>
    <row r="45" spans="1:9" ht="13.35" customHeight="1">
      <c r="A45" s="134" t="s">
        <v>0</v>
      </c>
      <c r="B45" s="127" t="s">
        <v>1</v>
      </c>
      <c r="C45" s="129" t="s">
        <v>2</v>
      </c>
      <c r="D45" s="137"/>
      <c r="E45" s="138"/>
      <c r="F45" s="132" t="s">
        <v>3</v>
      </c>
      <c r="G45" s="127" t="s">
        <v>4</v>
      </c>
    </row>
    <row r="46" spans="1:9" ht="26.65" customHeight="1">
      <c r="A46" s="142"/>
      <c r="B46" s="143"/>
      <c r="C46" s="99" t="s">
        <v>6</v>
      </c>
      <c r="D46" s="99" t="s">
        <v>7</v>
      </c>
      <c r="E46" s="99" t="s">
        <v>8</v>
      </c>
      <c r="F46" s="143"/>
      <c r="G46" s="143"/>
    </row>
    <row r="47" spans="1:9" ht="14.65" customHeight="1">
      <c r="A47" s="114" t="s">
        <v>9</v>
      </c>
      <c r="B47" s="115"/>
      <c r="C47" s="116"/>
      <c r="D47" s="116"/>
      <c r="E47" s="116"/>
      <c r="F47" s="116"/>
      <c r="G47" s="115"/>
    </row>
    <row r="48" spans="1:9" ht="12.2" customHeight="1">
      <c r="A48" s="38" t="s">
        <v>41</v>
      </c>
      <c r="B48" s="100">
        <v>100</v>
      </c>
      <c r="C48" s="1">
        <v>0.8</v>
      </c>
      <c r="D48" s="1">
        <v>0.1</v>
      </c>
      <c r="E48" s="1">
        <v>1.7</v>
      </c>
      <c r="F48" s="1">
        <v>13</v>
      </c>
      <c r="G48" s="2" t="s">
        <v>42</v>
      </c>
    </row>
    <row r="49" spans="1:7" ht="12.2" customHeight="1">
      <c r="A49" s="38" t="s">
        <v>77</v>
      </c>
      <c r="B49" s="100">
        <v>180</v>
      </c>
      <c r="C49" s="3">
        <v>3.67</v>
      </c>
      <c r="D49" s="3">
        <v>6.2</v>
      </c>
      <c r="E49" s="3">
        <v>24.48</v>
      </c>
      <c r="F49" s="3">
        <v>164.7</v>
      </c>
      <c r="G49" s="2" t="s">
        <v>174</v>
      </c>
    </row>
    <row r="50" spans="1:7" ht="12.2" customHeight="1">
      <c r="A50" s="38" t="s">
        <v>78</v>
      </c>
      <c r="B50" s="100">
        <v>100</v>
      </c>
      <c r="C50" s="1">
        <v>13.6</v>
      </c>
      <c r="D50" s="1">
        <v>11.7</v>
      </c>
      <c r="E50" s="1">
        <v>25.1</v>
      </c>
      <c r="F50" s="1">
        <v>237.3</v>
      </c>
      <c r="G50" s="2" t="s">
        <v>79</v>
      </c>
    </row>
    <row r="51" spans="1:7" ht="12.2" customHeight="1">
      <c r="A51" s="38" t="s">
        <v>80</v>
      </c>
      <c r="B51" s="100">
        <v>180</v>
      </c>
      <c r="C51" s="3">
        <v>0.14000000000000001</v>
      </c>
      <c r="D51" s="3">
        <v>0.14000000000000001</v>
      </c>
      <c r="E51" s="3">
        <v>25.09</v>
      </c>
      <c r="F51" s="3">
        <v>103.14</v>
      </c>
      <c r="G51" s="2" t="s">
        <v>76</v>
      </c>
    </row>
    <row r="52" spans="1:7" ht="12.2" customHeight="1">
      <c r="A52" s="38" t="s">
        <v>32</v>
      </c>
      <c r="B52" s="100">
        <v>40</v>
      </c>
      <c r="C52" s="3">
        <v>3.05</v>
      </c>
      <c r="D52" s="3">
        <v>0.25</v>
      </c>
      <c r="E52" s="3">
        <v>20.07</v>
      </c>
      <c r="F52" s="3">
        <v>94.73</v>
      </c>
      <c r="G52" s="2" t="s">
        <v>88</v>
      </c>
    </row>
    <row r="53" spans="1:7" ht="21.6" customHeight="1">
      <c r="A53" s="103" t="s">
        <v>23</v>
      </c>
      <c r="B53" s="104">
        <f>SUM(B48:B52)</f>
        <v>600</v>
      </c>
      <c r="C53" s="99">
        <f t="shared" ref="C53:F53" si="3">SUM(C48:C52)</f>
        <v>21.26</v>
      </c>
      <c r="D53" s="99">
        <f t="shared" si="3"/>
        <v>18.39</v>
      </c>
      <c r="E53" s="99">
        <f t="shared" si="3"/>
        <v>96.44</v>
      </c>
      <c r="F53" s="99">
        <f t="shared" si="3"/>
        <v>612.87</v>
      </c>
      <c r="G53" s="105"/>
    </row>
    <row r="54" spans="1:7" s="98" customFormat="1" ht="28.35" customHeight="1">
      <c r="A54" s="125" t="s">
        <v>190</v>
      </c>
      <c r="B54" s="139"/>
      <c r="C54" s="139"/>
      <c r="D54" s="139"/>
      <c r="E54" s="139"/>
      <c r="F54" s="139"/>
      <c r="G54" s="139"/>
    </row>
    <row r="55" spans="1:7" ht="13.35" customHeight="1">
      <c r="A55" s="134" t="s">
        <v>0</v>
      </c>
      <c r="B55" s="127" t="s">
        <v>1</v>
      </c>
      <c r="C55" s="129" t="s">
        <v>2</v>
      </c>
      <c r="D55" s="137"/>
      <c r="E55" s="138"/>
      <c r="F55" s="132" t="s">
        <v>3</v>
      </c>
      <c r="G55" s="127" t="s">
        <v>4</v>
      </c>
    </row>
    <row r="56" spans="1:7" ht="26.65" customHeight="1">
      <c r="A56" s="142"/>
      <c r="B56" s="143"/>
      <c r="C56" s="99" t="s">
        <v>6</v>
      </c>
      <c r="D56" s="99" t="s">
        <v>7</v>
      </c>
      <c r="E56" s="99" t="s">
        <v>8</v>
      </c>
      <c r="F56" s="143"/>
      <c r="G56" s="143"/>
    </row>
    <row r="57" spans="1:7" ht="14.65" customHeight="1">
      <c r="A57" s="114" t="s">
        <v>9</v>
      </c>
      <c r="B57" s="115"/>
      <c r="C57" s="116"/>
      <c r="D57" s="116"/>
      <c r="E57" s="116"/>
      <c r="F57" s="116"/>
      <c r="G57" s="115"/>
    </row>
    <row r="58" spans="1:7" ht="12.2" customHeight="1">
      <c r="A58" s="38" t="s">
        <v>92</v>
      </c>
      <c r="B58" s="100">
        <v>100</v>
      </c>
      <c r="C58" s="3">
        <v>0.4</v>
      </c>
      <c r="D58" s="3">
        <v>0.4</v>
      </c>
      <c r="E58" s="3">
        <v>23.1</v>
      </c>
      <c r="F58" s="3">
        <v>165.7</v>
      </c>
      <c r="G58" s="106" t="s">
        <v>93</v>
      </c>
    </row>
    <row r="59" spans="1:7" ht="12.2" customHeight="1">
      <c r="A59" s="38" t="s">
        <v>94</v>
      </c>
      <c r="B59" s="100">
        <v>200</v>
      </c>
      <c r="C59" s="3">
        <v>15.37</v>
      </c>
      <c r="D59" s="3">
        <v>17.600000000000001</v>
      </c>
      <c r="E59" s="3">
        <v>18.600000000000001</v>
      </c>
      <c r="F59" s="3">
        <v>225.7</v>
      </c>
      <c r="G59" s="106" t="s">
        <v>95</v>
      </c>
    </row>
    <row r="60" spans="1:7" ht="12.2" customHeight="1">
      <c r="A60" s="38" t="s">
        <v>96</v>
      </c>
      <c r="B60" s="100">
        <v>200</v>
      </c>
      <c r="C60" s="3">
        <v>0.4</v>
      </c>
      <c r="D60" s="3">
        <v>0.08</v>
      </c>
      <c r="E60" s="3">
        <v>27.05</v>
      </c>
      <c r="F60" s="3">
        <v>110.17</v>
      </c>
      <c r="G60" s="106" t="s">
        <v>97</v>
      </c>
    </row>
    <row r="61" spans="1:7" ht="12.2" customHeight="1">
      <c r="A61" s="38" t="s">
        <v>32</v>
      </c>
      <c r="B61" s="100">
        <v>30</v>
      </c>
      <c r="C61" s="3">
        <v>2.2999999999999998</v>
      </c>
      <c r="D61" s="3">
        <v>0.2</v>
      </c>
      <c r="E61" s="3">
        <v>15.1</v>
      </c>
      <c r="F61" s="3">
        <v>71</v>
      </c>
      <c r="G61" s="106" t="s">
        <v>88</v>
      </c>
    </row>
    <row r="62" spans="1:7" ht="12.2" customHeight="1">
      <c r="A62" s="38" t="s">
        <v>20</v>
      </c>
      <c r="B62" s="100">
        <v>30</v>
      </c>
      <c r="C62" s="3">
        <v>1.99</v>
      </c>
      <c r="D62" s="3">
        <v>0.26</v>
      </c>
      <c r="E62" s="3">
        <v>12.72</v>
      </c>
      <c r="F62" s="3">
        <v>61.19</v>
      </c>
      <c r="G62" s="106" t="s">
        <v>88</v>
      </c>
    </row>
    <row r="63" spans="1:7" ht="12.2" customHeight="1">
      <c r="A63" s="103" t="s">
        <v>23</v>
      </c>
      <c r="B63" s="104">
        <f>SUM(B58:B62)</f>
        <v>560</v>
      </c>
      <c r="C63" s="99">
        <f t="shared" ref="C63:F63" si="4">SUM(C58:C62)</f>
        <v>20.459999999999997</v>
      </c>
      <c r="D63" s="99">
        <f t="shared" si="4"/>
        <v>18.54</v>
      </c>
      <c r="E63" s="99">
        <f t="shared" si="4"/>
        <v>96.57</v>
      </c>
      <c r="F63" s="99">
        <f t="shared" si="4"/>
        <v>633.76</v>
      </c>
      <c r="G63" s="105"/>
    </row>
    <row r="64" spans="1:7" s="98" customFormat="1" ht="28.35" customHeight="1">
      <c r="A64" s="125" t="s">
        <v>191</v>
      </c>
      <c r="B64" s="139"/>
      <c r="C64" s="139"/>
      <c r="D64" s="139"/>
      <c r="E64" s="139"/>
      <c r="F64" s="139"/>
      <c r="G64" s="139"/>
    </row>
    <row r="65" spans="1:7" ht="13.35" customHeight="1">
      <c r="A65" s="134" t="s">
        <v>0</v>
      </c>
      <c r="B65" s="127" t="s">
        <v>1</v>
      </c>
      <c r="C65" s="129" t="s">
        <v>2</v>
      </c>
      <c r="D65" s="137"/>
      <c r="E65" s="138"/>
      <c r="F65" s="132" t="s">
        <v>3</v>
      </c>
      <c r="G65" s="127" t="s">
        <v>4</v>
      </c>
    </row>
    <row r="66" spans="1:7" ht="26.65" customHeight="1">
      <c r="A66" s="142"/>
      <c r="B66" s="143"/>
      <c r="C66" s="99" t="s">
        <v>6</v>
      </c>
      <c r="D66" s="99" t="s">
        <v>7</v>
      </c>
      <c r="E66" s="99" t="s">
        <v>8</v>
      </c>
      <c r="F66" s="143"/>
      <c r="G66" s="143"/>
    </row>
    <row r="67" spans="1:7" ht="14.65" customHeight="1">
      <c r="A67" s="114" t="s">
        <v>9</v>
      </c>
      <c r="B67" s="115"/>
      <c r="C67" s="116"/>
      <c r="D67" s="116"/>
      <c r="E67" s="116"/>
      <c r="F67" s="116"/>
      <c r="G67" s="115"/>
    </row>
    <row r="68" spans="1:7" ht="12.2" customHeight="1">
      <c r="A68" s="38" t="s">
        <v>158</v>
      </c>
      <c r="B68" s="100">
        <v>100</v>
      </c>
      <c r="C68" s="1">
        <v>0.4</v>
      </c>
      <c r="D68" s="1">
        <v>0.4</v>
      </c>
      <c r="E68" s="1">
        <v>9.8000000000000007</v>
      </c>
      <c r="F68" s="1">
        <v>47</v>
      </c>
      <c r="G68" s="2" t="s">
        <v>19</v>
      </c>
    </row>
    <row r="69" spans="1:7" ht="12.2" customHeight="1">
      <c r="A69" s="38" t="s">
        <v>103</v>
      </c>
      <c r="B69" s="100">
        <v>200</v>
      </c>
      <c r="C69" s="1">
        <v>10.6</v>
      </c>
      <c r="D69" s="1">
        <v>12.8</v>
      </c>
      <c r="E69" s="1">
        <v>44.8</v>
      </c>
      <c r="F69" s="1">
        <v>342.7</v>
      </c>
      <c r="G69" s="2" t="s">
        <v>104</v>
      </c>
    </row>
    <row r="70" spans="1:7" ht="12.2" customHeight="1">
      <c r="A70" s="38" t="s">
        <v>105</v>
      </c>
      <c r="B70" s="100">
        <v>40</v>
      </c>
      <c r="C70" s="1">
        <v>5</v>
      </c>
      <c r="D70" s="1">
        <v>4.5</v>
      </c>
      <c r="E70" s="1">
        <v>0.3</v>
      </c>
      <c r="F70" s="1">
        <v>61.3</v>
      </c>
      <c r="G70" s="2" t="s">
        <v>106</v>
      </c>
    </row>
    <row r="71" spans="1:7" ht="12.2" customHeight="1">
      <c r="A71" s="38" t="s">
        <v>16</v>
      </c>
      <c r="B71" s="100">
        <v>180</v>
      </c>
      <c r="C71" s="1">
        <v>1.5</v>
      </c>
      <c r="D71" s="1">
        <v>1.1000000000000001</v>
      </c>
      <c r="E71" s="1">
        <v>8.5</v>
      </c>
      <c r="F71" s="1">
        <v>50.4</v>
      </c>
      <c r="G71" s="2" t="s">
        <v>17</v>
      </c>
    </row>
    <row r="72" spans="1:7" ht="12.2" customHeight="1">
      <c r="A72" s="38" t="s">
        <v>32</v>
      </c>
      <c r="B72" s="100">
        <v>40</v>
      </c>
      <c r="C72" s="3">
        <v>3.05</v>
      </c>
      <c r="D72" s="3">
        <v>0.25</v>
      </c>
      <c r="E72" s="3">
        <v>20.07</v>
      </c>
      <c r="F72" s="3">
        <v>94.73</v>
      </c>
      <c r="G72" s="2" t="s">
        <v>88</v>
      </c>
    </row>
    <row r="73" spans="1:7" ht="12.2" customHeight="1">
      <c r="A73" s="38" t="s">
        <v>20</v>
      </c>
      <c r="B73" s="100">
        <v>30</v>
      </c>
      <c r="C73" s="3">
        <v>1.99</v>
      </c>
      <c r="D73" s="3">
        <v>0.26</v>
      </c>
      <c r="E73" s="3">
        <v>12.72</v>
      </c>
      <c r="F73" s="3">
        <v>61.19</v>
      </c>
      <c r="G73" s="2" t="s">
        <v>88</v>
      </c>
    </row>
    <row r="74" spans="1:7" ht="12.2" customHeight="1">
      <c r="A74" s="103" t="s">
        <v>23</v>
      </c>
      <c r="B74" s="104">
        <f>SUM(B68:B73)</f>
        <v>590</v>
      </c>
      <c r="C74" s="99">
        <f>SUM(C68:C73)</f>
        <v>22.54</v>
      </c>
      <c r="D74" s="99">
        <f>SUM(D68:D73)</f>
        <v>19.310000000000006</v>
      </c>
      <c r="E74" s="99">
        <f>SUM(E68:E73)</f>
        <v>96.19</v>
      </c>
      <c r="F74" s="99">
        <f>SUM(F68:F73)</f>
        <v>657.31999999999994</v>
      </c>
      <c r="G74" s="105"/>
    </row>
    <row r="75" spans="1:7" s="98" customFormat="1" ht="28.35" customHeight="1">
      <c r="A75" s="125" t="s">
        <v>192</v>
      </c>
      <c r="B75" s="139"/>
      <c r="C75" s="139"/>
      <c r="D75" s="139"/>
      <c r="E75" s="139"/>
      <c r="F75" s="139"/>
      <c r="G75" s="139"/>
    </row>
    <row r="76" spans="1:7" ht="13.35" customHeight="1">
      <c r="A76" s="134" t="s">
        <v>0</v>
      </c>
      <c r="B76" s="127" t="s">
        <v>1</v>
      </c>
      <c r="C76" s="129" t="s">
        <v>2</v>
      </c>
      <c r="D76" s="137"/>
      <c r="E76" s="138"/>
      <c r="F76" s="132" t="s">
        <v>3</v>
      </c>
      <c r="G76" s="127" t="s">
        <v>4</v>
      </c>
    </row>
    <row r="77" spans="1:7" ht="26.65" customHeight="1">
      <c r="A77" s="142"/>
      <c r="B77" s="143"/>
      <c r="C77" s="99" t="s">
        <v>6</v>
      </c>
      <c r="D77" s="99" t="s">
        <v>7</v>
      </c>
      <c r="E77" s="99" t="s">
        <v>8</v>
      </c>
      <c r="F77" s="143"/>
      <c r="G77" s="143"/>
    </row>
    <row r="78" spans="1:7" ht="14.65" customHeight="1">
      <c r="A78" s="114" t="s">
        <v>9</v>
      </c>
      <c r="B78" s="115"/>
      <c r="C78" s="116"/>
      <c r="D78" s="116"/>
      <c r="E78" s="116"/>
      <c r="F78" s="116"/>
      <c r="G78" s="115"/>
    </row>
    <row r="79" spans="1:7" ht="12.2" customHeight="1">
      <c r="A79" s="38" t="s">
        <v>114</v>
      </c>
      <c r="B79" s="100">
        <v>100</v>
      </c>
      <c r="C79" s="1">
        <v>1.1000000000000001</v>
      </c>
      <c r="D79" s="1">
        <v>5.6</v>
      </c>
      <c r="E79" s="1">
        <v>3.1</v>
      </c>
      <c r="F79" s="1">
        <v>77.599999999999994</v>
      </c>
      <c r="G79" s="2" t="s">
        <v>176</v>
      </c>
    </row>
    <row r="80" spans="1:7" ht="12.2" customHeight="1">
      <c r="A80" s="38" t="s">
        <v>208</v>
      </c>
      <c r="B80" s="100">
        <v>200</v>
      </c>
      <c r="C80" s="1">
        <v>15.8</v>
      </c>
      <c r="D80" s="1">
        <v>16</v>
      </c>
      <c r="E80" s="1">
        <v>39</v>
      </c>
      <c r="F80" s="1">
        <v>329.4</v>
      </c>
      <c r="G80" s="2" t="s">
        <v>49</v>
      </c>
    </row>
    <row r="81" spans="1:7" ht="12.2" customHeight="1">
      <c r="A81" s="38" t="s">
        <v>53</v>
      </c>
      <c r="B81" s="100">
        <v>200</v>
      </c>
      <c r="C81" s="3">
        <v>0.66200000000000003</v>
      </c>
      <c r="D81" s="3">
        <v>9.2000000000000012E-2</v>
      </c>
      <c r="E81" s="3">
        <v>32.014000000000003</v>
      </c>
      <c r="F81" s="3">
        <v>132.80000000000001</v>
      </c>
      <c r="G81" s="2" t="s">
        <v>54</v>
      </c>
    </row>
    <row r="82" spans="1:7" ht="12.2" customHeight="1">
      <c r="A82" s="38" t="s">
        <v>32</v>
      </c>
      <c r="B82" s="100">
        <v>40</v>
      </c>
      <c r="C82" s="3">
        <v>3.05</v>
      </c>
      <c r="D82" s="3">
        <v>0.25</v>
      </c>
      <c r="E82" s="3">
        <v>20.07</v>
      </c>
      <c r="F82" s="3">
        <v>94.73</v>
      </c>
      <c r="G82" s="2" t="s">
        <v>88</v>
      </c>
    </row>
    <row r="83" spans="1:7" ht="12.2" customHeight="1">
      <c r="A83" s="38" t="s">
        <v>20</v>
      </c>
      <c r="B83" s="100">
        <v>20</v>
      </c>
      <c r="C83" s="1">
        <v>1.1200000000000001</v>
      </c>
      <c r="D83" s="1">
        <v>0.22</v>
      </c>
      <c r="E83" s="1">
        <v>9.8800000000000008</v>
      </c>
      <c r="F83" s="1">
        <v>45.98</v>
      </c>
      <c r="G83" s="2" t="s">
        <v>88</v>
      </c>
    </row>
    <row r="84" spans="1:7" ht="12.2" customHeight="1">
      <c r="A84" s="103" t="s">
        <v>23</v>
      </c>
      <c r="B84" s="104">
        <f>SUM(B79:B83)</f>
        <v>560</v>
      </c>
      <c r="C84" s="99">
        <f>SUM(C79:C83)</f>
        <v>21.732000000000003</v>
      </c>
      <c r="D84" s="99">
        <f>SUM(D79:D83)</f>
        <v>22.161999999999999</v>
      </c>
      <c r="E84" s="99">
        <f>SUM(E79:E83)</f>
        <v>104.06399999999999</v>
      </c>
      <c r="F84" s="99">
        <f>SUM(F79:F83)</f>
        <v>680.51</v>
      </c>
      <c r="G84" s="105"/>
    </row>
    <row r="85" spans="1:7" ht="10.7" customHeight="1"/>
    <row r="86" spans="1:7" s="98" customFormat="1" ht="28.35" customHeight="1">
      <c r="A86" s="125" t="s">
        <v>193</v>
      </c>
      <c r="B86" s="139"/>
      <c r="C86" s="139"/>
      <c r="D86" s="139"/>
      <c r="E86" s="139"/>
      <c r="F86" s="139"/>
      <c r="G86" s="139"/>
    </row>
    <row r="87" spans="1:7" ht="13.35" customHeight="1">
      <c r="A87" s="134" t="s">
        <v>0</v>
      </c>
      <c r="B87" s="127" t="s">
        <v>1</v>
      </c>
      <c r="C87" s="129" t="s">
        <v>2</v>
      </c>
      <c r="D87" s="137"/>
      <c r="E87" s="138"/>
      <c r="F87" s="132" t="s">
        <v>3</v>
      </c>
      <c r="G87" s="127" t="s">
        <v>4</v>
      </c>
    </row>
    <row r="88" spans="1:7" ht="26.65" customHeight="1">
      <c r="A88" s="142"/>
      <c r="B88" s="143"/>
      <c r="C88" s="99" t="s">
        <v>6</v>
      </c>
      <c r="D88" s="99" t="s">
        <v>7</v>
      </c>
      <c r="E88" s="99" t="s">
        <v>8</v>
      </c>
      <c r="F88" s="143"/>
      <c r="G88" s="143"/>
    </row>
    <row r="89" spans="1:7" ht="14.65" customHeight="1">
      <c r="A89" s="114" t="s">
        <v>9</v>
      </c>
      <c r="B89" s="115"/>
      <c r="C89" s="116"/>
      <c r="D89" s="116"/>
      <c r="E89" s="116"/>
      <c r="F89" s="116"/>
      <c r="G89" s="115"/>
    </row>
    <row r="90" spans="1:7" ht="12.2" customHeight="1">
      <c r="A90" s="38" t="s">
        <v>120</v>
      </c>
      <c r="B90" s="100">
        <v>200</v>
      </c>
      <c r="C90" s="101">
        <v>6.06</v>
      </c>
      <c r="D90" s="101">
        <v>5.67</v>
      </c>
      <c r="E90" s="101">
        <v>31.6</v>
      </c>
      <c r="F90" s="101">
        <v>179.74</v>
      </c>
      <c r="G90" s="2" t="s">
        <v>121</v>
      </c>
    </row>
    <row r="91" spans="1:7" ht="12.2" customHeight="1">
      <c r="A91" s="38" t="s">
        <v>164</v>
      </c>
      <c r="B91" s="100">
        <v>45</v>
      </c>
      <c r="C91" s="1">
        <v>2.2999999999999998</v>
      </c>
      <c r="D91" s="1">
        <v>9.6999999999999993</v>
      </c>
      <c r="E91" s="1">
        <v>15.5</v>
      </c>
      <c r="F91" s="1">
        <v>160.80000000000001</v>
      </c>
      <c r="G91" s="2" t="s">
        <v>40</v>
      </c>
    </row>
    <row r="92" spans="1:7" ht="12.2" customHeight="1">
      <c r="A92" s="38" t="s">
        <v>122</v>
      </c>
      <c r="B92" s="100">
        <v>200</v>
      </c>
      <c r="C92" s="1">
        <v>3.8</v>
      </c>
      <c r="D92" s="1">
        <v>3</v>
      </c>
      <c r="E92" s="1">
        <v>11.8</v>
      </c>
      <c r="F92" s="1">
        <v>90.7</v>
      </c>
      <c r="G92" s="2" t="s">
        <v>74</v>
      </c>
    </row>
    <row r="93" spans="1:7" ht="12.2" customHeight="1">
      <c r="A93" s="38" t="s">
        <v>32</v>
      </c>
      <c r="B93" s="100">
        <v>30</v>
      </c>
      <c r="C93" s="3">
        <v>2.2999999999999998</v>
      </c>
      <c r="D93" s="3">
        <v>0.2</v>
      </c>
      <c r="E93" s="3">
        <v>15.1</v>
      </c>
      <c r="F93" s="3">
        <v>71</v>
      </c>
      <c r="G93" s="2" t="s">
        <v>88</v>
      </c>
    </row>
    <row r="94" spans="1:7" ht="12.2" customHeight="1">
      <c r="A94" s="38" t="s">
        <v>20</v>
      </c>
      <c r="B94" s="100">
        <v>20</v>
      </c>
      <c r="C94" s="1">
        <v>1.1200000000000001</v>
      </c>
      <c r="D94" s="1">
        <v>0.22</v>
      </c>
      <c r="E94" s="1">
        <v>9.8800000000000008</v>
      </c>
      <c r="F94" s="1">
        <v>45.98</v>
      </c>
    </row>
    <row r="95" spans="1:7" ht="12.2" customHeight="1">
      <c r="A95" s="38" t="s">
        <v>87</v>
      </c>
      <c r="B95" s="100">
        <v>200</v>
      </c>
      <c r="C95" s="101">
        <v>5.6</v>
      </c>
      <c r="D95" s="101">
        <v>4.9000000000000004</v>
      </c>
      <c r="E95" s="101">
        <v>9.3000000000000007</v>
      </c>
      <c r="F95" s="101">
        <v>104.8</v>
      </c>
      <c r="G95" s="2" t="s">
        <v>88</v>
      </c>
    </row>
    <row r="96" spans="1:7" ht="12.2" customHeight="1">
      <c r="A96" s="103" t="s">
        <v>23</v>
      </c>
      <c r="B96" s="104">
        <f t="shared" ref="B96:F96" si="5">SUM(B90:B95)</f>
        <v>695</v>
      </c>
      <c r="C96" s="99">
        <f t="shared" si="5"/>
        <v>21.18</v>
      </c>
      <c r="D96" s="99">
        <f t="shared" si="5"/>
        <v>23.689999999999998</v>
      </c>
      <c r="E96" s="99">
        <f t="shared" si="5"/>
        <v>93.179999999999993</v>
      </c>
      <c r="F96" s="99">
        <f t="shared" si="5"/>
        <v>653.02</v>
      </c>
      <c r="G96" s="2" t="s">
        <v>88</v>
      </c>
    </row>
    <row r="97" spans="1:7" ht="7.9" customHeight="1"/>
    <row r="98" spans="1:7" s="98" customFormat="1" ht="28.35" customHeight="1">
      <c r="A98" s="125" t="s">
        <v>194</v>
      </c>
      <c r="B98" s="139"/>
      <c r="C98" s="139"/>
      <c r="D98" s="139"/>
      <c r="E98" s="139"/>
      <c r="F98" s="139"/>
      <c r="G98" s="139"/>
    </row>
    <row r="99" spans="1:7" ht="13.35" customHeight="1">
      <c r="A99" s="134" t="s">
        <v>0</v>
      </c>
      <c r="B99" s="127" t="s">
        <v>1</v>
      </c>
      <c r="C99" s="129" t="s">
        <v>2</v>
      </c>
      <c r="D99" s="137"/>
      <c r="E99" s="138"/>
      <c r="F99" s="132" t="s">
        <v>3</v>
      </c>
      <c r="G99" s="127" t="s">
        <v>4</v>
      </c>
    </row>
    <row r="100" spans="1:7" ht="26.65" customHeight="1">
      <c r="A100" s="142"/>
      <c r="B100" s="143"/>
      <c r="C100" s="99" t="s">
        <v>6</v>
      </c>
      <c r="D100" s="99" t="s">
        <v>7</v>
      </c>
      <c r="E100" s="99" t="s">
        <v>8</v>
      </c>
      <c r="F100" s="143"/>
      <c r="G100" s="143"/>
    </row>
    <row r="101" spans="1:7" ht="14.65" customHeight="1">
      <c r="A101" s="114" t="s">
        <v>9</v>
      </c>
      <c r="B101" s="115"/>
      <c r="C101" s="116"/>
      <c r="D101" s="116"/>
      <c r="E101" s="116"/>
      <c r="F101" s="116"/>
      <c r="G101" s="115"/>
    </row>
    <row r="102" spans="1:7" ht="12.2" customHeight="1">
      <c r="A102" s="38" t="s">
        <v>158</v>
      </c>
      <c r="B102" s="100">
        <v>100</v>
      </c>
      <c r="C102" s="1">
        <v>0.4</v>
      </c>
      <c r="D102" s="1">
        <v>0.4</v>
      </c>
      <c r="E102" s="1">
        <v>9.8000000000000007</v>
      </c>
      <c r="F102" s="1">
        <v>47</v>
      </c>
      <c r="G102" s="2" t="s">
        <v>19</v>
      </c>
    </row>
    <row r="103" spans="1:7" ht="12.2" customHeight="1">
      <c r="A103" s="19" t="s">
        <v>209</v>
      </c>
      <c r="B103" s="100">
        <v>200</v>
      </c>
      <c r="C103" s="1">
        <f>11.1*200/180</f>
        <v>12.333333333333334</v>
      </c>
      <c r="D103" s="1">
        <v>17.8</v>
      </c>
      <c r="E103" s="1">
        <v>35.200000000000003</v>
      </c>
      <c r="F103" s="1">
        <v>337.4</v>
      </c>
      <c r="G103" s="2" t="s">
        <v>131</v>
      </c>
    </row>
    <row r="104" spans="1:7" ht="12.2" customHeight="1">
      <c r="A104" s="38" t="s">
        <v>163</v>
      </c>
      <c r="B104" s="100">
        <v>180</v>
      </c>
      <c r="C104" s="3">
        <v>4.68</v>
      </c>
      <c r="D104" s="3">
        <v>4.05</v>
      </c>
      <c r="E104" s="3">
        <v>6.48</v>
      </c>
      <c r="F104" s="3">
        <v>85.86</v>
      </c>
      <c r="G104" s="2" t="s">
        <v>50</v>
      </c>
    </row>
    <row r="105" spans="1:7" ht="12.2" customHeight="1">
      <c r="A105" s="38" t="s">
        <v>32</v>
      </c>
      <c r="B105" s="100">
        <v>50</v>
      </c>
      <c r="C105" s="3">
        <v>3.8</v>
      </c>
      <c r="D105" s="3">
        <v>0.3</v>
      </c>
      <c r="E105" s="3">
        <v>25.1</v>
      </c>
      <c r="F105" s="3">
        <v>118.4</v>
      </c>
      <c r="G105" s="2" t="s">
        <v>88</v>
      </c>
    </row>
    <row r="106" spans="1:7" ht="12.2" customHeight="1">
      <c r="A106" s="38" t="s">
        <v>20</v>
      </c>
      <c r="B106" s="100">
        <v>20</v>
      </c>
      <c r="C106" s="1">
        <v>1.1200000000000001</v>
      </c>
      <c r="D106" s="1">
        <v>0.22</v>
      </c>
      <c r="E106" s="1">
        <v>9.8800000000000008</v>
      </c>
      <c r="F106" s="1">
        <v>45.98</v>
      </c>
      <c r="G106" s="106"/>
    </row>
    <row r="107" spans="1:7" ht="21.6" customHeight="1">
      <c r="A107" s="103" t="s">
        <v>23</v>
      </c>
      <c r="B107" s="104">
        <f t="shared" ref="B107:F107" si="6">SUM(B102:B106)</f>
        <v>550</v>
      </c>
      <c r="C107" s="99">
        <f t="shared" si="6"/>
        <v>22.333333333333336</v>
      </c>
      <c r="D107" s="99">
        <f t="shared" si="6"/>
        <v>22.77</v>
      </c>
      <c r="E107" s="99">
        <f t="shared" si="6"/>
        <v>86.460000000000008</v>
      </c>
      <c r="F107" s="99">
        <f t="shared" si="6"/>
        <v>634.64</v>
      </c>
      <c r="G107" s="105"/>
    </row>
    <row r="108" spans="1:7" s="98" customFormat="1" ht="28.35" customHeight="1">
      <c r="A108" s="125" t="s">
        <v>195</v>
      </c>
      <c r="B108" s="139"/>
      <c r="C108" s="139"/>
      <c r="D108" s="139"/>
      <c r="E108" s="139"/>
      <c r="F108" s="139"/>
      <c r="G108" s="139"/>
    </row>
    <row r="109" spans="1:7" ht="13.35" customHeight="1">
      <c r="A109" s="134" t="s">
        <v>0</v>
      </c>
      <c r="B109" s="127" t="s">
        <v>1</v>
      </c>
      <c r="C109" s="129" t="s">
        <v>2</v>
      </c>
      <c r="D109" s="137"/>
      <c r="E109" s="138"/>
      <c r="F109" s="132" t="s">
        <v>3</v>
      </c>
      <c r="G109" s="127" t="s">
        <v>4</v>
      </c>
    </row>
    <row r="110" spans="1:7" ht="26.65" customHeight="1">
      <c r="A110" s="142"/>
      <c r="B110" s="143"/>
      <c r="C110" s="99" t="s">
        <v>6</v>
      </c>
      <c r="D110" s="99" t="s">
        <v>7</v>
      </c>
      <c r="E110" s="99" t="s">
        <v>8</v>
      </c>
      <c r="F110" s="143"/>
      <c r="G110" s="143"/>
    </row>
    <row r="111" spans="1:7" ht="14.65" customHeight="1">
      <c r="A111" s="114" t="s">
        <v>9</v>
      </c>
      <c r="B111" s="115"/>
      <c r="C111" s="116"/>
      <c r="D111" s="116"/>
      <c r="E111" s="116"/>
      <c r="F111" s="116"/>
      <c r="G111" s="115"/>
    </row>
    <row r="112" spans="1:7" ht="12.2" customHeight="1">
      <c r="A112" s="38" t="s">
        <v>142</v>
      </c>
      <c r="B112" s="100">
        <v>100</v>
      </c>
      <c r="C112" s="1">
        <v>1.8</v>
      </c>
      <c r="D112" s="1">
        <v>5.0999999999999996</v>
      </c>
      <c r="E112" s="1">
        <v>6.2</v>
      </c>
      <c r="F112" s="1">
        <v>78.8</v>
      </c>
      <c r="G112" s="2" t="s">
        <v>21</v>
      </c>
    </row>
    <row r="113" spans="1:7" ht="12.2" customHeight="1">
      <c r="A113" s="38" t="s">
        <v>143</v>
      </c>
      <c r="B113" s="100">
        <v>180</v>
      </c>
      <c r="C113" s="1">
        <v>6.1</v>
      </c>
      <c r="D113" s="1">
        <f>8*180/150</f>
        <v>9.6</v>
      </c>
      <c r="E113" s="1">
        <v>24.6</v>
      </c>
      <c r="F113" s="1">
        <v>246.36</v>
      </c>
      <c r="G113" s="2" t="s">
        <v>35</v>
      </c>
    </row>
    <row r="114" spans="1:7" ht="12.2" customHeight="1">
      <c r="A114" s="38" t="s">
        <v>144</v>
      </c>
      <c r="B114" s="100">
        <v>130</v>
      </c>
      <c r="C114" s="1">
        <v>10.3</v>
      </c>
      <c r="D114" s="1">
        <v>9.4</v>
      </c>
      <c r="E114" s="1">
        <v>6.71</v>
      </c>
      <c r="F114" s="1">
        <v>182.47</v>
      </c>
      <c r="G114" s="2" t="s">
        <v>145</v>
      </c>
    </row>
    <row r="115" spans="1:7" ht="12.2" customHeight="1">
      <c r="A115" s="38" t="s">
        <v>140</v>
      </c>
      <c r="B115" s="100">
        <v>200</v>
      </c>
      <c r="C115" s="3">
        <v>1</v>
      </c>
      <c r="D115" s="3">
        <v>0</v>
      </c>
      <c r="E115" s="3">
        <v>20.2</v>
      </c>
      <c r="F115" s="3">
        <v>84.8</v>
      </c>
      <c r="G115" s="2" t="s">
        <v>31</v>
      </c>
    </row>
    <row r="116" spans="1:7" ht="12.2" customHeight="1">
      <c r="A116" s="38" t="s">
        <v>32</v>
      </c>
      <c r="B116" s="100">
        <v>30</v>
      </c>
      <c r="C116" s="3">
        <v>2.2999999999999998</v>
      </c>
      <c r="D116" s="3">
        <v>0.2</v>
      </c>
      <c r="E116" s="3">
        <v>15.1</v>
      </c>
      <c r="F116" s="3">
        <v>71</v>
      </c>
      <c r="G116" s="2" t="s">
        <v>88</v>
      </c>
    </row>
    <row r="117" spans="1:7" ht="12.2" customHeight="1">
      <c r="A117" s="38" t="s">
        <v>20</v>
      </c>
      <c r="B117" s="100">
        <v>30</v>
      </c>
      <c r="C117" s="3">
        <v>1.99</v>
      </c>
      <c r="D117" s="3">
        <v>0.26</v>
      </c>
      <c r="E117" s="3">
        <v>12.72</v>
      </c>
      <c r="F117" s="3">
        <v>61.19</v>
      </c>
      <c r="G117" s="2" t="s">
        <v>88</v>
      </c>
    </row>
    <row r="118" spans="1:7" ht="21.6" customHeight="1">
      <c r="A118" s="103" t="s">
        <v>23</v>
      </c>
      <c r="B118" s="104">
        <f t="shared" ref="B118:F118" si="7">SUM(B112:B117)</f>
        <v>670</v>
      </c>
      <c r="C118" s="99">
        <f t="shared" si="7"/>
        <v>23.49</v>
      </c>
      <c r="D118" s="99">
        <f t="shared" si="7"/>
        <v>24.560000000000002</v>
      </c>
      <c r="E118" s="99">
        <f t="shared" si="7"/>
        <v>85.529999999999987</v>
      </c>
      <c r="F118" s="99">
        <f t="shared" si="7"/>
        <v>724.61999999999989</v>
      </c>
      <c r="G118" s="105"/>
    </row>
    <row r="119" spans="1:7" s="98" customFormat="1" ht="28.35" customHeight="1">
      <c r="A119" s="125" t="s">
        <v>196</v>
      </c>
      <c r="B119" s="139"/>
      <c r="C119" s="139"/>
      <c r="D119" s="139"/>
      <c r="E119" s="139"/>
      <c r="F119" s="139"/>
      <c r="G119" s="139"/>
    </row>
    <row r="120" spans="1:7" ht="13.35" customHeight="1">
      <c r="A120" s="134" t="s">
        <v>0</v>
      </c>
      <c r="B120" s="127" t="s">
        <v>1</v>
      </c>
      <c r="C120" s="129" t="s">
        <v>2</v>
      </c>
      <c r="D120" s="137"/>
      <c r="E120" s="138"/>
      <c r="F120" s="132" t="s">
        <v>3</v>
      </c>
      <c r="G120" s="127" t="s">
        <v>4</v>
      </c>
    </row>
    <row r="121" spans="1:7" ht="26.65" customHeight="1">
      <c r="A121" s="142"/>
      <c r="B121" s="143"/>
      <c r="C121" s="99" t="s">
        <v>6</v>
      </c>
      <c r="D121" s="99" t="s">
        <v>7</v>
      </c>
      <c r="E121" s="99" t="s">
        <v>8</v>
      </c>
      <c r="F121" s="143"/>
      <c r="G121" s="143"/>
    </row>
    <row r="122" spans="1:7" ht="14.65" customHeight="1">
      <c r="A122" s="114" t="s">
        <v>9</v>
      </c>
      <c r="B122" s="115"/>
      <c r="C122" s="116"/>
      <c r="D122" s="116"/>
      <c r="E122" s="116"/>
      <c r="F122" s="116"/>
      <c r="G122" s="115"/>
    </row>
    <row r="123" spans="1:7" ht="12.2" customHeight="1">
      <c r="A123" s="38" t="s">
        <v>150</v>
      </c>
      <c r="B123" s="100">
        <v>250</v>
      </c>
      <c r="C123" s="3">
        <v>7.7</v>
      </c>
      <c r="D123" s="3">
        <v>9.4</v>
      </c>
      <c r="E123" s="3">
        <v>35.799999999999997</v>
      </c>
      <c r="F123" s="3">
        <v>172.2</v>
      </c>
      <c r="G123" s="106" t="s">
        <v>58</v>
      </c>
    </row>
    <row r="124" spans="1:7" ht="12.2" customHeight="1">
      <c r="A124" s="38" t="s">
        <v>90</v>
      </c>
      <c r="B124" s="100">
        <v>100</v>
      </c>
      <c r="C124" s="3">
        <f>6.7*100/75</f>
        <v>8.9333333333333336</v>
      </c>
      <c r="D124" s="3">
        <f>7.5*100/75</f>
        <v>10</v>
      </c>
      <c r="E124" s="3">
        <v>30.6</v>
      </c>
      <c r="F124" s="3">
        <v>287.39999999999998</v>
      </c>
      <c r="G124" s="106" t="s">
        <v>91</v>
      </c>
    </row>
    <row r="125" spans="1:7" ht="12.2" customHeight="1">
      <c r="A125" s="38" t="s">
        <v>167</v>
      </c>
      <c r="B125" s="100">
        <v>180</v>
      </c>
      <c r="C125" s="3">
        <v>4.68</v>
      </c>
      <c r="D125" s="3">
        <v>4.05</v>
      </c>
      <c r="E125" s="3">
        <v>6.48</v>
      </c>
      <c r="F125" s="3">
        <v>85.86</v>
      </c>
      <c r="G125" s="106" t="s">
        <v>50</v>
      </c>
    </row>
    <row r="126" spans="1:7" ht="12.2" customHeight="1">
      <c r="A126" s="38" t="s">
        <v>20</v>
      </c>
      <c r="B126" s="100">
        <v>30</v>
      </c>
      <c r="C126" s="3">
        <v>1.99</v>
      </c>
      <c r="D126" s="3">
        <v>0.26</v>
      </c>
      <c r="E126" s="3">
        <v>12.72</v>
      </c>
      <c r="F126" s="3">
        <v>61.19</v>
      </c>
      <c r="G126" s="2" t="s">
        <v>88</v>
      </c>
    </row>
    <row r="127" spans="1:7" ht="12.2" customHeight="1">
      <c r="A127" s="38" t="s">
        <v>32</v>
      </c>
      <c r="B127" s="100">
        <v>20</v>
      </c>
      <c r="C127" s="3">
        <v>1.53</v>
      </c>
      <c r="D127" s="3">
        <v>0.12</v>
      </c>
      <c r="E127" s="3">
        <v>10.039999999999999</v>
      </c>
      <c r="F127" s="3">
        <v>47.36</v>
      </c>
      <c r="G127" s="2" t="s">
        <v>88</v>
      </c>
    </row>
    <row r="128" spans="1:7" ht="12.2" customHeight="1">
      <c r="A128" s="103" t="s">
        <v>23</v>
      </c>
      <c r="B128" s="104">
        <f>SUM(B123:B127)</f>
        <v>580</v>
      </c>
      <c r="C128" s="99">
        <f t="shared" ref="C128:F128" si="8">SUM(C123:C127)</f>
        <v>24.833333333333332</v>
      </c>
      <c r="D128" s="99">
        <f t="shared" si="8"/>
        <v>23.830000000000002</v>
      </c>
      <c r="E128" s="99">
        <f t="shared" si="8"/>
        <v>95.640000000000015</v>
      </c>
      <c r="F128" s="99">
        <f t="shared" si="8"/>
        <v>654.00999999999988</v>
      </c>
      <c r="G128" s="105"/>
    </row>
    <row r="130" spans="1:7" s="4" customFormat="1" ht="14.1" customHeight="1">
      <c r="A130" s="125" t="s">
        <v>197</v>
      </c>
      <c r="B130" s="126"/>
      <c r="C130" s="126"/>
      <c r="D130" s="126"/>
      <c r="E130" s="126"/>
      <c r="F130" s="126"/>
      <c r="G130" s="6"/>
    </row>
    <row r="131" spans="1:7" s="98" customFormat="1" ht="13.35" customHeight="1">
      <c r="A131" s="110" t="s">
        <v>0</v>
      </c>
      <c r="B131" s="127" t="s">
        <v>1</v>
      </c>
      <c r="C131" s="129" t="s">
        <v>2</v>
      </c>
      <c r="D131" s="130"/>
      <c r="E131" s="131"/>
      <c r="F131" s="132" t="s">
        <v>3</v>
      </c>
      <c r="G131" s="127" t="s">
        <v>4</v>
      </c>
    </row>
    <row r="132" spans="1:7" s="98" customFormat="1" ht="26.65" customHeight="1">
      <c r="A132" s="110"/>
      <c r="B132" s="128"/>
      <c r="C132" s="111" t="s">
        <v>6</v>
      </c>
      <c r="D132" s="111" t="s">
        <v>7</v>
      </c>
      <c r="E132" s="111" t="s">
        <v>8</v>
      </c>
      <c r="F132" s="133"/>
      <c r="G132" s="128"/>
    </row>
    <row r="133" spans="1:7" s="13" customFormat="1" ht="14.1" customHeight="1">
      <c r="A133" s="8" t="s">
        <v>198</v>
      </c>
      <c r="B133" s="9"/>
      <c r="C133" s="10">
        <f>C128+C118+C107+C96+C84+C74+C63+C53+C43+C33+C23+C13</f>
        <v>266.12533333333329</v>
      </c>
      <c r="D133" s="10">
        <f>D128+D118+D107+D96+D84+D74+D63+D53+D43+D33+D23+D13</f>
        <v>271.84200000000004</v>
      </c>
      <c r="E133" s="10">
        <f>E128+E118+E107+E96+E84+E74+E63+E53+E43+E33+E23+E13</f>
        <v>1134.0139999999999</v>
      </c>
      <c r="F133" s="10">
        <f>F128+F118+F107+F96+F84+F74+F63+F53+F43+F33+F23+F13</f>
        <v>7925.36</v>
      </c>
      <c r="G133" s="11"/>
    </row>
    <row r="134" spans="1:7" s="13" customFormat="1" ht="14.1" customHeight="1">
      <c r="A134" s="8" t="s">
        <v>199</v>
      </c>
      <c r="B134" s="9"/>
      <c r="C134" s="10">
        <f>C133/12</f>
        <v>22.177111111111106</v>
      </c>
      <c r="D134" s="10">
        <f t="shared" ref="D134:F134" si="9">D133/12</f>
        <v>22.653500000000005</v>
      </c>
      <c r="E134" s="10">
        <f t="shared" si="9"/>
        <v>94.501166666666663</v>
      </c>
      <c r="F134" s="10">
        <f t="shared" si="9"/>
        <v>660.4466666666666</v>
      </c>
      <c r="G134" s="11"/>
    </row>
    <row r="135" spans="1:7" s="13" customFormat="1" ht="14.1" customHeight="1">
      <c r="A135" s="8" t="s">
        <v>200</v>
      </c>
      <c r="B135" s="9"/>
      <c r="C135" s="10">
        <v>1</v>
      </c>
      <c r="D135" s="10">
        <v>1</v>
      </c>
      <c r="E135" s="10">
        <v>4</v>
      </c>
      <c r="F135" s="10"/>
      <c r="G135" s="11"/>
    </row>
    <row r="136" spans="1:7" s="4" customFormat="1" ht="14.1" customHeight="1">
      <c r="A136" s="14"/>
      <c r="B136" s="15"/>
      <c r="C136" s="16"/>
      <c r="D136" s="16"/>
      <c r="E136" s="16"/>
      <c r="F136" s="16"/>
      <c r="G136" s="6"/>
    </row>
    <row r="137" spans="1:7" s="17" customFormat="1" ht="35.450000000000003" customHeight="1">
      <c r="A137" s="145" t="s">
        <v>201</v>
      </c>
      <c r="B137" s="145"/>
      <c r="C137" s="145"/>
      <c r="D137" s="145"/>
      <c r="E137" s="145"/>
      <c r="F137" s="145"/>
      <c r="G137" s="6"/>
    </row>
    <row r="138" spans="1:7" s="13" customFormat="1" ht="24" customHeight="1">
      <c r="A138" s="8" t="s">
        <v>202</v>
      </c>
      <c r="B138" s="9"/>
      <c r="C138" s="10" t="s">
        <v>203</v>
      </c>
      <c r="D138" s="10"/>
      <c r="E138" s="10"/>
      <c r="F138" s="18"/>
      <c r="G138" s="11"/>
    </row>
    <row r="139" spans="1:7" s="98" customFormat="1" ht="13.5">
      <c r="A139" s="8" t="s">
        <v>206</v>
      </c>
      <c r="B139" s="112"/>
      <c r="C139" s="113">
        <f>(B128+B118+B107+B96+B84+B74+B63+B53+B43+B33+B23+B13)/12</f>
        <v>578</v>
      </c>
      <c r="D139" s="113"/>
      <c r="E139" s="113"/>
      <c r="F139" s="5"/>
      <c r="G139" s="6"/>
    </row>
    <row r="140" spans="1:7" s="98" customFormat="1">
      <c r="B140" s="6"/>
      <c r="C140" s="5"/>
      <c r="D140" s="5"/>
      <c r="E140" s="5"/>
      <c r="F140" s="5"/>
      <c r="G140" s="6"/>
    </row>
  </sheetData>
  <mergeCells count="81">
    <mergeCell ref="C1:G1"/>
    <mergeCell ref="A3:G3"/>
    <mergeCell ref="A4:G4"/>
    <mergeCell ref="A5:A6"/>
    <mergeCell ref="B5:B6"/>
    <mergeCell ref="C5:E5"/>
    <mergeCell ref="F5:F6"/>
    <mergeCell ref="G5:G6"/>
    <mergeCell ref="A7:G7"/>
    <mergeCell ref="A14:G14"/>
    <mergeCell ref="A15:A16"/>
    <mergeCell ref="B15:B16"/>
    <mergeCell ref="C15:E15"/>
    <mergeCell ref="F15:F16"/>
    <mergeCell ref="G15:G16"/>
    <mergeCell ref="A24:G24"/>
    <mergeCell ref="A25:A26"/>
    <mergeCell ref="B25:B26"/>
    <mergeCell ref="C25:E25"/>
    <mergeCell ref="F25:F26"/>
    <mergeCell ref="G25:G26"/>
    <mergeCell ref="A34:G34"/>
    <mergeCell ref="A35:A36"/>
    <mergeCell ref="B35:B36"/>
    <mergeCell ref="C35:E35"/>
    <mergeCell ref="F35:F36"/>
    <mergeCell ref="G35:G36"/>
    <mergeCell ref="A44:G44"/>
    <mergeCell ref="A45:A46"/>
    <mergeCell ref="B45:B46"/>
    <mergeCell ref="C45:E45"/>
    <mergeCell ref="F45:F46"/>
    <mergeCell ref="G45:G46"/>
    <mergeCell ref="A54:G54"/>
    <mergeCell ref="A55:A56"/>
    <mergeCell ref="B55:B56"/>
    <mergeCell ref="C55:E55"/>
    <mergeCell ref="F55:F56"/>
    <mergeCell ref="G55:G56"/>
    <mergeCell ref="A64:G64"/>
    <mergeCell ref="A65:A66"/>
    <mergeCell ref="B65:B66"/>
    <mergeCell ref="C65:E65"/>
    <mergeCell ref="F65:F66"/>
    <mergeCell ref="G65:G66"/>
    <mergeCell ref="A75:G75"/>
    <mergeCell ref="A76:A77"/>
    <mergeCell ref="B76:B77"/>
    <mergeCell ref="C76:E76"/>
    <mergeCell ref="F76:F77"/>
    <mergeCell ref="G76:G77"/>
    <mergeCell ref="A86:G86"/>
    <mergeCell ref="A87:A88"/>
    <mergeCell ref="B87:B88"/>
    <mergeCell ref="C87:E87"/>
    <mergeCell ref="F87:F88"/>
    <mergeCell ref="G87:G88"/>
    <mergeCell ref="A98:G98"/>
    <mergeCell ref="A99:A100"/>
    <mergeCell ref="B99:B100"/>
    <mergeCell ref="C99:E99"/>
    <mergeCell ref="F99:F100"/>
    <mergeCell ref="G99:G100"/>
    <mergeCell ref="A108:G108"/>
    <mergeCell ref="A109:A110"/>
    <mergeCell ref="B109:B110"/>
    <mergeCell ref="C109:E109"/>
    <mergeCell ref="F109:F110"/>
    <mergeCell ref="G109:G110"/>
    <mergeCell ref="A119:G119"/>
    <mergeCell ref="A120:A121"/>
    <mergeCell ref="B120:B121"/>
    <mergeCell ref="C120:E120"/>
    <mergeCell ref="F120:F121"/>
    <mergeCell ref="G120:G121"/>
    <mergeCell ref="G131:G132"/>
    <mergeCell ref="A137:F137"/>
    <mergeCell ref="A130:F130"/>
    <mergeCell ref="B131:B132"/>
    <mergeCell ref="C131:E131"/>
    <mergeCell ref="F131:F132"/>
  </mergeCells>
  <pageMargins left="0" right="0" top="0" bottom="0" header="0" footer="0"/>
  <pageSetup paperSize="9"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1"/>
  <sheetViews>
    <sheetView topLeftCell="A55" workbookViewId="0">
      <selection activeCell="D61" sqref="D61"/>
    </sheetView>
  </sheetViews>
  <sheetFormatPr defaultColWidth="9.1640625" defaultRowHeight="12.75"/>
  <cols>
    <col min="1" max="1" width="63.33203125" style="7" customWidth="1"/>
    <col min="2" max="2" width="7.6640625" style="6" customWidth="1"/>
    <col min="3" max="3" width="14" style="5" customWidth="1"/>
    <col min="4" max="4" width="13.83203125" style="5" customWidth="1"/>
    <col min="5" max="5" width="17" style="5" customWidth="1"/>
    <col min="6" max="6" width="11.5" style="5" customWidth="1"/>
    <col min="7" max="7" width="9.5" style="6" customWidth="1"/>
    <col min="8" max="16384" width="9.1640625" style="6"/>
  </cols>
  <sheetData>
    <row r="1" spans="1:7" s="4" customFormat="1" ht="82.5" customHeight="1">
      <c r="A1" s="96" t="s">
        <v>182</v>
      </c>
      <c r="B1" s="97"/>
      <c r="C1" s="123" t="s">
        <v>183</v>
      </c>
      <c r="D1" s="124"/>
      <c r="E1" s="124"/>
      <c r="F1" s="124"/>
      <c r="G1" s="124"/>
    </row>
    <row r="2" spans="1:7" s="98" customFormat="1" ht="22.9" customHeight="1">
      <c r="B2" s="6"/>
      <c r="C2" s="5"/>
      <c r="D2" s="5"/>
      <c r="E2" s="5"/>
      <c r="F2" s="5"/>
      <c r="G2" s="97"/>
    </row>
    <row r="3" spans="1:7" s="98" customFormat="1" ht="13.5" customHeight="1">
      <c r="A3" s="146" t="s">
        <v>185</v>
      </c>
      <c r="B3" s="147"/>
      <c r="C3" s="147"/>
      <c r="D3" s="147"/>
      <c r="E3" s="147"/>
      <c r="F3" s="147"/>
      <c r="G3" s="147"/>
    </row>
    <row r="4" spans="1:7" s="98" customFormat="1" ht="28.35" customHeight="1">
      <c r="A4" s="125" t="s">
        <v>184</v>
      </c>
      <c r="B4" s="139"/>
      <c r="C4" s="139"/>
      <c r="D4" s="139"/>
      <c r="E4" s="139"/>
      <c r="F4" s="139"/>
      <c r="G4" s="139"/>
    </row>
    <row r="5" spans="1:7" ht="13.35" customHeight="1">
      <c r="A5" s="134" t="s">
        <v>0</v>
      </c>
      <c r="B5" s="127" t="s">
        <v>1</v>
      </c>
      <c r="C5" s="129" t="s">
        <v>2</v>
      </c>
      <c r="D5" s="137"/>
      <c r="E5" s="138"/>
      <c r="F5" s="132" t="s">
        <v>3</v>
      </c>
      <c r="G5" s="127" t="s">
        <v>4</v>
      </c>
    </row>
    <row r="6" spans="1:7" ht="26.65" customHeight="1">
      <c r="A6" s="142"/>
      <c r="B6" s="143"/>
      <c r="C6" s="99" t="s">
        <v>6</v>
      </c>
      <c r="D6" s="99" t="s">
        <v>7</v>
      </c>
      <c r="E6" s="99" t="s">
        <v>8</v>
      </c>
      <c r="F6" s="143"/>
      <c r="G6" s="143"/>
    </row>
    <row r="7" spans="1:7" ht="14.65" customHeight="1">
      <c r="A7" s="136" t="s">
        <v>24</v>
      </c>
      <c r="B7" s="137"/>
      <c r="C7" s="137"/>
      <c r="D7" s="137"/>
      <c r="E7" s="137"/>
      <c r="F7" s="137"/>
      <c r="G7" s="137"/>
    </row>
    <row r="8" spans="1:7" ht="12.2" customHeight="1">
      <c r="A8" s="19" t="s">
        <v>260</v>
      </c>
      <c r="B8" s="20">
        <v>100</v>
      </c>
      <c r="C8" s="1">
        <f>2.9*100/90</f>
        <v>3.2222222222222223</v>
      </c>
      <c r="D8" s="1">
        <f>6.9*100/90</f>
        <v>7.666666666666667</v>
      </c>
      <c r="E8" s="1">
        <f>4.1*100/90</f>
        <v>4.5555555555555554</v>
      </c>
      <c r="F8" s="1">
        <f>100.8*100/90</f>
        <v>112</v>
      </c>
      <c r="G8" s="106" t="s">
        <v>35</v>
      </c>
    </row>
    <row r="9" spans="1:7" ht="12.2" customHeight="1">
      <c r="A9" s="38" t="s">
        <v>27</v>
      </c>
      <c r="B9" s="100">
        <v>250</v>
      </c>
      <c r="C9" s="101">
        <v>3.3</v>
      </c>
      <c r="D9" s="101">
        <v>2.9</v>
      </c>
      <c r="E9" s="101">
        <v>22</v>
      </c>
      <c r="F9" s="101">
        <v>127.1</v>
      </c>
      <c r="G9" s="106" t="s">
        <v>28</v>
      </c>
    </row>
    <row r="10" spans="1:7" ht="12.2" customHeight="1">
      <c r="A10" s="38" t="s">
        <v>29</v>
      </c>
      <c r="B10" s="100">
        <v>200</v>
      </c>
      <c r="C10" s="1">
        <v>12.3</v>
      </c>
      <c r="D10" s="1">
        <v>16.100000000000001</v>
      </c>
      <c r="E10" s="1">
        <f>13.3*200/150</f>
        <v>17.733333333333334</v>
      </c>
      <c r="F10" s="1">
        <f>183.1*200/150</f>
        <v>244.13333333333333</v>
      </c>
      <c r="G10" s="2" t="s">
        <v>30</v>
      </c>
    </row>
    <row r="11" spans="1:7" s="98" customFormat="1" ht="12.2" customHeight="1">
      <c r="A11" s="19" t="s">
        <v>129</v>
      </c>
      <c r="B11" s="20">
        <v>200</v>
      </c>
      <c r="C11" s="1">
        <v>0.4</v>
      </c>
      <c r="D11" s="1">
        <v>0</v>
      </c>
      <c r="E11" s="1">
        <v>29.1</v>
      </c>
      <c r="F11" s="1">
        <v>119.8</v>
      </c>
      <c r="G11" s="2" t="s">
        <v>130</v>
      </c>
    </row>
    <row r="12" spans="1:7" ht="12.2" customHeight="1">
      <c r="A12" s="38" t="s">
        <v>87</v>
      </c>
      <c r="B12" s="100">
        <v>200</v>
      </c>
      <c r="C12" s="101">
        <v>5.6</v>
      </c>
      <c r="D12" s="101">
        <v>4.9000000000000004</v>
      </c>
      <c r="E12" s="101">
        <v>9.3000000000000007</v>
      </c>
      <c r="F12" s="101">
        <v>104.8</v>
      </c>
      <c r="G12" s="2" t="s">
        <v>88</v>
      </c>
    </row>
    <row r="13" spans="1:7" ht="12.2" customHeight="1">
      <c r="A13" s="38" t="s">
        <v>32</v>
      </c>
      <c r="B13" s="100">
        <v>50</v>
      </c>
      <c r="C13" s="3">
        <v>3.8</v>
      </c>
      <c r="D13" s="3">
        <v>0.3</v>
      </c>
      <c r="E13" s="3">
        <v>25.1</v>
      </c>
      <c r="F13" s="3">
        <v>118.4</v>
      </c>
      <c r="G13" s="106" t="s">
        <v>88</v>
      </c>
    </row>
    <row r="14" spans="1:7" ht="12.2" customHeight="1">
      <c r="A14" s="38" t="s">
        <v>20</v>
      </c>
      <c r="B14" s="100">
        <v>40</v>
      </c>
      <c r="C14" s="3">
        <v>2.65</v>
      </c>
      <c r="D14" s="3">
        <v>0.35</v>
      </c>
      <c r="E14" s="3">
        <v>16.96</v>
      </c>
      <c r="F14" s="3">
        <v>81.58</v>
      </c>
      <c r="G14" s="106" t="s">
        <v>88</v>
      </c>
    </row>
    <row r="15" spans="1:7" ht="21.6" customHeight="1">
      <c r="A15" s="103" t="s">
        <v>23</v>
      </c>
      <c r="B15" s="104">
        <f>SUM(B8:B14)</f>
        <v>1040</v>
      </c>
      <c r="C15" s="99">
        <f>SUM(C8:C14)</f>
        <v>31.272222222222222</v>
      </c>
      <c r="D15" s="99">
        <f>SUM(D8:D14)</f>
        <v>32.216666666666669</v>
      </c>
      <c r="E15" s="99">
        <f>SUM(E8:E14)</f>
        <v>124.7488888888889</v>
      </c>
      <c r="F15" s="99">
        <f>SUM(F8:F14)</f>
        <v>907.81333333333328</v>
      </c>
      <c r="G15" s="105"/>
    </row>
    <row r="16" spans="1:7" s="98" customFormat="1" ht="28.35" customHeight="1">
      <c r="A16" s="125" t="s">
        <v>186</v>
      </c>
      <c r="B16" s="139"/>
      <c r="C16" s="139"/>
      <c r="D16" s="139"/>
      <c r="E16" s="139"/>
      <c r="F16" s="139"/>
      <c r="G16" s="139"/>
    </row>
    <row r="17" spans="1:7" ht="13.35" customHeight="1">
      <c r="A17" s="134" t="s">
        <v>0</v>
      </c>
      <c r="B17" s="127" t="s">
        <v>1</v>
      </c>
      <c r="C17" s="129" t="s">
        <v>2</v>
      </c>
      <c r="D17" s="137"/>
      <c r="E17" s="138"/>
      <c r="F17" s="132" t="s">
        <v>3</v>
      </c>
      <c r="G17" s="127" t="s">
        <v>4</v>
      </c>
    </row>
    <row r="18" spans="1:7" ht="26.65" customHeight="1">
      <c r="A18" s="142"/>
      <c r="B18" s="143"/>
      <c r="C18" s="99" t="s">
        <v>6</v>
      </c>
      <c r="D18" s="99" t="s">
        <v>7</v>
      </c>
      <c r="E18" s="99" t="s">
        <v>8</v>
      </c>
      <c r="F18" s="143"/>
      <c r="G18" s="143"/>
    </row>
    <row r="19" spans="1:7" ht="14.65" customHeight="1">
      <c r="A19" s="114" t="s">
        <v>24</v>
      </c>
      <c r="B19" s="115"/>
      <c r="C19" s="116"/>
      <c r="D19" s="116"/>
      <c r="E19" s="116"/>
      <c r="F19" s="116"/>
      <c r="G19" s="115"/>
    </row>
    <row r="20" spans="1:7" ht="12.2" customHeight="1">
      <c r="A20" s="38" t="s">
        <v>41</v>
      </c>
      <c r="B20" s="100">
        <v>100</v>
      </c>
      <c r="C20" s="101">
        <v>0.8</v>
      </c>
      <c r="D20" s="101">
        <v>0.1</v>
      </c>
      <c r="E20" s="101">
        <v>1.7</v>
      </c>
      <c r="F20" s="101">
        <v>13</v>
      </c>
      <c r="G20" s="2" t="s">
        <v>47</v>
      </c>
    </row>
    <row r="21" spans="1:7" ht="12.2" customHeight="1">
      <c r="A21" s="38" t="s">
        <v>48</v>
      </c>
      <c r="B21" s="100">
        <v>250</v>
      </c>
      <c r="C21" s="1">
        <v>1.9</v>
      </c>
      <c r="D21" s="1">
        <v>4.0999999999999996</v>
      </c>
      <c r="E21" s="1">
        <v>18.3</v>
      </c>
      <c r="F21" s="1">
        <v>131.5</v>
      </c>
      <c r="G21" s="2" t="s">
        <v>169</v>
      </c>
    </row>
    <row r="22" spans="1:7" ht="12.2" customHeight="1">
      <c r="A22" s="38" t="s">
        <v>208</v>
      </c>
      <c r="B22" s="100">
        <v>200</v>
      </c>
      <c r="C22" s="1">
        <f>11.3*200/150</f>
        <v>15.066666666666666</v>
      </c>
      <c r="D22" s="1">
        <v>17.600000000000001</v>
      </c>
      <c r="E22" s="1">
        <f>28.9*200/150</f>
        <v>38.533333333333331</v>
      </c>
      <c r="F22" s="1">
        <v>339.2</v>
      </c>
      <c r="G22" s="2" t="s">
        <v>49</v>
      </c>
    </row>
    <row r="23" spans="1:7" ht="12.2" customHeight="1">
      <c r="A23" s="38" t="s">
        <v>156</v>
      </c>
      <c r="B23" s="100">
        <v>220</v>
      </c>
      <c r="C23" s="101">
        <v>6.4</v>
      </c>
      <c r="D23" s="101">
        <v>5.5</v>
      </c>
      <c r="E23" s="101">
        <v>8.8000000000000007</v>
      </c>
      <c r="F23" s="101">
        <v>116.6</v>
      </c>
      <c r="G23" s="2" t="s">
        <v>50</v>
      </c>
    </row>
    <row r="24" spans="1:7" ht="12.2" customHeight="1">
      <c r="A24" s="38" t="s">
        <v>32</v>
      </c>
      <c r="B24" s="100">
        <v>50</v>
      </c>
      <c r="C24" s="3">
        <v>3.8</v>
      </c>
      <c r="D24" s="3">
        <v>0.3</v>
      </c>
      <c r="E24" s="3">
        <v>25.1</v>
      </c>
      <c r="F24" s="3">
        <v>118.4</v>
      </c>
      <c r="G24" s="2" t="s">
        <v>88</v>
      </c>
    </row>
    <row r="25" spans="1:7" ht="12.2" customHeight="1">
      <c r="A25" s="38" t="s">
        <v>20</v>
      </c>
      <c r="B25" s="100">
        <v>40</v>
      </c>
      <c r="C25" s="3">
        <v>2.65</v>
      </c>
      <c r="D25" s="3">
        <v>0.35</v>
      </c>
      <c r="E25" s="3">
        <v>16.96</v>
      </c>
      <c r="F25" s="3">
        <v>81.58</v>
      </c>
      <c r="G25" s="2" t="s">
        <v>88</v>
      </c>
    </row>
    <row r="26" spans="1:7" ht="12.2" customHeight="1">
      <c r="A26" s="38" t="s">
        <v>165</v>
      </c>
      <c r="B26" s="100">
        <v>150</v>
      </c>
      <c r="C26" s="3">
        <v>2</v>
      </c>
      <c r="D26" s="3">
        <v>1.5</v>
      </c>
      <c r="E26" s="3">
        <v>13.2</v>
      </c>
      <c r="F26" s="3">
        <v>66.3</v>
      </c>
      <c r="G26" s="2" t="s">
        <v>170</v>
      </c>
    </row>
    <row r="27" spans="1:7" ht="21.6" customHeight="1">
      <c r="A27" s="103" t="s">
        <v>23</v>
      </c>
      <c r="B27" s="104">
        <f t="shared" ref="B27:F27" si="0">SUM(B20:B26)</f>
        <v>1010</v>
      </c>
      <c r="C27" s="99">
        <f t="shared" si="0"/>
        <v>32.61666666666666</v>
      </c>
      <c r="D27" s="99">
        <f t="shared" si="0"/>
        <v>29.450000000000003</v>
      </c>
      <c r="E27" s="99">
        <f t="shared" si="0"/>
        <v>122.59333333333335</v>
      </c>
      <c r="F27" s="99">
        <f t="shared" si="0"/>
        <v>866.57999999999993</v>
      </c>
      <c r="G27" s="105"/>
    </row>
    <row r="28" spans="1:7" s="98" customFormat="1" ht="28.35" customHeight="1">
      <c r="A28" s="125" t="s">
        <v>187</v>
      </c>
      <c r="B28" s="139"/>
      <c r="C28" s="139"/>
      <c r="D28" s="139"/>
      <c r="E28" s="139"/>
      <c r="F28" s="139"/>
      <c r="G28" s="139"/>
    </row>
    <row r="29" spans="1:7" ht="13.35" customHeight="1">
      <c r="A29" s="134" t="s">
        <v>0</v>
      </c>
      <c r="B29" s="127" t="s">
        <v>1</v>
      </c>
      <c r="C29" s="129" t="s">
        <v>2</v>
      </c>
      <c r="D29" s="137"/>
      <c r="E29" s="138"/>
      <c r="F29" s="132" t="s">
        <v>3</v>
      </c>
      <c r="G29" s="127" t="s">
        <v>4</v>
      </c>
    </row>
    <row r="30" spans="1:7" ht="26.65" customHeight="1">
      <c r="A30" s="142"/>
      <c r="B30" s="143"/>
      <c r="C30" s="99" t="s">
        <v>6</v>
      </c>
      <c r="D30" s="99" t="s">
        <v>7</v>
      </c>
      <c r="E30" s="99" t="s">
        <v>8</v>
      </c>
      <c r="F30" s="143"/>
      <c r="G30" s="143"/>
    </row>
    <row r="31" spans="1:7" ht="14.65" customHeight="1">
      <c r="A31" s="114" t="s">
        <v>24</v>
      </c>
      <c r="B31" s="115"/>
      <c r="C31" s="116"/>
      <c r="D31" s="116"/>
      <c r="E31" s="116"/>
      <c r="F31" s="116"/>
      <c r="G31" s="115"/>
    </row>
    <row r="32" spans="1:7" ht="12.2" customHeight="1">
      <c r="A32" s="19" t="s">
        <v>25</v>
      </c>
      <c r="B32" s="20">
        <v>100</v>
      </c>
      <c r="C32" s="1">
        <v>1.9</v>
      </c>
      <c r="D32" s="1">
        <v>8.9</v>
      </c>
      <c r="E32" s="1">
        <f>4.6*100/60</f>
        <v>7.6666666666666661</v>
      </c>
      <c r="F32" s="1">
        <f>71.4*100/60</f>
        <v>119.00000000000001</v>
      </c>
      <c r="G32" s="2" t="s">
        <v>19</v>
      </c>
    </row>
    <row r="33" spans="1:7" ht="12.2" customHeight="1">
      <c r="A33" s="38" t="s">
        <v>59</v>
      </c>
      <c r="B33" s="100">
        <v>250</v>
      </c>
      <c r="C33" s="3">
        <v>1.49</v>
      </c>
      <c r="D33" s="3">
        <v>4.91</v>
      </c>
      <c r="E33" s="3">
        <v>14.99</v>
      </c>
      <c r="F33" s="3">
        <v>76.25</v>
      </c>
      <c r="G33" s="2" t="s">
        <v>60</v>
      </c>
    </row>
    <row r="34" spans="1:7" ht="12.2" customHeight="1">
      <c r="A34" s="38" t="s">
        <v>61</v>
      </c>
      <c r="B34" s="100">
        <v>180</v>
      </c>
      <c r="C34" s="3">
        <v>6.8</v>
      </c>
      <c r="D34" s="3">
        <v>9.9</v>
      </c>
      <c r="E34" s="3">
        <v>17.899999999999999</v>
      </c>
      <c r="F34" s="3">
        <v>193</v>
      </c>
      <c r="G34" s="2" t="s">
        <v>62</v>
      </c>
    </row>
    <row r="35" spans="1:7" ht="12.2" customHeight="1">
      <c r="A35" s="19" t="s">
        <v>257</v>
      </c>
      <c r="B35" s="20">
        <v>130</v>
      </c>
      <c r="C35" s="1">
        <v>13.8</v>
      </c>
      <c r="D35" s="1">
        <f>8.2*130/120</f>
        <v>8.8833333333333329</v>
      </c>
      <c r="E35" s="1">
        <v>12.9</v>
      </c>
      <c r="F35" s="1">
        <v>205.8</v>
      </c>
      <c r="G35" s="2" t="s">
        <v>64</v>
      </c>
    </row>
    <row r="36" spans="1:7" ht="12.2" customHeight="1">
      <c r="A36" s="38" t="s">
        <v>155</v>
      </c>
      <c r="B36" s="100">
        <v>200</v>
      </c>
      <c r="C36" s="3">
        <v>0.6</v>
      </c>
      <c r="D36" s="3">
        <v>0.4</v>
      </c>
      <c r="E36" s="3">
        <v>32.6</v>
      </c>
      <c r="F36" s="3">
        <v>136.4</v>
      </c>
      <c r="G36" s="2" t="s">
        <v>31</v>
      </c>
    </row>
    <row r="37" spans="1:7" ht="12.2" customHeight="1">
      <c r="A37" s="38" t="s">
        <v>158</v>
      </c>
      <c r="B37" s="100">
        <v>120</v>
      </c>
      <c r="C37" s="3">
        <f>0.4*120/100</f>
        <v>0.48</v>
      </c>
      <c r="D37" s="3">
        <v>0.48</v>
      </c>
      <c r="E37" s="3">
        <f>9.8*120/100</f>
        <v>11.76</v>
      </c>
      <c r="F37" s="3">
        <f>47*120/100</f>
        <v>56.4</v>
      </c>
      <c r="G37" s="2" t="s">
        <v>19</v>
      </c>
    </row>
    <row r="38" spans="1:7" ht="12.2" customHeight="1">
      <c r="A38" s="38" t="s">
        <v>32</v>
      </c>
      <c r="B38" s="100">
        <v>80</v>
      </c>
      <c r="C38" s="3">
        <v>6.2</v>
      </c>
      <c r="D38" s="3">
        <v>0.6</v>
      </c>
      <c r="E38" s="3">
        <v>40.200000000000003</v>
      </c>
      <c r="F38" s="3">
        <f>94.7*2</f>
        <v>189.4</v>
      </c>
      <c r="G38" s="2" t="s">
        <v>88</v>
      </c>
    </row>
    <row r="39" spans="1:7" ht="21.6" customHeight="1">
      <c r="A39" s="103" t="s">
        <v>23</v>
      </c>
      <c r="B39" s="104">
        <f>SUM(B32:B38)</f>
        <v>1060</v>
      </c>
      <c r="C39" s="99">
        <f>SUM(C32:C38)</f>
        <v>31.270000000000003</v>
      </c>
      <c r="D39" s="99">
        <f>SUM(D32:D38)</f>
        <v>34.073333333333331</v>
      </c>
      <c r="E39" s="99">
        <f>SUM(E32:E38)</f>
        <v>138.01666666666668</v>
      </c>
      <c r="F39" s="99">
        <f>SUM(F32:F38)</f>
        <v>976.24999999999989</v>
      </c>
      <c r="G39" s="105"/>
    </row>
    <row r="40" spans="1:7" s="98" customFormat="1" ht="28.35" customHeight="1">
      <c r="A40" s="125" t="s">
        <v>188</v>
      </c>
      <c r="B40" s="139"/>
      <c r="C40" s="139"/>
      <c r="D40" s="139"/>
      <c r="E40" s="139"/>
      <c r="F40" s="139"/>
      <c r="G40" s="139"/>
    </row>
    <row r="41" spans="1:7" ht="13.35" customHeight="1">
      <c r="A41" s="134" t="s">
        <v>0</v>
      </c>
      <c r="B41" s="127" t="s">
        <v>1</v>
      </c>
      <c r="C41" s="129" t="s">
        <v>2</v>
      </c>
      <c r="D41" s="137"/>
      <c r="E41" s="138"/>
      <c r="F41" s="132" t="s">
        <v>3</v>
      </c>
      <c r="G41" s="127" t="s">
        <v>4</v>
      </c>
    </row>
    <row r="42" spans="1:7" ht="26.65" customHeight="1">
      <c r="A42" s="142"/>
      <c r="B42" s="143"/>
      <c r="C42" s="99" t="s">
        <v>6</v>
      </c>
      <c r="D42" s="99" t="s">
        <v>7</v>
      </c>
      <c r="E42" s="99" t="s">
        <v>8</v>
      </c>
      <c r="F42" s="143"/>
      <c r="G42" s="143"/>
    </row>
    <row r="43" spans="1:7" ht="14.65" customHeight="1">
      <c r="A43" s="114" t="s">
        <v>24</v>
      </c>
      <c r="B43" s="115"/>
      <c r="C43" s="116"/>
      <c r="D43" s="116"/>
      <c r="E43" s="116"/>
      <c r="F43" s="116"/>
      <c r="G43" s="115"/>
    </row>
    <row r="44" spans="1:7" ht="12.2" customHeight="1">
      <c r="A44" s="38" t="s">
        <v>68</v>
      </c>
      <c r="B44" s="100">
        <v>100</v>
      </c>
      <c r="C44" s="1">
        <v>1.4</v>
      </c>
      <c r="D44" s="1">
        <v>1.5</v>
      </c>
      <c r="E44" s="1">
        <v>4</v>
      </c>
      <c r="F44" s="1">
        <v>39.200000000000003</v>
      </c>
      <c r="G44" s="2" t="s">
        <v>173</v>
      </c>
    </row>
    <row r="45" spans="1:7" ht="12.2" customHeight="1">
      <c r="A45" s="38" t="s">
        <v>69</v>
      </c>
      <c r="B45" s="100">
        <v>250</v>
      </c>
      <c r="C45" s="3">
        <v>3.75</v>
      </c>
      <c r="D45" s="3">
        <v>5.88</v>
      </c>
      <c r="E45" s="3">
        <v>16.13</v>
      </c>
      <c r="F45" s="3">
        <v>134.13</v>
      </c>
      <c r="G45" s="2" t="s">
        <v>70</v>
      </c>
    </row>
    <row r="46" spans="1:7" ht="12.2" customHeight="1">
      <c r="A46" s="38" t="s">
        <v>71</v>
      </c>
      <c r="B46" s="100">
        <v>220</v>
      </c>
      <c r="C46" s="3">
        <v>14.06</v>
      </c>
      <c r="D46" s="3">
        <v>17.899999999999999</v>
      </c>
      <c r="E46" s="3">
        <v>18.45</v>
      </c>
      <c r="F46" s="3">
        <v>269.14</v>
      </c>
      <c r="G46" s="2" t="s">
        <v>72</v>
      </c>
    </row>
    <row r="47" spans="1:7" ht="12.2" customHeight="1">
      <c r="A47" s="38" t="s">
        <v>73</v>
      </c>
      <c r="B47" s="100">
        <v>180</v>
      </c>
      <c r="C47" s="3">
        <v>2.94</v>
      </c>
      <c r="D47" s="3">
        <v>3.544</v>
      </c>
      <c r="E47" s="3">
        <v>17.577999999999999</v>
      </c>
      <c r="F47" s="3">
        <v>118.60000000000001</v>
      </c>
      <c r="G47" s="2" t="s">
        <v>74</v>
      </c>
    </row>
    <row r="48" spans="1:7" ht="12.2" customHeight="1">
      <c r="A48" s="38" t="s">
        <v>160</v>
      </c>
      <c r="B48" s="100">
        <v>55</v>
      </c>
      <c r="C48" s="3">
        <v>2.1</v>
      </c>
      <c r="D48" s="3">
        <v>3.4</v>
      </c>
      <c r="E48" s="3">
        <v>23.3</v>
      </c>
      <c r="F48" s="3">
        <v>109.4</v>
      </c>
      <c r="G48" s="2" t="s">
        <v>88</v>
      </c>
    </row>
    <row r="49" spans="1:7" ht="12.2" customHeight="1">
      <c r="A49" s="38" t="s">
        <v>32</v>
      </c>
      <c r="B49" s="100">
        <v>50</v>
      </c>
      <c r="C49" s="3">
        <v>3.8</v>
      </c>
      <c r="D49" s="3">
        <v>0.3</v>
      </c>
      <c r="E49" s="3">
        <v>25.1</v>
      </c>
      <c r="F49" s="3">
        <v>118.4</v>
      </c>
      <c r="G49" s="2" t="s">
        <v>88</v>
      </c>
    </row>
    <row r="50" spans="1:7" ht="12.2" customHeight="1">
      <c r="A50" s="38" t="s">
        <v>20</v>
      </c>
      <c r="B50" s="100">
        <v>40</v>
      </c>
      <c r="C50" s="3">
        <v>2.65</v>
      </c>
      <c r="D50" s="3">
        <v>0.35</v>
      </c>
      <c r="E50" s="3">
        <v>16.96</v>
      </c>
      <c r="F50" s="3">
        <v>81.58</v>
      </c>
      <c r="G50" s="2" t="s">
        <v>88</v>
      </c>
    </row>
    <row r="51" spans="1:7" ht="21.6" customHeight="1">
      <c r="A51" s="103" t="s">
        <v>23</v>
      </c>
      <c r="B51" s="104">
        <f>SUM(B44:B50)</f>
        <v>895</v>
      </c>
      <c r="C51" s="99">
        <f t="shared" ref="C51:F51" si="1">SUM(C44:C50)</f>
        <v>30.700000000000003</v>
      </c>
      <c r="D51" s="99">
        <f t="shared" si="1"/>
        <v>32.873999999999995</v>
      </c>
      <c r="E51" s="99">
        <f t="shared" si="1"/>
        <v>121.518</v>
      </c>
      <c r="F51" s="99">
        <f t="shared" si="1"/>
        <v>870.44999999999993</v>
      </c>
      <c r="G51" s="105"/>
    </row>
    <row r="52" spans="1:7" s="98" customFormat="1" ht="28.35" customHeight="1">
      <c r="A52" s="125" t="s">
        <v>189</v>
      </c>
      <c r="B52" s="139"/>
      <c r="C52" s="139"/>
      <c r="D52" s="139"/>
      <c r="E52" s="139"/>
      <c r="F52" s="139"/>
      <c r="G52" s="139"/>
    </row>
    <row r="53" spans="1:7" ht="13.35" customHeight="1">
      <c r="A53" s="134" t="s">
        <v>0</v>
      </c>
      <c r="B53" s="127" t="s">
        <v>1</v>
      </c>
      <c r="C53" s="129" t="s">
        <v>2</v>
      </c>
      <c r="D53" s="137"/>
      <c r="E53" s="138"/>
      <c r="F53" s="132" t="s">
        <v>3</v>
      </c>
      <c r="G53" s="127" t="s">
        <v>4</v>
      </c>
    </row>
    <row r="54" spans="1:7" ht="26.65" customHeight="1">
      <c r="A54" s="142"/>
      <c r="B54" s="143"/>
      <c r="C54" s="99" t="s">
        <v>6</v>
      </c>
      <c r="D54" s="99" t="s">
        <v>7</v>
      </c>
      <c r="E54" s="99" t="s">
        <v>8</v>
      </c>
      <c r="F54" s="143"/>
      <c r="G54" s="143"/>
    </row>
    <row r="55" spans="1:7" ht="14.65" customHeight="1">
      <c r="A55" s="114" t="s">
        <v>24</v>
      </c>
      <c r="B55" s="115"/>
      <c r="C55" s="116"/>
      <c r="D55" s="116"/>
      <c r="E55" s="116"/>
      <c r="F55" s="116"/>
      <c r="G55" s="115"/>
    </row>
    <row r="56" spans="1:7" ht="12.2" customHeight="1">
      <c r="A56" s="38" t="s">
        <v>81</v>
      </c>
      <c r="B56" s="100">
        <v>100</v>
      </c>
      <c r="C56" s="3">
        <v>1.17</v>
      </c>
      <c r="D56" s="3">
        <v>5.17</v>
      </c>
      <c r="E56" s="3">
        <v>9.5</v>
      </c>
      <c r="F56" s="3">
        <v>73.38</v>
      </c>
      <c r="G56" s="2" t="s">
        <v>82</v>
      </c>
    </row>
    <row r="57" spans="1:7" ht="12.2" customHeight="1">
      <c r="A57" s="38" t="s">
        <v>83</v>
      </c>
      <c r="B57" s="100">
        <v>250</v>
      </c>
      <c r="C57" s="3">
        <v>8.9</v>
      </c>
      <c r="D57" s="3">
        <v>9.4</v>
      </c>
      <c r="E57" s="3">
        <v>7.62</v>
      </c>
      <c r="F57" s="3">
        <v>237.62</v>
      </c>
      <c r="G57" s="2" t="s">
        <v>84</v>
      </c>
    </row>
    <row r="58" spans="1:7" ht="12.2" customHeight="1">
      <c r="A58" s="38" t="s">
        <v>85</v>
      </c>
      <c r="B58" s="100">
        <v>200</v>
      </c>
      <c r="C58" s="1">
        <v>10.1</v>
      </c>
      <c r="D58" s="1">
        <v>12.9</v>
      </c>
      <c r="E58" s="1">
        <v>43.1</v>
      </c>
      <c r="F58" s="1">
        <v>239.1</v>
      </c>
      <c r="G58" s="2" t="s">
        <v>175</v>
      </c>
    </row>
    <row r="59" spans="1:7" ht="12.2" customHeight="1">
      <c r="A59" s="38" t="s">
        <v>140</v>
      </c>
      <c r="B59" s="100">
        <v>200</v>
      </c>
      <c r="C59" s="3">
        <v>1</v>
      </c>
      <c r="D59" s="3">
        <v>0</v>
      </c>
      <c r="E59" s="3">
        <v>20.2</v>
      </c>
      <c r="F59" s="3">
        <v>84.8</v>
      </c>
      <c r="G59" s="2" t="s">
        <v>31</v>
      </c>
    </row>
    <row r="60" spans="1:7" ht="12.2" customHeight="1">
      <c r="A60" s="38" t="s">
        <v>32</v>
      </c>
      <c r="B60" s="100">
        <v>50</v>
      </c>
      <c r="C60" s="3">
        <v>3.8</v>
      </c>
      <c r="D60" s="3">
        <v>0.3</v>
      </c>
      <c r="E60" s="3">
        <v>25.1</v>
      </c>
      <c r="F60" s="3">
        <v>118.4</v>
      </c>
      <c r="G60" s="2" t="s">
        <v>88</v>
      </c>
    </row>
    <row r="61" spans="1:7" ht="12.2" customHeight="1">
      <c r="A61" s="38" t="s">
        <v>20</v>
      </c>
      <c r="B61" s="100">
        <v>40</v>
      </c>
      <c r="C61" s="3">
        <v>2.65</v>
      </c>
      <c r="D61" s="3">
        <v>0.35</v>
      </c>
      <c r="E61" s="3">
        <v>16.96</v>
      </c>
      <c r="F61" s="3">
        <v>81.58</v>
      </c>
      <c r="G61" s="2" t="s">
        <v>88</v>
      </c>
    </row>
    <row r="62" spans="1:7" ht="12.2" customHeight="1">
      <c r="A62" s="38" t="s">
        <v>87</v>
      </c>
      <c r="B62" s="100">
        <v>200</v>
      </c>
      <c r="C62" s="101">
        <v>5.6</v>
      </c>
      <c r="D62" s="101">
        <v>4.9000000000000004</v>
      </c>
      <c r="E62" s="101">
        <v>9.3000000000000007</v>
      </c>
      <c r="F62" s="101">
        <v>104.8</v>
      </c>
      <c r="G62" s="2" t="s">
        <v>88</v>
      </c>
    </row>
    <row r="63" spans="1:7" ht="21.6" customHeight="1">
      <c r="A63" s="103" t="s">
        <v>23</v>
      </c>
      <c r="B63" s="104">
        <f t="shared" ref="B63:F63" si="2">SUM(B56:B62)</f>
        <v>1040</v>
      </c>
      <c r="C63" s="99">
        <f t="shared" si="2"/>
        <v>33.22</v>
      </c>
      <c r="D63" s="99">
        <f t="shared" si="2"/>
        <v>33.020000000000003</v>
      </c>
      <c r="E63" s="99">
        <f t="shared" si="2"/>
        <v>131.78000000000003</v>
      </c>
      <c r="F63" s="99">
        <f t="shared" si="2"/>
        <v>939.68</v>
      </c>
      <c r="G63" s="105"/>
    </row>
    <row r="64" spans="1:7" s="98" customFormat="1" ht="28.35" customHeight="1">
      <c r="A64" s="125" t="s">
        <v>190</v>
      </c>
      <c r="B64" s="139"/>
      <c r="C64" s="139"/>
      <c r="D64" s="139"/>
      <c r="E64" s="139"/>
      <c r="F64" s="139"/>
      <c r="G64" s="139"/>
    </row>
    <row r="65" spans="1:7" ht="13.35" customHeight="1">
      <c r="A65" s="134" t="s">
        <v>0</v>
      </c>
      <c r="B65" s="127" t="s">
        <v>1</v>
      </c>
      <c r="C65" s="129" t="s">
        <v>2</v>
      </c>
      <c r="D65" s="137"/>
      <c r="E65" s="138"/>
      <c r="F65" s="132" t="s">
        <v>3</v>
      </c>
      <c r="G65" s="127" t="s">
        <v>4</v>
      </c>
    </row>
    <row r="66" spans="1:7" ht="26.65" customHeight="1">
      <c r="A66" s="142"/>
      <c r="B66" s="143"/>
      <c r="C66" s="99" t="s">
        <v>6</v>
      </c>
      <c r="D66" s="99" t="s">
        <v>7</v>
      </c>
      <c r="E66" s="99" t="s">
        <v>8</v>
      </c>
      <c r="F66" s="143"/>
      <c r="G66" s="143"/>
    </row>
    <row r="67" spans="1:7" ht="14.65" customHeight="1">
      <c r="A67" s="114" t="s">
        <v>24</v>
      </c>
      <c r="B67" s="115"/>
      <c r="C67" s="116"/>
      <c r="D67" s="116"/>
      <c r="E67" s="116"/>
      <c r="F67" s="116"/>
      <c r="G67" s="115"/>
    </row>
    <row r="68" spans="1:7" ht="12.2" customHeight="1">
      <c r="A68" s="38" t="s">
        <v>98</v>
      </c>
      <c r="B68" s="100">
        <v>100</v>
      </c>
      <c r="C68" s="1">
        <v>1.1000000000000001</v>
      </c>
      <c r="D68" s="1">
        <v>0</v>
      </c>
      <c r="E68" s="1">
        <v>2.4</v>
      </c>
      <c r="F68" s="1">
        <v>14</v>
      </c>
      <c r="G68" s="106" t="s">
        <v>42</v>
      </c>
    </row>
    <row r="69" spans="1:7" ht="12.2" customHeight="1">
      <c r="A69" s="38" t="s">
        <v>263</v>
      </c>
      <c r="B69" s="100">
        <v>250</v>
      </c>
      <c r="C69" s="101">
        <v>1.77</v>
      </c>
      <c r="D69" s="101">
        <v>4.4000000000000004</v>
      </c>
      <c r="E69" s="101">
        <v>16.04</v>
      </c>
      <c r="F69" s="101">
        <v>113.39</v>
      </c>
      <c r="G69" s="106" t="s">
        <v>28</v>
      </c>
    </row>
    <row r="70" spans="1:7" ht="12.2" customHeight="1">
      <c r="A70" s="38" t="s">
        <v>262</v>
      </c>
      <c r="B70" s="100">
        <v>200</v>
      </c>
      <c r="C70" s="3">
        <v>17.899999999999999</v>
      </c>
      <c r="D70" s="3">
        <v>21.7</v>
      </c>
      <c r="E70" s="3">
        <v>50.9</v>
      </c>
      <c r="F70" s="3">
        <v>393.4</v>
      </c>
      <c r="G70" s="106" t="s">
        <v>100</v>
      </c>
    </row>
    <row r="71" spans="1:7" ht="12.2" customHeight="1">
      <c r="A71" s="38" t="s">
        <v>16</v>
      </c>
      <c r="B71" s="100">
        <v>180</v>
      </c>
      <c r="C71" s="3">
        <v>1.3680000000000001</v>
      </c>
      <c r="D71" s="3">
        <v>1.2150000000000001</v>
      </c>
      <c r="E71" s="3">
        <v>14.31</v>
      </c>
      <c r="F71" s="3">
        <v>72.900000000000006</v>
      </c>
      <c r="G71" s="2" t="s">
        <v>64</v>
      </c>
    </row>
    <row r="72" spans="1:7" ht="12.2" customHeight="1">
      <c r="A72" s="38" t="s">
        <v>32</v>
      </c>
      <c r="B72" s="100">
        <v>50</v>
      </c>
      <c r="C72" s="3">
        <v>3.8</v>
      </c>
      <c r="D72" s="3">
        <v>0.3</v>
      </c>
      <c r="E72" s="3">
        <v>25.1</v>
      </c>
      <c r="F72" s="3">
        <v>118.4</v>
      </c>
      <c r="G72" s="106" t="s">
        <v>17</v>
      </c>
    </row>
    <row r="73" spans="1:7" ht="12.2" customHeight="1">
      <c r="A73" s="38" t="s">
        <v>20</v>
      </c>
      <c r="B73" s="100">
        <v>40</v>
      </c>
      <c r="C73" s="3">
        <v>2.65</v>
      </c>
      <c r="D73" s="3">
        <v>0.35</v>
      </c>
      <c r="E73" s="3">
        <v>16.96</v>
      </c>
      <c r="F73" s="3">
        <v>81.58</v>
      </c>
      <c r="G73" s="106" t="s">
        <v>88</v>
      </c>
    </row>
    <row r="74" spans="1:7" ht="21.6" customHeight="1">
      <c r="A74" s="103" t="s">
        <v>23</v>
      </c>
      <c r="B74" s="104">
        <f>SUM(B68:B73)</f>
        <v>820</v>
      </c>
      <c r="C74" s="99">
        <f>SUM(C68:C73)</f>
        <v>28.587999999999997</v>
      </c>
      <c r="D74" s="99">
        <f>SUM(D68:D73)</f>
        <v>27.965000000000003</v>
      </c>
      <c r="E74" s="99">
        <f>SUM(E68:E73)</f>
        <v>125.71000000000001</v>
      </c>
      <c r="F74" s="99">
        <f>SUM(F68:F73)</f>
        <v>793.67</v>
      </c>
      <c r="G74" s="105"/>
    </row>
    <row r="75" spans="1:7" s="98" customFormat="1" ht="28.35" customHeight="1">
      <c r="A75" s="125" t="s">
        <v>191</v>
      </c>
      <c r="B75" s="139"/>
      <c r="C75" s="139"/>
      <c r="D75" s="139"/>
      <c r="E75" s="139"/>
      <c r="F75" s="139"/>
      <c r="G75" s="139"/>
    </row>
    <row r="76" spans="1:7" ht="13.35" customHeight="1">
      <c r="A76" s="134" t="s">
        <v>0</v>
      </c>
      <c r="B76" s="127" t="s">
        <v>1</v>
      </c>
      <c r="C76" s="129" t="s">
        <v>2</v>
      </c>
      <c r="D76" s="137"/>
      <c r="E76" s="138"/>
      <c r="F76" s="132" t="s">
        <v>3</v>
      </c>
      <c r="G76" s="127" t="s">
        <v>4</v>
      </c>
    </row>
    <row r="77" spans="1:7" ht="26.65" customHeight="1">
      <c r="A77" s="142"/>
      <c r="B77" s="143"/>
      <c r="C77" s="99" t="s">
        <v>6</v>
      </c>
      <c r="D77" s="99" t="s">
        <v>7</v>
      </c>
      <c r="E77" s="99" t="s">
        <v>8</v>
      </c>
      <c r="F77" s="143"/>
      <c r="G77" s="143"/>
    </row>
    <row r="78" spans="1:7" ht="14.65" customHeight="1">
      <c r="A78" s="114" t="s">
        <v>24</v>
      </c>
      <c r="B78" s="115"/>
      <c r="C78" s="116"/>
      <c r="D78" s="116"/>
      <c r="E78" s="116"/>
      <c r="F78" s="116"/>
      <c r="G78" s="115"/>
    </row>
    <row r="79" spans="1:7" ht="12.2" customHeight="1">
      <c r="A79" s="38" t="s">
        <v>55</v>
      </c>
      <c r="B79" s="100">
        <v>100</v>
      </c>
      <c r="C79" s="1">
        <v>1.6</v>
      </c>
      <c r="D79" s="1">
        <v>5.0999999999999996</v>
      </c>
      <c r="E79" s="1">
        <v>8.1999999999999993</v>
      </c>
      <c r="F79" s="1">
        <v>87.6</v>
      </c>
      <c r="G79" s="2" t="s">
        <v>56</v>
      </c>
    </row>
    <row r="80" spans="1:7" ht="12.2" customHeight="1">
      <c r="A80" s="38" t="s">
        <v>109</v>
      </c>
      <c r="B80" s="100">
        <v>250</v>
      </c>
      <c r="C80" s="3">
        <v>4.99</v>
      </c>
      <c r="D80" s="3">
        <v>5.28</v>
      </c>
      <c r="E80" s="3">
        <v>16.54</v>
      </c>
      <c r="F80" s="3">
        <v>148.25</v>
      </c>
      <c r="G80" s="2" t="s">
        <v>110</v>
      </c>
    </row>
    <row r="81" spans="1:7" ht="12.2" customHeight="1">
      <c r="A81" s="38" t="s">
        <v>61</v>
      </c>
      <c r="B81" s="100">
        <v>180</v>
      </c>
      <c r="C81" s="3">
        <v>6.8</v>
      </c>
      <c r="D81" s="3">
        <v>9.9</v>
      </c>
      <c r="E81" s="3">
        <v>17.899999999999999</v>
      </c>
      <c r="F81" s="3">
        <v>193</v>
      </c>
      <c r="G81" s="2" t="s">
        <v>62</v>
      </c>
    </row>
    <row r="82" spans="1:7" ht="12.2" customHeight="1">
      <c r="A82" s="19" t="s">
        <v>258</v>
      </c>
      <c r="B82" s="20">
        <v>150</v>
      </c>
      <c r="C82" s="1">
        <v>6.5</v>
      </c>
      <c r="D82" s="1">
        <v>8.9</v>
      </c>
      <c r="E82" s="1">
        <v>25.9</v>
      </c>
      <c r="F82" s="1">
        <v>228.7</v>
      </c>
      <c r="G82" s="2" t="s">
        <v>111</v>
      </c>
    </row>
    <row r="83" spans="1:7" ht="12.2" customHeight="1">
      <c r="A83" s="38" t="s">
        <v>159</v>
      </c>
      <c r="B83" s="100">
        <v>220</v>
      </c>
      <c r="C83" s="3">
        <v>6.38</v>
      </c>
      <c r="D83" s="3">
        <v>5.5</v>
      </c>
      <c r="E83" s="3">
        <v>8.8000000000000007</v>
      </c>
      <c r="F83" s="3">
        <v>116.6</v>
      </c>
      <c r="G83" s="2" t="s">
        <v>50</v>
      </c>
    </row>
    <row r="84" spans="1:7" ht="12.2" customHeight="1">
      <c r="A84" s="38" t="s">
        <v>32</v>
      </c>
      <c r="B84" s="100">
        <v>50</v>
      </c>
      <c r="C84" s="3">
        <v>3.8</v>
      </c>
      <c r="D84" s="3">
        <v>0.3</v>
      </c>
      <c r="E84" s="3">
        <v>25.1</v>
      </c>
      <c r="F84" s="3">
        <v>118.4</v>
      </c>
      <c r="G84" s="2" t="s">
        <v>88</v>
      </c>
    </row>
    <row r="85" spans="1:7" ht="12.2" customHeight="1">
      <c r="A85" s="38" t="s">
        <v>20</v>
      </c>
      <c r="B85" s="100">
        <v>40</v>
      </c>
      <c r="C85" s="3">
        <v>2.65</v>
      </c>
      <c r="D85" s="3">
        <v>0.35</v>
      </c>
      <c r="E85" s="3">
        <v>16.96</v>
      </c>
      <c r="F85" s="3">
        <v>81.58</v>
      </c>
      <c r="G85" s="2" t="s">
        <v>88</v>
      </c>
    </row>
    <row r="86" spans="1:7" ht="21.6" customHeight="1">
      <c r="A86" s="103" t="s">
        <v>23</v>
      </c>
      <c r="B86" s="104">
        <f>SUM(B79:B85)</f>
        <v>990</v>
      </c>
      <c r="C86" s="104">
        <f t="shared" ref="C86:F86" si="3">SUM(C79:C85)</f>
        <v>32.72</v>
      </c>
      <c r="D86" s="104">
        <f t="shared" si="3"/>
        <v>35.33</v>
      </c>
      <c r="E86" s="104">
        <f t="shared" si="3"/>
        <v>119.4</v>
      </c>
      <c r="F86" s="104">
        <f t="shared" si="3"/>
        <v>974.13</v>
      </c>
      <c r="G86" s="105"/>
    </row>
    <row r="87" spans="1:7" s="98" customFormat="1" ht="28.35" customHeight="1">
      <c r="A87" s="125" t="s">
        <v>192</v>
      </c>
      <c r="B87" s="139"/>
      <c r="C87" s="139"/>
      <c r="D87" s="139"/>
      <c r="E87" s="139"/>
      <c r="F87" s="139"/>
      <c r="G87" s="139"/>
    </row>
    <row r="88" spans="1:7" ht="13.35" customHeight="1">
      <c r="A88" s="134" t="s">
        <v>0</v>
      </c>
      <c r="B88" s="127" t="s">
        <v>1</v>
      </c>
      <c r="C88" s="129" t="s">
        <v>2</v>
      </c>
      <c r="D88" s="137"/>
      <c r="E88" s="138"/>
      <c r="F88" s="132" t="s">
        <v>3</v>
      </c>
      <c r="G88" s="127" t="s">
        <v>4</v>
      </c>
    </row>
    <row r="89" spans="1:7" ht="26.65" customHeight="1">
      <c r="A89" s="142"/>
      <c r="B89" s="143"/>
      <c r="C89" s="99" t="s">
        <v>6</v>
      </c>
      <c r="D89" s="99" t="s">
        <v>7</v>
      </c>
      <c r="E89" s="99" t="s">
        <v>8</v>
      </c>
      <c r="F89" s="143"/>
      <c r="G89" s="143"/>
    </row>
    <row r="90" spans="1:7" ht="14.65" customHeight="1">
      <c r="A90" s="114" t="s">
        <v>24</v>
      </c>
      <c r="B90" s="115"/>
      <c r="C90" s="116"/>
      <c r="D90" s="116"/>
      <c r="E90" s="116"/>
      <c r="F90" s="116"/>
      <c r="G90" s="115"/>
    </row>
    <row r="91" spans="1:7" ht="12.2" customHeight="1">
      <c r="A91" s="38" t="s">
        <v>207</v>
      </c>
      <c r="B91" s="100">
        <v>100</v>
      </c>
      <c r="C91" s="3">
        <v>1.5</v>
      </c>
      <c r="D91" s="3">
        <v>5.0999999999999996</v>
      </c>
      <c r="E91" s="3">
        <v>9.3000000000000007</v>
      </c>
      <c r="F91" s="3">
        <v>89.8</v>
      </c>
      <c r="G91" s="2" t="s">
        <v>115</v>
      </c>
    </row>
    <row r="92" spans="1:7" ht="12.2" customHeight="1">
      <c r="A92" s="38" t="s">
        <v>116</v>
      </c>
      <c r="B92" s="100">
        <v>250</v>
      </c>
      <c r="C92" s="3">
        <v>2.0099999999999998</v>
      </c>
      <c r="D92" s="3">
        <v>5.09</v>
      </c>
      <c r="E92" s="3">
        <v>11.83</v>
      </c>
      <c r="F92" s="3">
        <v>107.25</v>
      </c>
      <c r="G92" s="2" t="s">
        <v>117</v>
      </c>
    </row>
    <row r="93" spans="1:7" ht="12.2" customHeight="1">
      <c r="A93" s="38" t="s">
        <v>118</v>
      </c>
      <c r="B93" s="100">
        <v>220</v>
      </c>
      <c r="C93" s="3">
        <v>15.1</v>
      </c>
      <c r="D93" s="3">
        <v>16</v>
      </c>
      <c r="E93" s="3">
        <v>42.74</v>
      </c>
      <c r="F93" s="3">
        <v>380</v>
      </c>
      <c r="G93" s="2" t="s">
        <v>119</v>
      </c>
    </row>
    <row r="94" spans="1:7" ht="12.2" customHeight="1">
      <c r="A94" s="38" t="s">
        <v>16</v>
      </c>
      <c r="B94" s="100">
        <v>180</v>
      </c>
      <c r="C94" s="3">
        <v>1.3680000000000001</v>
      </c>
      <c r="D94" s="3">
        <v>1.2150000000000001</v>
      </c>
      <c r="E94" s="3">
        <v>14.31</v>
      </c>
      <c r="F94" s="3">
        <v>72.900000000000006</v>
      </c>
      <c r="G94" s="2" t="s">
        <v>17</v>
      </c>
    </row>
    <row r="95" spans="1:7" ht="12.2" customHeight="1">
      <c r="A95" s="38" t="s">
        <v>87</v>
      </c>
      <c r="B95" s="100">
        <v>200</v>
      </c>
      <c r="C95" s="101">
        <v>5.6</v>
      </c>
      <c r="D95" s="101">
        <v>4.9000000000000004</v>
      </c>
      <c r="E95" s="101">
        <v>9.3000000000000007</v>
      </c>
      <c r="F95" s="101">
        <v>104.8</v>
      </c>
      <c r="G95" s="2" t="s">
        <v>88</v>
      </c>
    </row>
    <row r="96" spans="1:7" ht="12.2" customHeight="1">
      <c r="A96" s="38" t="s">
        <v>32</v>
      </c>
      <c r="B96" s="100">
        <v>50</v>
      </c>
      <c r="C96" s="3">
        <v>3.8</v>
      </c>
      <c r="D96" s="3">
        <v>0.3</v>
      </c>
      <c r="E96" s="3">
        <v>25.1</v>
      </c>
      <c r="F96" s="3">
        <v>118.4</v>
      </c>
      <c r="G96" s="2" t="s">
        <v>88</v>
      </c>
    </row>
    <row r="97" spans="1:7" ht="12.2" customHeight="1">
      <c r="A97" s="38" t="s">
        <v>20</v>
      </c>
      <c r="B97" s="100">
        <v>40</v>
      </c>
      <c r="C97" s="3">
        <v>2.65</v>
      </c>
      <c r="D97" s="3">
        <v>0.35</v>
      </c>
      <c r="E97" s="3">
        <v>16.96</v>
      </c>
      <c r="F97" s="3">
        <v>81.58</v>
      </c>
      <c r="G97" s="2" t="s">
        <v>88</v>
      </c>
    </row>
    <row r="98" spans="1:7" ht="21.6" customHeight="1">
      <c r="A98" s="103" t="s">
        <v>23</v>
      </c>
      <c r="B98" s="104">
        <f>SUM(B91:B97)</f>
        <v>1040</v>
      </c>
      <c r="C98" s="99">
        <f>SUM(C91:C97)</f>
        <v>32.027999999999999</v>
      </c>
      <c r="D98" s="99">
        <f>SUM(D91:D97)</f>
        <v>32.954999999999998</v>
      </c>
      <c r="E98" s="99">
        <f>SUM(E91:E97)</f>
        <v>129.54000000000002</v>
      </c>
      <c r="F98" s="99">
        <f>SUM(F91:F97)</f>
        <v>954.7299999999999</v>
      </c>
      <c r="G98" s="105">
        <v>1</v>
      </c>
    </row>
    <row r="99" spans="1:7" ht="10.7" customHeight="1"/>
    <row r="100" spans="1:7" s="98" customFormat="1" ht="28.35" customHeight="1">
      <c r="A100" s="125" t="s">
        <v>193</v>
      </c>
      <c r="B100" s="139"/>
      <c r="C100" s="139"/>
      <c r="D100" s="139"/>
      <c r="E100" s="139"/>
      <c r="F100" s="139"/>
      <c r="G100" s="139"/>
    </row>
    <row r="101" spans="1:7" ht="13.35" customHeight="1">
      <c r="A101" s="134" t="s">
        <v>0</v>
      </c>
      <c r="B101" s="127" t="s">
        <v>1</v>
      </c>
      <c r="C101" s="129" t="s">
        <v>2</v>
      </c>
      <c r="D101" s="137"/>
      <c r="E101" s="138"/>
      <c r="F101" s="132" t="s">
        <v>3</v>
      </c>
      <c r="G101" s="127" t="s">
        <v>4</v>
      </c>
    </row>
    <row r="102" spans="1:7" ht="26.65" customHeight="1">
      <c r="A102" s="142"/>
      <c r="B102" s="143"/>
      <c r="C102" s="99" t="s">
        <v>6</v>
      </c>
      <c r="D102" s="99" t="s">
        <v>7</v>
      </c>
      <c r="E102" s="99" t="s">
        <v>8</v>
      </c>
      <c r="F102" s="143"/>
      <c r="G102" s="143"/>
    </row>
    <row r="103" spans="1:7" ht="14.65" customHeight="1">
      <c r="A103" s="114" t="s">
        <v>24</v>
      </c>
      <c r="B103" s="115"/>
      <c r="C103" s="116"/>
      <c r="D103" s="116"/>
      <c r="E103" s="116"/>
      <c r="F103" s="116"/>
      <c r="G103" s="115"/>
    </row>
    <row r="104" spans="1:7" ht="12.2" customHeight="1">
      <c r="A104" s="19" t="s">
        <v>261</v>
      </c>
      <c r="B104" s="20">
        <v>100</v>
      </c>
      <c r="C104" s="3">
        <f>0.7*100/60</f>
        <v>1.1666666666666667</v>
      </c>
      <c r="D104" s="3">
        <f>0.1*100/60</f>
        <v>0.16666666666666666</v>
      </c>
      <c r="E104" s="3">
        <f>6.8*100/60</f>
        <v>11.333333333333334</v>
      </c>
      <c r="F104" s="3">
        <f>31.4*100/60</f>
        <v>52.333333333333336</v>
      </c>
      <c r="G104" s="2" t="s">
        <v>170</v>
      </c>
    </row>
    <row r="105" spans="1:7" ht="12.2" customHeight="1">
      <c r="A105" s="38" t="s">
        <v>123</v>
      </c>
      <c r="B105" s="100">
        <v>250</v>
      </c>
      <c r="C105" s="3">
        <v>2.56</v>
      </c>
      <c r="D105" s="3">
        <v>5.54</v>
      </c>
      <c r="E105" s="3">
        <v>11.63</v>
      </c>
      <c r="F105" s="3">
        <v>115.71</v>
      </c>
      <c r="G105" s="2"/>
    </row>
    <row r="106" spans="1:7" ht="12.2" customHeight="1">
      <c r="A106" s="38" t="s">
        <v>125</v>
      </c>
      <c r="B106" s="100">
        <v>180</v>
      </c>
      <c r="C106" s="101">
        <v>4.3</v>
      </c>
      <c r="D106" s="101">
        <v>5.5</v>
      </c>
      <c r="E106" s="101">
        <v>35.200000000000003</v>
      </c>
      <c r="F106" s="101">
        <v>247.2</v>
      </c>
      <c r="G106" s="2" t="s">
        <v>124</v>
      </c>
    </row>
    <row r="107" spans="1:7" ht="12.2" customHeight="1">
      <c r="A107" s="38" t="s">
        <v>101</v>
      </c>
      <c r="B107" s="100">
        <v>125</v>
      </c>
      <c r="C107" s="3">
        <v>10.29</v>
      </c>
      <c r="D107" s="3">
        <v>11.8</v>
      </c>
      <c r="E107" s="3">
        <v>14.65</v>
      </c>
      <c r="F107" s="3">
        <v>179.68</v>
      </c>
      <c r="G107" s="2" t="s">
        <v>126</v>
      </c>
    </row>
    <row r="108" spans="1:7" ht="12.2" customHeight="1">
      <c r="A108" s="19" t="s">
        <v>166</v>
      </c>
      <c r="B108" s="20">
        <v>200</v>
      </c>
      <c r="C108" s="1">
        <v>0.6</v>
      </c>
      <c r="D108" s="1">
        <v>0.4</v>
      </c>
      <c r="E108" s="1">
        <v>31.6</v>
      </c>
      <c r="F108" s="1">
        <v>135.80000000000001</v>
      </c>
      <c r="G108" s="2" t="s">
        <v>64</v>
      </c>
    </row>
    <row r="109" spans="1:7" ht="12.2" customHeight="1">
      <c r="A109" s="38" t="s">
        <v>165</v>
      </c>
      <c r="B109" s="100">
        <v>150</v>
      </c>
      <c r="C109" s="3">
        <v>2</v>
      </c>
      <c r="D109" s="3">
        <v>1.5</v>
      </c>
      <c r="E109" s="3">
        <v>13.2</v>
      </c>
      <c r="F109" s="3">
        <v>66.3</v>
      </c>
      <c r="G109" s="2" t="s">
        <v>31</v>
      </c>
    </row>
    <row r="110" spans="1:7" ht="12.2" customHeight="1">
      <c r="A110" s="38" t="s">
        <v>32</v>
      </c>
      <c r="B110" s="100">
        <v>50</v>
      </c>
      <c r="C110" s="3">
        <v>3.8</v>
      </c>
      <c r="D110" s="3">
        <v>0.3</v>
      </c>
      <c r="E110" s="3">
        <v>25.1</v>
      </c>
      <c r="F110" s="3">
        <v>118.4</v>
      </c>
      <c r="G110" s="2" t="s">
        <v>88</v>
      </c>
    </row>
    <row r="111" spans="1:7" ht="12.2" customHeight="1">
      <c r="A111" s="38" t="s">
        <v>20</v>
      </c>
      <c r="B111" s="100">
        <v>40</v>
      </c>
      <c r="C111" s="3">
        <v>2.65</v>
      </c>
      <c r="D111" s="3">
        <v>0.35</v>
      </c>
      <c r="E111" s="3">
        <v>16.96</v>
      </c>
      <c r="F111" s="3">
        <v>81.58</v>
      </c>
      <c r="G111" s="2" t="s">
        <v>88</v>
      </c>
    </row>
    <row r="112" spans="1:7" ht="12.2" customHeight="1">
      <c r="A112" s="103" t="s">
        <v>23</v>
      </c>
      <c r="B112" s="104">
        <f t="shared" ref="B112:F112" si="4">SUM(B104:B111)</f>
        <v>1095</v>
      </c>
      <c r="C112" s="99">
        <f t="shared" si="4"/>
        <v>27.366666666666667</v>
      </c>
      <c r="D112" s="99">
        <f t="shared" si="4"/>
        <v>25.556666666666668</v>
      </c>
      <c r="E112" s="99">
        <f t="shared" si="4"/>
        <v>159.67333333333337</v>
      </c>
      <c r="F112" s="99">
        <f t="shared" si="4"/>
        <v>997.00333333333333</v>
      </c>
      <c r="G112" s="105"/>
    </row>
    <row r="113" spans="1:7" ht="7.9" customHeight="1"/>
    <row r="114" spans="1:7" s="98" customFormat="1" ht="28.35" customHeight="1">
      <c r="A114" s="125" t="s">
        <v>194</v>
      </c>
      <c r="B114" s="139"/>
      <c r="C114" s="139"/>
      <c r="D114" s="139"/>
      <c r="E114" s="139"/>
      <c r="F114" s="139"/>
      <c r="G114" s="139"/>
    </row>
    <row r="115" spans="1:7" ht="13.35" customHeight="1">
      <c r="A115" s="134" t="s">
        <v>0</v>
      </c>
      <c r="B115" s="127" t="s">
        <v>1</v>
      </c>
      <c r="C115" s="129" t="s">
        <v>2</v>
      </c>
      <c r="D115" s="137"/>
      <c r="E115" s="138"/>
      <c r="F115" s="132" t="s">
        <v>3</v>
      </c>
      <c r="G115" s="127" t="s">
        <v>4</v>
      </c>
    </row>
    <row r="116" spans="1:7" ht="26.65" customHeight="1">
      <c r="A116" s="142"/>
      <c r="B116" s="143"/>
      <c r="C116" s="99" t="s">
        <v>6</v>
      </c>
      <c r="D116" s="99" t="s">
        <v>7</v>
      </c>
      <c r="E116" s="99" t="s">
        <v>8</v>
      </c>
      <c r="F116" s="143"/>
      <c r="G116" s="143"/>
    </row>
    <row r="117" spans="1:7" ht="14.65" customHeight="1">
      <c r="A117" s="114" t="s">
        <v>24</v>
      </c>
      <c r="B117" s="115"/>
      <c r="C117" s="116"/>
      <c r="D117" s="116"/>
      <c r="E117" s="116"/>
      <c r="F117" s="116"/>
      <c r="G117" s="115"/>
    </row>
    <row r="118" spans="1:7" ht="12.2" customHeight="1">
      <c r="A118" s="38" t="s">
        <v>132</v>
      </c>
      <c r="B118" s="100">
        <v>100</v>
      </c>
      <c r="C118" s="3">
        <v>1.17</v>
      </c>
      <c r="D118" s="3">
        <v>4.17</v>
      </c>
      <c r="E118" s="3">
        <v>12.33</v>
      </c>
      <c r="F118" s="3">
        <v>86.5</v>
      </c>
      <c r="G118" s="2" t="s">
        <v>177</v>
      </c>
    </row>
    <row r="119" spans="1:7" ht="12.2" customHeight="1">
      <c r="A119" s="38" t="s">
        <v>133</v>
      </c>
      <c r="B119" s="100">
        <v>250</v>
      </c>
      <c r="C119" s="3">
        <v>2.75</v>
      </c>
      <c r="D119" s="3">
        <v>5.13</v>
      </c>
      <c r="E119" s="3">
        <v>16.13</v>
      </c>
      <c r="F119" s="3">
        <v>110.5</v>
      </c>
      <c r="G119" s="2" t="s">
        <v>178</v>
      </c>
    </row>
    <row r="120" spans="1:7" ht="12.2" customHeight="1">
      <c r="A120" s="38" t="s">
        <v>134</v>
      </c>
      <c r="B120" s="100">
        <v>180</v>
      </c>
      <c r="C120" s="3">
        <v>7.2</v>
      </c>
      <c r="D120" s="3">
        <v>11.25</v>
      </c>
      <c r="E120" s="3">
        <v>25.8</v>
      </c>
      <c r="F120" s="3">
        <v>236.64</v>
      </c>
      <c r="G120" s="2" t="s">
        <v>179</v>
      </c>
    </row>
    <row r="121" spans="1:7" ht="12.2" customHeight="1">
      <c r="A121" s="38" t="s">
        <v>135</v>
      </c>
      <c r="B121" s="100">
        <v>100</v>
      </c>
      <c r="C121" s="3">
        <v>10.56</v>
      </c>
      <c r="D121" s="3">
        <v>11.33</v>
      </c>
      <c r="E121" s="3">
        <v>13.33</v>
      </c>
      <c r="F121" s="3">
        <v>190.12</v>
      </c>
      <c r="G121" s="2" t="s">
        <v>180</v>
      </c>
    </row>
    <row r="122" spans="1:7" ht="12.2" customHeight="1">
      <c r="A122" s="38" t="s">
        <v>136</v>
      </c>
      <c r="B122" s="100">
        <v>200</v>
      </c>
      <c r="C122" s="3">
        <v>0.33333333333333331</v>
      </c>
      <c r="D122" s="3">
        <v>0.1111111111111111</v>
      </c>
      <c r="E122" s="3">
        <v>22.444444444444443</v>
      </c>
      <c r="F122" s="3">
        <v>99.444444444444443</v>
      </c>
      <c r="G122" s="2" t="s">
        <v>181</v>
      </c>
    </row>
    <row r="123" spans="1:7" ht="12.2" customHeight="1">
      <c r="A123" s="38" t="s">
        <v>32</v>
      </c>
      <c r="B123" s="100">
        <v>50</v>
      </c>
      <c r="C123" s="3">
        <v>3.8</v>
      </c>
      <c r="D123" s="3">
        <v>0.3</v>
      </c>
      <c r="E123" s="3">
        <v>25.1</v>
      </c>
      <c r="F123" s="3">
        <v>118.4</v>
      </c>
      <c r="G123" s="2" t="s">
        <v>88</v>
      </c>
    </row>
    <row r="124" spans="1:7" ht="12.2" customHeight="1">
      <c r="A124" s="38" t="s">
        <v>20</v>
      </c>
      <c r="B124" s="100">
        <v>40</v>
      </c>
      <c r="C124" s="3">
        <v>2.65</v>
      </c>
      <c r="D124" s="3">
        <v>0.35</v>
      </c>
      <c r="E124" s="3">
        <v>16.96</v>
      </c>
      <c r="F124" s="3">
        <v>81.58</v>
      </c>
      <c r="G124" s="2" t="s">
        <v>88</v>
      </c>
    </row>
    <row r="125" spans="1:7" ht="21.6" customHeight="1">
      <c r="A125" s="103" t="s">
        <v>23</v>
      </c>
      <c r="B125" s="104">
        <f t="shared" ref="B125:F125" si="5">SUM(B118:B124)</f>
        <v>920</v>
      </c>
      <c r="C125" s="99">
        <f t="shared" si="5"/>
        <v>28.463333333333331</v>
      </c>
      <c r="D125" s="99">
        <f t="shared" si="5"/>
        <v>32.641111111111115</v>
      </c>
      <c r="E125" s="99">
        <f t="shared" si="5"/>
        <v>132.09444444444446</v>
      </c>
      <c r="F125" s="99">
        <f t="shared" si="5"/>
        <v>923.18444444444447</v>
      </c>
      <c r="G125" s="105"/>
    </row>
    <row r="126" spans="1:7" s="98" customFormat="1" ht="28.35" customHeight="1">
      <c r="A126" s="125" t="s">
        <v>195</v>
      </c>
      <c r="B126" s="139"/>
      <c r="C126" s="139"/>
      <c r="D126" s="139"/>
      <c r="E126" s="139"/>
      <c r="F126" s="139"/>
      <c r="G126" s="139"/>
    </row>
    <row r="127" spans="1:7" ht="13.35" customHeight="1">
      <c r="A127" s="134" t="s">
        <v>0</v>
      </c>
      <c r="B127" s="127" t="s">
        <v>1</v>
      </c>
      <c r="C127" s="129" t="s">
        <v>2</v>
      </c>
      <c r="D127" s="137"/>
      <c r="E127" s="138"/>
      <c r="F127" s="132" t="s">
        <v>3</v>
      </c>
      <c r="G127" s="127" t="s">
        <v>4</v>
      </c>
    </row>
    <row r="128" spans="1:7" ht="26.65" customHeight="1">
      <c r="A128" s="142"/>
      <c r="B128" s="143"/>
      <c r="C128" s="99" t="s">
        <v>6</v>
      </c>
      <c r="D128" s="99" t="s">
        <v>7</v>
      </c>
      <c r="E128" s="99" t="s">
        <v>8</v>
      </c>
      <c r="F128" s="143"/>
      <c r="G128" s="143"/>
    </row>
    <row r="129" spans="1:7" ht="14.65" customHeight="1">
      <c r="A129" s="114" t="s">
        <v>24</v>
      </c>
      <c r="B129" s="115"/>
      <c r="C129" s="116"/>
      <c r="D129" s="116"/>
      <c r="E129" s="116"/>
      <c r="F129" s="116"/>
      <c r="G129" s="115"/>
    </row>
    <row r="130" spans="1:7" ht="12.2" customHeight="1">
      <c r="A130" s="19" t="s">
        <v>25</v>
      </c>
      <c r="B130" s="20">
        <v>100</v>
      </c>
      <c r="C130" s="1">
        <v>1.9</v>
      </c>
      <c r="D130" s="1">
        <v>8.9</v>
      </c>
      <c r="E130" s="1">
        <f>4.6*100/60</f>
        <v>7.6666666666666661</v>
      </c>
      <c r="F130" s="1">
        <f>71.4*100/60</f>
        <v>119.00000000000001</v>
      </c>
      <c r="G130" s="2" t="s">
        <v>170</v>
      </c>
    </row>
    <row r="131" spans="1:7" ht="12.2" customHeight="1">
      <c r="A131" s="38" t="s">
        <v>146</v>
      </c>
      <c r="B131" s="100">
        <v>250</v>
      </c>
      <c r="C131" s="3">
        <v>1.59</v>
      </c>
      <c r="D131" s="3">
        <v>4.99</v>
      </c>
      <c r="E131" s="3">
        <v>9.14</v>
      </c>
      <c r="F131" s="3">
        <v>95.25</v>
      </c>
      <c r="G131" s="2" t="s">
        <v>84</v>
      </c>
    </row>
    <row r="132" spans="1:7" ht="12.2" customHeight="1">
      <c r="A132" s="19" t="s">
        <v>259</v>
      </c>
      <c r="B132" s="20">
        <v>200</v>
      </c>
      <c r="C132" s="1">
        <v>15.6</v>
      </c>
      <c r="D132" s="1">
        <v>11.7</v>
      </c>
      <c r="E132" s="1">
        <v>38.1</v>
      </c>
      <c r="F132" s="1">
        <v>236.3</v>
      </c>
      <c r="G132" s="2" t="s">
        <v>35</v>
      </c>
    </row>
    <row r="133" spans="1:7" ht="12.2" customHeight="1">
      <c r="A133" s="38" t="s">
        <v>159</v>
      </c>
      <c r="B133" s="100">
        <v>220</v>
      </c>
      <c r="C133" s="3">
        <v>6.38</v>
      </c>
      <c r="D133" s="3">
        <v>5.5</v>
      </c>
      <c r="E133" s="3">
        <v>8.8000000000000007</v>
      </c>
      <c r="F133" s="3">
        <v>116.6</v>
      </c>
      <c r="G133" s="2" t="s">
        <v>35</v>
      </c>
    </row>
    <row r="134" spans="1:7" ht="12.2" customHeight="1">
      <c r="A134" s="38" t="s">
        <v>165</v>
      </c>
      <c r="B134" s="100">
        <v>150</v>
      </c>
      <c r="C134" s="3">
        <v>2</v>
      </c>
      <c r="D134" s="3">
        <v>1.5</v>
      </c>
      <c r="E134" s="3">
        <v>13.2</v>
      </c>
      <c r="F134" s="3">
        <v>66.3</v>
      </c>
      <c r="G134" s="2" t="s">
        <v>88</v>
      </c>
    </row>
    <row r="135" spans="1:7" ht="12.2" customHeight="1">
      <c r="A135" s="38" t="s">
        <v>32</v>
      </c>
      <c r="B135" s="100">
        <v>50</v>
      </c>
      <c r="C135" s="3">
        <v>3.8</v>
      </c>
      <c r="D135" s="3">
        <v>0.3</v>
      </c>
      <c r="E135" s="3">
        <v>25.1</v>
      </c>
      <c r="F135" s="3">
        <v>118.4</v>
      </c>
      <c r="G135" s="2" t="s">
        <v>88</v>
      </c>
    </row>
    <row r="136" spans="1:7" ht="12.2" customHeight="1">
      <c r="A136" s="38" t="s">
        <v>20</v>
      </c>
      <c r="B136" s="100">
        <v>40</v>
      </c>
      <c r="C136" s="3">
        <v>2.65</v>
      </c>
      <c r="D136" s="3">
        <v>0.35</v>
      </c>
      <c r="E136" s="3">
        <v>16.96</v>
      </c>
      <c r="F136" s="3">
        <v>81.58</v>
      </c>
      <c r="G136" s="2" t="s">
        <v>88</v>
      </c>
    </row>
    <row r="137" spans="1:7" ht="21.6" customHeight="1">
      <c r="A137" s="103" t="s">
        <v>23</v>
      </c>
      <c r="B137" s="104">
        <f>SUM(B130:B136)</f>
        <v>1010</v>
      </c>
      <c r="C137" s="99">
        <f>SUM(C130:C136)</f>
        <v>33.92</v>
      </c>
      <c r="D137" s="99">
        <f>SUM(D130:D136)</f>
        <v>33.24</v>
      </c>
      <c r="E137" s="99">
        <f>SUM(E130:E136)</f>
        <v>118.96666666666667</v>
      </c>
      <c r="F137" s="99">
        <f>SUM(F130:F136)</f>
        <v>833.43</v>
      </c>
      <c r="G137" s="105"/>
    </row>
    <row r="138" spans="1:7" s="98" customFormat="1" ht="28.35" customHeight="1">
      <c r="A138" s="125" t="s">
        <v>196</v>
      </c>
      <c r="B138" s="139"/>
      <c r="C138" s="139"/>
      <c r="D138" s="139"/>
      <c r="E138" s="139"/>
      <c r="F138" s="139"/>
      <c r="G138" s="139"/>
    </row>
    <row r="139" spans="1:7" ht="13.35" customHeight="1">
      <c r="A139" s="134" t="s">
        <v>0</v>
      </c>
      <c r="B139" s="127" t="s">
        <v>1</v>
      </c>
      <c r="C139" s="129" t="s">
        <v>2</v>
      </c>
      <c r="D139" s="137"/>
      <c r="E139" s="138"/>
      <c r="F139" s="132" t="s">
        <v>3</v>
      </c>
      <c r="G139" s="127" t="s">
        <v>4</v>
      </c>
    </row>
    <row r="140" spans="1:7" ht="26.65" customHeight="1">
      <c r="A140" s="142"/>
      <c r="B140" s="143"/>
      <c r="C140" s="99" t="s">
        <v>6</v>
      </c>
      <c r="D140" s="99" t="s">
        <v>7</v>
      </c>
      <c r="E140" s="99" t="s">
        <v>8</v>
      </c>
      <c r="F140" s="143"/>
      <c r="G140" s="143"/>
    </row>
    <row r="141" spans="1:7" ht="14.65" customHeight="1">
      <c r="A141" s="114" t="s">
        <v>24</v>
      </c>
      <c r="B141" s="115"/>
      <c r="C141" s="116"/>
      <c r="D141" s="116"/>
      <c r="E141" s="116"/>
      <c r="F141" s="116"/>
      <c r="G141" s="115"/>
    </row>
    <row r="142" spans="1:7" ht="12.2" customHeight="1">
      <c r="A142" s="38" t="s">
        <v>55</v>
      </c>
      <c r="B142" s="100">
        <v>100</v>
      </c>
      <c r="C142" s="1">
        <v>1.6</v>
      </c>
      <c r="D142" s="1">
        <v>5.0999999999999996</v>
      </c>
      <c r="E142" s="1">
        <v>8.1999999999999993</v>
      </c>
      <c r="F142" s="1">
        <v>87.6</v>
      </c>
      <c r="G142" s="102">
        <v>47</v>
      </c>
    </row>
    <row r="143" spans="1:7" ht="12.2" customHeight="1">
      <c r="A143" s="38" t="s">
        <v>158</v>
      </c>
      <c r="B143" s="100">
        <v>100</v>
      </c>
      <c r="C143" s="101">
        <f>0.5*100/120</f>
        <v>0.41666666666666669</v>
      </c>
      <c r="D143" s="101">
        <v>0.4</v>
      </c>
      <c r="E143" s="101">
        <f>11.8*100/120</f>
        <v>9.8333333333333339</v>
      </c>
      <c r="F143" s="101">
        <f>56.4*100/120</f>
        <v>47</v>
      </c>
      <c r="G143" s="106" t="s">
        <v>19</v>
      </c>
    </row>
    <row r="144" spans="1:7" ht="12.2" customHeight="1">
      <c r="A144" s="38" t="s">
        <v>151</v>
      </c>
      <c r="B144" s="100">
        <v>250</v>
      </c>
      <c r="C144" s="3">
        <v>2.4</v>
      </c>
      <c r="D144" s="3">
        <v>3.7</v>
      </c>
      <c r="E144" s="3">
        <v>11.9</v>
      </c>
      <c r="F144" s="3">
        <v>94.3</v>
      </c>
      <c r="G144" s="106" t="s">
        <v>152</v>
      </c>
    </row>
    <row r="145" spans="1:7" ht="12.2" customHeight="1">
      <c r="A145" s="38" t="s">
        <v>153</v>
      </c>
      <c r="B145" s="100">
        <v>200</v>
      </c>
      <c r="C145" s="3">
        <v>20</v>
      </c>
      <c r="D145" s="3">
        <v>22.2</v>
      </c>
      <c r="E145" s="3">
        <v>26.9</v>
      </c>
      <c r="F145" s="3">
        <v>389</v>
      </c>
      <c r="G145" s="106" t="s">
        <v>154</v>
      </c>
    </row>
    <row r="146" spans="1:7" ht="12.2" customHeight="1">
      <c r="A146" s="38" t="s">
        <v>255</v>
      </c>
      <c r="B146" s="100">
        <v>200</v>
      </c>
      <c r="C146" s="3">
        <v>0.6</v>
      </c>
      <c r="D146" s="3">
        <v>0.09</v>
      </c>
      <c r="E146" s="3">
        <v>32.01</v>
      </c>
      <c r="F146" s="3">
        <v>132.80000000000001</v>
      </c>
      <c r="G146" s="106" t="s">
        <v>54</v>
      </c>
    </row>
    <row r="147" spans="1:7" ht="12.2" customHeight="1">
      <c r="A147" s="38" t="s">
        <v>32</v>
      </c>
      <c r="B147" s="100">
        <v>50</v>
      </c>
      <c r="C147" s="3">
        <v>3.8</v>
      </c>
      <c r="D147" s="3">
        <v>0.3</v>
      </c>
      <c r="E147" s="3">
        <v>25.1</v>
      </c>
      <c r="F147" s="3">
        <v>118.4</v>
      </c>
      <c r="G147" s="2" t="s">
        <v>88</v>
      </c>
    </row>
    <row r="148" spans="1:7" ht="12.2" customHeight="1">
      <c r="A148" s="38" t="s">
        <v>20</v>
      </c>
      <c r="B148" s="100">
        <v>40</v>
      </c>
      <c r="C148" s="3">
        <v>2.65</v>
      </c>
      <c r="D148" s="3">
        <v>0.35</v>
      </c>
      <c r="E148" s="3">
        <v>16.96</v>
      </c>
      <c r="F148" s="3">
        <v>81.58</v>
      </c>
      <c r="G148" s="2" t="s">
        <v>88</v>
      </c>
    </row>
    <row r="149" spans="1:7" ht="21.6" customHeight="1">
      <c r="A149" s="103" t="s">
        <v>23</v>
      </c>
      <c r="B149" s="104">
        <f>SUM(B142:B148)</f>
        <v>940</v>
      </c>
      <c r="C149" s="99">
        <f t="shared" ref="C149:F149" si="6">SUM(C142:C148)</f>
        <v>31.466666666666665</v>
      </c>
      <c r="D149" s="99">
        <f t="shared" si="6"/>
        <v>32.14</v>
      </c>
      <c r="E149" s="99">
        <f t="shared" si="6"/>
        <v>130.90333333333334</v>
      </c>
      <c r="F149" s="99">
        <f t="shared" si="6"/>
        <v>950.68000000000006</v>
      </c>
      <c r="G149" s="105"/>
    </row>
    <row r="151" spans="1:7" s="4" customFormat="1" ht="14.1" customHeight="1">
      <c r="A151" s="125" t="s">
        <v>197</v>
      </c>
      <c r="B151" s="126"/>
      <c r="C151" s="126"/>
      <c r="D151" s="126"/>
      <c r="E151" s="126"/>
      <c r="F151" s="126"/>
      <c r="G151" s="6"/>
    </row>
    <row r="152" spans="1:7" s="98" customFormat="1" ht="13.35" customHeight="1">
      <c r="A152" s="110" t="s">
        <v>0</v>
      </c>
      <c r="B152" s="127" t="s">
        <v>1</v>
      </c>
      <c r="C152" s="129" t="s">
        <v>2</v>
      </c>
      <c r="D152" s="130"/>
      <c r="E152" s="131"/>
      <c r="F152" s="132" t="s">
        <v>3</v>
      </c>
      <c r="G152" s="127" t="s">
        <v>4</v>
      </c>
    </row>
    <row r="153" spans="1:7" s="98" customFormat="1" ht="26.65" customHeight="1">
      <c r="A153" s="110"/>
      <c r="B153" s="128"/>
      <c r="C153" s="111" t="s">
        <v>6</v>
      </c>
      <c r="D153" s="111" t="s">
        <v>7</v>
      </c>
      <c r="E153" s="111" t="s">
        <v>8</v>
      </c>
      <c r="F153" s="133"/>
      <c r="G153" s="128"/>
    </row>
    <row r="154" spans="1:7" s="13" customFormat="1" ht="14.1" customHeight="1">
      <c r="A154" s="8" t="s">
        <v>198</v>
      </c>
      <c r="B154" s="9"/>
      <c r="C154" s="10">
        <f>C149+C137+C125+C112+C98+C86+C74+C63+C51+C39+C27+C15</f>
        <v>373.63155555555556</v>
      </c>
      <c r="D154" s="10">
        <f>D149+D137+D125+D112+D98+D86+D74+D63+D51+D39+D27+D15</f>
        <v>381.4617777777778</v>
      </c>
      <c r="E154" s="10">
        <f>E149+E137+E125+E112+E98+E86+E74+E63+E51+E39+E27+E15</f>
        <v>1554.9446666666668</v>
      </c>
      <c r="F154" s="10">
        <f>F149+F137+F125+F112+F98+F86+F74+F63+F51+F39+F27+F15</f>
        <v>10987.601111111111</v>
      </c>
      <c r="G154" s="11"/>
    </row>
    <row r="155" spans="1:7" s="13" customFormat="1" ht="14.1" customHeight="1">
      <c r="A155" s="8" t="s">
        <v>199</v>
      </c>
      <c r="B155" s="9"/>
      <c r="C155" s="10">
        <f>C154/12</f>
        <v>31.135962962962964</v>
      </c>
      <c r="D155" s="10">
        <f t="shared" ref="D155:F155" si="7">D154/12</f>
        <v>31.788481481481483</v>
      </c>
      <c r="E155" s="10">
        <f t="shared" si="7"/>
        <v>129.57872222222224</v>
      </c>
      <c r="F155" s="10">
        <f t="shared" si="7"/>
        <v>915.63342592592596</v>
      </c>
      <c r="G155" s="11"/>
    </row>
    <row r="156" spans="1:7" s="13" customFormat="1" ht="14.1" customHeight="1">
      <c r="A156" s="8" t="s">
        <v>200</v>
      </c>
      <c r="B156" s="9"/>
      <c r="C156" s="10">
        <v>1</v>
      </c>
      <c r="D156" s="10">
        <v>1</v>
      </c>
      <c r="E156" s="10">
        <v>4</v>
      </c>
      <c r="F156" s="10"/>
      <c r="G156" s="11"/>
    </row>
    <row r="157" spans="1:7" s="4" customFormat="1" ht="14.1" customHeight="1">
      <c r="A157" s="14"/>
      <c r="B157" s="15"/>
      <c r="C157" s="16"/>
      <c r="D157" s="16"/>
      <c r="E157" s="16"/>
      <c r="F157" s="16"/>
      <c r="G157" s="6"/>
    </row>
    <row r="158" spans="1:7" s="17" customFormat="1" ht="35.450000000000003" customHeight="1">
      <c r="A158" s="145" t="s">
        <v>201</v>
      </c>
      <c r="B158" s="145"/>
      <c r="C158" s="145"/>
      <c r="D158" s="145"/>
      <c r="E158" s="145"/>
      <c r="F158" s="145"/>
      <c r="G158" s="6"/>
    </row>
    <row r="159" spans="1:7" s="13" customFormat="1" ht="24" customHeight="1">
      <c r="A159" s="8" t="s">
        <v>202</v>
      </c>
      <c r="B159" s="9"/>
      <c r="C159" s="10"/>
      <c r="D159" s="10" t="s">
        <v>204</v>
      </c>
      <c r="E159" s="10"/>
      <c r="F159" s="18"/>
      <c r="G159" s="11"/>
    </row>
    <row r="160" spans="1:7" s="98" customFormat="1" ht="13.5">
      <c r="A160" s="8" t="s">
        <v>206</v>
      </c>
      <c r="B160" s="112"/>
      <c r="C160" s="113"/>
      <c r="D160" s="113">
        <f>(B149+B137+B125+B112+B98+B86+B74+B63+B51+B39+B27+B15)/12</f>
        <v>988.33333333333337</v>
      </c>
      <c r="E160" s="113"/>
      <c r="F160" s="5"/>
      <c r="G160" s="6"/>
    </row>
    <row r="161" spans="2:7" s="98" customFormat="1">
      <c r="B161" s="6"/>
      <c r="C161" s="5"/>
      <c r="D161" s="5"/>
      <c r="E161" s="5"/>
      <c r="F161" s="5"/>
      <c r="G161" s="6"/>
    </row>
  </sheetData>
  <mergeCells count="81">
    <mergeCell ref="C1:G1"/>
    <mergeCell ref="A3:G3"/>
    <mergeCell ref="A4:G4"/>
    <mergeCell ref="A5:A6"/>
    <mergeCell ref="B5:B6"/>
    <mergeCell ref="C5:E5"/>
    <mergeCell ref="F5:F6"/>
    <mergeCell ref="G5:G6"/>
    <mergeCell ref="A7:G7"/>
    <mergeCell ref="A16:G16"/>
    <mergeCell ref="A17:A18"/>
    <mergeCell ref="B17:B18"/>
    <mergeCell ref="C17:E17"/>
    <mergeCell ref="F17:F18"/>
    <mergeCell ref="G17:G18"/>
    <mergeCell ref="A28:G28"/>
    <mergeCell ref="A29:A30"/>
    <mergeCell ref="B29:B30"/>
    <mergeCell ref="C29:E29"/>
    <mergeCell ref="F29:F30"/>
    <mergeCell ref="G29:G30"/>
    <mergeCell ref="A40:G40"/>
    <mergeCell ref="A41:A42"/>
    <mergeCell ref="B41:B42"/>
    <mergeCell ref="C41:E41"/>
    <mergeCell ref="F41:F42"/>
    <mergeCell ref="G41:G42"/>
    <mergeCell ref="A52:G52"/>
    <mergeCell ref="A53:A54"/>
    <mergeCell ref="B53:B54"/>
    <mergeCell ref="C53:E53"/>
    <mergeCell ref="F53:F54"/>
    <mergeCell ref="G53:G54"/>
    <mergeCell ref="A64:G64"/>
    <mergeCell ref="A65:A66"/>
    <mergeCell ref="B65:B66"/>
    <mergeCell ref="C65:E65"/>
    <mergeCell ref="F65:F66"/>
    <mergeCell ref="G65:G66"/>
    <mergeCell ref="A75:G75"/>
    <mergeCell ref="A76:A77"/>
    <mergeCell ref="B76:B77"/>
    <mergeCell ref="C76:E76"/>
    <mergeCell ref="F76:F77"/>
    <mergeCell ref="G76:G77"/>
    <mergeCell ref="A87:G87"/>
    <mergeCell ref="A88:A89"/>
    <mergeCell ref="B88:B89"/>
    <mergeCell ref="C88:E88"/>
    <mergeCell ref="F88:F89"/>
    <mergeCell ref="G88:G89"/>
    <mergeCell ref="A100:G100"/>
    <mergeCell ref="A101:A102"/>
    <mergeCell ref="B101:B102"/>
    <mergeCell ref="C101:E101"/>
    <mergeCell ref="F101:F102"/>
    <mergeCell ref="G101:G102"/>
    <mergeCell ref="A114:G114"/>
    <mergeCell ref="A115:A116"/>
    <mergeCell ref="B115:B116"/>
    <mergeCell ref="C115:E115"/>
    <mergeCell ref="F115:F116"/>
    <mergeCell ref="G115:G116"/>
    <mergeCell ref="A126:G126"/>
    <mergeCell ref="A127:A128"/>
    <mergeCell ref="B127:B128"/>
    <mergeCell ref="C127:E127"/>
    <mergeCell ref="F127:F128"/>
    <mergeCell ref="G127:G128"/>
    <mergeCell ref="A138:G138"/>
    <mergeCell ref="A139:A140"/>
    <mergeCell ref="B139:B140"/>
    <mergeCell ref="C139:E139"/>
    <mergeCell ref="F139:F140"/>
    <mergeCell ref="G139:G140"/>
    <mergeCell ref="G152:G153"/>
    <mergeCell ref="A158:F158"/>
    <mergeCell ref="A151:F151"/>
    <mergeCell ref="B152:B153"/>
    <mergeCell ref="C152:E152"/>
    <mergeCell ref="F152:F153"/>
  </mergeCells>
  <pageMargins left="0.7" right="0.7" top="0.75" bottom="0.75" header="0.3" footer="0.3"/>
  <pageSetup paperSize="9" scale="75" orientation="portrait" horizontalDpi="0" verticalDpi="0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99"/>
  <sheetViews>
    <sheetView topLeftCell="A31" workbookViewId="0">
      <selection activeCell="F42" sqref="F42"/>
    </sheetView>
  </sheetViews>
  <sheetFormatPr defaultColWidth="9.1640625" defaultRowHeight="12.75"/>
  <cols>
    <col min="1" max="1" width="51.5" style="7" customWidth="1"/>
    <col min="2" max="2" width="7.6640625" style="6" customWidth="1"/>
    <col min="3" max="3" width="14" style="5" customWidth="1"/>
    <col min="4" max="4" width="13.83203125" style="5" customWidth="1"/>
    <col min="5" max="5" width="17" style="5" customWidth="1"/>
    <col min="6" max="6" width="11.5" style="5" customWidth="1"/>
    <col min="7" max="7" width="9.5" style="6" customWidth="1"/>
    <col min="8" max="8" width="11" style="6" customWidth="1"/>
    <col min="9" max="16384" width="9.1640625" style="6"/>
  </cols>
  <sheetData>
    <row r="1" spans="1:8" s="4" customFormat="1" ht="82.5" customHeight="1">
      <c r="A1" s="96" t="s">
        <v>182</v>
      </c>
      <c r="B1" s="97"/>
      <c r="C1" s="123" t="s">
        <v>183</v>
      </c>
      <c r="D1" s="124"/>
      <c r="E1" s="124"/>
      <c r="F1" s="124"/>
      <c r="G1" s="124"/>
      <c r="H1" s="124"/>
    </row>
    <row r="2" spans="1:8" s="98" customFormat="1" ht="22.9" customHeight="1">
      <c r="B2" s="6"/>
      <c r="C2" s="5"/>
      <c r="D2" s="5"/>
      <c r="E2" s="5"/>
      <c r="F2" s="5"/>
      <c r="G2" s="97"/>
      <c r="H2" s="41"/>
    </row>
    <row r="3" spans="1:8" s="98" customFormat="1" ht="13.5" customHeight="1">
      <c r="A3" s="146" t="s">
        <v>185</v>
      </c>
      <c r="B3" s="147"/>
      <c r="C3" s="147"/>
      <c r="D3" s="147"/>
      <c r="E3" s="147"/>
      <c r="F3" s="147"/>
      <c r="G3" s="147"/>
      <c r="H3" s="147"/>
    </row>
    <row r="4" spans="1:8" s="98" customFormat="1" ht="28.35" customHeight="1">
      <c r="A4" s="125" t="s">
        <v>184</v>
      </c>
      <c r="B4" s="139"/>
      <c r="C4" s="139"/>
      <c r="D4" s="139"/>
      <c r="E4" s="139"/>
      <c r="F4" s="139"/>
      <c r="G4" s="139"/>
      <c r="H4" s="139"/>
    </row>
    <row r="5" spans="1:8" ht="13.35" customHeight="1">
      <c r="A5" s="134" t="s">
        <v>0</v>
      </c>
      <c r="B5" s="127" t="s">
        <v>1</v>
      </c>
      <c r="C5" s="129" t="s">
        <v>2</v>
      </c>
      <c r="D5" s="137"/>
      <c r="E5" s="138"/>
      <c r="F5" s="132" t="s">
        <v>3</v>
      </c>
      <c r="G5" s="127" t="s">
        <v>4</v>
      </c>
      <c r="H5" s="127" t="s">
        <v>5</v>
      </c>
    </row>
    <row r="6" spans="1:8" ht="26.65" customHeight="1">
      <c r="A6" s="142"/>
      <c r="B6" s="143"/>
      <c r="C6" s="99" t="s">
        <v>6</v>
      </c>
      <c r="D6" s="99" t="s">
        <v>7</v>
      </c>
      <c r="E6" s="99" t="s">
        <v>8</v>
      </c>
      <c r="F6" s="143"/>
      <c r="G6" s="143"/>
      <c r="H6" s="143"/>
    </row>
    <row r="7" spans="1:8" ht="14.65" customHeight="1">
      <c r="A7" s="136" t="s">
        <v>33</v>
      </c>
      <c r="B7" s="137"/>
      <c r="C7" s="137"/>
      <c r="D7" s="137"/>
      <c r="E7" s="137"/>
      <c r="F7" s="137"/>
      <c r="G7" s="137"/>
      <c r="H7" s="138"/>
    </row>
    <row r="8" spans="1:8" ht="12.2" customHeight="1">
      <c r="A8" s="38" t="s">
        <v>34</v>
      </c>
      <c r="B8" s="100">
        <v>220</v>
      </c>
      <c r="C8" s="3">
        <v>10.71</v>
      </c>
      <c r="D8" s="3">
        <v>10.119999999999999</v>
      </c>
      <c r="E8" s="3">
        <v>25.88</v>
      </c>
      <c r="F8" s="3">
        <v>283.5</v>
      </c>
      <c r="G8" s="106" t="s">
        <v>35</v>
      </c>
      <c r="H8" s="106" t="s">
        <v>36</v>
      </c>
    </row>
    <row r="9" spans="1:8" ht="12.2" customHeight="1">
      <c r="A9" s="38" t="s">
        <v>140</v>
      </c>
      <c r="B9" s="100">
        <v>200</v>
      </c>
      <c r="C9" s="101">
        <v>1</v>
      </c>
      <c r="D9" s="101">
        <v>0.2</v>
      </c>
      <c r="E9" s="101">
        <v>19.600000000000001</v>
      </c>
      <c r="F9" s="101">
        <v>83.4</v>
      </c>
      <c r="G9" s="2" t="s">
        <v>31</v>
      </c>
      <c r="H9" s="2">
        <v>2017</v>
      </c>
    </row>
    <row r="10" spans="1:8" ht="12.2" customHeight="1">
      <c r="A10" s="38" t="s">
        <v>32</v>
      </c>
      <c r="B10" s="100">
        <v>20</v>
      </c>
      <c r="C10" s="3">
        <v>1.53</v>
      </c>
      <c r="D10" s="3">
        <v>0.12</v>
      </c>
      <c r="E10" s="3">
        <v>10.039999999999999</v>
      </c>
      <c r="F10" s="3">
        <v>47.36</v>
      </c>
      <c r="G10" s="106" t="s">
        <v>88</v>
      </c>
      <c r="H10" s="106">
        <v>2023</v>
      </c>
    </row>
    <row r="11" spans="1:8" ht="12.2" customHeight="1">
      <c r="A11" s="103" t="s">
        <v>23</v>
      </c>
      <c r="B11" s="104">
        <f t="shared" ref="B11:F11" si="0">SUM(B8:B10)</f>
        <v>440</v>
      </c>
      <c r="C11" s="99">
        <f t="shared" si="0"/>
        <v>13.24</v>
      </c>
      <c r="D11" s="99">
        <f t="shared" si="0"/>
        <v>10.439999999999998</v>
      </c>
      <c r="E11" s="99">
        <f t="shared" si="0"/>
        <v>55.52</v>
      </c>
      <c r="F11" s="99">
        <f t="shared" si="0"/>
        <v>414.26</v>
      </c>
      <c r="G11" s="105"/>
      <c r="H11" s="105"/>
    </row>
    <row r="12" spans="1:8" s="98" customFormat="1" ht="28.35" customHeight="1">
      <c r="A12" s="125" t="s">
        <v>186</v>
      </c>
      <c r="B12" s="139"/>
      <c r="C12" s="139"/>
      <c r="D12" s="139"/>
      <c r="E12" s="139"/>
      <c r="F12" s="139"/>
      <c r="G12" s="139"/>
      <c r="H12" s="139"/>
    </row>
    <row r="13" spans="1:8" ht="13.35" customHeight="1">
      <c r="A13" s="134" t="s">
        <v>0</v>
      </c>
      <c r="B13" s="127" t="s">
        <v>1</v>
      </c>
      <c r="C13" s="129" t="s">
        <v>2</v>
      </c>
      <c r="D13" s="137"/>
      <c r="E13" s="138"/>
      <c r="F13" s="132" t="s">
        <v>3</v>
      </c>
      <c r="G13" s="127" t="s">
        <v>4</v>
      </c>
      <c r="H13" s="127" t="s">
        <v>5</v>
      </c>
    </row>
    <row r="14" spans="1:8" ht="26.65" customHeight="1">
      <c r="A14" s="142"/>
      <c r="B14" s="143"/>
      <c r="C14" s="99" t="s">
        <v>6</v>
      </c>
      <c r="D14" s="99" t="s">
        <v>7</v>
      </c>
      <c r="E14" s="99" t="s">
        <v>8</v>
      </c>
      <c r="F14" s="143"/>
      <c r="G14" s="143"/>
      <c r="H14" s="143"/>
    </row>
    <row r="15" spans="1:8" ht="14.65" customHeight="1">
      <c r="A15" s="136" t="s">
        <v>33</v>
      </c>
      <c r="B15" s="137"/>
      <c r="C15" s="137"/>
      <c r="D15" s="137"/>
      <c r="E15" s="137"/>
      <c r="F15" s="137"/>
      <c r="G15" s="137"/>
      <c r="H15" s="138"/>
    </row>
    <row r="16" spans="1:8" ht="12.2" customHeight="1">
      <c r="A16" s="38" t="s">
        <v>51</v>
      </c>
      <c r="B16" s="100">
        <v>200</v>
      </c>
      <c r="C16" s="3">
        <v>7.47</v>
      </c>
      <c r="D16" s="3">
        <v>13.06</v>
      </c>
      <c r="E16" s="3">
        <v>21.72</v>
      </c>
      <c r="F16" s="3">
        <v>204.71</v>
      </c>
      <c r="G16" s="2" t="s">
        <v>128</v>
      </c>
      <c r="H16" s="2" t="s">
        <v>12</v>
      </c>
    </row>
    <row r="17" spans="1:8" s="98" customFormat="1" ht="12.2" customHeight="1">
      <c r="A17" s="19" t="s">
        <v>37</v>
      </c>
      <c r="B17" s="20">
        <v>180</v>
      </c>
      <c r="C17" s="1">
        <v>0.16</v>
      </c>
      <c r="D17" s="1">
        <v>0.01</v>
      </c>
      <c r="E17" s="1">
        <v>7.35</v>
      </c>
      <c r="F17" s="1">
        <v>31.15</v>
      </c>
      <c r="G17" s="2" t="s">
        <v>38</v>
      </c>
      <c r="H17" s="19">
        <v>2017</v>
      </c>
    </row>
    <row r="18" spans="1:8" ht="12.2" customHeight="1">
      <c r="A18" s="38" t="s">
        <v>32</v>
      </c>
      <c r="B18" s="100">
        <v>20</v>
      </c>
      <c r="C18" s="3">
        <v>1.5</v>
      </c>
      <c r="D18" s="3">
        <v>0.1</v>
      </c>
      <c r="E18" s="3">
        <v>10</v>
      </c>
      <c r="F18" s="3">
        <v>47.4</v>
      </c>
      <c r="G18" s="2" t="s">
        <v>88</v>
      </c>
      <c r="H18" s="2">
        <v>2023</v>
      </c>
    </row>
    <row r="19" spans="1:8" ht="12.2" customHeight="1">
      <c r="A19" s="103" t="s">
        <v>23</v>
      </c>
      <c r="B19" s="104">
        <f t="shared" ref="B19:F19" si="1">SUM(B16:B18)</f>
        <v>400</v>
      </c>
      <c r="C19" s="99">
        <f t="shared" si="1"/>
        <v>9.129999999999999</v>
      </c>
      <c r="D19" s="99">
        <f t="shared" si="1"/>
        <v>13.17</v>
      </c>
      <c r="E19" s="99">
        <f t="shared" si="1"/>
        <v>39.07</v>
      </c>
      <c r="F19" s="99">
        <f t="shared" si="1"/>
        <v>283.26</v>
      </c>
      <c r="G19" s="105"/>
      <c r="H19" s="105"/>
    </row>
    <row r="20" spans="1:8" s="98" customFormat="1" ht="28.35" customHeight="1">
      <c r="A20" s="125" t="s">
        <v>187</v>
      </c>
      <c r="B20" s="139"/>
      <c r="C20" s="139"/>
      <c r="D20" s="139"/>
      <c r="E20" s="139"/>
      <c r="F20" s="139"/>
      <c r="G20" s="139"/>
      <c r="H20" s="139"/>
    </row>
    <row r="21" spans="1:8" ht="13.35" customHeight="1">
      <c r="A21" s="134" t="s">
        <v>0</v>
      </c>
      <c r="B21" s="127" t="s">
        <v>1</v>
      </c>
      <c r="C21" s="129" t="s">
        <v>2</v>
      </c>
      <c r="D21" s="137"/>
      <c r="E21" s="138"/>
      <c r="F21" s="132" t="s">
        <v>3</v>
      </c>
      <c r="G21" s="127" t="s">
        <v>4</v>
      </c>
      <c r="H21" s="127" t="s">
        <v>5</v>
      </c>
    </row>
    <row r="22" spans="1:8" ht="26.65" customHeight="1">
      <c r="A22" s="142"/>
      <c r="B22" s="143"/>
      <c r="C22" s="99" t="s">
        <v>6</v>
      </c>
      <c r="D22" s="99" t="s">
        <v>7</v>
      </c>
      <c r="E22" s="99" t="s">
        <v>8</v>
      </c>
      <c r="F22" s="143"/>
      <c r="G22" s="143"/>
      <c r="H22" s="143"/>
    </row>
    <row r="23" spans="1:8" ht="14.65" customHeight="1">
      <c r="A23" s="136" t="s">
        <v>33</v>
      </c>
      <c r="B23" s="137"/>
      <c r="C23" s="137"/>
      <c r="D23" s="137"/>
      <c r="E23" s="137"/>
      <c r="F23" s="137"/>
      <c r="G23" s="137"/>
      <c r="H23" s="138"/>
    </row>
    <row r="24" spans="1:8" ht="12.2" customHeight="1">
      <c r="A24" s="38" t="s">
        <v>65</v>
      </c>
      <c r="B24" s="100">
        <v>200</v>
      </c>
      <c r="C24" s="3">
        <v>9.6999999999999993</v>
      </c>
      <c r="D24" s="3">
        <v>12</v>
      </c>
      <c r="E24" s="3">
        <v>24.8</v>
      </c>
      <c r="F24" s="3">
        <v>280.26</v>
      </c>
      <c r="G24" s="2" t="s">
        <v>172</v>
      </c>
      <c r="H24" s="2">
        <v>2023</v>
      </c>
    </row>
    <row r="25" spans="1:8" ht="12.2" customHeight="1">
      <c r="A25" s="38" t="s">
        <v>107</v>
      </c>
      <c r="B25" s="100">
        <v>180</v>
      </c>
      <c r="C25" s="1">
        <v>3</v>
      </c>
      <c r="D25" s="1">
        <v>2.2000000000000002</v>
      </c>
      <c r="E25" s="1">
        <v>12.6</v>
      </c>
      <c r="F25" s="1">
        <v>82.7</v>
      </c>
      <c r="G25" s="2" t="s">
        <v>108</v>
      </c>
      <c r="H25" s="2" t="s">
        <v>12</v>
      </c>
    </row>
    <row r="26" spans="1:8" ht="12.2" customHeight="1">
      <c r="A26" s="38" t="s">
        <v>32</v>
      </c>
      <c r="B26" s="100">
        <v>20</v>
      </c>
      <c r="C26" s="3">
        <v>1.53</v>
      </c>
      <c r="D26" s="3">
        <v>0.12</v>
      </c>
      <c r="E26" s="3">
        <v>10.039999999999999</v>
      </c>
      <c r="F26" s="3">
        <v>47.36</v>
      </c>
      <c r="G26" s="2" t="s">
        <v>17</v>
      </c>
      <c r="H26" s="2" t="s">
        <v>12</v>
      </c>
    </row>
    <row r="27" spans="1:8" ht="21.6" customHeight="1">
      <c r="A27" s="103" t="s">
        <v>23</v>
      </c>
      <c r="B27" s="104">
        <f t="shared" ref="B27:F27" si="2">SUM(B24:B26)</f>
        <v>400</v>
      </c>
      <c r="C27" s="99">
        <f t="shared" si="2"/>
        <v>14.229999999999999</v>
      </c>
      <c r="D27" s="99">
        <f t="shared" si="2"/>
        <v>14.319999999999999</v>
      </c>
      <c r="E27" s="99">
        <f t="shared" si="2"/>
        <v>47.44</v>
      </c>
      <c r="F27" s="99">
        <f t="shared" si="2"/>
        <v>410.32</v>
      </c>
      <c r="G27" s="105"/>
      <c r="H27" s="105"/>
    </row>
    <row r="28" spans="1:8" s="98" customFormat="1" ht="28.35" customHeight="1">
      <c r="A28" s="125" t="s">
        <v>188</v>
      </c>
      <c r="B28" s="139"/>
      <c r="C28" s="139"/>
      <c r="D28" s="139"/>
      <c r="E28" s="139"/>
      <c r="F28" s="139"/>
      <c r="G28" s="139"/>
      <c r="H28" s="139"/>
    </row>
    <row r="29" spans="1:8" ht="13.35" customHeight="1">
      <c r="A29" s="134" t="s">
        <v>0</v>
      </c>
      <c r="B29" s="127" t="s">
        <v>1</v>
      </c>
      <c r="C29" s="129" t="s">
        <v>2</v>
      </c>
      <c r="D29" s="137"/>
      <c r="E29" s="138"/>
      <c r="F29" s="132" t="s">
        <v>3</v>
      </c>
      <c r="G29" s="127" t="s">
        <v>4</v>
      </c>
      <c r="H29" s="127" t="s">
        <v>5</v>
      </c>
    </row>
    <row r="30" spans="1:8" ht="26.65" customHeight="1">
      <c r="A30" s="142"/>
      <c r="B30" s="143"/>
      <c r="C30" s="99" t="s">
        <v>6</v>
      </c>
      <c r="D30" s="99" t="s">
        <v>7</v>
      </c>
      <c r="E30" s="99" t="s">
        <v>8</v>
      </c>
      <c r="F30" s="143"/>
      <c r="G30" s="143"/>
      <c r="H30" s="143"/>
    </row>
    <row r="31" spans="1:8" ht="14.65" customHeight="1">
      <c r="A31" s="136" t="s">
        <v>33</v>
      </c>
      <c r="B31" s="137"/>
      <c r="C31" s="137"/>
      <c r="D31" s="137"/>
      <c r="E31" s="137"/>
      <c r="F31" s="137"/>
      <c r="G31" s="137"/>
      <c r="H31" s="138"/>
    </row>
    <row r="32" spans="1:8" ht="12.2" customHeight="1">
      <c r="A32" s="38" t="s">
        <v>75</v>
      </c>
      <c r="B32" s="100">
        <v>200</v>
      </c>
      <c r="C32" s="3">
        <v>8.1300000000000008</v>
      </c>
      <c r="D32" s="3">
        <v>8.1300000000000008</v>
      </c>
      <c r="E32" s="3">
        <v>29.52</v>
      </c>
      <c r="F32" s="3">
        <v>253.27</v>
      </c>
      <c r="G32" s="2" t="s">
        <v>52</v>
      </c>
      <c r="H32" s="2" t="s">
        <v>15</v>
      </c>
    </row>
    <row r="33" spans="1:8" ht="12.2" customHeight="1">
      <c r="A33" s="38" t="s">
        <v>16</v>
      </c>
      <c r="B33" s="100">
        <v>180</v>
      </c>
      <c r="C33" s="3">
        <v>1.3680000000000001</v>
      </c>
      <c r="D33" s="3">
        <v>1.2150000000000001</v>
      </c>
      <c r="E33" s="3">
        <v>14.31</v>
      </c>
      <c r="F33" s="3">
        <v>72.900000000000006</v>
      </c>
      <c r="G33" s="2" t="s">
        <v>88</v>
      </c>
      <c r="H33" s="2">
        <v>2023</v>
      </c>
    </row>
    <row r="34" spans="1:8" ht="12.2" customHeight="1">
      <c r="A34" s="38" t="s">
        <v>32</v>
      </c>
      <c r="B34" s="100">
        <v>20</v>
      </c>
      <c r="C34" s="3">
        <v>1.53</v>
      </c>
      <c r="D34" s="3">
        <v>0.12</v>
      </c>
      <c r="E34" s="3">
        <v>10.039999999999999</v>
      </c>
      <c r="F34" s="3">
        <v>47.36</v>
      </c>
      <c r="G34" s="2" t="s">
        <v>54</v>
      </c>
      <c r="H34" s="2">
        <v>2017</v>
      </c>
    </row>
    <row r="35" spans="1:8" ht="12.2" customHeight="1">
      <c r="A35" s="103" t="s">
        <v>23</v>
      </c>
      <c r="B35" s="104">
        <f>SUM(B32:B34)</f>
        <v>400</v>
      </c>
      <c r="C35" s="99">
        <f t="shared" ref="C35:F35" si="3">SUM(C32:C34)</f>
        <v>11.028</v>
      </c>
      <c r="D35" s="99">
        <f t="shared" si="3"/>
        <v>9.4649999999999999</v>
      </c>
      <c r="E35" s="99">
        <f t="shared" si="3"/>
        <v>53.87</v>
      </c>
      <c r="F35" s="99">
        <f t="shared" si="3"/>
        <v>373.53000000000003</v>
      </c>
      <c r="G35" s="105"/>
      <c r="H35" s="105"/>
    </row>
    <row r="36" spans="1:8" s="98" customFormat="1" ht="28.35" customHeight="1">
      <c r="A36" s="125" t="s">
        <v>189</v>
      </c>
      <c r="B36" s="139"/>
      <c r="C36" s="139"/>
      <c r="D36" s="139"/>
      <c r="E36" s="139"/>
      <c r="F36" s="139"/>
      <c r="G36" s="139"/>
      <c r="H36" s="139"/>
    </row>
    <row r="37" spans="1:8" ht="13.35" customHeight="1">
      <c r="A37" s="134" t="s">
        <v>0</v>
      </c>
      <c r="B37" s="127" t="s">
        <v>1</v>
      </c>
      <c r="C37" s="129" t="s">
        <v>2</v>
      </c>
      <c r="D37" s="137"/>
      <c r="E37" s="138"/>
      <c r="F37" s="132" t="s">
        <v>3</v>
      </c>
      <c r="G37" s="127" t="s">
        <v>4</v>
      </c>
      <c r="H37" s="127" t="s">
        <v>5</v>
      </c>
    </row>
    <row r="38" spans="1:8" ht="26.65" customHeight="1">
      <c r="A38" s="142"/>
      <c r="B38" s="143"/>
      <c r="C38" s="99" t="s">
        <v>6</v>
      </c>
      <c r="D38" s="99" t="s">
        <v>7</v>
      </c>
      <c r="E38" s="99" t="s">
        <v>8</v>
      </c>
      <c r="F38" s="143"/>
      <c r="G38" s="143"/>
      <c r="H38" s="143"/>
    </row>
    <row r="39" spans="1:8" ht="14.65" customHeight="1">
      <c r="A39" s="136" t="s">
        <v>33</v>
      </c>
      <c r="B39" s="137"/>
      <c r="C39" s="137"/>
      <c r="D39" s="137"/>
      <c r="E39" s="137"/>
      <c r="F39" s="137"/>
      <c r="G39" s="137"/>
      <c r="H39" s="138"/>
    </row>
    <row r="40" spans="1:8" ht="12.2" customHeight="1">
      <c r="A40" s="38" t="s">
        <v>162</v>
      </c>
      <c r="B40" s="100">
        <v>100</v>
      </c>
      <c r="C40" s="3">
        <v>0.4</v>
      </c>
      <c r="D40" s="3">
        <v>0.4</v>
      </c>
      <c r="E40" s="3">
        <v>9.8000000000000007</v>
      </c>
      <c r="F40" s="3">
        <v>47</v>
      </c>
      <c r="G40" s="106" t="s">
        <v>89</v>
      </c>
      <c r="H40" s="106" t="s">
        <v>12</v>
      </c>
    </row>
    <row r="41" spans="1:8" ht="12.2" customHeight="1">
      <c r="A41" s="38" t="s">
        <v>90</v>
      </c>
      <c r="B41" s="100">
        <v>75</v>
      </c>
      <c r="C41" s="3">
        <v>6.71</v>
      </c>
      <c r="D41" s="3">
        <v>7.52</v>
      </c>
      <c r="E41" s="3">
        <v>14.67</v>
      </c>
      <c r="F41" s="3">
        <v>159.15</v>
      </c>
      <c r="G41" s="106" t="s">
        <v>91</v>
      </c>
      <c r="H41" s="106" t="s">
        <v>15</v>
      </c>
    </row>
    <row r="42" spans="1:8" ht="12.2" customHeight="1">
      <c r="A42" s="38" t="s">
        <v>163</v>
      </c>
      <c r="B42" s="100">
        <v>180</v>
      </c>
      <c r="C42" s="3">
        <v>4.68</v>
      </c>
      <c r="D42" s="3">
        <v>4.05</v>
      </c>
      <c r="E42" s="3">
        <v>6.48</v>
      </c>
      <c r="F42" s="3">
        <v>85.86</v>
      </c>
      <c r="G42" s="106" t="s">
        <v>50</v>
      </c>
      <c r="H42" s="106" t="s">
        <v>12</v>
      </c>
    </row>
    <row r="43" spans="1:8" ht="12.2" customHeight="1">
      <c r="A43" s="103" t="s">
        <v>23</v>
      </c>
      <c r="B43" s="104">
        <f>SUM(B40:B42)</f>
        <v>355</v>
      </c>
      <c r="C43" s="99">
        <f t="shared" ref="C43:F43" si="4">SUM(C40:C42)</f>
        <v>11.79</v>
      </c>
      <c r="D43" s="99">
        <f t="shared" si="4"/>
        <v>11.969999999999999</v>
      </c>
      <c r="E43" s="99">
        <f t="shared" si="4"/>
        <v>30.95</v>
      </c>
      <c r="F43" s="99">
        <f t="shared" si="4"/>
        <v>292.01</v>
      </c>
      <c r="G43" s="105"/>
      <c r="H43" s="105"/>
    </row>
    <row r="44" spans="1:8" s="98" customFormat="1" ht="28.35" customHeight="1">
      <c r="A44" s="125" t="s">
        <v>191</v>
      </c>
      <c r="B44" s="139"/>
      <c r="C44" s="139"/>
      <c r="D44" s="139"/>
      <c r="E44" s="139"/>
      <c r="F44" s="139"/>
      <c r="G44" s="139"/>
      <c r="H44" s="139"/>
    </row>
    <row r="45" spans="1:8" ht="13.35" customHeight="1">
      <c r="A45" s="134" t="s">
        <v>0</v>
      </c>
      <c r="B45" s="127" t="s">
        <v>1</v>
      </c>
      <c r="C45" s="129" t="s">
        <v>2</v>
      </c>
      <c r="D45" s="137"/>
      <c r="E45" s="138"/>
      <c r="F45" s="132" t="s">
        <v>3</v>
      </c>
      <c r="G45" s="127" t="s">
        <v>4</v>
      </c>
      <c r="H45" s="127" t="s">
        <v>5</v>
      </c>
    </row>
    <row r="46" spans="1:8" ht="26.65" customHeight="1">
      <c r="A46" s="142"/>
      <c r="B46" s="143"/>
      <c r="C46" s="99" t="s">
        <v>6</v>
      </c>
      <c r="D46" s="99" t="s">
        <v>7</v>
      </c>
      <c r="E46" s="99" t="s">
        <v>8</v>
      </c>
      <c r="F46" s="143"/>
      <c r="G46" s="143"/>
      <c r="H46" s="143"/>
    </row>
    <row r="47" spans="1:8" ht="14.65" customHeight="1">
      <c r="A47" s="136" t="s">
        <v>33</v>
      </c>
      <c r="B47" s="137"/>
      <c r="C47" s="137"/>
      <c r="D47" s="137"/>
      <c r="E47" s="137"/>
      <c r="F47" s="137"/>
      <c r="G47" s="137"/>
      <c r="H47" s="138"/>
    </row>
    <row r="48" spans="1:8" ht="21.6" customHeight="1">
      <c r="A48" s="38" t="s">
        <v>112</v>
      </c>
      <c r="B48" s="100">
        <v>180</v>
      </c>
      <c r="C48" s="3">
        <v>2.0099999999999998</v>
      </c>
      <c r="D48" s="3">
        <v>4.79</v>
      </c>
      <c r="E48" s="3">
        <v>9.99</v>
      </c>
      <c r="F48" s="3">
        <v>96.5</v>
      </c>
      <c r="G48" s="2" t="s">
        <v>102</v>
      </c>
      <c r="H48" s="2">
        <v>2017</v>
      </c>
    </row>
    <row r="49" spans="1:8" ht="12.2" customHeight="1">
      <c r="A49" s="38" t="s">
        <v>113</v>
      </c>
      <c r="B49" s="100">
        <v>115</v>
      </c>
      <c r="C49" s="3">
        <v>2.39</v>
      </c>
      <c r="D49" s="3">
        <v>4.5999999999999996</v>
      </c>
      <c r="E49" s="3">
        <v>6.72</v>
      </c>
      <c r="F49" s="3">
        <v>87.6</v>
      </c>
      <c r="G49" s="2" t="s">
        <v>64</v>
      </c>
      <c r="H49" s="2" t="s">
        <v>12</v>
      </c>
    </row>
    <row r="50" spans="1:8" ht="12.2" customHeight="1">
      <c r="A50" s="38" t="s">
        <v>73</v>
      </c>
      <c r="B50" s="100">
        <v>180</v>
      </c>
      <c r="C50" s="3">
        <v>4.08</v>
      </c>
      <c r="D50" s="3">
        <v>3.54</v>
      </c>
      <c r="E50" s="3">
        <v>8.58</v>
      </c>
      <c r="F50" s="3">
        <v>88.16</v>
      </c>
      <c r="G50" s="2" t="s">
        <v>74</v>
      </c>
      <c r="H50" s="2" t="s">
        <v>12</v>
      </c>
    </row>
    <row r="51" spans="1:8" ht="12.2" customHeight="1">
      <c r="A51" s="38" t="s">
        <v>20</v>
      </c>
      <c r="B51" s="100">
        <v>30</v>
      </c>
      <c r="C51" s="3">
        <v>1.99</v>
      </c>
      <c r="D51" s="3">
        <v>0.26</v>
      </c>
      <c r="E51" s="3">
        <v>12.72</v>
      </c>
      <c r="F51" s="3">
        <v>61.19</v>
      </c>
      <c r="G51" s="2" t="s">
        <v>88</v>
      </c>
      <c r="H51" s="2">
        <v>2023</v>
      </c>
    </row>
    <row r="52" spans="1:8" ht="21.6" customHeight="1">
      <c r="A52" s="103" t="s">
        <v>23</v>
      </c>
      <c r="B52" s="104">
        <f>SUM(B48:B51)</f>
        <v>505</v>
      </c>
      <c r="C52" s="99">
        <f t="shared" ref="C52:F52" si="5">SUM(C48:C51)</f>
        <v>10.47</v>
      </c>
      <c r="D52" s="99">
        <f t="shared" si="5"/>
        <v>13.19</v>
      </c>
      <c r="E52" s="99">
        <f t="shared" si="5"/>
        <v>38.01</v>
      </c>
      <c r="F52" s="99">
        <f t="shared" si="5"/>
        <v>333.45</v>
      </c>
      <c r="G52" s="105"/>
      <c r="H52" s="105"/>
    </row>
    <row r="53" spans="1:8" s="98" customFormat="1" ht="28.35" customHeight="1">
      <c r="A53" s="125" t="s">
        <v>192</v>
      </c>
      <c r="B53" s="139"/>
      <c r="C53" s="139"/>
      <c r="D53" s="139"/>
      <c r="E53" s="139"/>
      <c r="F53" s="139"/>
      <c r="G53" s="139"/>
      <c r="H53" s="139"/>
    </row>
    <row r="54" spans="1:8" ht="13.35" customHeight="1">
      <c r="A54" s="134" t="s">
        <v>0</v>
      </c>
      <c r="B54" s="127" t="s">
        <v>1</v>
      </c>
      <c r="C54" s="129" t="s">
        <v>2</v>
      </c>
      <c r="D54" s="137"/>
      <c r="E54" s="138"/>
      <c r="F54" s="132" t="s">
        <v>3</v>
      </c>
      <c r="G54" s="127" t="s">
        <v>4</v>
      </c>
      <c r="H54" s="127" t="s">
        <v>5</v>
      </c>
    </row>
    <row r="55" spans="1:8" ht="26.65" customHeight="1">
      <c r="A55" s="142"/>
      <c r="B55" s="143"/>
      <c r="C55" s="99" t="s">
        <v>6</v>
      </c>
      <c r="D55" s="99" t="s">
        <v>7</v>
      </c>
      <c r="E55" s="99" t="s">
        <v>8</v>
      </c>
      <c r="F55" s="143"/>
      <c r="G55" s="143"/>
      <c r="H55" s="143"/>
    </row>
    <row r="56" spans="1:8" ht="14.65" customHeight="1">
      <c r="A56" s="136" t="s">
        <v>33</v>
      </c>
      <c r="B56" s="137"/>
      <c r="C56" s="137"/>
      <c r="D56" s="137"/>
      <c r="E56" s="137"/>
      <c r="F56" s="137"/>
      <c r="G56" s="137"/>
      <c r="H56" s="138"/>
    </row>
    <row r="57" spans="1:8" ht="12.2" customHeight="1">
      <c r="A57" s="38" t="s">
        <v>43</v>
      </c>
      <c r="B57" s="100">
        <v>200</v>
      </c>
      <c r="C57" s="3">
        <v>9.4700000000000006</v>
      </c>
      <c r="D57" s="3">
        <v>12.27</v>
      </c>
      <c r="E57" s="3">
        <v>17.47</v>
      </c>
      <c r="F57" s="3">
        <v>208.73</v>
      </c>
      <c r="G57" s="2" t="s">
        <v>256</v>
      </c>
      <c r="H57" s="2">
        <v>2023</v>
      </c>
    </row>
    <row r="58" spans="1:8" ht="12.2" customHeight="1">
      <c r="A58" s="38" t="s">
        <v>80</v>
      </c>
      <c r="B58" s="100">
        <v>180</v>
      </c>
      <c r="C58" s="3">
        <v>0.14000000000000001</v>
      </c>
      <c r="D58" s="3">
        <v>0.14000000000000001</v>
      </c>
      <c r="E58" s="3">
        <v>25.09</v>
      </c>
      <c r="F58" s="3">
        <v>103.14</v>
      </c>
      <c r="G58" s="109" t="s">
        <v>76</v>
      </c>
      <c r="H58" s="109">
        <v>2017</v>
      </c>
    </row>
    <row r="59" spans="1:8" ht="12.2" customHeight="1">
      <c r="A59" s="38" t="s">
        <v>20</v>
      </c>
      <c r="B59" s="100">
        <v>30</v>
      </c>
      <c r="C59" s="3">
        <v>1.99</v>
      </c>
      <c r="D59" s="3">
        <v>0.26</v>
      </c>
      <c r="E59" s="3">
        <v>12.72</v>
      </c>
      <c r="F59" s="3">
        <v>61.19</v>
      </c>
      <c r="G59" s="2" t="s">
        <v>88</v>
      </c>
      <c r="H59" s="2">
        <v>2023</v>
      </c>
    </row>
    <row r="60" spans="1:8" ht="12.2" customHeight="1">
      <c r="A60" s="103" t="s">
        <v>23</v>
      </c>
      <c r="B60" s="104">
        <f>SUM(B57:B59)</f>
        <v>410</v>
      </c>
      <c r="C60" s="99">
        <f t="shared" ref="C60:F60" si="6">SUM(C57:C59)</f>
        <v>11.600000000000001</v>
      </c>
      <c r="D60" s="99">
        <f t="shared" si="6"/>
        <v>12.67</v>
      </c>
      <c r="E60" s="99">
        <f t="shared" si="6"/>
        <v>55.28</v>
      </c>
      <c r="F60" s="99">
        <f t="shared" si="6"/>
        <v>373.06</v>
      </c>
      <c r="G60" s="105"/>
      <c r="H60" s="105"/>
    </row>
    <row r="61" spans="1:8" ht="10.7" customHeight="1"/>
    <row r="62" spans="1:8" s="98" customFormat="1" ht="28.35" customHeight="1">
      <c r="A62" s="125" t="s">
        <v>193</v>
      </c>
      <c r="B62" s="139"/>
      <c r="C62" s="139"/>
      <c r="D62" s="139"/>
      <c r="E62" s="139"/>
      <c r="F62" s="139"/>
      <c r="G62" s="139"/>
      <c r="H62" s="139"/>
    </row>
    <row r="63" spans="1:8" ht="13.35" customHeight="1">
      <c r="A63" s="134" t="s">
        <v>0</v>
      </c>
      <c r="B63" s="127" t="s">
        <v>1</v>
      </c>
      <c r="C63" s="129" t="s">
        <v>2</v>
      </c>
      <c r="D63" s="137"/>
      <c r="E63" s="138"/>
      <c r="F63" s="132" t="s">
        <v>3</v>
      </c>
      <c r="G63" s="127" t="s">
        <v>4</v>
      </c>
      <c r="H63" s="127" t="s">
        <v>5</v>
      </c>
    </row>
    <row r="64" spans="1:8" ht="26.65" customHeight="1">
      <c r="A64" s="142"/>
      <c r="B64" s="143"/>
      <c r="C64" s="99" t="s">
        <v>6</v>
      </c>
      <c r="D64" s="99" t="s">
        <v>7</v>
      </c>
      <c r="E64" s="99" t="s">
        <v>8</v>
      </c>
      <c r="F64" s="143"/>
      <c r="G64" s="143"/>
      <c r="H64" s="143"/>
    </row>
    <row r="65" spans="1:8" ht="14.65" customHeight="1">
      <c r="A65" s="136" t="s">
        <v>33</v>
      </c>
      <c r="B65" s="137"/>
      <c r="C65" s="137"/>
      <c r="D65" s="137"/>
      <c r="E65" s="137"/>
      <c r="F65" s="137"/>
      <c r="G65" s="137"/>
      <c r="H65" s="138"/>
    </row>
    <row r="66" spans="1:8" ht="12.2" customHeight="1">
      <c r="A66" s="38" t="s">
        <v>127</v>
      </c>
      <c r="B66" s="100">
        <v>220</v>
      </c>
      <c r="C66" s="3">
        <v>13.22</v>
      </c>
      <c r="D66" s="3">
        <v>13.4</v>
      </c>
      <c r="E66" s="3">
        <v>29.16</v>
      </c>
      <c r="F66" s="3">
        <v>303.35000000000002</v>
      </c>
      <c r="G66" s="2" t="s">
        <v>44</v>
      </c>
      <c r="H66" s="2" t="s">
        <v>45</v>
      </c>
    </row>
    <row r="67" spans="1:8" ht="12.2" customHeight="1">
      <c r="A67" s="38" t="s">
        <v>129</v>
      </c>
      <c r="B67" s="100">
        <v>200</v>
      </c>
      <c r="C67" s="3">
        <v>0.21</v>
      </c>
      <c r="D67" s="3">
        <v>0.01</v>
      </c>
      <c r="E67" s="3">
        <v>26.54</v>
      </c>
      <c r="F67" s="3">
        <v>136.08000000000001</v>
      </c>
      <c r="G67" s="2" t="s">
        <v>130</v>
      </c>
      <c r="H67" s="2" t="s">
        <v>12</v>
      </c>
    </row>
    <row r="68" spans="1:8" ht="12.2" customHeight="1">
      <c r="A68" s="38" t="s">
        <v>20</v>
      </c>
      <c r="B68" s="100">
        <v>30</v>
      </c>
      <c r="C68" s="3">
        <v>1.99</v>
      </c>
      <c r="D68" s="3">
        <v>0.26</v>
      </c>
      <c r="E68" s="3">
        <v>12.72</v>
      </c>
      <c r="F68" s="3">
        <v>61.19</v>
      </c>
      <c r="G68" s="2" t="s">
        <v>88</v>
      </c>
      <c r="H68" s="2">
        <v>2023</v>
      </c>
    </row>
    <row r="69" spans="1:8" ht="12.2" customHeight="1">
      <c r="A69" s="103" t="s">
        <v>23</v>
      </c>
      <c r="B69" s="104">
        <f>SUM(B66:B68)</f>
        <v>450</v>
      </c>
      <c r="C69" s="99">
        <f t="shared" ref="C69:F69" si="7">SUM(C66:C68)</f>
        <v>15.420000000000002</v>
      </c>
      <c r="D69" s="99">
        <f t="shared" si="7"/>
        <v>13.67</v>
      </c>
      <c r="E69" s="99">
        <f t="shared" si="7"/>
        <v>68.42</v>
      </c>
      <c r="F69" s="99">
        <f t="shared" si="7"/>
        <v>500.62000000000006</v>
      </c>
      <c r="G69" s="105"/>
      <c r="H69" s="105"/>
    </row>
    <row r="70" spans="1:8" ht="7.9" customHeight="1"/>
    <row r="71" spans="1:8" s="98" customFormat="1" ht="28.35" customHeight="1">
      <c r="A71" s="125" t="s">
        <v>194</v>
      </c>
      <c r="B71" s="139"/>
      <c r="C71" s="139"/>
      <c r="D71" s="139"/>
      <c r="E71" s="139"/>
      <c r="F71" s="139"/>
      <c r="G71" s="139"/>
      <c r="H71" s="139"/>
    </row>
    <row r="72" spans="1:8" ht="13.35" customHeight="1">
      <c r="A72" s="134" t="s">
        <v>0</v>
      </c>
      <c r="B72" s="127" t="s">
        <v>1</v>
      </c>
      <c r="C72" s="129" t="s">
        <v>2</v>
      </c>
      <c r="D72" s="137"/>
      <c r="E72" s="138"/>
      <c r="F72" s="132" t="s">
        <v>3</v>
      </c>
      <c r="G72" s="127" t="s">
        <v>4</v>
      </c>
      <c r="H72" s="127" t="s">
        <v>5</v>
      </c>
    </row>
    <row r="73" spans="1:8" ht="26.65" customHeight="1">
      <c r="A73" s="142"/>
      <c r="B73" s="143"/>
      <c r="C73" s="99" t="s">
        <v>6</v>
      </c>
      <c r="D73" s="99" t="s">
        <v>7</v>
      </c>
      <c r="E73" s="99" t="s">
        <v>8</v>
      </c>
      <c r="F73" s="143"/>
      <c r="G73" s="143"/>
      <c r="H73" s="143"/>
    </row>
    <row r="74" spans="1:8" ht="14.65" customHeight="1">
      <c r="A74" s="136" t="s">
        <v>33</v>
      </c>
      <c r="B74" s="137"/>
      <c r="C74" s="137"/>
      <c r="D74" s="137"/>
      <c r="E74" s="137"/>
      <c r="F74" s="137"/>
      <c r="G74" s="137"/>
      <c r="H74" s="138"/>
    </row>
    <row r="75" spans="1:8" ht="12.2" customHeight="1">
      <c r="A75" s="38" t="s">
        <v>137</v>
      </c>
      <c r="B75" s="100">
        <v>100</v>
      </c>
      <c r="C75" s="3">
        <v>6.58</v>
      </c>
      <c r="D75" s="3">
        <v>6.91</v>
      </c>
      <c r="E75" s="3">
        <v>20.73</v>
      </c>
      <c r="F75" s="3">
        <v>165.18</v>
      </c>
      <c r="G75" s="2" t="s">
        <v>88</v>
      </c>
      <c r="H75" s="2">
        <v>2023</v>
      </c>
    </row>
    <row r="76" spans="1:8" ht="12.2" customHeight="1">
      <c r="A76" s="38" t="s">
        <v>138</v>
      </c>
      <c r="B76" s="100">
        <v>20</v>
      </c>
      <c r="C76" s="3">
        <v>4.6399999999999997</v>
      </c>
      <c r="D76" s="3">
        <v>3.89</v>
      </c>
      <c r="E76" s="3">
        <v>9.3333333333333338E-2</v>
      </c>
      <c r="F76" s="3">
        <v>72</v>
      </c>
      <c r="G76" s="2" t="s">
        <v>139</v>
      </c>
      <c r="H76" s="2">
        <v>2017</v>
      </c>
    </row>
    <row r="77" spans="1:8" ht="12.2" customHeight="1">
      <c r="A77" s="38" t="s">
        <v>53</v>
      </c>
      <c r="B77" s="100">
        <v>200</v>
      </c>
      <c r="C77" s="3">
        <f>0.6*200/180</f>
        <v>0.66666666666666663</v>
      </c>
      <c r="D77" s="3">
        <f>0.1*200/180</f>
        <v>0.1111111111111111</v>
      </c>
      <c r="E77" s="3">
        <f>24.9*200/180</f>
        <v>27.666666666666668</v>
      </c>
      <c r="F77" s="3">
        <f>119.5*200/180</f>
        <v>132.77777777777777</v>
      </c>
    </row>
    <row r="78" spans="1:8" ht="12.2" customHeight="1">
      <c r="A78" s="38" t="s">
        <v>141</v>
      </c>
      <c r="B78" s="100">
        <v>30</v>
      </c>
      <c r="C78" s="3">
        <v>1.3</v>
      </c>
      <c r="D78" s="3">
        <v>2.9</v>
      </c>
      <c r="E78" s="3">
        <v>16.3</v>
      </c>
      <c r="F78" s="3">
        <v>85.01</v>
      </c>
      <c r="G78" s="106"/>
      <c r="H78" s="106"/>
    </row>
    <row r="79" spans="1:8" ht="12.2" customHeight="1">
      <c r="A79" s="103" t="s">
        <v>23</v>
      </c>
      <c r="B79" s="104">
        <f>SUM(B75:B78)</f>
        <v>350</v>
      </c>
      <c r="C79" s="99">
        <f t="shared" ref="C79:F79" si="8">SUM(C75:C78)</f>
        <v>13.186666666666666</v>
      </c>
      <c r="D79" s="99">
        <f t="shared" si="8"/>
        <v>13.811111111111112</v>
      </c>
      <c r="E79" s="99">
        <f t="shared" si="8"/>
        <v>64.790000000000006</v>
      </c>
      <c r="F79" s="99">
        <f t="shared" si="8"/>
        <v>454.96777777777777</v>
      </c>
      <c r="G79" s="105"/>
      <c r="H79" s="105"/>
    </row>
    <row r="80" spans="1:8" s="98" customFormat="1" ht="28.35" customHeight="1">
      <c r="A80" s="125" t="s">
        <v>195</v>
      </c>
      <c r="B80" s="139"/>
      <c r="C80" s="139"/>
      <c r="D80" s="139"/>
      <c r="E80" s="139"/>
      <c r="F80" s="139"/>
      <c r="G80" s="139"/>
      <c r="H80" s="139"/>
    </row>
    <row r="81" spans="1:8" ht="13.35" customHeight="1">
      <c r="A81" s="134" t="s">
        <v>0</v>
      </c>
      <c r="B81" s="127" t="s">
        <v>1</v>
      </c>
      <c r="C81" s="129" t="s">
        <v>2</v>
      </c>
      <c r="D81" s="137"/>
      <c r="E81" s="138"/>
      <c r="F81" s="132" t="s">
        <v>3</v>
      </c>
      <c r="G81" s="127" t="s">
        <v>4</v>
      </c>
      <c r="H81" s="127" t="s">
        <v>5</v>
      </c>
    </row>
    <row r="82" spans="1:8" ht="26.65" customHeight="1">
      <c r="A82" s="142"/>
      <c r="B82" s="143"/>
      <c r="C82" s="99" t="s">
        <v>6</v>
      </c>
      <c r="D82" s="99" t="s">
        <v>7</v>
      </c>
      <c r="E82" s="99" t="s">
        <v>8</v>
      </c>
      <c r="F82" s="143"/>
      <c r="G82" s="143"/>
      <c r="H82" s="143"/>
    </row>
    <row r="83" spans="1:8" ht="14.65" customHeight="1">
      <c r="A83" s="136" t="s">
        <v>33</v>
      </c>
      <c r="B83" s="137"/>
      <c r="C83" s="137"/>
      <c r="D83" s="137"/>
      <c r="E83" s="137"/>
      <c r="F83" s="137"/>
      <c r="G83" s="137"/>
      <c r="H83" s="138"/>
    </row>
    <row r="84" spans="1:8" ht="12.2" customHeight="1">
      <c r="A84" s="38" t="s">
        <v>149</v>
      </c>
      <c r="B84" s="100">
        <v>200</v>
      </c>
      <c r="C84" s="3">
        <v>10.53</v>
      </c>
      <c r="D84" s="3">
        <v>13.4</v>
      </c>
      <c r="E84" s="3">
        <v>23.13</v>
      </c>
      <c r="F84" s="3">
        <v>258.25</v>
      </c>
      <c r="G84" s="2" t="s">
        <v>86</v>
      </c>
      <c r="H84" s="2">
        <v>2017</v>
      </c>
    </row>
    <row r="85" spans="1:8" ht="12.2" customHeight="1">
      <c r="A85" s="38" t="s">
        <v>80</v>
      </c>
      <c r="B85" s="100">
        <v>180</v>
      </c>
      <c r="C85" s="3">
        <v>0.14000000000000001</v>
      </c>
      <c r="D85" s="3">
        <v>0.14000000000000001</v>
      </c>
      <c r="E85" s="3">
        <v>25.09</v>
      </c>
      <c r="F85" s="3">
        <v>103.14</v>
      </c>
      <c r="G85" s="109" t="s">
        <v>76</v>
      </c>
      <c r="H85" s="109">
        <v>2017</v>
      </c>
    </row>
    <row r="86" spans="1:8" ht="12.2" customHeight="1">
      <c r="A86" s="38" t="s">
        <v>20</v>
      </c>
      <c r="B86" s="100">
        <v>20</v>
      </c>
      <c r="C86" s="3">
        <v>1.1200000000000001</v>
      </c>
      <c r="D86" s="3">
        <v>0.22</v>
      </c>
      <c r="E86" s="3">
        <v>9.8800000000000008</v>
      </c>
      <c r="F86" s="3">
        <v>45.98</v>
      </c>
      <c r="G86" s="2" t="s">
        <v>88</v>
      </c>
      <c r="H86" s="2">
        <v>2023</v>
      </c>
    </row>
    <row r="87" spans="1:8" ht="12.2" customHeight="1">
      <c r="A87" s="103" t="s">
        <v>23</v>
      </c>
      <c r="B87" s="104">
        <f>SUM(B84:B86)</f>
        <v>400</v>
      </c>
      <c r="C87" s="99">
        <f t="shared" ref="C87:F87" si="9">SUM(C84:C86)</f>
        <v>11.79</v>
      </c>
      <c r="D87" s="99">
        <f t="shared" si="9"/>
        <v>13.760000000000002</v>
      </c>
      <c r="E87" s="99">
        <f t="shared" si="9"/>
        <v>58.1</v>
      </c>
      <c r="F87" s="99">
        <f t="shared" si="9"/>
        <v>407.37</v>
      </c>
      <c r="G87" s="105"/>
      <c r="H87" s="105"/>
    </row>
    <row r="89" spans="1:8" s="4" customFormat="1" ht="14.1" customHeight="1">
      <c r="A89" s="125" t="s">
        <v>197</v>
      </c>
      <c r="B89" s="126"/>
      <c r="C89" s="126"/>
      <c r="D89" s="126"/>
      <c r="E89" s="126"/>
      <c r="F89" s="126"/>
      <c r="G89" s="6"/>
      <c r="H89" s="7"/>
    </row>
    <row r="90" spans="1:8" s="98" customFormat="1" ht="13.35" customHeight="1">
      <c r="A90" s="110" t="s">
        <v>0</v>
      </c>
      <c r="B90" s="127" t="s">
        <v>1</v>
      </c>
      <c r="C90" s="129" t="s">
        <v>2</v>
      </c>
      <c r="D90" s="130"/>
      <c r="E90" s="131"/>
      <c r="F90" s="132" t="s">
        <v>3</v>
      </c>
      <c r="G90" s="127" t="s">
        <v>4</v>
      </c>
      <c r="H90" s="134" t="s">
        <v>5</v>
      </c>
    </row>
    <row r="91" spans="1:8" s="98" customFormat="1" ht="26.65" customHeight="1">
      <c r="A91" s="110"/>
      <c r="B91" s="128"/>
      <c r="C91" s="111" t="s">
        <v>6</v>
      </c>
      <c r="D91" s="111" t="s">
        <v>7</v>
      </c>
      <c r="E91" s="111" t="s">
        <v>8</v>
      </c>
      <c r="F91" s="133"/>
      <c r="G91" s="128"/>
      <c r="H91" s="135"/>
    </row>
    <row r="92" spans="1:8" s="13" customFormat="1" ht="14.1" customHeight="1">
      <c r="A92" s="8" t="s">
        <v>198</v>
      </c>
      <c r="B92" s="9"/>
      <c r="C92" s="10">
        <f t="shared" ref="C92:F92" si="10">C87+C79+C69+C60+C52+C43+C35+C27+C19+C11</f>
        <v>121.88466666666666</v>
      </c>
      <c r="D92" s="10">
        <f t="shared" si="10"/>
        <v>126.46611111111112</v>
      </c>
      <c r="E92" s="10">
        <f t="shared" si="10"/>
        <v>511.45</v>
      </c>
      <c r="F92" s="10">
        <f t="shared" si="10"/>
        <v>3842.8477777777789</v>
      </c>
      <c r="G92" s="11"/>
      <c r="H92" s="12"/>
    </row>
    <row r="93" spans="1:8" s="13" customFormat="1" ht="14.1" customHeight="1">
      <c r="A93" s="8" t="s">
        <v>199</v>
      </c>
      <c r="B93" s="9"/>
      <c r="C93" s="10">
        <f>C92/10</f>
        <v>12.188466666666667</v>
      </c>
      <c r="D93" s="10">
        <f t="shared" ref="D93:F93" si="11">D92/10</f>
        <v>12.646611111111111</v>
      </c>
      <c r="E93" s="10">
        <f t="shared" si="11"/>
        <v>51.144999999999996</v>
      </c>
      <c r="F93" s="10">
        <f t="shared" si="11"/>
        <v>384.28477777777789</v>
      </c>
      <c r="G93" s="11"/>
      <c r="H93" s="12"/>
    </row>
    <row r="94" spans="1:8" s="13" customFormat="1" ht="14.1" customHeight="1">
      <c r="A94" s="8" t="s">
        <v>200</v>
      </c>
      <c r="B94" s="9"/>
      <c r="C94" s="10">
        <v>1</v>
      </c>
      <c r="D94" s="10">
        <v>1</v>
      </c>
      <c r="E94" s="10">
        <v>4</v>
      </c>
      <c r="F94" s="10"/>
      <c r="G94" s="11"/>
      <c r="H94" s="12"/>
    </row>
    <row r="95" spans="1:8" s="4" customFormat="1" ht="14.1" customHeight="1">
      <c r="A95" s="14"/>
      <c r="B95" s="15"/>
      <c r="C95" s="16"/>
      <c r="D95" s="16"/>
      <c r="E95" s="16"/>
      <c r="F95" s="16"/>
      <c r="G95" s="6"/>
      <c r="H95" s="7"/>
    </row>
    <row r="96" spans="1:8" s="17" customFormat="1" ht="35.450000000000003" customHeight="1">
      <c r="A96" s="145" t="s">
        <v>201</v>
      </c>
      <c r="B96" s="145"/>
      <c r="C96" s="145"/>
      <c r="D96" s="145"/>
      <c r="E96" s="145"/>
      <c r="F96" s="145"/>
      <c r="G96" s="6"/>
      <c r="H96" s="7"/>
    </row>
    <row r="97" spans="1:8" s="13" customFormat="1" ht="24" customHeight="1">
      <c r="A97" s="8" t="s">
        <v>202</v>
      </c>
      <c r="B97" s="9"/>
      <c r="C97" s="10"/>
      <c r="D97" s="10"/>
      <c r="E97" s="10" t="s">
        <v>205</v>
      </c>
      <c r="F97" s="18"/>
      <c r="G97" s="11"/>
      <c r="H97" s="12"/>
    </row>
    <row r="98" spans="1:8" s="98" customFormat="1" ht="13.5">
      <c r="A98" s="8" t="s">
        <v>206</v>
      </c>
      <c r="B98" s="112"/>
      <c r="C98" s="113"/>
      <c r="D98" s="113"/>
      <c r="E98" s="113">
        <f>(B87+B79+B69+B60+B52+B43+B35+B27+B19+B11)/10</f>
        <v>411</v>
      </c>
      <c r="F98" s="5"/>
      <c r="G98" s="6"/>
      <c r="H98" s="7"/>
    </row>
    <row r="99" spans="1:8" s="98" customFormat="1">
      <c r="B99" s="6"/>
      <c r="C99" s="5"/>
      <c r="D99" s="5"/>
      <c r="E99" s="5"/>
      <c r="F99" s="5"/>
      <c r="G99" s="6"/>
      <c r="H99" s="7"/>
    </row>
  </sheetData>
  <mergeCells count="89">
    <mergeCell ref="C1:H1"/>
    <mergeCell ref="A3:H3"/>
    <mergeCell ref="A4:H4"/>
    <mergeCell ref="A5:A6"/>
    <mergeCell ref="B5:B6"/>
    <mergeCell ref="C5:E5"/>
    <mergeCell ref="F5:F6"/>
    <mergeCell ref="G5:G6"/>
    <mergeCell ref="H5:H6"/>
    <mergeCell ref="A7:H7"/>
    <mergeCell ref="A12:H12"/>
    <mergeCell ref="A13:A14"/>
    <mergeCell ref="B13:B14"/>
    <mergeCell ref="C13:E13"/>
    <mergeCell ref="F13:F14"/>
    <mergeCell ref="G13:G14"/>
    <mergeCell ref="H13:H14"/>
    <mergeCell ref="A20:H20"/>
    <mergeCell ref="A21:A22"/>
    <mergeCell ref="B21:B22"/>
    <mergeCell ref="C21:E21"/>
    <mergeCell ref="F21:F22"/>
    <mergeCell ref="G21:G22"/>
    <mergeCell ref="H21:H22"/>
    <mergeCell ref="A28:H28"/>
    <mergeCell ref="A29:A30"/>
    <mergeCell ref="B29:B30"/>
    <mergeCell ref="C29:E29"/>
    <mergeCell ref="F29:F30"/>
    <mergeCell ref="G29:G30"/>
    <mergeCell ref="H29:H30"/>
    <mergeCell ref="A36:H36"/>
    <mergeCell ref="A37:A38"/>
    <mergeCell ref="B37:B38"/>
    <mergeCell ref="C37:E37"/>
    <mergeCell ref="F37:F38"/>
    <mergeCell ref="G37:G38"/>
    <mergeCell ref="H37:H38"/>
    <mergeCell ref="A44:H44"/>
    <mergeCell ref="A45:A46"/>
    <mergeCell ref="B45:B46"/>
    <mergeCell ref="C45:E45"/>
    <mergeCell ref="F45:F46"/>
    <mergeCell ref="G45:G46"/>
    <mergeCell ref="H45:H46"/>
    <mergeCell ref="A96:F96"/>
    <mergeCell ref="A15:H15"/>
    <mergeCell ref="A23:H23"/>
    <mergeCell ref="A89:F89"/>
    <mergeCell ref="B90:B91"/>
    <mergeCell ref="C90:E90"/>
    <mergeCell ref="F90:F91"/>
    <mergeCell ref="A80:H80"/>
    <mergeCell ref="A81:A82"/>
    <mergeCell ref="B81:B82"/>
    <mergeCell ref="C81:E81"/>
    <mergeCell ref="F81:F82"/>
    <mergeCell ref="G81:G82"/>
    <mergeCell ref="H81:H82"/>
    <mergeCell ref="A71:H71"/>
    <mergeCell ref="A72:A73"/>
    <mergeCell ref="A31:H31"/>
    <mergeCell ref="A39:H39"/>
    <mergeCell ref="G90:G91"/>
    <mergeCell ref="H90:H91"/>
    <mergeCell ref="G72:G73"/>
    <mergeCell ref="H72:H73"/>
    <mergeCell ref="A62:H62"/>
    <mergeCell ref="A63:A64"/>
    <mergeCell ref="B63:B64"/>
    <mergeCell ref="C63:E63"/>
    <mergeCell ref="F63:F64"/>
    <mergeCell ref="G63:G64"/>
    <mergeCell ref="H63:H64"/>
    <mergeCell ref="A53:H53"/>
    <mergeCell ref="A54:A55"/>
    <mergeCell ref="B54:B55"/>
    <mergeCell ref="A74:H74"/>
    <mergeCell ref="A83:H83"/>
    <mergeCell ref="A56:H56"/>
    <mergeCell ref="A65:H65"/>
    <mergeCell ref="A47:H47"/>
    <mergeCell ref="B72:B73"/>
    <mergeCell ref="C72:E72"/>
    <mergeCell ref="F72:F73"/>
    <mergeCell ref="C54:E54"/>
    <mergeCell ref="F54:F55"/>
    <mergeCell ref="G54:G55"/>
    <mergeCell ref="H54:H55"/>
  </mergeCells>
  <pageMargins left="0" right="0" top="0" bottom="0" header="0" footer="0"/>
  <pageSetup paperSize="9" scale="81" orientation="portrait" horizontalDpi="0" verticalDpi="0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H94"/>
  <sheetViews>
    <sheetView topLeftCell="A25" workbookViewId="0">
      <selection activeCell="J48" sqref="J48"/>
    </sheetView>
  </sheetViews>
  <sheetFormatPr defaultColWidth="9.1640625" defaultRowHeight="12.75"/>
  <cols>
    <col min="1" max="1" width="9.1640625" style="25"/>
    <col min="2" max="2" width="71.33203125" style="7" customWidth="1"/>
    <col min="3" max="16384" width="9.1640625" style="34"/>
  </cols>
  <sheetData>
    <row r="1" spans="1:1022" s="21" customFormat="1">
      <c r="A1" s="25"/>
      <c r="B1" s="28" t="s">
        <v>210</v>
      </c>
      <c r="C1" s="28"/>
      <c r="D1" s="28"/>
      <c r="E1" s="28"/>
      <c r="F1" s="28"/>
      <c r="G1" s="28"/>
      <c r="H1" s="28"/>
      <c r="I1" s="28"/>
      <c r="J1" s="28"/>
      <c r="K1" s="28"/>
      <c r="L1" s="28"/>
      <c r="AME1" s="34"/>
      <c r="AMF1" s="34"/>
      <c r="AMG1" s="34"/>
      <c r="AMH1" s="34"/>
    </row>
    <row r="2" spans="1:1022" s="21" customFormat="1" ht="15">
      <c r="A2" s="25"/>
      <c r="B2" s="29" t="s">
        <v>211</v>
      </c>
      <c r="C2" s="29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AME2" s="34"/>
      <c r="AMF2" s="34"/>
      <c r="AMG2" s="34"/>
      <c r="AMH2" s="34"/>
    </row>
    <row r="3" spans="1:1022" s="21" customFormat="1" ht="15">
      <c r="A3" s="25"/>
      <c r="B3" s="30" t="s">
        <v>254</v>
      </c>
      <c r="C3" s="30"/>
      <c r="D3" s="30"/>
      <c r="E3" s="23"/>
      <c r="F3" s="23"/>
      <c r="G3" s="23"/>
      <c r="H3" s="23"/>
      <c r="I3" s="23"/>
      <c r="J3" s="23"/>
      <c r="K3" s="23"/>
      <c r="L3" s="23"/>
      <c r="M3" s="23"/>
      <c r="N3" s="23"/>
      <c r="AME3" s="34"/>
      <c r="AMF3" s="34"/>
      <c r="AMG3" s="34"/>
      <c r="AMH3" s="34"/>
    </row>
    <row r="4" spans="1:1022" s="24" customFormat="1" ht="12.75" customHeight="1">
      <c r="A4" s="25"/>
      <c r="B4" s="27" t="s">
        <v>212</v>
      </c>
      <c r="C4" s="31" t="s">
        <v>213</v>
      </c>
      <c r="D4" s="32"/>
      <c r="E4" s="32"/>
      <c r="F4" s="32"/>
      <c r="G4" s="32"/>
      <c r="H4" s="32"/>
      <c r="I4" s="32"/>
      <c r="J4" s="32"/>
      <c r="K4" s="32"/>
      <c r="L4" s="32"/>
      <c r="M4" s="39"/>
      <c r="N4" s="39"/>
      <c r="AME4" s="34"/>
      <c r="AMF4" s="34"/>
      <c r="AMG4" s="34"/>
      <c r="AMH4" s="34"/>
    </row>
    <row r="5" spans="1:1022" s="24" customFormat="1">
      <c r="A5" s="93"/>
      <c r="B5" s="26"/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6">
        <v>8</v>
      </c>
      <c r="K5" s="26">
        <v>9</v>
      </c>
      <c r="L5" s="26">
        <v>10</v>
      </c>
      <c r="M5" s="26">
        <v>11</v>
      </c>
      <c r="N5" s="26">
        <v>12</v>
      </c>
      <c r="AME5" s="34"/>
      <c r="AMF5" s="34"/>
      <c r="AMG5" s="34"/>
      <c r="AMH5" s="34"/>
    </row>
    <row r="6" spans="1:1022" s="36" customFormat="1" ht="13.35" customHeight="1">
      <c r="A6" s="33" t="s">
        <v>214</v>
      </c>
      <c r="B6" s="120" t="s">
        <v>0</v>
      </c>
      <c r="C6" s="33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022" s="36" customFormat="1" ht="26.65" customHeight="1">
      <c r="A7" s="33"/>
      <c r="B7" s="120"/>
      <c r="C7" s="3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022">
      <c r="A8" s="95">
        <v>1</v>
      </c>
      <c r="B8" s="42" t="s">
        <v>13</v>
      </c>
      <c r="C8" s="27" t="s">
        <v>215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022" ht="25.5">
      <c r="A9" s="95">
        <v>1</v>
      </c>
      <c r="B9" s="42" t="s">
        <v>34</v>
      </c>
      <c r="C9" s="27" t="s">
        <v>215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022">
      <c r="A10" s="95">
        <v>1</v>
      </c>
      <c r="B10" s="19" t="s">
        <v>260</v>
      </c>
      <c r="C10" s="27" t="s">
        <v>215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022">
      <c r="A11" s="95">
        <v>1</v>
      </c>
      <c r="B11" s="42" t="s">
        <v>10</v>
      </c>
      <c r="C11" s="27" t="s">
        <v>215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022">
      <c r="A12" s="95">
        <v>1</v>
      </c>
      <c r="B12" s="42" t="s">
        <v>129</v>
      </c>
      <c r="C12" s="27" t="s">
        <v>215</v>
      </c>
      <c r="D12" s="40"/>
      <c r="E12" s="40"/>
      <c r="F12" s="40"/>
      <c r="G12" s="40"/>
      <c r="H12" s="40"/>
      <c r="I12" s="40"/>
      <c r="J12" s="40"/>
      <c r="K12" s="27" t="s">
        <v>215</v>
      </c>
      <c r="L12" s="40"/>
      <c r="M12" s="40"/>
      <c r="N12" s="40"/>
    </row>
    <row r="13" spans="1:1022">
      <c r="A13" s="95">
        <v>1</v>
      </c>
      <c r="B13" s="42" t="s">
        <v>107</v>
      </c>
      <c r="C13" s="27" t="s">
        <v>215</v>
      </c>
      <c r="D13" s="40"/>
      <c r="E13" s="27" t="s">
        <v>215</v>
      </c>
      <c r="F13" s="40"/>
      <c r="G13" s="40"/>
      <c r="H13" s="40"/>
      <c r="I13" s="40"/>
      <c r="J13" s="40"/>
      <c r="K13" s="40"/>
      <c r="L13" s="40"/>
      <c r="M13" s="40"/>
      <c r="N13" s="40"/>
    </row>
    <row r="14" spans="1:1022">
      <c r="A14" s="95">
        <v>1</v>
      </c>
      <c r="B14" s="42" t="s">
        <v>29</v>
      </c>
      <c r="C14" s="27" t="s">
        <v>215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022">
      <c r="A15" s="95">
        <v>1</v>
      </c>
      <c r="B15" s="42" t="s">
        <v>140</v>
      </c>
      <c r="C15" s="27" t="s">
        <v>215</v>
      </c>
      <c r="D15" s="40"/>
      <c r="E15" s="40"/>
      <c r="F15" s="40"/>
      <c r="G15" s="40"/>
      <c r="H15" s="40"/>
      <c r="I15" s="40"/>
      <c r="J15" s="40"/>
      <c r="K15" s="40"/>
      <c r="L15" s="40"/>
      <c r="M15" s="27" t="s">
        <v>215</v>
      </c>
      <c r="N15" s="40"/>
    </row>
    <row r="16" spans="1:1022">
      <c r="A16" s="95">
        <v>1</v>
      </c>
      <c r="B16" s="42" t="s">
        <v>27</v>
      </c>
      <c r="C16" s="27" t="s">
        <v>215</v>
      </c>
      <c r="D16" s="40"/>
      <c r="E16" s="40"/>
      <c r="F16" s="40"/>
      <c r="G16" s="40"/>
      <c r="H16" s="27" t="s">
        <v>215</v>
      </c>
      <c r="I16" s="40"/>
      <c r="J16" s="40"/>
      <c r="K16" s="40"/>
      <c r="L16" s="40"/>
      <c r="M16" s="40"/>
      <c r="N16" s="40"/>
    </row>
    <row r="17" spans="1:14">
      <c r="A17" s="95">
        <v>1</v>
      </c>
      <c r="B17" s="42" t="s">
        <v>158</v>
      </c>
      <c r="C17" s="27" t="s">
        <v>215</v>
      </c>
      <c r="D17" s="40"/>
      <c r="E17" s="27" t="s">
        <v>215</v>
      </c>
      <c r="F17" s="27" t="s">
        <v>215</v>
      </c>
      <c r="G17" s="27" t="s">
        <v>215</v>
      </c>
      <c r="H17" s="27" t="s">
        <v>215</v>
      </c>
      <c r="I17" s="27" t="s">
        <v>215</v>
      </c>
      <c r="J17" s="40"/>
      <c r="K17" s="40"/>
      <c r="L17" s="27" t="s">
        <v>215</v>
      </c>
      <c r="M17" s="27" t="s">
        <v>215</v>
      </c>
      <c r="N17" s="27" t="s">
        <v>215</v>
      </c>
    </row>
    <row r="18" spans="1:14">
      <c r="A18" s="95">
        <v>2</v>
      </c>
      <c r="B18" s="42" t="s">
        <v>43</v>
      </c>
      <c r="C18" s="40"/>
      <c r="D18" s="27" t="s">
        <v>215</v>
      </c>
      <c r="E18" s="40"/>
      <c r="F18" s="40"/>
      <c r="G18" s="40"/>
      <c r="H18" s="40"/>
      <c r="I18" s="40"/>
      <c r="J18" s="27" t="s">
        <v>215</v>
      </c>
      <c r="K18" s="40"/>
      <c r="L18" s="40"/>
      <c r="M18" s="40"/>
      <c r="N18" s="40"/>
    </row>
    <row r="19" spans="1:14">
      <c r="A19" s="95">
        <v>2</v>
      </c>
      <c r="B19" s="42" t="s">
        <v>41</v>
      </c>
      <c r="C19" s="40"/>
      <c r="D19" s="27" t="s">
        <v>215</v>
      </c>
      <c r="E19" s="40"/>
      <c r="F19" s="40"/>
      <c r="G19" s="27" t="s">
        <v>215</v>
      </c>
      <c r="H19" s="40"/>
      <c r="I19" s="40"/>
      <c r="J19" s="40"/>
      <c r="K19" s="40"/>
      <c r="L19" s="40"/>
      <c r="M19" s="40"/>
      <c r="N19" s="40"/>
    </row>
    <row r="20" spans="1:14">
      <c r="A20" s="95">
        <v>2</v>
      </c>
      <c r="B20" s="42" t="s">
        <v>208</v>
      </c>
      <c r="C20" s="40"/>
      <c r="D20" s="27" t="s">
        <v>215</v>
      </c>
      <c r="E20" s="40"/>
      <c r="F20" s="40"/>
      <c r="G20" s="40"/>
      <c r="H20" s="40"/>
      <c r="I20" s="40"/>
      <c r="J20" s="27" t="s">
        <v>215</v>
      </c>
      <c r="K20" s="40"/>
      <c r="L20" s="40"/>
      <c r="M20" s="40"/>
      <c r="N20" s="40"/>
    </row>
    <row r="21" spans="1:14">
      <c r="A21" s="95">
        <v>2</v>
      </c>
      <c r="B21" s="42" t="s">
        <v>46</v>
      </c>
      <c r="C21" s="40"/>
      <c r="D21" s="27" t="s">
        <v>215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>
      <c r="A22" s="95">
        <v>2</v>
      </c>
      <c r="B22" s="42" t="s">
        <v>161</v>
      </c>
      <c r="C22" s="40"/>
      <c r="D22" s="27" t="s">
        <v>215</v>
      </c>
      <c r="E22" s="40"/>
      <c r="F22" s="40"/>
      <c r="G22" s="27" t="s">
        <v>215</v>
      </c>
      <c r="H22" s="40"/>
      <c r="I22" s="40"/>
      <c r="J22" s="40"/>
      <c r="K22" s="40"/>
      <c r="L22" s="40"/>
      <c r="M22" s="40"/>
      <c r="N22" s="40"/>
    </row>
    <row r="23" spans="1:14">
      <c r="A23" s="95">
        <v>2</v>
      </c>
      <c r="B23" s="42" t="s">
        <v>48</v>
      </c>
      <c r="C23" s="40"/>
      <c r="D23" s="27" t="s">
        <v>215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>
      <c r="A24" s="95">
        <v>2</v>
      </c>
      <c r="B24" s="42" t="s">
        <v>51</v>
      </c>
      <c r="C24" s="40"/>
      <c r="D24" s="27" t="s">
        <v>215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>
      <c r="A25" s="95">
        <v>2</v>
      </c>
      <c r="B25" s="42" t="s">
        <v>157</v>
      </c>
      <c r="C25" s="40"/>
      <c r="D25" s="27" t="s">
        <v>215</v>
      </c>
      <c r="E25" s="40"/>
      <c r="F25" s="40"/>
      <c r="G25" s="40"/>
      <c r="H25" s="40"/>
      <c r="I25" s="40"/>
      <c r="J25" s="27" t="s">
        <v>215</v>
      </c>
      <c r="K25" s="27" t="s">
        <v>215</v>
      </c>
      <c r="L25" s="40"/>
      <c r="M25" s="40"/>
      <c r="N25" s="40"/>
    </row>
    <row r="26" spans="1:14">
      <c r="A26" s="95">
        <v>2</v>
      </c>
      <c r="B26" s="42" t="s">
        <v>37</v>
      </c>
      <c r="C26" s="40"/>
      <c r="D26" s="27" t="s">
        <v>215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>
      <c r="A27" s="95">
        <v>3</v>
      </c>
      <c r="B27" s="42" t="s">
        <v>25</v>
      </c>
      <c r="C27" s="40"/>
      <c r="D27" s="27"/>
      <c r="E27" s="27" t="s">
        <v>215</v>
      </c>
      <c r="F27" s="40"/>
      <c r="G27" s="40"/>
      <c r="H27" s="40"/>
      <c r="I27" s="40"/>
      <c r="J27" s="40"/>
      <c r="K27" s="40"/>
      <c r="L27" s="40"/>
      <c r="M27" s="27" t="s">
        <v>215</v>
      </c>
      <c r="N27" s="40"/>
    </row>
    <row r="28" spans="1:14">
      <c r="A28" s="95">
        <v>3</v>
      </c>
      <c r="B28" s="42" t="s">
        <v>63</v>
      </c>
      <c r="C28" s="40"/>
      <c r="D28" s="40"/>
      <c r="E28" s="27" t="s">
        <v>215</v>
      </c>
      <c r="F28" s="40"/>
      <c r="G28" s="40"/>
      <c r="H28" s="40"/>
      <c r="I28" s="40"/>
      <c r="J28" s="40"/>
      <c r="K28" s="40"/>
      <c r="L28" s="40"/>
      <c r="M28" s="40"/>
      <c r="N28" s="40"/>
    </row>
    <row r="29" spans="1:14">
      <c r="A29" s="95">
        <v>3</v>
      </c>
      <c r="B29" s="42" t="s">
        <v>57</v>
      </c>
      <c r="C29" s="40"/>
      <c r="D29" s="40"/>
      <c r="E29" s="27" t="s">
        <v>215</v>
      </c>
      <c r="F29" s="40"/>
      <c r="G29" s="40"/>
      <c r="H29" s="40"/>
      <c r="I29" s="40"/>
      <c r="J29" s="40"/>
      <c r="K29" s="40"/>
      <c r="L29" s="40"/>
      <c r="M29" s="40"/>
      <c r="N29" s="40"/>
    </row>
    <row r="30" spans="1:14">
      <c r="A30" s="95">
        <v>3</v>
      </c>
      <c r="B30" s="42" t="s">
        <v>65</v>
      </c>
      <c r="C30" s="40"/>
      <c r="D30" s="40"/>
      <c r="E30" s="27" t="s">
        <v>215</v>
      </c>
      <c r="F30" s="40"/>
      <c r="G30" s="40"/>
      <c r="H30" s="40"/>
      <c r="I30" s="40"/>
      <c r="J30" s="40"/>
      <c r="K30" s="40"/>
      <c r="L30" s="40"/>
      <c r="M30" s="40"/>
      <c r="N30" s="40"/>
    </row>
    <row r="31" spans="1:14">
      <c r="A31" s="95">
        <v>3</v>
      </c>
      <c r="B31" s="42" t="s">
        <v>53</v>
      </c>
      <c r="C31" s="40"/>
      <c r="D31" s="40"/>
      <c r="E31" s="27" t="s">
        <v>215</v>
      </c>
      <c r="F31" s="40"/>
      <c r="G31" s="40"/>
      <c r="H31" s="40"/>
      <c r="I31" s="40"/>
      <c r="J31" s="27" t="s">
        <v>215</v>
      </c>
      <c r="K31" s="40"/>
      <c r="L31" s="27" t="s">
        <v>215</v>
      </c>
      <c r="M31" s="40"/>
      <c r="N31" s="27" t="s">
        <v>215</v>
      </c>
    </row>
    <row r="32" spans="1:14">
      <c r="A32" s="95">
        <v>3</v>
      </c>
      <c r="B32" s="42" t="s">
        <v>61</v>
      </c>
      <c r="C32" s="40"/>
      <c r="D32" s="40"/>
      <c r="E32" s="27" t="s">
        <v>215</v>
      </c>
      <c r="F32" s="40"/>
      <c r="G32" s="40"/>
      <c r="H32" s="40"/>
      <c r="I32" s="27" t="s">
        <v>215</v>
      </c>
      <c r="J32" s="40"/>
      <c r="K32" s="40"/>
      <c r="L32" s="40"/>
      <c r="M32" s="40"/>
      <c r="N32" s="40"/>
    </row>
    <row r="33" spans="1:14">
      <c r="A33" s="95">
        <v>3</v>
      </c>
      <c r="B33" s="42" t="s">
        <v>55</v>
      </c>
      <c r="C33" s="40"/>
      <c r="D33" s="40"/>
      <c r="E33" s="27" t="s">
        <v>215</v>
      </c>
      <c r="F33" s="40"/>
      <c r="G33" s="40"/>
      <c r="H33" s="40"/>
      <c r="I33" s="40"/>
      <c r="J33" s="40"/>
      <c r="K33" s="40"/>
      <c r="L33" s="40"/>
      <c r="M33" s="27" t="s">
        <v>215</v>
      </c>
      <c r="N33" s="40"/>
    </row>
    <row r="34" spans="1:14">
      <c r="A34" s="95">
        <v>3</v>
      </c>
      <c r="B34" s="42" t="s">
        <v>155</v>
      </c>
      <c r="C34" s="40"/>
      <c r="D34" s="40"/>
      <c r="E34" s="27" t="s">
        <v>215</v>
      </c>
      <c r="F34" s="40"/>
      <c r="G34" s="40"/>
      <c r="H34" s="40"/>
      <c r="I34" s="40"/>
      <c r="J34" s="40"/>
      <c r="K34" s="40"/>
      <c r="L34" s="40"/>
      <c r="M34" s="40"/>
      <c r="N34" s="40"/>
    </row>
    <row r="35" spans="1:14">
      <c r="A35" s="95">
        <v>3</v>
      </c>
      <c r="B35" s="42" t="s">
        <v>59</v>
      </c>
      <c r="C35" s="40"/>
      <c r="D35" s="40"/>
      <c r="E35" s="27" t="s">
        <v>215</v>
      </c>
      <c r="F35" s="40"/>
      <c r="G35" s="40"/>
      <c r="H35" s="40"/>
      <c r="I35" s="40"/>
      <c r="J35" s="40"/>
      <c r="K35" s="40"/>
      <c r="L35" s="40"/>
      <c r="M35" s="40"/>
      <c r="N35" s="40"/>
    </row>
    <row r="36" spans="1:14">
      <c r="A36" s="95">
        <v>4</v>
      </c>
      <c r="B36" s="42" t="s">
        <v>69</v>
      </c>
      <c r="C36" s="40"/>
      <c r="D36" s="40"/>
      <c r="E36" s="40"/>
      <c r="F36" s="27" t="s">
        <v>215</v>
      </c>
      <c r="G36" s="40"/>
      <c r="H36" s="40"/>
      <c r="I36" s="40"/>
      <c r="J36" s="40"/>
      <c r="K36" s="40"/>
      <c r="L36" s="40"/>
      <c r="M36" s="40"/>
      <c r="N36" s="40"/>
    </row>
    <row r="37" spans="1:14">
      <c r="A37" s="95">
        <v>4</v>
      </c>
      <c r="B37" s="42" t="s">
        <v>71</v>
      </c>
      <c r="C37" s="40"/>
      <c r="D37" s="40"/>
      <c r="E37" s="40"/>
      <c r="F37" s="27" t="s">
        <v>215</v>
      </c>
      <c r="G37" s="40"/>
      <c r="H37" s="40"/>
      <c r="I37" s="40"/>
      <c r="J37" s="40"/>
      <c r="K37" s="40"/>
      <c r="L37" s="40"/>
      <c r="M37" s="40"/>
      <c r="N37" s="40"/>
    </row>
    <row r="38" spans="1:14">
      <c r="A38" s="95">
        <v>4</v>
      </c>
      <c r="B38" s="42" t="s">
        <v>73</v>
      </c>
      <c r="C38" s="40"/>
      <c r="D38" s="40"/>
      <c r="E38" s="40"/>
      <c r="F38" s="27" t="s">
        <v>215</v>
      </c>
      <c r="G38" s="40"/>
      <c r="H38" s="40"/>
      <c r="I38" s="27" t="s">
        <v>215</v>
      </c>
      <c r="J38" s="40"/>
      <c r="K38" s="27" t="s">
        <v>215</v>
      </c>
      <c r="L38" s="40"/>
      <c r="M38" s="40"/>
      <c r="N38" s="40"/>
    </row>
    <row r="39" spans="1:14">
      <c r="A39" s="95">
        <v>4</v>
      </c>
      <c r="B39" s="42" t="s">
        <v>75</v>
      </c>
      <c r="C39" s="40"/>
      <c r="D39" s="40"/>
      <c r="E39" s="40"/>
      <c r="F39" s="27" t="s">
        <v>215</v>
      </c>
      <c r="G39" s="40"/>
      <c r="H39" s="40"/>
      <c r="I39" s="40"/>
      <c r="J39" s="40"/>
      <c r="K39" s="40"/>
      <c r="L39" s="40"/>
      <c r="M39" s="40"/>
      <c r="N39" s="40"/>
    </row>
    <row r="40" spans="1:14">
      <c r="A40" s="95">
        <v>4</v>
      </c>
      <c r="B40" s="42" t="s">
        <v>159</v>
      </c>
      <c r="C40" s="40"/>
      <c r="D40" s="27" t="s">
        <v>215</v>
      </c>
      <c r="E40" s="40"/>
      <c r="F40" s="27" t="s">
        <v>215</v>
      </c>
      <c r="G40" s="40"/>
      <c r="H40" s="40"/>
      <c r="I40" s="27" t="s">
        <v>215</v>
      </c>
      <c r="J40" s="40"/>
      <c r="K40" s="40"/>
      <c r="L40" s="40"/>
      <c r="M40" s="27" t="s">
        <v>215</v>
      </c>
      <c r="N40" s="40"/>
    </row>
    <row r="41" spans="1:14">
      <c r="A41" s="95">
        <v>4</v>
      </c>
      <c r="B41" s="42" t="s">
        <v>160</v>
      </c>
      <c r="C41" s="40"/>
      <c r="D41" s="40"/>
      <c r="E41" s="40"/>
      <c r="F41" s="27" t="s">
        <v>215</v>
      </c>
      <c r="G41" s="40"/>
      <c r="H41" s="40"/>
      <c r="I41" s="40"/>
      <c r="J41" s="40"/>
      <c r="K41" s="40"/>
      <c r="L41" s="27" t="s">
        <v>215</v>
      </c>
      <c r="M41" s="40"/>
      <c r="N41" s="40"/>
    </row>
    <row r="42" spans="1:14">
      <c r="A42" s="95">
        <v>4</v>
      </c>
      <c r="B42" s="42" t="s">
        <v>66</v>
      </c>
      <c r="C42" s="40"/>
      <c r="D42" s="40"/>
      <c r="E42" s="40"/>
      <c r="F42" s="27" t="s">
        <v>215</v>
      </c>
      <c r="G42" s="40"/>
      <c r="H42" s="40"/>
      <c r="I42" s="40"/>
      <c r="J42" s="40"/>
      <c r="K42" s="40"/>
      <c r="L42" s="40"/>
      <c r="M42" s="40"/>
      <c r="N42" s="40"/>
    </row>
    <row r="43" spans="1:14">
      <c r="A43" s="95">
        <v>4</v>
      </c>
      <c r="B43" s="42" t="s">
        <v>68</v>
      </c>
      <c r="C43" s="40"/>
      <c r="D43" s="40"/>
      <c r="E43" s="40"/>
      <c r="F43" s="27" t="s">
        <v>215</v>
      </c>
      <c r="G43" s="40"/>
      <c r="H43" s="40"/>
      <c r="I43" s="40"/>
      <c r="J43" s="40"/>
      <c r="K43" s="40"/>
      <c r="L43" s="40"/>
      <c r="M43" s="40"/>
      <c r="N43" s="40"/>
    </row>
    <row r="44" spans="1:14">
      <c r="A44" s="95">
        <v>4</v>
      </c>
      <c r="B44" s="42" t="s">
        <v>16</v>
      </c>
      <c r="C44" s="40"/>
      <c r="D44" s="40"/>
      <c r="E44" s="40"/>
      <c r="F44" s="27" t="s">
        <v>215</v>
      </c>
      <c r="G44" s="40"/>
      <c r="H44" s="27" t="s">
        <v>215</v>
      </c>
      <c r="I44" s="27" t="s">
        <v>215</v>
      </c>
      <c r="J44" s="40"/>
      <c r="K44" s="40"/>
      <c r="L44" s="40"/>
      <c r="M44" s="40"/>
      <c r="N44" s="40"/>
    </row>
    <row r="45" spans="1:14">
      <c r="A45" s="95">
        <v>5</v>
      </c>
      <c r="B45" s="42" t="s">
        <v>163</v>
      </c>
      <c r="C45" s="40"/>
      <c r="D45" s="40"/>
      <c r="E45" s="40"/>
      <c r="F45" s="40"/>
      <c r="G45" s="27" t="s">
        <v>215</v>
      </c>
      <c r="H45" s="40"/>
      <c r="I45" s="40"/>
      <c r="J45" s="40"/>
      <c r="K45" s="40"/>
      <c r="L45" s="27" t="s">
        <v>215</v>
      </c>
      <c r="M45" s="40"/>
      <c r="N45" s="27" t="s">
        <v>215</v>
      </c>
    </row>
    <row r="46" spans="1:14">
      <c r="A46" s="95">
        <v>5</v>
      </c>
      <c r="B46" s="42" t="s">
        <v>80</v>
      </c>
      <c r="C46" s="40"/>
      <c r="D46" s="40"/>
      <c r="E46" s="40"/>
      <c r="F46" s="40"/>
      <c r="G46" s="27" t="s">
        <v>215</v>
      </c>
      <c r="H46" s="40"/>
      <c r="I46" s="40"/>
      <c r="J46" s="27" t="s">
        <v>215</v>
      </c>
      <c r="K46" s="40"/>
      <c r="L46" s="40"/>
      <c r="M46" s="27" t="s">
        <v>215</v>
      </c>
      <c r="N46" s="40"/>
    </row>
    <row r="47" spans="1:14">
      <c r="A47" s="95">
        <v>5</v>
      </c>
      <c r="B47" s="42" t="s">
        <v>85</v>
      </c>
      <c r="C47" s="40"/>
      <c r="D47" s="40"/>
      <c r="E47" s="40"/>
      <c r="F47" s="40"/>
      <c r="G47" s="27" t="s">
        <v>215</v>
      </c>
      <c r="H47" s="40"/>
      <c r="I47" s="40"/>
      <c r="J47" s="40"/>
      <c r="K47" s="40"/>
      <c r="L47" s="40"/>
      <c r="M47" s="40"/>
      <c r="N47" s="40"/>
    </row>
    <row r="48" spans="1:14">
      <c r="A48" s="95">
        <v>5</v>
      </c>
      <c r="B48" s="42" t="s">
        <v>87</v>
      </c>
      <c r="C48" s="27" t="s">
        <v>215</v>
      </c>
      <c r="D48" s="40"/>
      <c r="E48" s="27"/>
      <c r="F48" s="40"/>
      <c r="G48" s="27" t="s">
        <v>215</v>
      </c>
      <c r="H48" s="40"/>
      <c r="I48" s="27" t="s">
        <v>215</v>
      </c>
      <c r="J48" s="27" t="s">
        <v>215</v>
      </c>
      <c r="K48" s="27"/>
      <c r="L48" s="27"/>
      <c r="M48" s="40"/>
      <c r="N48" s="40"/>
    </row>
    <row r="49" spans="1:14">
      <c r="A49" s="95">
        <v>5</v>
      </c>
      <c r="B49" s="42" t="s">
        <v>90</v>
      </c>
      <c r="C49" s="40"/>
      <c r="D49" s="40"/>
      <c r="E49" s="40"/>
      <c r="F49" s="40"/>
      <c r="G49" s="27" t="s">
        <v>215</v>
      </c>
      <c r="H49" s="40"/>
      <c r="I49" s="40"/>
      <c r="J49" s="40"/>
      <c r="K49" s="40"/>
      <c r="L49" s="40"/>
      <c r="M49" s="40"/>
      <c r="N49" s="27" t="s">
        <v>215</v>
      </c>
    </row>
    <row r="50" spans="1:14">
      <c r="A50" s="95">
        <v>5</v>
      </c>
      <c r="B50" s="42" t="s">
        <v>77</v>
      </c>
      <c r="C50" s="40"/>
      <c r="D50" s="40"/>
      <c r="E50" s="40"/>
      <c r="F50" s="40"/>
      <c r="G50" s="27" t="s">
        <v>215</v>
      </c>
      <c r="H50" s="40"/>
      <c r="I50" s="40"/>
      <c r="J50" s="40"/>
      <c r="K50" s="40"/>
      <c r="L50" s="40"/>
      <c r="M50" s="40"/>
      <c r="N50" s="40"/>
    </row>
    <row r="51" spans="1:14">
      <c r="A51" s="95">
        <v>5</v>
      </c>
      <c r="B51" s="42" t="s">
        <v>78</v>
      </c>
      <c r="C51" s="40"/>
      <c r="D51" s="40"/>
      <c r="E51" s="40"/>
      <c r="F51" s="40"/>
      <c r="G51" s="27" t="s">
        <v>215</v>
      </c>
      <c r="H51" s="40"/>
      <c r="I51" s="40"/>
      <c r="J51" s="40"/>
      <c r="K51" s="40"/>
      <c r="L51" s="40"/>
      <c r="M51" s="40"/>
      <c r="N51" s="40"/>
    </row>
    <row r="52" spans="1:14">
      <c r="A52" s="95">
        <v>5</v>
      </c>
      <c r="B52" s="42" t="s">
        <v>81</v>
      </c>
      <c r="C52" s="40"/>
      <c r="D52" s="40"/>
      <c r="E52" s="40"/>
      <c r="F52" s="40"/>
      <c r="G52" s="27" t="s">
        <v>215</v>
      </c>
      <c r="H52" s="40"/>
      <c r="I52" s="40"/>
      <c r="J52" s="40"/>
      <c r="K52" s="40"/>
      <c r="L52" s="40"/>
      <c r="M52" s="40"/>
      <c r="N52" s="40"/>
    </row>
    <row r="53" spans="1:14">
      <c r="A53" s="95">
        <v>5</v>
      </c>
      <c r="B53" s="42" t="s">
        <v>83</v>
      </c>
      <c r="C53" s="40"/>
      <c r="D53" s="40"/>
      <c r="E53" s="40"/>
      <c r="F53" s="40"/>
      <c r="G53" s="27" t="s">
        <v>215</v>
      </c>
      <c r="H53" s="40"/>
      <c r="I53" s="40"/>
      <c r="J53" s="40"/>
      <c r="K53" s="40"/>
      <c r="L53" s="40"/>
      <c r="M53" s="40"/>
      <c r="N53" s="40"/>
    </row>
    <row r="54" spans="1:14">
      <c r="A54" s="95">
        <v>6</v>
      </c>
      <c r="B54" s="42" t="s">
        <v>94</v>
      </c>
      <c r="C54" s="40"/>
      <c r="D54" s="40"/>
      <c r="E54" s="40"/>
      <c r="F54" s="40"/>
      <c r="G54" s="40"/>
      <c r="H54" s="27" t="s">
        <v>215</v>
      </c>
      <c r="I54" s="40"/>
      <c r="J54" s="40"/>
      <c r="K54" s="40"/>
      <c r="L54" s="40"/>
      <c r="M54" s="40"/>
      <c r="N54" s="40"/>
    </row>
    <row r="55" spans="1:14">
      <c r="A55" s="95">
        <v>6</v>
      </c>
      <c r="B55" s="42" t="s">
        <v>96</v>
      </c>
      <c r="C55" s="40"/>
      <c r="D55" s="40"/>
      <c r="E55" s="40"/>
      <c r="F55" s="40"/>
      <c r="G55" s="40"/>
      <c r="H55" s="27" t="s">
        <v>215</v>
      </c>
      <c r="I55" s="40"/>
      <c r="J55" s="40"/>
      <c r="K55" s="40"/>
      <c r="L55" s="40"/>
      <c r="M55" s="40"/>
      <c r="N55" s="40"/>
    </row>
    <row r="56" spans="1:14">
      <c r="A56" s="95">
        <v>6</v>
      </c>
      <c r="B56" s="38" t="s">
        <v>262</v>
      </c>
      <c r="C56" s="40"/>
      <c r="D56" s="40"/>
      <c r="E56" s="40"/>
      <c r="F56" s="40"/>
      <c r="G56" s="40"/>
      <c r="H56" s="27" t="s">
        <v>215</v>
      </c>
      <c r="I56" s="40"/>
      <c r="J56" s="40"/>
      <c r="K56" s="27" t="s">
        <v>215</v>
      </c>
      <c r="L56" s="40"/>
      <c r="M56" s="40"/>
      <c r="N56" s="40"/>
    </row>
    <row r="57" spans="1:14">
      <c r="A57" s="95">
        <v>6</v>
      </c>
      <c r="B57" s="42" t="s">
        <v>98</v>
      </c>
      <c r="C57" s="40"/>
      <c r="D57" s="40"/>
      <c r="E57" s="40"/>
      <c r="F57" s="40"/>
      <c r="G57" s="40"/>
      <c r="H57" s="27" t="s">
        <v>215</v>
      </c>
      <c r="I57" s="40"/>
      <c r="J57" s="40"/>
      <c r="K57" s="40"/>
      <c r="L57" s="40"/>
      <c r="M57" s="40"/>
      <c r="N57" s="40"/>
    </row>
    <row r="58" spans="1:14">
      <c r="A58" s="95">
        <v>6</v>
      </c>
      <c r="B58" s="42" t="s">
        <v>99</v>
      </c>
      <c r="C58" s="40"/>
      <c r="D58" s="40"/>
      <c r="E58" s="40"/>
      <c r="F58" s="40"/>
      <c r="G58" s="40"/>
      <c r="H58" s="27" t="s">
        <v>215</v>
      </c>
      <c r="I58" s="40"/>
      <c r="J58" s="40"/>
      <c r="K58" s="40"/>
      <c r="L58" s="40"/>
      <c r="M58" s="40"/>
      <c r="N58" s="40"/>
    </row>
    <row r="59" spans="1:14">
      <c r="A59" s="95">
        <v>6</v>
      </c>
      <c r="B59" s="42" t="s">
        <v>92</v>
      </c>
      <c r="C59" s="40"/>
      <c r="D59" s="40"/>
      <c r="E59" s="40"/>
      <c r="F59" s="40"/>
      <c r="G59" s="27"/>
      <c r="H59" s="27" t="s">
        <v>215</v>
      </c>
      <c r="I59" s="40"/>
      <c r="J59" s="40"/>
      <c r="K59" s="40"/>
      <c r="L59" s="40"/>
      <c r="M59" s="40"/>
      <c r="N59" s="40"/>
    </row>
    <row r="60" spans="1:14">
      <c r="A60" s="95">
        <v>7</v>
      </c>
      <c r="B60" s="42" t="s">
        <v>112</v>
      </c>
      <c r="C60" s="40"/>
      <c r="D60" s="40"/>
      <c r="E60" s="40"/>
      <c r="F60" s="40"/>
      <c r="G60" s="40"/>
      <c r="H60" s="40"/>
      <c r="I60" s="27" t="s">
        <v>215</v>
      </c>
      <c r="J60" s="40"/>
      <c r="K60" s="40"/>
      <c r="L60" s="40"/>
      <c r="M60" s="40"/>
      <c r="N60" s="40"/>
    </row>
    <row r="61" spans="1:14">
      <c r="A61" s="95">
        <v>7</v>
      </c>
      <c r="B61" s="42" t="s">
        <v>113</v>
      </c>
      <c r="C61" s="40"/>
      <c r="D61" s="40"/>
      <c r="E61" s="40"/>
      <c r="F61" s="40"/>
      <c r="G61" s="40"/>
      <c r="H61" s="40"/>
      <c r="I61" s="27" t="s">
        <v>215</v>
      </c>
      <c r="J61" s="40"/>
      <c r="K61" s="40"/>
      <c r="L61" s="40"/>
      <c r="M61" s="40"/>
      <c r="N61" s="40"/>
    </row>
    <row r="62" spans="1:14">
      <c r="A62" s="95">
        <v>7</v>
      </c>
      <c r="B62" s="42" t="s">
        <v>103</v>
      </c>
      <c r="C62" s="40"/>
      <c r="D62" s="40"/>
      <c r="E62" s="40"/>
      <c r="F62" s="40"/>
      <c r="G62" s="40"/>
      <c r="H62" s="40"/>
      <c r="I62" s="27" t="s">
        <v>215</v>
      </c>
      <c r="J62" s="40"/>
      <c r="K62" s="40"/>
      <c r="L62" s="40"/>
      <c r="M62" s="40"/>
      <c r="N62" s="40"/>
    </row>
    <row r="63" spans="1:14">
      <c r="A63" s="95">
        <v>7</v>
      </c>
      <c r="B63" s="42" t="s">
        <v>109</v>
      </c>
      <c r="C63" s="40"/>
      <c r="D63" s="40"/>
      <c r="E63" s="40"/>
      <c r="F63" s="40"/>
      <c r="G63" s="40"/>
      <c r="H63" s="40"/>
      <c r="I63" s="27" t="s">
        <v>215</v>
      </c>
      <c r="J63" s="40"/>
      <c r="K63" s="40"/>
      <c r="L63" s="40"/>
      <c r="M63" s="40"/>
      <c r="N63" s="40"/>
    </row>
    <row r="64" spans="1:14">
      <c r="A64" s="95">
        <v>7</v>
      </c>
      <c r="B64" s="19" t="s">
        <v>258</v>
      </c>
      <c r="C64" s="40"/>
      <c r="D64" s="40"/>
      <c r="E64" s="40"/>
      <c r="F64" s="40"/>
      <c r="G64" s="40"/>
      <c r="H64" s="40"/>
      <c r="I64" s="27" t="s">
        <v>215</v>
      </c>
      <c r="J64" s="40"/>
      <c r="K64" s="40"/>
      <c r="L64" s="40"/>
      <c r="M64" s="40"/>
      <c r="N64" s="40"/>
    </row>
    <row r="65" spans="1:14">
      <c r="A65" s="95">
        <v>7</v>
      </c>
      <c r="B65" s="42" t="s">
        <v>105</v>
      </c>
      <c r="C65" s="40"/>
      <c r="D65" s="40"/>
      <c r="E65" s="40"/>
      <c r="F65" s="40"/>
      <c r="G65" s="40"/>
      <c r="H65" s="40"/>
      <c r="I65" s="27" t="s">
        <v>215</v>
      </c>
      <c r="J65" s="40"/>
      <c r="K65" s="40"/>
      <c r="L65" s="40"/>
      <c r="M65" s="40"/>
      <c r="N65" s="40"/>
    </row>
    <row r="66" spans="1:14">
      <c r="A66" s="95">
        <v>8</v>
      </c>
      <c r="B66" s="42" t="s">
        <v>118</v>
      </c>
      <c r="C66" s="40"/>
      <c r="D66" s="40"/>
      <c r="E66" s="40"/>
      <c r="F66" s="40"/>
      <c r="G66" s="40"/>
      <c r="H66" s="40"/>
      <c r="I66" s="40"/>
      <c r="J66" s="27" t="s">
        <v>215</v>
      </c>
      <c r="K66" s="40"/>
      <c r="L66" s="40"/>
      <c r="M66" s="40"/>
      <c r="N66" s="40"/>
    </row>
    <row r="67" spans="1:14">
      <c r="A67" s="95">
        <v>8</v>
      </c>
      <c r="B67" s="42" t="s">
        <v>116</v>
      </c>
      <c r="C67" s="40"/>
      <c r="D67" s="40"/>
      <c r="E67" s="40"/>
      <c r="F67" s="40"/>
      <c r="G67" s="40"/>
      <c r="H67" s="40"/>
      <c r="I67" s="40"/>
      <c r="J67" s="27" t="s">
        <v>215</v>
      </c>
      <c r="K67" s="40"/>
      <c r="L67" s="40"/>
      <c r="M67" s="40"/>
      <c r="N67" s="40"/>
    </row>
    <row r="68" spans="1:14">
      <c r="A68" s="95">
        <v>8</v>
      </c>
      <c r="B68" s="42" t="s">
        <v>261</v>
      </c>
      <c r="C68" s="40"/>
      <c r="D68" s="40"/>
      <c r="E68" s="40"/>
      <c r="F68" s="40"/>
      <c r="G68" s="40"/>
      <c r="H68" s="40"/>
      <c r="I68" s="40"/>
      <c r="J68" s="27" t="s">
        <v>215</v>
      </c>
      <c r="K68" s="40"/>
      <c r="L68" s="40"/>
      <c r="M68" s="40"/>
      <c r="N68" s="40"/>
    </row>
    <row r="69" spans="1:14">
      <c r="A69" s="95">
        <v>8</v>
      </c>
      <c r="B69" s="42" t="s">
        <v>207</v>
      </c>
      <c r="C69" s="40"/>
      <c r="D69" s="40"/>
      <c r="E69" s="40"/>
      <c r="F69" s="40"/>
      <c r="G69" s="40"/>
      <c r="H69" s="40"/>
      <c r="I69" s="40"/>
      <c r="J69" s="27" t="s">
        <v>215</v>
      </c>
      <c r="K69" s="40"/>
      <c r="L69" s="40"/>
      <c r="M69" s="40"/>
      <c r="N69" s="40"/>
    </row>
    <row r="70" spans="1:14">
      <c r="A70" s="95">
        <v>8</v>
      </c>
      <c r="B70" s="42" t="s">
        <v>114</v>
      </c>
      <c r="C70" s="40"/>
      <c r="D70" s="40"/>
      <c r="E70" s="40"/>
      <c r="F70" s="40"/>
      <c r="G70" s="40"/>
      <c r="H70" s="40"/>
      <c r="I70" s="40"/>
      <c r="J70" s="27" t="s">
        <v>215</v>
      </c>
      <c r="K70" s="40"/>
      <c r="L70" s="40"/>
      <c r="M70" s="40"/>
      <c r="N70" s="40"/>
    </row>
    <row r="71" spans="1:14">
      <c r="A71" s="95">
        <v>9</v>
      </c>
      <c r="B71" s="42" t="s">
        <v>164</v>
      </c>
      <c r="C71" s="40"/>
      <c r="D71" s="40"/>
      <c r="E71" s="40"/>
      <c r="F71" s="40"/>
      <c r="G71" s="40"/>
      <c r="H71" s="40"/>
      <c r="I71" s="40"/>
      <c r="J71" s="40"/>
      <c r="K71" s="27" t="s">
        <v>215</v>
      </c>
      <c r="L71" s="40"/>
      <c r="M71" s="40"/>
      <c r="N71" s="40"/>
    </row>
    <row r="72" spans="1:14">
      <c r="A72" s="95">
        <v>9</v>
      </c>
      <c r="B72" s="42" t="s">
        <v>127</v>
      </c>
      <c r="C72" s="40"/>
      <c r="D72" s="40"/>
      <c r="E72" s="40"/>
      <c r="F72" s="40"/>
      <c r="G72" s="40"/>
      <c r="H72" s="40"/>
      <c r="I72" s="40"/>
      <c r="J72" s="40"/>
      <c r="K72" s="27" t="s">
        <v>215</v>
      </c>
      <c r="L72" s="40"/>
      <c r="M72" s="40"/>
      <c r="N72" s="40"/>
    </row>
    <row r="73" spans="1:14">
      <c r="A73" s="95">
        <v>9</v>
      </c>
      <c r="B73" s="42" t="s">
        <v>120</v>
      </c>
      <c r="C73" s="40"/>
      <c r="D73" s="40"/>
      <c r="E73" s="40"/>
      <c r="F73" s="40"/>
      <c r="G73" s="40"/>
      <c r="H73" s="40"/>
      <c r="I73" s="40"/>
      <c r="J73" s="40"/>
      <c r="K73" s="27" t="s">
        <v>215</v>
      </c>
      <c r="L73" s="40"/>
      <c r="M73" s="40"/>
      <c r="N73" s="40"/>
    </row>
    <row r="74" spans="1:14">
      <c r="A74" s="95">
        <v>9</v>
      </c>
      <c r="B74" s="42" t="s">
        <v>125</v>
      </c>
      <c r="C74" s="40"/>
      <c r="D74" s="40"/>
      <c r="E74" s="40"/>
      <c r="F74" s="40"/>
      <c r="G74" s="40"/>
      <c r="H74" s="40"/>
      <c r="I74" s="40"/>
      <c r="J74" s="40"/>
      <c r="K74" s="27" t="s">
        <v>215</v>
      </c>
      <c r="L74" s="40"/>
      <c r="M74" s="40"/>
      <c r="N74" s="40"/>
    </row>
    <row r="75" spans="1:14">
      <c r="A75" s="95">
        <v>9</v>
      </c>
      <c r="B75" s="42" t="s">
        <v>166</v>
      </c>
      <c r="C75" s="40"/>
      <c r="D75" s="40"/>
      <c r="E75" s="40"/>
      <c r="F75" s="40"/>
      <c r="G75" s="40"/>
      <c r="H75" s="40"/>
      <c r="I75" s="40"/>
      <c r="J75" s="40"/>
      <c r="K75" s="27" t="s">
        <v>215</v>
      </c>
      <c r="L75" s="40"/>
      <c r="M75" s="40"/>
      <c r="N75" s="40"/>
    </row>
    <row r="76" spans="1:14">
      <c r="A76" s="95">
        <v>9</v>
      </c>
      <c r="B76" s="42" t="s">
        <v>123</v>
      </c>
      <c r="C76" s="40"/>
      <c r="D76" s="40"/>
      <c r="E76" s="40"/>
      <c r="F76" s="40"/>
      <c r="G76" s="40"/>
      <c r="H76" s="40"/>
      <c r="I76" s="40"/>
      <c r="J76" s="40"/>
      <c r="K76" s="27" t="s">
        <v>215</v>
      </c>
      <c r="L76" s="40"/>
      <c r="M76" s="40"/>
      <c r="N76" s="40"/>
    </row>
    <row r="77" spans="1:14">
      <c r="A77" s="95">
        <v>10</v>
      </c>
      <c r="B77" s="42" t="s">
        <v>209</v>
      </c>
      <c r="C77" s="40"/>
      <c r="D77" s="40"/>
      <c r="E77" s="40"/>
      <c r="F77" s="40"/>
      <c r="G77" s="40"/>
      <c r="H77" s="40"/>
      <c r="I77" s="40"/>
      <c r="J77" s="40"/>
      <c r="K77" s="40"/>
      <c r="L77" s="27" t="s">
        <v>215</v>
      </c>
      <c r="M77" s="40"/>
      <c r="N77" s="40"/>
    </row>
    <row r="78" spans="1:14">
      <c r="A78" s="95">
        <v>10</v>
      </c>
      <c r="B78" s="42" t="s">
        <v>133</v>
      </c>
      <c r="C78" s="40"/>
      <c r="D78" s="40"/>
      <c r="E78" s="40"/>
      <c r="F78" s="40"/>
      <c r="G78" s="40"/>
      <c r="H78" s="40"/>
      <c r="I78" s="40"/>
      <c r="J78" s="40"/>
      <c r="K78" s="40"/>
      <c r="L78" s="27" t="s">
        <v>215</v>
      </c>
      <c r="M78" s="40"/>
      <c r="N78" s="40"/>
    </row>
    <row r="79" spans="1:14">
      <c r="A79" s="95">
        <v>10</v>
      </c>
      <c r="B79" s="42" t="s">
        <v>137</v>
      </c>
      <c r="C79" s="40"/>
      <c r="D79" s="40"/>
      <c r="E79" s="40"/>
      <c r="F79" s="40"/>
      <c r="G79" s="40"/>
      <c r="H79" s="40"/>
      <c r="I79" s="40"/>
      <c r="J79" s="40"/>
      <c r="K79" s="40"/>
      <c r="L79" s="27" t="s">
        <v>215</v>
      </c>
      <c r="M79" s="40"/>
      <c r="N79" s="40"/>
    </row>
    <row r="80" spans="1:14">
      <c r="A80" s="95">
        <v>10</v>
      </c>
      <c r="B80" s="42" t="s">
        <v>134</v>
      </c>
      <c r="C80" s="40"/>
      <c r="D80" s="40"/>
      <c r="E80" s="40"/>
      <c r="F80" s="40"/>
      <c r="G80" s="40"/>
      <c r="H80" s="40"/>
      <c r="I80" s="40"/>
      <c r="J80" s="40"/>
      <c r="K80" s="40"/>
      <c r="L80" s="27" t="s">
        <v>215</v>
      </c>
      <c r="M80" s="40"/>
      <c r="N80" s="40"/>
    </row>
    <row r="81" spans="1:14">
      <c r="A81" s="95">
        <v>10</v>
      </c>
      <c r="B81" s="42" t="s">
        <v>135</v>
      </c>
      <c r="C81" s="40"/>
      <c r="D81" s="40"/>
      <c r="E81" s="40"/>
      <c r="F81" s="40"/>
      <c r="G81" s="40"/>
      <c r="H81" s="40"/>
      <c r="I81" s="40"/>
      <c r="J81" s="40"/>
      <c r="K81" s="40"/>
      <c r="L81" s="27" t="s">
        <v>215</v>
      </c>
      <c r="M81" s="40"/>
      <c r="N81" s="40"/>
    </row>
    <row r="82" spans="1:14">
      <c r="A82" s="95">
        <v>10</v>
      </c>
      <c r="B82" s="42" t="s">
        <v>132</v>
      </c>
      <c r="C82" s="40"/>
      <c r="D82" s="40"/>
      <c r="E82" s="40"/>
      <c r="F82" s="40"/>
      <c r="G82" s="40"/>
      <c r="H82" s="40"/>
      <c r="I82" s="40"/>
      <c r="J82" s="40"/>
      <c r="K82" s="40"/>
      <c r="L82" s="27" t="s">
        <v>215</v>
      </c>
      <c r="M82" s="40"/>
      <c r="N82" s="40"/>
    </row>
    <row r="83" spans="1:14">
      <c r="A83" s="95">
        <v>10</v>
      </c>
      <c r="B83" s="42" t="s">
        <v>138</v>
      </c>
      <c r="C83" s="40"/>
      <c r="D83" s="40"/>
      <c r="E83" s="40"/>
      <c r="F83" s="40"/>
      <c r="G83" s="40"/>
      <c r="H83" s="40"/>
      <c r="I83" s="40"/>
      <c r="J83" s="40"/>
      <c r="K83" s="40"/>
      <c r="L83" s="27" t="s">
        <v>215</v>
      </c>
      <c r="M83" s="40"/>
      <c r="N83" s="40"/>
    </row>
    <row r="84" spans="1:14">
      <c r="A84" s="95">
        <v>10</v>
      </c>
      <c r="B84" s="42" t="s">
        <v>136</v>
      </c>
      <c r="C84" s="40"/>
      <c r="D84" s="40"/>
      <c r="E84" s="40"/>
      <c r="F84" s="40"/>
      <c r="G84" s="40"/>
      <c r="H84" s="40"/>
      <c r="I84" s="40"/>
      <c r="J84" s="40"/>
      <c r="K84" s="40"/>
      <c r="L84" s="27" t="s">
        <v>215</v>
      </c>
      <c r="M84" s="40"/>
      <c r="N84" s="40"/>
    </row>
    <row r="85" spans="1:14">
      <c r="A85" s="95">
        <v>11</v>
      </c>
      <c r="B85" s="42" t="s">
        <v>147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27" t="s">
        <v>215</v>
      </c>
      <c r="N85" s="40"/>
    </row>
    <row r="86" spans="1:14">
      <c r="A86" s="95">
        <v>11</v>
      </c>
      <c r="B86" s="42" t="s">
        <v>143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27" t="s">
        <v>215</v>
      </c>
      <c r="N86" s="40"/>
    </row>
    <row r="87" spans="1:14">
      <c r="A87" s="95">
        <v>11</v>
      </c>
      <c r="B87" s="42" t="s">
        <v>144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27" t="s">
        <v>215</v>
      </c>
      <c r="N87" s="40"/>
    </row>
    <row r="88" spans="1:14">
      <c r="A88" s="95">
        <v>11</v>
      </c>
      <c r="B88" s="42" t="s">
        <v>149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27" t="s">
        <v>215</v>
      </c>
      <c r="N88" s="40"/>
    </row>
    <row r="89" spans="1:14">
      <c r="A89" s="95">
        <v>11</v>
      </c>
      <c r="B89" s="42" t="s">
        <v>142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27" t="s">
        <v>215</v>
      </c>
      <c r="N89" s="40"/>
    </row>
    <row r="90" spans="1:14">
      <c r="A90" s="95">
        <v>11</v>
      </c>
      <c r="B90" s="42" t="s">
        <v>148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27" t="s">
        <v>215</v>
      </c>
      <c r="N90" s="40"/>
    </row>
    <row r="91" spans="1:14">
      <c r="A91" s="95">
        <v>11</v>
      </c>
      <c r="B91" s="42" t="s">
        <v>146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27" t="s">
        <v>215</v>
      </c>
      <c r="N91" s="40"/>
    </row>
    <row r="92" spans="1:14">
      <c r="A92" s="95">
        <v>12</v>
      </c>
      <c r="B92" s="42" t="s">
        <v>150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27" t="s">
        <v>215</v>
      </c>
    </row>
    <row r="93" spans="1:14">
      <c r="A93" s="95">
        <v>12</v>
      </c>
      <c r="B93" s="42" t="s">
        <v>153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27" t="s">
        <v>215</v>
      </c>
    </row>
    <row r="94" spans="1:14">
      <c r="A94" s="95">
        <v>12</v>
      </c>
      <c r="B94" s="42" t="s">
        <v>151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27" t="s">
        <v>215</v>
      </c>
    </row>
  </sheetData>
  <sortState ref="A8:AMH92">
    <sortCondition ref="A8:A92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I29"/>
  <sheetViews>
    <sheetView topLeftCell="A22" workbookViewId="0">
      <selection activeCell="J11" sqref="J11"/>
    </sheetView>
  </sheetViews>
  <sheetFormatPr defaultRowHeight="10.5"/>
  <cols>
    <col min="1" max="1" width="43.83203125" customWidth="1"/>
    <col min="2" max="2" width="17.1640625" style="83" customWidth="1"/>
    <col min="3" max="3" width="15.33203125" style="83" customWidth="1"/>
    <col min="4" max="4" width="15.5" style="83" customWidth="1"/>
    <col min="5" max="5" width="15" style="83" customWidth="1"/>
    <col min="6" max="6" width="16.33203125" style="83" customWidth="1"/>
  </cols>
  <sheetData>
    <row r="1" spans="1:1023" s="45" customFormat="1" ht="18.75">
      <c r="A1" s="43"/>
      <c r="B1" s="43"/>
      <c r="C1" s="160" t="s">
        <v>2</v>
      </c>
      <c r="D1" s="160"/>
      <c r="E1" s="160"/>
      <c r="F1" s="161" t="s">
        <v>3</v>
      </c>
      <c r="G1" s="44"/>
      <c r="AMI1" s="37"/>
    </row>
    <row r="2" spans="1:1023" s="45" customFormat="1" ht="28.5">
      <c r="A2" s="46" t="s">
        <v>216</v>
      </c>
      <c r="B2" s="47"/>
      <c r="C2" s="48" t="s">
        <v>6</v>
      </c>
      <c r="D2" s="48" t="s">
        <v>7</v>
      </c>
      <c r="E2" s="48" t="s">
        <v>8</v>
      </c>
      <c r="F2" s="162"/>
      <c r="G2" s="44"/>
      <c r="AMI2" s="37"/>
    </row>
    <row r="3" spans="1:1023" s="45" customFormat="1" ht="14.25">
      <c r="A3" s="46" t="s">
        <v>216</v>
      </c>
      <c r="B3" s="47"/>
      <c r="C3" s="48">
        <v>90</v>
      </c>
      <c r="D3" s="48">
        <v>92</v>
      </c>
      <c r="E3" s="48">
        <v>383</v>
      </c>
      <c r="F3" s="48">
        <v>2720</v>
      </c>
      <c r="G3" s="44"/>
      <c r="AMI3" s="37"/>
    </row>
    <row r="4" spans="1:1023" s="45" customFormat="1" ht="12.75">
      <c r="A4" s="49" t="s">
        <v>217</v>
      </c>
      <c r="B4" s="49"/>
      <c r="C4" s="50">
        <f>C12+C20+C27</f>
        <v>65.501540740740737</v>
      </c>
      <c r="D4" s="50">
        <f t="shared" ref="D4:F4" si="0">D12+D20+D27</f>
        <v>67.088592592592605</v>
      </c>
      <c r="E4" s="50">
        <f t="shared" si="0"/>
        <v>275.22488888888887</v>
      </c>
      <c r="F4" s="50">
        <f t="shared" si="0"/>
        <v>1960.3648703703705</v>
      </c>
      <c r="G4" s="44"/>
      <c r="AMI4" s="37"/>
    </row>
    <row r="5" spans="1:1023" s="56" customFormat="1" ht="15.75">
      <c r="A5" s="51" t="s">
        <v>218</v>
      </c>
      <c r="B5" s="52"/>
      <c r="C5" s="52">
        <v>1</v>
      </c>
      <c r="D5" s="53">
        <v>1</v>
      </c>
      <c r="E5" s="53">
        <f>E4/D4</f>
        <v>4.1024096385542155</v>
      </c>
      <c r="F5" s="53"/>
      <c r="G5" s="54"/>
      <c r="H5" s="55"/>
      <c r="I5" s="55"/>
      <c r="AMI5" s="57"/>
    </row>
    <row r="6" spans="1:1023" s="45" customFormat="1" ht="31.5">
      <c r="A6" s="58" t="s">
        <v>219</v>
      </c>
      <c r="B6" s="59"/>
      <c r="C6" s="60">
        <f>C4*100/C3</f>
        <v>72.779489711934147</v>
      </c>
      <c r="D6" s="60">
        <f t="shared" ref="D6:F6" si="1">D4*100/D3</f>
        <v>72.922383252818051</v>
      </c>
      <c r="E6" s="60">
        <f t="shared" si="1"/>
        <v>71.860284305192906</v>
      </c>
      <c r="F6" s="60">
        <f t="shared" si="1"/>
        <v>72.072237881263618</v>
      </c>
      <c r="G6" s="61"/>
      <c r="H6" s="62"/>
      <c r="I6" s="62"/>
      <c r="AMI6" s="37"/>
    </row>
    <row r="7" spans="1:1023" s="45" customFormat="1" ht="15.75">
      <c r="A7" s="63"/>
      <c r="B7" s="64"/>
      <c r="C7" s="64"/>
      <c r="D7" s="65"/>
      <c r="E7" s="65"/>
      <c r="F7" s="65"/>
      <c r="G7" s="61"/>
      <c r="H7" s="62"/>
      <c r="I7" s="62"/>
      <c r="AMI7" s="37"/>
    </row>
    <row r="8" spans="1:1023" s="45" customFormat="1" ht="15.75">
      <c r="A8" s="63"/>
      <c r="B8" s="64"/>
      <c r="C8" s="64"/>
      <c r="D8" s="65"/>
      <c r="E8" s="65"/>
      <c r="F8" s="65"/>
      <c r="G8" s="61"/>
      <c r="H8" s="62"/>
      <c r="I8" s="62"/>
      <c r="AMI8" s="37"/>
    </row>
    <row r="9" spans="1:1023" s="68" customFormat="1" ht="15">
      <c r="A9" s="153" t="s">
        <v>220</v>
      </c>
      <c r="B9" s="153" t="s">
        <v>221</v>
      </c>
      <c r="C9" s="155" t="s">
        <v>2</v>
      </c>
      <c r="D9" s="155"/>
      <c r="E9" s="155"/>
      <c r="F9" s="155" t="s">
        <v>3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7"/>
      <c r="U9" s="67"/>
    </row>
    <row r="10" spans="1:1023" s="68" customFormat="1" ht="28.5">
      <c r="A10" s="154"/>
      <c r="B10" s="154"/>
      <c r="C10" s="69" t="s">
        <v>6</v>
      </c>
      <c r="D10" s="69" t="s">
        <v>7</v>
      </c>
      <c r="E10" s="69" t="s">
        <v>8</v>
      </c>
      <c r="F10" s="15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7"/>
      <c r="U10" s="67"/>
    </row>
    <row r="11" spans="1:1023" s="74" customFormat="1" ht="15">
      <c r="A11" s="70" t="s">
        <v>198</v>
      </c>
      <c r="B11" s="71">
        <v>5140</v>
      </c>
      <c r="C11" s="75">
        <f>ЗАВТРАКИ!C133</f>
        <v>266.12533333333329</v>
      </c>
      <c r="D11" s="75">
        <f>ЗАВТРАКИ!D133</f>
        <v>271.84200000000004</v>
      </c>
      <c r="E11" s="75">
        <f>ЗАВТРАКИ!E133</f>
        <v>1134.0139999999999</v>
      </c>
      <c r="F11" s="75">
        <f>ЗАВТРАКИ!F133</f>
        <v>7925.36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/>
      <c r="U11" s="73"/>
    </row>
    <row r="12" spans="1:1023" s="74" customFormat="1" ht="30">
      <c r="A12" s="70" t="s">
        <v>199</v>
      </c>
      <c r="B12" s="71">
        <f>B11/10</f>
        <v>514</v>
      </c>
      <c r="C12" s="75">
        <f>C11/12</f>
        <v>22.177111111111106</v>
      </c>
      <c r="D12" s="75">
        <f t="shared" ref="D12:F12" si="2">D11/12</f>
        <v>22.653500000000005</v>
      </c>
      <c r="E12" s="75">
        <f t="shared" si="2"/>
        <v>94.501166666666663</v>
      </c>
      <c r="F12" s="75">
        <f t="shared" si="2"/>
        <v>660.4466666666666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3"/>
    </row>
    <row r="13" spans="1:1023" s="77" customFormat="1" ht="15.75">
      <c r="A13" s="51" t="s">
        <v>218</v>
      </c>
      <c r="B13" s="59"/>
      <c r="C13" s="59">
        <v>1</v>
      </c>
      <c r="D13" s="76">
        <v>1</v>
      </c>
      <c r="E13" s="76">
        <f>E11/D11</f>
        <v>4.1715923220105786</v>
      </c>
      <c r="F13" s="76"/>
      <c r="G13" s="61"/>
      <c r="H13" s="62"/>
      <c r="I13" s="62"/>
      <c r="AMI13"/>
    </row>
    <row r="14" spans="1:1023" s="77" customFormat="1" ht="31.5">
      <c r="A14" s="58" t="s">
        <v>219</v>
      </c>
      <c r="B14" s="78"/>
      <c r="C14" s="79">
        <f>C12*100/C3</f>
        <v>24.641234567901229</v>
      </c>
      <c r="D14" s="79">
        <f t="shared" ref="D14:F14" si="3">D12*100/D3</f>
        <v>24.623369565217395</v>
      </c>
      <c r="E14" s="79">
        <f t="shared" si="3"/>
        <v>24.673933855526545</v>
      </c>
      <c r="F14" s="79">
        <f t="shared" si="3"/>
        <v>24.281127450980389</v>
      </c>
      <c r="G14" s="61"/>
      <c r="H14" s="62"/>
      <c r="I14" s="62"/>
      <c r="AMI14"/>
    </row>
    <row r="17" spans="1:1023" s="68" customFormat="1" ht="15">
      <c r="A17" s="153" t="s">
        <v>222</v>
      </c>
      <c r="B17" s="153" t="s">
        <v>221</v>
      </c>
      <c r="C17" s="155" t="s">
        <v>2</v>
      </c>
      <c r="D17" s="155"/>
      <c r="E17" s="155"/>
      <c r="F17" s="155" t="s">
        <v>3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7"/>
      <c r="V17" s="67"/>
    </row>
    <row r="18" spans="1:1023" s="68" customFormat="1" ht="28.5">
      <c r="A18" s="154"/>
      <c r="B18" s="154"/>
      <c r="C18" s="69" t="s">
        <v>6</v>
      </c>
      <c r="D18" s="69" t="s">
        <v>7</v>
      </c>
      <c r="E18" s="69" t="s">
        <v>8</v>
      </c>
      <c r="F18" s="15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7"/>
      <c r="V18" s="67"/>
    </row>
    <row r="19" spans="1:1023" s="74" customFormat="1" ht="15">
      <c r="A19" s="70" t="s">
        <v>198</v>
      </c>
      <c r="B19" s="71">
        <v>8215</v>
      </c>
      <c r="C19" s="75">
        <f>ОБЕДЫ!C154</f>
        <v>373.63155555555556</v>
      </c>
      <c r="D19" s="75">
        <f>ОБЕДЫ!D154</f>
        <v>381.4617777777778</v>
      </c>
      <c r="E19" s="75">
        <f>ОБЕДЫ!E154</f>
        <v>1554.9446666666668</v>
      </c>
      <c r="F19" s="75">
        <f>ОБЕДЫ!F154</f>
        <v>10987.601111111111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3"/>
      <c r="V19" s="73"/>
    </row>
    <row r="20" spans="1:1023" s="74" customFormat="1" ht="30">
      <c r="A20" s="70" t="s">
        <v>199</v>
      </c>
      <c r="B20" s="71">
        <f>B19/10</f>
        <v>821.5</v>
      </c>
      <c r="C20" s="75">
        <f>C19/12</f>
        <v>31.135962962962964</v>
      </c>
      <c r="D20" s="75">
        <f t="shared" ref="D20:F20" si="4">D19/12</f>
        <v>31.788481481481483</v>
      </c>
      <c r="E20" s="75">
        <f t="shared" si="4"/>
        <v>129.57872222222224</v>
      </c>
      <c r="F20" s="75">
        <f t="shared" si="4"/>
        <v>915.63342592592596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3"/>
      <c r="V20" s="73"/>
    </row>
    <row r="21" spans="1:1023" s="77" customFormat="1" ht="15.75">
      <c r="A21" s="51" t="s">
        <v>218</v>
      </c>
      <c r="B21" s="59"/>
      <c r="C21" s="59">
        <v>1</v>
      </c>
      <c r="D21" s="76">
        <v>1</v>
      </c>
      <c r="E21" s="76">
        <f>E19/D19</f>
        <v>4.0762790854828621</v>
      </c>
      <c r="F21" s="76"/>
      <c r="G21" s="61"/>
      <c r="H21" s="62"/>
      <c r="I21" s="62"/>
      <c r="AMI21"/>
    </row>
    <row r="22" spans="1:1023" s="77" customFormat="1" ht="31.5">
      <c r="A22" s="58" t="s">
        <v>219</v>
      </c>
      <c r="B22" s="78"/>
      <c r="C22" s="79">
        <f>C20*100/C3</f>
        <v>34.595514403292178</v>
      </c>
      <c r="D22" s="79">
        <f t="shared" ref="D22:F22" si="5">D20*100/D3</f>
        <v>34.552697262479874</v>
      </c>
      <c r="E22" s="79">
        <f t="shared" si="5"/>
        <v>33.832564548883092</v>
      </c>
      <c r="F22" s="79">
        <f t="shared" si="5"/>
        <v>33.662993600217867</v>
      </c>
      <c r="G22" s="61"/>
      <c r="H22" s="62"/>
      <c r="I22" s="62"/>
      <c r="AMI22"/>
    </row>
    <row r="24" spans="1:1023" s="68" customFormat="1" ht="57">
      <c r="A24" s="80" t="s">
        <v>223</v>
      </c>
      <c r="B24" s="80" t="s">
        <v>221</v>
      </c>
      <c r="C24" s="157" t="s">
        <v>2</v>
      </c>
      <c r="D24" s="158"/>
      <c r="E24" s="159"/>
      <c r="F24" s="81" t="s">
        <v>3</v>
      </c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7"/>
      <c r="V24" s="67"/>
    </row>
    <row r="25" spans="1:1023" s="68" customFormat="1" ht="28.5">
      <c r="A25" s="82"/>
      <c r="B25" s="82"/>
      <c r="C25" s="69" t="s">
        <v>6</v>
      </c>
      <c r="D25" s="69" t="s">
        <v>7</v>
      </c>
      <c r="E25" s="69" t="s">
        <v>8</v>
      </c>
      <c r="F25" s="69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7"/>
      <c r="V25" s="67"/>
    </row>
    <row r="26" spans="1:1023" s="74" customFormat="1" ht="15">
      <c r="A26" s="70" t="s">
        <v>198</v>
      </c>
      <c r="B26" s="71">
        <v>3575</v>
      </c>
      <c r="C26" s="75">
        <f>ПОЛДНИКИ!C92</f>
        <v>121.88466666666666</v>
      </c>
      <c r="D26" s="75">
        <f>ПОЛДНИКИ!D92</f>
        <v>126.46611111111112</v>
      </c>
      <c r="E26" s="75">
        <f>ПОЛДНИКИ!E92</f>
        <v>511.45</v>
      </c>
      <c r="F26" s="75">
        <f>ПОЛДНИКИ!F92</f>
        <v>3842.8477777777789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3"/>
      <c r="V26" s="73"/>
    </row>
    <row r="27" spans="1:1023" s="74" customFormat="1" ht="30">
      <c r="A27" s="70" t="s">
        <v>199</v>
      </c>
      <c r="B27" s="71">
        <f>B26/10</f>
        <v>357.5</v>
      </c>
      <c r="C27" s="75">
        <f>C26/10</f>
        <v>12.188466666666667</v>
      </c>
      <c r="D27" s="75">
        <f t="shared" ref="D27:F27" si="6">D26/10</f>
        <v>12.646611111111111</v>
      </c>
      <c r="E27" s="75">
        <f t="shared" si="6"/>
        <v>51.144999999999996</v>
      </c>
      <c r="F27" s="75">
        <f t="shared" si="6"/>
        <v>384.28477777777789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3"/>
      <c r="V27" s="73"/>
    </row>
    <row r="28" spans="1:1023" s="77" customFormat="1" ht="15.75">
      <c r="A28" s="51" t="s">
        <v>218</v>
      </c>
      <c r="B28" s="59"/>
      <c r="C28" s="59">
        <v>1</v>
      </c>
      <c r="D28" s="76">
        <v>1</v>
      </c>
      <c r="E28" s="76">
        <f>E26/D26</f>
        <v>4.0441664213952793</v>
      </c>
      <c r="F28" s="76"/>
      <c r="G28" s="61"/>
      <c r="H28" s="62"/>
      <c r="I28" s="62"/>
      <c r="AMI28"/>
    </row>
    <row r="29" spans="1:1023" s="77" customFormat="1" ht="31.5">
      <c r="A29" s="58" t="s">
        <v>219</v>
      </c>
      <c r="B29" s="78"/>
      <c r="C29" s="79">
        <f>C27*100/C3</f>
        <v>13.54274074074074</v>
      </c>
      <c r="D29" s="79">
        <f t="shared" ref="D29:F29" si="7">D27*100/D3</f>
        <v>13.746316425120773</v>
      </c>
      <c r="E29" s="79">
        <f t="shared" si="7"/>
        <v>13.35378590078329</v>
      </c>
      <c r="F29" s="79">
        <f t="shared" si="7"/>
        <v>14.128116830065364</v>
      </c>
      <c r="G29" s="61"/>
      <c r="H29" s="62"/>
      <c r="I29" s="62"/>
      <c r="AMI29"/>
    </row>
  </sheetData>
  <mergeCells count="11">
    <mergeCell ref="C1:E1"/>
    <mergeCell ref="F1:F2"/>
    <mergeCell ref="A9:A10"/>
    <mergeCell ref="B9:B10"/>
    <mergeCell ref="C9:E9"/>
    <mergeCell ref="F9:F10"/>
    <mergeCell ref="A17:A18"/>
    <mergeCell ref="B17:B18"/>
    <mergeCell ref="C17:E17"/>
    <mergeCell ref="F17:F18"/>
    <mergeCell ref="C24:E2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sqref="A1:XFD1048576"/>
    </sheetView>
  </sheetViews>
  <sheetFormatPr defaultColWidth="12.5" defaultRowHeight="10.5"/>
  <cols>
    <col min="2" max="2" width="13.5" customWidth="1"/>
    <col min="14" max="14" width="13.5" customWidth="1"/>
  </cols>
  <sheetData>
    <row r="1" spans="1:15" s="86" customFormat="1" ht="15.75">
      <c r="A1" s="84"/>
      <c r="B1" s="84"/>
      <c r="C1" s="84"/>
      <c r="D1" s="84"/>
      <c r="E1" s="84"/>
      <c r="F1" s="84"/>
      <c r="G1" s="84"/>
      <c r="H1" s="84"/>
      <c r="I1" s="84"/>
      <c r="J1" s="84"/>
      <c r="K1" s="166" t="s">
        <v>224</v>
      </c>
      <c r="L1" s="166"/>
      <c r="M1" s="166"/>
      <c r="N1" s="166"/>
      <c r="O1" s="85"/>
    </row>
    <row r="2" spans="1:15" s="86" customFormat="1" ht="15.75">
      <c r="A2" s="167" t="s">
        <v>225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5" s="86" customFormat="1" ht="15">
      <c r="A3" s="168"/>
      <c r="B3" s="168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5" s="86" customFormat="1" ht="15">
      <c r="A4" s="169" t="s">
        <v>226</v>
      </c>
      <c r="B4" s="169"/>
      <c r="C4" s="170" t="s">
        <v>2</v>
      </c>
      <c r="D4" s="170"/>
      <c r="E4" s="170"/>
      <c r="F4" s="170" t="s">
        <v>227</v>
      </c>
      <c r="G4" s="170" t="s">
        <v>228</v>
      </c>
      <c r="H4" s="170"/>
      <c r="I4" s="170"/>
      <c r="J4" s="170"/>
      <c r="K4" s="170" t="s">
        <v>229</v>
      </c>
      <c r="L4" s="170"/>
      <c r="M4" s="170"/>
      <c r="N4" s="170"/>
    </row>
    <row r="5" spans="1:15" s="86" customFormat="1" ht="15">
      <c r="A5" s="169"/>
      <c r="B5" s="169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5" s="86" customFormat="1" ht="16.5">
      <c r="A6" s="169"/>
      <c r="B6" s="169"/>
      <c r="C6" s="87" t="s">
        <v>230</v>
      </c>
      <c r="D6" s="87" t="s">
        <v>231</v>
      </c>
      <c r="E6" s="87" t="s">
        <v>232</v>
      </c>
      <c r="F6" s="170"/>
      <c r="G6" s="87" t="s">
        <v>233</v>
      </c>
      <c r="H6" s="87" t="s">
        <v>234</v>
      </c>
      <c r="I6" s="87" t="s">
        <v>235</v>
      </c>
      <c r="J6" s="87" t="s">
        <v>236</v>
      </c>
      <c r="K6" s="87" t="s">
        <v>237</v>
      </c>
      <c r="L6" s="87" t="s">
        <v>238</v>
      </c>
      <c r="M6" s="87" t="s">
        <v>239</v>
      </c>
      <c r="N6" s="87" t="s">
        <v>240</v>
      </c>
    </row>
    <row r="7" spans="1:15" s="90" customFormat="1" ht="15">
      <c r="A7" s="163" t="s">
        <v>241</v>
      </c>
      <c r="B7" s="163"/>
      <c r="C7" s="88">
        <v>0.4</v>
      </c>
      <c r="D7" s="88">
        <v>0.4</v>
      </c>
      <c r="E7" s="88">
        <v>9.8000000000000007</v>
      </c>
      <c r="F7" s="89">
        <v>44.4</v>
      </c>
      <c r="G7" s="87">
        <v>0.03</v>
      </c>
      <c r="H7" s="87">
        <v>10</v>
      </c>
      <c r="I7" s="87">
        <v>0</v>
      </c>
      <c r="J7" s="87">
        <v>0.2</v>
      </c>
      <c r="K7" s="87">
        <v>16</v>
      </c>
      <c r="L7" s="87">
        <v>11</v>
      </c>
      <c r="M7" s="87">
        <v>9</v>
      </c>
      <c r="N7" s="87">
        <v>2.2000000000000002</v>
      </c>
    </row>
    <row r="8" spans="1:15" s="86" customFormat="1" ht="15">
      <c r="A8" s="165" t="s">
        <v>242</v>
      </c>
      <c r="B8" s="165"/>
      <c r="C8" s="88">
        <v>0.4</v>
      </c>
      <c r="D8" s="88">
        <v>0.31</v>
      </c>
      <c r="E8" s="88">
        <v>10.31</v>
      </c>
      <c r="F8" s="91">
        <v>45.5</v>
      </c>
      <c r="G8" s="87">
        <v>0.02</v>
      </c>
      <c r="H8" s="87">
        <v>5</v>
      </c>
      <c r="I8" s="87">
        <v>0</v>
      </c>
      <c r="J8" s="87">
        <v>0.4</v>
      </c>
      <c r="K8" s="87">
        <v>19</v>
      </c>
      <c r="L8" s="87">
        <v>16</v>
      </c>
      <c r="M8" s="87">
        <v>12</v>
      </c>
      <c r="N8" s="87">
        <v>2.2999999999999998</v>
      </c>
    </row>
    <row r="9" spans="1:15" s="86" customFormat="1" ht="15">
      <c r="A9" s="165" t="s">
        <v>243</v>
      </c>
      <c r="B9" s="165"/>
      <c r="C9" s="87">
        <v>0.9</v>
      </c>
      <c r="D9" s="87">
        <v>0.2</v>
      </c>
      <c r="E9" s="87">
        <v>8.1</v>
      </c>
      <c r="F9" s="92">
        <v>43</v>
      </c>
      <c r="G9" s="87">
        <v>0.04</v>
      </c>
      <c r="H9" s="87">
        <v>60</v>
      </c>
      <c r="I9" s="87">
        <v>0</v>
      </c>
      <c r="J9" s="87">
        <v>0.2</v>
      </c>
      <c r="K9" s="87">
        <v>34</v>
      </c>
      <c r="L9" s="87">
        <v>23</v>
      </c>
      <c r="M9" s="87">
        <v>13</v>
      </c>
      <c r="N9" s="87">
        <v>0.3</v>
      </c>
    </row>
    <row r="10" spans="1:15" s="86" customFormat="1" ht="15">
      <c r="A10" s="165" t="s">
        <v>244</v>
      </c>
      <c r="B10" s="165"/>
      <c r="C10" s="87">
        <v>0.8</v>
      </c>
      <c r="D10" s="87">
        <v>0.2</v>
      </c>
      <c r="E10" s="87">
        <v>7.5</v>
      </c>
      <c r="F10" s="92">
        <v>38</v>
      </c>
      <c r="G10" s="87">
        <v>0.06</v>
      </c>
      <c r="H10" s="87">
        <v>38</v>
      </c>
      <c r="I10" s="87">
        <v>0</v>
      </c>
      <c r="J10" s="87">
        <v>0.2</v>
      </c>
      <c r="K10" s="87">
        <v>35</v>
      </c>
      <c r="L10" s="87">
        <v>17</v>
      </c>
      <c r="M10" s="87">
        <v>11</v>
      </c>
      <c r="N10" s="87">
        <v>0.1</v>
      </c>
    </row>
    <row r="11" spans="1:15" s="86" customFormat="1" ht="15">
      <c r="A11" s="165" t="s">
        <v>245</v>
      </c>
      <c r="B11" s="165"/>
      <c r="C11" s="87">
        <v>1.5</v>
      </c>
      <c r="D11" s="87">
        <v>0.5</v>
      </c>
      <c r="E11" s="87">
        <v>21</v>
      </c>
      <c r="F11" s="92">
        <v>96</v>
      </c>
      <c r="G11" s="87">
        <v>0.04</v>
      </c>
      <c r="H11" s="87">
        <v>10</v>
      </c>
      <c r="I11" s="87">
        <v>0</v>
      </c>
      <c r="J11" s="87">
        <v>0.4</v>
      </c>
      <c r="K11" s="87">
        <v>8</v>
      </c>
      <c r="L11" s="87">
        <v>28</v>
      </c>
      <c r="M11" s="87">
        <v>42</v>
      </c>
      <c r="N11" s="87">
        <v>0.6</v>
      </c>
    </row>
    <row r="12" spans="1:15" s="86" customFormat="1" ht="15">
      <c r="A12" s="165" t="s">
        <v>246</v>
      </c>
      <c r="B12" s="165"/>
      <c r="C12" s="87">
        <v>0.8</v>
      </c>
      <c r="D12" s="87">
        <v>0.3</v>
      </c>
      <c r="E12" s="87">
        <v>9.6</v>
      </c>
      <c r="F12" s="92">
        <v>49</v>
      </c>
      <c r="G12" s="87">
        <v>0.06</v>
      </c>
      <c r="H12" s="87">
        <v>10</v>
      </c>
      <c r="I12" s="87">
        <v>0</v>
      </c>
      <c r="J12" s="87">
        <v>0.6</v>
      </c>
      <c r="K12" s="87">
        <v>20</v>
      </c>
      <c r="L12" s="87">
        <v>20</v>
      </c>
      <c r="M12" s="87">
        <v>9</v>
      </c>
      <c r="N12" s="87">
        <v>0.5</v>
      </c>
    </row>
    <row r="13" spans="1:15" s="84" customFormat="1" ht="15">
      <c r="A13" s="164" t="s">
        <v>247</v>
      </c>
      <c r="B13" s="164"/>
      <c r="C13" s="87">
        <v>0.6</v>
      </c>
      <c r="D13" s="87">
        <v>0.6</v>
      </c>
      <c r="E13" s="87">
        <v>15.4</v>
      </c>
      <c r="F13" s="92">
        <v>72</v>
      </c>
      <c r="G13" s="87">
        <v>0.05</v>
      </c>
      <c r="H13" s="87">
        <v>6</v>
      </c>
      <c r="I13" s="87">
        <v>0</v>
      </c>
      <c r="J13" s="87">
        <v>0.4</v>
      </c>
      <c r="K13" s="87">
        <v>30</v>
      </c>
      <c r="L13" s="87">
        <v>22</v>
      </c>
      <c r="M13" s="87">
        <v>17</v>
      </c>
      <c r="N13" s="87">
        <v>0.6</v>
      </c>
    </row>
    <row r="14" spans="1:15" s="84" customFormat="1" ht="15">
      <c r="A14" s="164" t="s">
        <v>248</v>
      </c>
      <c r="B14" s="164"/>
      <c r="C14" s="87">
        <v>0.8</v>
      </c>
      <c r="D14" s="87">
        <v>0.4</v>
      </c>
      <c r="E14" s="87">
        <v>7.5</v>
      </c>
      <c r="F14" s="92">
        <v>41</v>
      </c>
      <c r="G14" s="87">
        <v>0.03</v>
      </c>
      <c r="H14" s="87">
        <v>60</v>
      </c>
      <c r="I14" s="87">
        <v>0</v>
      </c>
      <c r="J14" s="87">
        <v>0.5</v>
      </c>
      <c r="K14" s="87">
        <v>40</v>
      </c>
      <c r="L14" s="87">
        <v>23</v>
      </c>
      <c r="M14" s="87">
        <v>18</v>
      </c>
      <c r="N14" s="87">
        <v>1.2</v>
      </c>
    </row>
    <row r="15" spans="1:15" s="86" customFormat="1" ht="15">
      <c r="A15" s="163" t="s">
        <v>249</v>
      </c>
      <c r="B15" s="163"/>
      <c r="C15" s="87">
        <v>0.8</v>
      </c>
      <c r="D15" s="87">
        <v>0.2</v>
      </c>
      <c r="E15" s="87">
        <v>10.6</v>
      </c>
      <c r="F15" s="92">
        <v>52</v>
      </c>
      <c r="G15" s="87">
        <v>0.03</v>
      </c>
      <c r="H15" s="87">
        <v>15</v>
      </c>
      <c r="I15" s="87">
        <v>0</v>
      </c>
      <c r="J15" s="87">
        <v>0.3</v>
      </c>
      <c r="K15" s="87">
        <v>37</v>
      </c>
      <c r="L15" s="87">
        <v>30</v>
      </c>
      <c r="M15" s="87">
        <v>26</v>
      </c>
      <c r="N15" s="87">
        <v>0.5</v>
      </c>
    </row>
    <row r="16" spans="1:15" s="90" customFormat="1" ht="15">
      <c r="A16" s="163" t="s">
        <v>250</v>
      </c>
      <c r="B16" s="163"/>
      <c r="C16" s="87">
        <v>1.1000000000000001</v>
      </c>
      <c r="D16" s="87">
        <v>0.4</v>
      </c>
      <c r="E16" s="87">
        <v>10.6</v>
      </c>
      <c r="F16" s="92">
        <v>52</v>
      </c>
      <c r="G16" s="87">
        <v>0.01</v>
      </c>
      <c r="H16" s="87">
        <v>15</v>
      </c>
      <c r="I16" s="87">
        <v>0</v>
      </c>
      <c r="J16" s="87">
        <v>0.3</v>
      </c>
      <c r="K16" s="87">
        <v>33</v>
      </c>
      <c r="L16" s="87">
        <v>28</v>
      </c>
      <c r="M16" s="87">
        <v>24</v>
      </c>
      <c r="N16" s="87">
        <v>1.8</v>
      </c>
    </row>
    <row r="17" spans="1:14" s="84" customFormat="1" ht="15">
      <c r="A17" s="164" t="s">
        <v>251</v>
      </c>
      <c r="B17" s="164"/>
      <c r="C17" s="87">
        <v>0.2</v>
      </c>
      <c r="D17" s="87">
        <v>0.1</v>
      </c>
      <c r="E17" s="87">
        <v>7.9</v>
      </c>
      <c r="F17" s="92">
        <v>34</v>
      </c>
      <c r="G17" s="87">
        <v>0.02</v>
      </c>
      <c r="H17" s="87">
        <v>13</v>
      </c>
      <c r="I17" s="87">
        <v>0</v>
      </c>
      <c r="J17" s="87">
        <v>0.3</v>
      </c>
      <c r="K17" s="87">
        <v>27</v>
      </c>
      <c r="L17" s="87">
        <v>25</v>
      </c>
      <c r="M17" s="87">
        <v>21</v>
      </c>
      <c r="N17" s="87">
        <v>1.9</v>
      </c>
    </row>
    <row r="18" spans="1:14" s="86" customFormat="1" ht="15">
      <c r="A18" s="163" t="s">
        <v>252</v>
      </c>
      <c r="B18" s="163"/>
      <c r="C18" s="87">
        <v>0.9</v>
      </c>
      <c r="D18" s="87">
        <v>0.1</v>
      </c>
      <c r="E18" s="87">
        <v>9</v>
      </c>
      <c r="F18" s="92">
        <v>44</v>
      </c>
      <c r="G18" s="87">
        <v>0.03</v>
      </c>
      <c r="H18" s="87">
        <v>10</v>
      </c>
      <c r="I18" s="87">
        <v>0</v>
      </c>
      <c r="J18" s="87">
        <v>1.1000000000000001</v>
      </c>
      <c r="K18" s="87">
        <v>28</v>
      </c>
      <c r="L18" s="87">
        <v>26</v>
      </c>
      <c r="M18" s="87">
        <v>8</v>
      </c>
      <c r="N18" s="87">
        <v>0.7</v>
      </c>
    </row>
    <row r="19" spans="1:14" s="86" customFormat="1" ht="15">
      <c r="A19" s="163" t="s">
        <v>253</v>
      </c>
      <c r="B19" s="163"/>
      <c r="C19" s="87">
        <v>0.9</v>
      </c>
      <c r="D19" s="87">
        <v>0.1</v>
      </c>
      <c r="E19" s="87">
        <v>9.5</v>
      </c>
      <c r="F19" s="92">
        <v>45</v>
      </c>
      <c r="G19" s="87">
        <v>0.04</v>
      </c>
      <c r="H19" s="87">
        <v>10</v>
      </c>
      <c r="I19" s="87">
        <v>0</v>
      </c>
      <c r="J19" s="87">
        <v>1.1000000000000001</v>
      </c>
      <c r="K19" s="87">
        <v>20</v>
      </c>
      <c r="L19" s="87">
        <v>34</v>
      </c>
      <c r="M19" s="87">
        <v>16</v>
      </c>
      <c r="N19" s="87">
        <v>0.6</v>
      </c>
    </row>
  </sheetData>
  <mergeCells count="21">
    <mergeCell ref="A12:B12"/>
    <mergeCell ref="K1:N1"/>
    <mergeCell ref="A2:N2"/>
    <mergeCell ref="A3:B3"/>
    <mergeCell ref="A4:B6"/>
    <mergeCell ref="C4:E5"/>
    <mergeCell ref="F4:F6"/>
    <mergeCell ref="G4:J5"/>
    <mergeCell ref="K4:N5"/>
    <mergeCell ref="A7:B7"/>
    <mergeCell ref="A8:B8"/>
    <mergeCell ref="A9:B9"/>
    <mergeCell ref="A10:B10"/>
    <mergeCell ref="A11:B11"/>
    <mergeCell ref="A19:B19"/>
    <mergeCell ref="A13:B13"/>
    <mergeCell ref="A14:B14"/>
    <mergeCell ref="A15:B15"/>
    <mergeCell ref="A16:B16"/>
    <mergeCell ref="A17:B17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ЦМ с витаминами</vt:lpstr>
      <vt:lpstr>Меню по Сан Пин</vt:lpstr>
      <vt:lpstr>ЗАВТРАКИ</vt:lpstr>
      <vt:lpstr>ОБЕДЫ</vt:lpstr>
      <vt:lpstr>ПОЛДНИКИ</vt:lpstr>
      <vt:lpstr>таблица повторов</vt:lpstr>
      <vt:lpstr>итого за 12 дней</vt:lpstr>
      <vt:lpstr>ПРИЛОЖЕНИЕ</vt:lpstr>
      <vt:lpstr>ОБЕДЫ!Область_печати</vt:lpstr>
      <vt:lpstr>ПОЛДНИКИ!Область_печати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cp:lastPrinted>2024-01-16T08:06:32Z</cp:lastPrinted>
  <dcterms:created xsi:type="dcterms:W3CDTF">2024-01-22T09:11:44Z</dcterms:created>
  <dcterms:modified xsi:type="dcterms:W3CDTF">2024-01-29T08:45:29Z</dcterms:modified>
</cp:coreProperties>
</file>