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19200" windowHeight="7350"/>
  </bookViews>
  <sheets>
    <sheet name="Меню лето" sheetId="2" r:id="rId1"/>
  </sheets>
  <calcPr calcId="124519"/>
</workbook>
</file>

<file path=xl/calcChain.xml><?xml version="1.0" encoding="utf-8"?>
<calcChain xmlns="http://schemas.openxmlformats.org/spreadsheetml/2006/main">
  <c r="C100" i="2"/>
  <c r="F85"/>
  <c r="E85"/>
  <c r="D85"/>
  <c r="G56"/>
  <c r="G58"/>
  <c r="G59"/>
  <c r="G60"/>
  <c r="G55"/>
  <c r="G45"/>
  <c r="G6"/>
  <c r="F19"/>
  <c r="E19"/>
  <c r="D19"/>
  <c r="G85" l="1"/>
  <c r="G73"/>
  <c r="G93"/>
  <c r="G104"/>
  <c r="Q35"/>
  <c r="P35"/>
  <c r="O35"/>
  <c r="N35"/>
  <c r="M35"/>
  <c r="J35"/>
  <c r="G100" l="1"/>
  <c r="G101"/>
  <c r="G102"/>
  <c r="G103"/>
  <c r="G105"/>
  <c r="G99"/>
  <c r="G92"/>
  <c r="G94"/>
  <c r="G91"/>
  <c r="G80"/>
  <c r="G81"/>
  <c r="G82"/>
  <c r="G83"/>
  <c r="G84"/>
  <c r="G86"/>
  <c r="G79"/>
  <c r="G70"/>
  <c r="G71"/>
  <c r="G72"/>
  <c r="G74"/>
  <c r="G69"/>
  <c r="G46"/>
  <c r="G47"/>
  <c r="G48"/>
  <c r="G49"/>
  <c r="G50"/>
  <c r="G35"/>
  <c r="G36"/>
  <c r="G38"/>
  <c r="G39"/>
  <c r="G34"/>
  <c r="G16"/>
  <c r="G17"/>
  <c r="G18"/>
  <c r="G19"/>
  <c r="G15"/>
  <c r="G25"/>
  <c r="G26"/>
  <c r="G27"/>
  <c r="G28"/>
  <c r="G29"/>
  <c r="G24"/>
  <c r="G7"/>
  <c r="G8"/>
  <c r="G9"/>
  <c r="G10"/>
  <c r="P62" l="1"/>
  <c r="F62"/>
  <c r="D107"/>
  <c r="E107"/>
  <c r="F107"/>
  <c r="H107"/>
  <c r="I107"/>
  <c r="J107"/>
  <c r="K107"/>
  <c r="L107"/>
  <c r="M107"/>
  <c r="N107"/>
  <c r="O107"/>
  <c r="P107"/>
  <c r="Q107"/>
  <c r="R107"/>
  <c r="D96"/>
  <c r="E96"/>
  <c r="F96"/>
  <c r="I96"/>
  <c r="J96"/>
  <c r="K96"/>
  <c r="L96"/>
  <c r="M96"/>
  <c r="N96"/>
  <c r="O96"/>
  <c r="P96"/>
  <c r="Q96"/>
  <c r="R96"/>
  <c r="C96"/>
  <c r="D88"/>
  <c r="E88"/>
  <c r="F88"/>
  <c r="H88"/>
  <c r="I88"/>
  <c r="J88"/>
  <c r="K88"/>
  <c r="L88"/>
  <c r="M88"/>
  <c r="N88"/>
  <c r="O88"/>
  <c r="P88"/>
  <c r="Q88"/>
  <c r="R88"/>
  <c r="C88"/>
  <c r="D76"/>
  <c r="E76"/>
  <c r="F76"/>
  <c r="G76"/>
  <c r="J76"/>
  <c r="K76"/>
  <c r="L76"/>
  <c r="M76"/>
  <c r="N76"/>
  <c r="O76"/>
  <c r="P76"/>
  <c r="Q76"/>
  <c r="R76"/>
  <c r="C76"/>
  <c r="D62"/>
  <c r="E62"/>
  <c r="G62"/>
  <c r="H62"/>
  <c r="I62"/>
  <c r="J62"/>
  <c r="K62"/>
  <c r="L62"/>
  <c r="M62"/>
  <c r="N62"/>
  <c r="O62"/>
  <c r="Q62"/>
  <c r="R62"/>
  <c r="D52"/>
  <c r="E52"/>
  <c r="F52"/>
  <c r="H52"/>
  <c r="I52"/>
  <c r="J52"/>
  <c r="K52"/>
  <c r="L52"/>
  <c r="M52"/>
  <c r="N52"/>
  <c r="O52"/>
  <c r="P52"/>
  <c r="Q52"/>
  <c r="R52"/>
  <c r="C52"/>
  <c r="D41"/>
  <c r="E41"/>
  <c r="H41"/>
  <c r="I41"/>
  <c r="J41"/>
  <c r="K41"/>
  <c r="L41"/>
  <c r="M41"/>
  <c r="N41"/>
  <c r="O41"/>
  <c r="P41"/>
  <c r="Q41"/>
  <c r="R41"/>
  <c r="C31"/>
  <c r="C21"/>
  <c r="C12"/>
  <c r="E31"/>
  <c r="F31"/>
  <c r="G31"/>
  <c r="H31"/>
  <c r="I31"/>
  <c r="J31"/>
  <c r="K31"/>
  <c r="L31"/>
  <c r="M31"/>
  <c r="N31"/>
  <c r="O31"/>
  <c r="P31"/>
  <c r="Q31"/>
  <c r="R31"/>
  <c r="D31"/>
  <c r="E21"/>
  <c r="F21"/>
  <c r="G21"/>
  <c r="I21"/>
  <c r="J21"/>
  <c r="K21"/>
  <c r="L21"/>
  <c r="M21"/>
  <c r="N21"/>
  <c r="O21"/>
  <c r="P21"/>
  <c r="Q21"/>
  <c r="R21"/>
  <c r="D21"/>
  <c r="E12"/>
  <c r="F12"/>
  <c r="I12"/>
  <c r="J12"/>
  <c r="K12"/>
  <c r="L12"/>
  <c r="M12"/>
  <c r="N12"/>
  <c r="O12"/>
  <c r="P12"/>
  <c r="Q12"/>
  <c r="R12"/>
  <c r="D12"/>
  <c r="K117" l="1"/>
  <c r="E117"/>
  <c r="N117"/>
  <c r="J117"/>
  <c r="Q117"/>
  <c r="M117"/>
  <c r="D117"/>
  <c r="O117"/>
  <c r="P117"/>
  <c r="L117"/>
  <c r="R117"/>
  <c r="F41"/>
  <c r="F117" s="1"/>
  <c r="G37"/>
  <c r="G41" s="1"/>
  <c r="G96"/>
  <c r="H8"/>
  <c r="H12" s="1"/>
  <c r="G88" l="1"/>
  <c r="I70"/>
  <c r="I76" s="1"/>
  <c r="I117" s="1"/>
  <c r="H70"/>
  <c r="H76" s="1"/>
  <c r="H94"/>
  <c r="H96" s="1"/>
  <c r="H19"/>
  <c r="H21" s="1"/>
  <c r="G52"/>
  <c r="G12"/>
  <c r="C107"/>
  <c r="C62"/>
  <c r="C41"/>
  <c r="H117" l="1"/>
  <c r="G107"/>
  <c r="G117" s="1"/>
  <c r="E115"/>
  <c r="F115"/>
  <c r="G115"/>
  <c r="H115"/>
  <c r="I115"/>
  <c r="J115"/>
  <c r="K115"/>
  <c r="L115"/>
  <c r="M115"/>
  <c r="N115"/>
  <c r="O115"/>
  <c r="P115"/>
  <c r="Q115"/>
  <c r="R115"/>
  <c r="D115"/>
</calcChain>
</file>

<file path=xl/sharedStrings.xml><?xml version="1.0" encoding="utf-8"?>
<sst xmlns="http://schemas.openxmlformats.org/spreadsheetml/2006/main" count="132" uniqueCount="75">
  <si>
    <t>Б</t>
  </si>
  <si>
    <t>Ж</t>
  </si>
  <si>
    <t>У</t>
  </si>
  <si>
    <t>Хлеб пшеничный</t>
  </si>
  <si>
    <t>Какао с молоком</t>
  </si>
  <si>
    <t>Итого</t>
  </si>
  <si>
    <t>Жаркое по-домашнему</t>
  </si>
  <si>
    <t>Макаронные изделия отварные с маслом</t>
  </si>
  <si>
    <t>Чай с лимоном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</si>
  <si>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</si>
  <si>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</si>
  <si>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</si>
  <si>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</si>
  <si>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</si>
  <si>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</si>
  <si>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</si>
  <si>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</si>
  <si>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</si>
  <si>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Кофейный напиток на молоке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</si>
  <si>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</si>
  <si>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</si>
  <si>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</si>
  <si>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</si>
  <si>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</si>
  <si>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Картофельное пюре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</si>
  <si>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</si>
  <si>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</si>
  <si>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</si>
  <si>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</si>
  <si>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</si>
  <si>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</si>
  <si>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Молоко сгущенное </t>
  </si>
  <si>
    <t>Фруктовый чай</t>
  </si>
  <si>
    <t>Пирог фруктовый "Школьный"</t>
  </si>
  <si>
    <t>Омлет с колбасой или сосисками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</si>
  <si>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</si>
  <si>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</si>
  <si>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</si>
  <si>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</si>
  <si>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</si>
  <si>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</si>
  <si>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</si>
  <si>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</si>
  <si>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</si>
  <si>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</si>
  <si>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</si>
  <si>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</si>
  <si>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</si>
  <si>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</si>
  <si>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</si>
  <si>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</si>
  <si>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</si>
  <si>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</si>
  <si>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</si>
  <si>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Бутерброд с сыром "Голландский" и маслом сливочным</t>
  </si>
  <si>
    <t>Кисломолочный продукт (кефир 2,5 %-ой жирности)</t>
  </si>
  <si>
    <t>Каша вязкая (ячневая)</t>
  </si>
  <si>
    <t>Салат из овощей (белокачанной капусты)</t>
  </si>
  <si>
    <t>Хлеб ржаной йодированный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</si>
  <si>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</si>
  <si>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</si>
  <si>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</si>
  <si>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</si>
  <si>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</si>
  <si>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</si>
  <si>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</si>
  <si>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</si>
  <si>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</si>
  <si>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 xml:space="preserve">Фрукты свежие </t>
  </si>
  <si>
    <t xml:space="preserve">Овощи свежие </t>
  </si>
  <si>
    <t xml:space="preserve">Салат из овощей </t>
  </si>
  <si>
    <t xml:space="preserve">Сок натуральный </t>
  </si>
  <si>
    <t xml:space="preserve">Каша жидкая молоч. (рисовая или пшенная, овсянная) </t>
  </si>
  <si>
    <t>Меню завтраков для обучающихся 5-11 классов (сезон лето-осень)</t>
  </si>
  <si>
    <t>Овощи свежие с маслом растительным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</si>
</sst>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Fill="1" applyBorder="1"/>
    <xf numFmtId="2" fontId="2" fillId="0" borderId="1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/>
    </xf>
    <xf numFmtId="2" fontId="2" fillId="0" borderId="4" xfId="0" applyNumberFormat="1" applyFont="1" applyBorder="1" applyAlignment="1">
      <alignment horizontal="left" vertical="center"/>
    </xf>
    <xf numFmtId="2" fontId="2" fillId="0" borderId="8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/>
    <xf numFmtId="2" fontId="3" fillId="0" borderId="1" xfId="0" applyNumberFormat="1" applyFont="1" applyBorder="1"/>
    <xf numFmtId="2" fontId="3" fillId="5" borderId="1" xfId="0" applyNumberFormat="1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/>
    <xf numFmtId="2" fontId="3" fillId="6" borderId="1" xfId="0" applyNumberFormat="1" applyFont="1" applyFill="1" applyBorder="1"/>
    <xf numFmtId="2" fontId="3" fillId="4" borderId="2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2" fontId="3" fillId="0" borderId="2" xfId="0" applyNumberFormat="1" applyFont="1" applyFill="1" applyBorder="1" applyAlignment="1">
      <alignment wrapText="1"/>
    </xf>
    <xf numFmtId="2" fontId="2" fillId="0" borderId="1" xfId="0" applyNumberFormat="1" applyFont="1" applyFill="1" applyBorder="1"/>
    <xf numFmtId="2" fontId="2" fillId="4" borderId="1" xfId="0" applyNumberFormat="1" applyFont="1" applyFill="1" applyBorder="1"/>
    <xf numFmtId="2" fontId="2" fillId="0" borderId="1" xfId="0" applyNumberFormat="1" applyFont="1" applyBorder="1"/>
    <xf numFmtId="2" fontId="2" fillId="2" borderId="1" xfId="0" applyNumberFormat="1" applyFont="1" applyFill="1" applyBorder="1" applyAlignment="1">
      <alignment horizontal="right" wrapText="1"/>
    </xf>
    <xf numFmtId="2" fontId="3" fillId="0" borderId="5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2" fontId="3" fillId="7" borderId="1" xfId="0" applyNumberFormat="1" applyFont="1" applyFill="1" applyBorder="1"/>
    <xf numFmtId="2" fontId="3" fillId="7" borderId="1" xfId="0" applyNumberFormat="1" applyFont="1" applyFill="1" applyBorder="1" applyAlignment="1"/>
    <xf numFmtId="2" fontId="2" fillId="8" borderId="1" xfId="0" applyNumberFormat="1" applyFont="1" applyFill="1" applyBorder="1" applyAlignment="1"/>
    <xf numFmtId="2" fontId="2" fillId="8" borderId="1" xfId="0" applyNumberFormat="1" applyFont="1" applyFill="1" applyBorder="1"/>
    <xf numFmtId="2" fontId="5" fillId="8" borderId="1" xfId="0" applyNumberFormat="1" applyFont="1" applyFill="1" applyBorder="1"/>
    <xf numFmtId="2" fontId="2" fillId="0" borderId="1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3" fillId="4" borderId="0" xfId="0" applyNumberFormat="1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4" borderId="6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wrapText="1"/>
    </xf>
    <xf numFmtId="0" fontId="2" fillId="4" borderId="4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0" fontId="3" fillId="0" borderId="4" xfId="0" applyNumberFormat="1" applyFont="1" applyFill="1" applyBorder="1" applyAlignment="1">
      <alignment horizontal="center" wrapText="1"/>
    </xf>
    <xf numFmtId="0" fontId="3" fillId="4" borderId="4" xfId="0" applyNumberFormat="1" applyFont="1" applyFill="1" applyBorder="1" applyAlignment="1">
      <alignment horizontal="center" wrapText="1"/>
    </xf>
    <xf numFmtId="0" fontId="3" fillId="4" borderId="0" xfId="0" applyNumberFormat="1" applyFont="1" applyFill="1" applyAlignment="1">
      <alignment horizontal="center" wrapText="1"/>
    </xf>
    <xf numFmtId="0" fontId="3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/>
    <xf numFmtId="2" fontId="3" fillId="4" borderId="4" xfId="0" applyNumberFormat="1" applyFont="1" applyFill="1" applyBorder="1"/>
    <xf numFmtId="2" fontId="3" fillId="4" borderId="8" xfId="0" applyNumberFormat="1" applyFont="1" applyFill="1" applyBorder="1"/>
    <xf numFmtId="2" fontId="3" fillId="0" borderId="3" xfId="0" applyNumberFormat="1" applyFont="1" applyBorder="1"/>
    <xf numFmtId="2" fontId="2" fillId="4" borderId="4" xfId="0" applyNumberFormat="1" applyFont="1" applyFill="1" applyBorder="1"/>
    <xf numFmtId="2" fontId="2" fillId="0" borderId="3" xfId="0" applyNumberFormat="1" applyFont="1" applyBorder="1"/>
    <xf numFmtId="2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/>
    <xf numFmtId="2" fontId="6" fillId="4" borderId="1" xfId="0" applyNumberFormat="1" applyFont="1" applyFill="1" applyBorder="1"/>
    <xf numFmtId="2" fontId="6" fillId="4" borderId="5" xfId="0" applyNumberFormat="1" applyFont="1" applyFill="1" applyBorder="1"/>
    <xf numFmtId="2" fontId="6" fillId="4" borderId="4" xfId="0" applyNumberFormat="1" applyFont="1" applyFill="1" applyBorder="1"/>
    <xf numFmtId="2" fontId="6" fillId="4" borderId="8" xfId="0" applyNumberFormat="1" applyFont="1" applyFill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4" xfId="0" applyNumberFormat="1" applyFont="1" applyBorder="1"/>
    <xf numFmtId="2" fontId="3" fillId="0" borderId="4" xfId="0" applyNumberFormat="1" applyFont="1" applyBorder="1"/>
    <xf numFmtId="2" fontId="3" fillId="0" borderId="4" xfId="0" applyNumberFormat="1" applyFont="1" applyFill="1" applyBorder="1"/>
    <xf numFmtId="2" fontId="4" fillId="0" borderId="4" xfId="0" applyNumberFormat="1" applyFont="1" applyBorder="1"/>
    <xf numFmtId="2" fontId="2" fillId="0" borderId="4" xfId="0" applyNumberFormat="1" applyFont="1" applyFill="1" applyBorder="1"/>
    <xf numFmtId="2" fontId="2" fillId="3" borderId="4" xfId="0" applyNumberFormat="1" applyFont="1" applyFill="1" applyBorder="1" applyAlignment="1">
      <alignment horizontal="right" vertical="center"/>
    </xf>
    <xf numFmtId="2" fontId="3" fillId="6" borderId="3" xfId="0" applyNumberFormat="1" applyFont="1" applyFill="1" applyBorder="1"/>
    <xf numFmtId="2" fontId="3" fillId="0" borderId="3" xfId="0" applyNumberFormat="1" applyFont="1" applyFill="1" applyBorder="1"/>
    <xf numFmtId="2" fontId="4" fillId="0" borderId="3" xfId="0" applyNumberFormat="1" applyFont="1" applyBorder="1"/>
    <xf numFmtId="2" fontId="2" fillId="0" borderId="3" xfId="0" applyNumberFormat="1" applyFont="1" applyFill="1" applyBorder="1"/>
    <xf numFmtId="2" fontId="3" fillId="7" borderId="3" xfId="0" applyNumberFormat="1" applyFont="1" applyFill="1" applyBorder="1"/>
    <xf numFmtId="2" fontId="3" fillId="4" borderId="3" xfId="0" applyNumberFormat="1" applyFont="1" applyFill="1" applyBorder="1"/>
    <xf numFmtId="2" fontId="3" fillId="4" borderId="0" xfId="0" applyNumberFormat="1" applyFont="1" applyFill="1" applyBorder="1"/>
    <xf numFmtId="2" fontId="2" fillId="4" borderId="0" xfId="0" applyNumberFormat="1" applyFont="1" applyFill="1" applyBorder="1"/>
    <xf numFmtId="2" fontId="6" fillId="4" borderId="0" xfId="0" applyNumberFormat="1" applyFont="1" applyFill="1" applyBorder="1"/>
    <xf numFmtId="2" fontId="2" fillId="4" borderId="0" xfId="0" applyNumberFormat="1" applyFont="1" applyFill="1" applyBorder="1" applyAlignment="1">
      <alignment horizontal="left" vertical="center"/>
    </xf>
    <xf numFmtId="2" fontId="4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/>
    <xf numFmtId="2" fontId="3" fillId="0" borderId="5" xfId="0" applyNumberFormat="1" applyFont="1" applyFill="1" applyBorder="1"/>
    <xf numFmtId="2" fontId="3" fillId="0" borderId="6" xfId="0" applyNumberFormat="1" applyFont="1" applyFill="1" applyBorder="1"/>
    <xf numFmtId="2" fontId="3" fillId="0" borderId="7" xfId="0" applyNumberFormat="1" applyFont="1" applyBorder="1"/>
    <xf numFmtId="2" fontId="3" fillId="0" borderId="5" xfId="0" applyNumberFormat="1" applyFont="1" applyBorder="1"/>
    <xf numFmtId="2" fontId="3" fillId="4" borderId="0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2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/>
    <xf numFmtId="0" fontId="4" fillId="4" borderId="3" xfId="0" applyFont="1" applyFill="1" applyBorder="1"/>
    <xf numFmtId="2" fontId="2" fillId="3" borderId="5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wrapText="1"/>
    </xf>
    <xf numFmtId="2" fontId="2" fillId="5" borderId="3" xfId="0" applyNumberFormat="1" applyFont="1" applyFill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39"/>
  <sheetViews>
    <sheetView tabSelected="1" topLeftCell="A97" workbookViewId="0">
      <selection activeCell="U113" sqref="U113"/>
    </sheetView>
  </sheetViews>
  <sheetFormatPr defaultColWidth="9.140625" defaultRowHeight="15.75" customHeight="1"/>
  <cols>
    <col min="1" max="1" width="4.42578125" style="36" customWidth="1"/>
    <col min="2" max="2" width="23.42578125" style="9" customWidth="1"/>
    <col min="3" max="3" width="8.28515625" style="8" customWidth="1"/>
    <col min="4" max="4" width="6.85546875" style="8" customWidth="1"/>
    <col min="5" max="5" width="6.7109375" style="8" customWidth="1"/>
    <col min="6" max="7" width="7.85546875" style="8" customWidth="1"/>
    <col min="8" max="9" width="6.42578125" style="8" customWidth="1"/>
    <col min="10" max="10" width="6.7109375" style="8" customWidth="1"/>
    <col min="11" max="11" width="5.85546875" style="8" customWidth="1"/>
    <col min="12" max="12" width="6.42578125" style="8" customWidth="1"/>
    <col min="13" max="13" width="7.7109375" style="8" customWidth="1"/>
    <col min="14" max="15" width="7.85546875" style="8" customWidth="1"/>
    <col min="16" max="16" width="6.5703125" style="8" customWidth="1"/>
    <col min="17" max="17" width="5.28515625" style="8" customWidth="1"/>
    <col min="18" max="18" width="5.28515625" style="10" customWidth="1"/>
    <col min="19" max="19" width="9.140625" style="67"/>
    <col min="20" max="37" width="9.140625" style="78"/>
    <col min="38" max="38" width="9.140625" style="55"/>
    <col min="39" max="16384" width="9.140625" style="10"/>
  </cols>
  <sheetData>
    <row r="1" spans="1:38" s="65" customFormat="1" ht="15.75" customHeight="1">
      <c r="A1" s="58"/>
      <c r="B1" s="59" t="s">
        <v>73</v>
      </c>
      <c r="C1" s="60"/>
      <c r="D1" s="60"/>
      <c r="E1" s="60"/>
      <c r="F1" s="60"/>
      <c r="G1" s="61"/>
      <c r="H1" s="60"/>
      <c r="I1" s="60"/>
      <c r="J1" s="60"/>
      <c r="K1" s="60"/>
      <c r="L1" s="60"/>
      <c r="M1" s="62"/>
      <c r="N1" s="63"/>
      <c r="O1" s="63"/>
      <c r="P1" s="63"/>
      <c r="Q1" s="63"/>
      <c r="R1" s="64"/>
      <c r="S1" s="66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64"/>
    </row>
    <row r="2" spans="1:38" ht="15.75" customHeight="1">
      <c r="G2" s="52"/>
      <c r="M2" s="53"/>
      <c r="N2" s="54"/>
      <c r="O2" s="54"/>
      <c r="P2" s="54"/>
      <c r="Q2" s="54"/>
      <c r="R2" s="55"/>
    </row>
    <row r="3" spans="1:38" s="3" customFormat="1" ht="15.75" customHeight="1">
      <c r="A3" s="35"/>
      <c r="B3" s="3" t="s">
        <v>43</v>
      </c>
      <c r="G3" s="4"/>
      <c r="M3" s="5"/>
      <c r="N3" s="6"/>
      <c r="O3" s="6"/>
      <c r="P3" s="6"/>
      <c r="Q3" s="6"/>
      <c r="R3" s="7"/>
      <c r="S3" s="5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7"/>
    </row>
    <row r="4" spans="1:38" ht="46.5" customHeight="1">
      <c r="D4" s="97" t="s">
        <v>64</v>
      </c>
      <c r="E4" s="97"/>
      <c r="F4" s="97"/>
      <c r="G4" s="94" t="s">
        <v>65</v>
      </c>
      <c r="H4" s="97" t="s">
        <v>66</v>
      </c>
      <c r="I4" s="97"/>
      <c r="J4" s="97"/>
      <c r="K4" s="97"/>
      <c r="L4" s="97"/>
      <c r="M4" s="100" t="s">
        <v>67</v>
      </c>
      <c r="N4" s="101"/>
      <c r="O4" s="101"/>
      <c r="P4" s="101"/>
      <c r="Q4" s="101"/>
      <c r="R4" s="102"/>
      <c r="S4" s="53"/>
    </row>
    <row r="5" spans="1:38" ht="33.75" customHeight="1">
      <c r="A5" s="98" t="s">
        <v>44</v>
      </c>
      <c r="B5" s="99"/>
      <c r="C5" s="11"/>
      <c r="D5" s="12" t="s">
        <v>0</v>
      </c>
      <c r="E5" s="12" t="s">
        <v>1</v>
      </c>
      <c r="F5" s="12" t="s">
        <v>2</v>
      </c>
      <c r="G5" s="95"/>
      <c r="H5" s="12" t="s">
        <v>9</v>
      </c>
      <c r="I5" s="12" t="s">
        <v>13</v>
      </c>
      <c r="J5" s="12" t="s">
        <v>10</v>
      </c>
      <c r="K5" s="12" t="s">
        <v>11</v>
      </c>
      <c r="L5" s="12" t="s">
        <v>12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38</v>
      </c>
      <c r="R5" s="12" t="s">
        <v>37</v>
      </c>
      <c r="S5" s="53"/>
    </row>
    <row r="6" spans="1:38" s="15" customFormat="1" ht="46.5" customHeight="1">
      <c r="A6" s="37">
        <v>3</v>
      </c>
      <c r="B6" s="13" t="s">
        <v>54</v>
      </c>
      <c r="C6" s="13">
        <v>60</v>
      </c>
      <c r="D6" s="14">
        <v>9</v>
      </c>
      <c r="E6" s="14">
        <v>10</v>
      </c>
      <c r="F6" s="14">
        <v>30</v>
      </c>
      <c r="G6" s="14">
        <f>F6*4+E6*9+D6*4</f>
        <v>246</v>
      </c>
      <c r="H6" s="14">
        <v>5.3999999999999999E-2</v>
      </c>
      <c r="I6" s="14">
        <v>0.47199999999999998</v>
      </c>
      <c r="J6" s="14">
        <v>0.11</v>
      </c>
      <c r="K6" s="14">
        <v>0.62</v>
      </c>
      <c r="L6" s="14">
        <v>0.215</v>
      </c>
      <c r="M6" s="14">
        <v>137.19999999999999</v>
      </c>
      <c r="N6" s="14">
        <v>79</v>
      </c>
      <c r="O6" s="14">
        <v>10.9</v>
      </c>
      <c r="P6" s="14">
        <v>0.6</v>
      </c>
      <c r="Q6" s="14">
        <v>1.32</v>
      </c>
      <c r="R6" s="14">
        <v>0</v>
      </c>
      <c r="S6" s="6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2"/>
    </row>
    <row r="7" spans="1:38" ht="46.5" customHeight="1">
      <c r="A7" s="38"/>
      <c r="B7" s="16" t="s">
        <v>72</v>
      </c>
      <c r="C7" s="16">
        <v>250</v>
      </c>
      <c r="D7" s="14">
        <v>7.4</v>
      </c>
      <c r="E7" s="14">
        <v>5.2</v>
      </c>
      <c r="F7" s="14">
        <v>31.8</v>
      </c>
      <c r="G7" s="14">
        <f t="shared" ref="G7:G10" si="0">F7*4+E7*9+D7*4</f>
        <v>203.6</v>
      </c>
      <c r="H7" s="14">
        <v>9.4500000000000001E-3</v>
      </c>
      <c r="I7" s="14">
        <v>2.1000000000000001E-2</v>
      </c>
      <c r="J7" s="14">
        <v>0.189</v>
      </c>
      <c r="K7" s="14">
        <v>0.03</v>
      </c>
      <c r="L7" s="14">
        <v>0</v>
      </c>
      <c r="M7" s="14">
        <v>21.630000000000003</v>
      </c>
      <c r="N7" s="14">
        <v>22.8795</v>
      </c>
      <c r="O7" s="14">
        <v>5.0925000000000002</v>
      </c>
      <c r="P7" s="14">
        <v>7.350000000000001E-2</v>
      </c>
      <c r="Q7" s="14">
        <v>1.1000000000000001</v>
      </c>
      <c r="R7" s="14">
        <v>0</v>
      </c>
      <c r="S7" s="68"/>
    </row>
    <row r="8" spans="1:38" s="15" customFormat="1" ht="16.5" customHeight="1">
      <c r="A8" s="37">
        <v>382</v>
      </c>
      <c r="B8" s="13" t="s">
        <v>4</v>
      </c>
      <c r="C8" s="13">
        <v>200</v>
      </c>
      <c r="D8" s="17">
        <v>4.07</v>
      </c>
      <c r="E8" s="17">
        <v>3.5</v>
      </c>
      <c r="F8" s="17">
        <v>17.5</v>
      </c>
      <c r="G8" s="14">
        <f t="shared" si="0"/>
        <v>117.78</v>
      </c>
      <c r="H8" s="17">
        <f>0.28*0.18</f>
        <v>5.04E-2</v>
      </c>
      <c r="I8" s="17">
        <v>0.18</v>
      </c>
      <c r="J8" s="17">
        <v>1.57</v>
      </c>
      <c r="K8" s="17">
        <v>0.24</v>
      </c>
      <c r="L8" s="17">
        <v>0</v>
      </c>
      <c r="M8" s="17">
        <v>152.19999999999999</v>
      </c>
      <c r="N8" s="17">
        <v>124.5</v>
      </c>
      <c r="O8" s="17">
        <v>21.34</v>
      </c>
      <c r="P8" s="17">
        <v>0.47</v>
      </c>
      <c r="Q8" s="14">
        <v>0.5</v>
      </c>
      <c r="R8" s="14">
        <v>0</v>
      </c>
      <c r="S8" s="6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2"/>
    </row>
    <row r="9" spans="1:38" s="14" customFormat="1" ht="15.75" customHeight="1">
      <c r="A9" s="37"/>
      <c r="B9" s="13" t="s">
        <v>3</v>
      </c>
      <c r="C9" s="13">
        <v>40</v>
      </c>
      <c r="D9" s="14">
        <v>2.7</v>
      </c>
      <c r="E9" s="14">
        <v>0.34</v>
      </c>
      <c r="F9" s="14">
        <v>20</v>
      </c>
      <c r="G9" s="14">
        <f t="shared" si="0"/>
        <v>93.86</v>
      </c>
      <c r="H9" s="14">
        <v>2.4E-2</v>
      </c>
      <c r="I9" s="14">
        <v>5.0000000000000001E-3</v>
      </c>
      <c r="J9" s="14">
        <v>0</v>
      </c>
      <c r="K9" s="14">
        <v>0</v>
      </c>
      <c r="L9" s="14">
        <v>0.22</v>
      </c>
      <c r="M9" s="14">
        <v>4</v>
      </c>
      <c r="N9" s="14">
        <v>13</v>
      </c>
      <c r="O9" s="14">
        <v>2.8</v>
      </c>
      <c r="P9" s="14">
        <v>0.22</v>
      </c>
      <c r="Q9" s="14">
        <v>0.14699999999999999</v>
      </c>
      <c r="R9" s="14">
        <v>0</v>
      </c>
      <c r="S9" s="6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3"/>
    </row>
    <row r="10" spans="1:38" s="14" customFormat="1" ht="17.25" customHeight="1">
      <c r="A10" s="37">
        <v>368</v>
      </c>
      <c r="B10" s="13" t="s">
        <v>68</v>
      </c>
      <c r="C10" s="13">
        <v>150</v>
      </c>
      <c r="D10" s="17">
        <v>0.6</v>
      </c>
      <c r="E10" s="17">
        <v>0.6</v>
      </c>
      <c r="F10" s="17">
        <v>16</v>
      </c>
      <c r="G10" s="14">
        <f t="shared" si="0"/>
        <v>71.800000000000011</v>
      </c>
      <c r="H10" s="17">
        <v>0.04</v>
      </c>
      <c r="I10" s="17">
        <v>0.01</v>
      </c>
      <c r="J10" s="17">
        <v>5</v>
      </c>
      <c r="K10" s="17">
        <v>0</v>
      </c>
      <c r="L10" s="17">
        <v>0.33</v>
      </c>
      <c r="M10" s="17">
        <v>25</v>
      </c>
      <c r="N10" s="17">
        <v>18.3</v>
      </c>
      <c r="O10" s="17">
        <v>14.16</v>
      </c>
      <c r="P10" s="17">
        <v>0.5</v>
      </c>
      <c r="Q10" s="14">
        <v>0.48</v>
      </c>
      <c r="R10" s="14">
        <v>1.0000000000000001E-5</v>
      </c>
      <c r="S10" s="6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3"/>
    </row>
    <row r="11" spans="1:38" s="14" customFormat="1" ht="11.25" customHeight="1">
      <c r="A11" s="39"/>
      <c r="B11" s="13"/>
      <c r="C11" s="13"/>
      <c r="S11" s="6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3"/>
    </row>
    <row r="12" spans="1:38" s="14" customFormat="1" ht="15.75" customHeight="1">
      <c r="A12" s="40"/>
      <c r="B12" s="18" t="s">
        <v>5</v>
      </c>
      <c r="C12" s="19">
        <f>SUM(C6:C10)</f>
        <v>700</v>
      </c>
      <c r="D12" s="19">
        <f>SUM(D6:D10)</f>
        <v>23.77</v>
      </c>
      <c r="E12" s="19">
        <f t="shared" ref="E12:R12" si="1">SUM(E6:E10)</f>
        <v>19.64</v>
      </c>
      <c r="F12" s="19">
        <f t="shared" si="1"/>
        <v>115.3</v>
      </c>
      <c r="G12" s="19">
        <f t="shared" si="1"/>
        <v>733.04</v>
      </c>
      <c r="H12" s="19">
        <f t="shared" si="1"/>
        <v>0.17785000000000001</v>
      </c>
      <c r="I12" s="19">
        <f t="shared" si="1"/>
        <v>0.68800000000000006</v>
      </c>
      <c r="J12" s="19">
        <f t="shared" si="1"/>
        <v>6.8689999999999998</v>
      </c>
      <c r="K12" s="19">
        <f t="shared" si="1"/>
        <v>0.89</v>
      </c>
      <c r="L12" s="19">
        <f t="shared" si="1"/>
        <v>0.76500000000000001</v>
      </c>
      <c r="M12" s="19">
        <f t="shared" si="1"/>
        <v>340.03</v>
      </c>
      <c r="N12" s="19">
        <f t="shared" si="1"/>
        <v>257.67950000000002</v>
      </c>
      <c r="O12" s="19">
        <f t="shared" si="1"/>
        <v>54.29249999999999</v>
      </c>
      <c r="P12" s="19">
        <f t="shared" si="1"/>
        <v>1.8634999999999999</v>
      </c>
      <c r="Q12" s="19">
        <f t="shared" si="1"/>
        <v>3.5469999999999997</v>
      </c>
      <c r="R12" s="19">
        <f t="shared" si="1"/>
        <v>1.0000000000000001E-5</v>
      </c>
      <c r="S12" s="6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3"/>
    </row>
    <row r="13" spans="1:38" ht="15.75" customHeight="1">
      <c r="A13" s="41"/>
      <c r="B13" s="20" t="s">
        <v>36</v>
      </c>
      <c r="C13" s="20"/>
      <c r="D13" s="21">
        <v>19.25</v>
      </c>
      <c r="E13" s="21">
        <v>19.75</v>
      </c>
      <c r="F13" s="21">
        <v>83.75</v>
      </c>
      <c r="G13" s="21">
        <v>587.5</v>
      </c>
      <c r="H13" s="21">
        <v>0.3</v>
      </c>
      <c r="I13" s="21">
        <v>0.35</v>
      </c>
      <c r="J13" s="21">
        <v>15</v>
      </c>
      <c r="K13" s="21">
        <v>0.17499999999999999</v>
      </c>
      <c r="L13" s="21">
        <v>2.5</v>
      </c>
      <c r="M13" s="21">
        <v>275</v>
      </c>
      <c r="N13" s="21">
        <v>412.5</v>
      </c>
      <c r="O13" s="21">
        <v>62.5</v>
      </c>
      <c r="P13" s="21">
        <v>3</v>
      </c>
      <c r="Q13" s="21">
        <v>2.5</v>
      </c>
      <c r="R13" s="21">
        <v>2.5000000000000001E-2</v>
      </c>
    </row>
    <row r="14" spans="1:38" s="22" customFormat="1" ht="15.75" customHeight="1">
      <c r="A14" s="103" t="s">
        <v>45</v>
      </c>
      <c r="B14" s="10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69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74"/>
    </row>
    <row r="15" spans="1:38" ht="18.75" customHeight="1">
      <c r="A15" s="42"/>
      <c r="B15" s="23" t="s">
        <v>69</v>
      </c>
      <c r="C15" s="23">
        <v>80</v>
      </c>
      <c r="D15" s="17">
        <v>1</v>
      </c>
      <c r="E15" s="17">
        <v>0.2</v>
      </c>
      <c r="F15" s="17">
        <v>3.6</v>
      </c>
      <c r="G15" s="17">
        <f>F15*4+E15*9+D15*4</f>
        <v>20.2</v>
      </c>
      <c r="H15" s="17">
        <v>4.8000000000000001E-2</v>
      </c>
      <c r="I15" s="17">
        <v>2.4E-2</v>
      </c>
      <c r="J15" s="17">
        <v>12.6</v>
      </c>
      <c r="K15" s="17">
        <v>0</v>
      </c>
      <c r="L15" s="17">
        <v>0.5</v>
      </c>
      <c r="M15" s="17">
        <v>10.08</v>
      </c>
      <c r="N15" s="17">
        <v>18.72</v>
      </c>
      <c r="O15" s="17">
        <v>14.4</v>
      </c>
      <c r="P15" s="17">
        <v>0.64800000000000002</v>
      </c>
      <c r="Q15" s="10">
        <v>0.10199999999999999</v>
      </c>
      <c r="R15" s="10">
        <v>0</v>
      </c>
    </row>
    <row r="16" spans="1:38" ht="16.5" customHeight="1">
      <c r="A16" s="37">
        <v>259</v>
      </c>
      <c r="B16" s="13" t="s">
        <v>6</v>
      </c>
      <c r="C16" s="13">
        <v>250</v>
      </c>
      <c r="D16" s="8">
        <v>24</v>
      </c>
      <c r="E16" s="8">
        <v>22.2</v>
      </c>
      <c r="F16" s="8">
        <v>36.9</v>
      </c>
      <c r="G16" s="17">
        <f t="shared" ref="G16:G19" si="2">F16*4+E16*9+D16*4</f>
        <v>443.4</v>
      </c>
      <c r="H16" s="8">
        <v>0.13980582524271842</v>
      </c>
      <c r="I16" s="8">
        <v>0.19805825242718447</v>
      </c>
      <c r="J16" s="8">
        <v>8.0970873786407758</v>
      </c>
      <c r="K16" s="8">
        <v>0</v>
      </c>
      <c r="L16" s="8">
        <v>10.067961165048542</v>
      </c>
      <c r="M16" s="8">
        <v>36.504854368932037</v>
      </c>
      <c r="N16" s="8">
        <v>215.95145631067962</v>
      </c>
      <c r="O16" s="8">
        <v>50.902912621359221</v>
      </c>
      <c r="P16" s="8">
        <v>4.6213592233009706</v>
      </c>
      <c r="Q16" s="10">
        <v>3.38</v>
      </c>
      <c r="R16" s="10">
        <v>0</v>
      </c>
    </row>
    <row r="17" spans="1:38" s="26" customFormat="1" ht="15.75" customHeight="1">
      <c r="A17" s="37"/>
      <c r="B17" s="13" t="s">
        <v>3</v>
      </c>
      <c r="C17" s="13">
        <v>40</v>
      </c>
      <c r="D17" s="14">
        <v>2.7</v>
      </c>
      <c r="E17" s="14">
        <v>0.34</v>
      </c>
      <c r="F17" s="14">
        <v>20</v>
      </c>
      <c r="G17" s="17">
        <f t="shared" si="2"/>
        <v>93.86</v>
      </c>
      <c r="H17" s="8">
        <v>0.03</v>
      </c>
      <c r="I17" s="8">
        <v>6.2500000000000003E-3</v>
      </c>
      <c r="J17" s="8">
        <v>0</v>
      </c>
      <c r="K17" s="8">
        <v>0</v>
      </c>
      <c r="L17" s="8">
        <v>0.27500000000000002</v>
      </c>
      <c r="M17" s="8">
        <v>5</v>
      </c>
      <c r="N17" s="8">
        <v>16.25</v>
      </c>
      <c r="O17" s="8">
        <v>3.5</v>
      </c>
      <c r="P17" s="8">
        <v>0.27500000000000002</v>
      </c>
      <c r="Q17" s="8">
        <v>0.19</v>
      </c>
      <c r="R17" s="8">
        <v>0</v>
      </c>
      <c r="S17" s="56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57"/>
    </row>
    <row r="18" spans="1:38" s="24" customFormat="1" ht="30" customHeight="1">
      <c r="A18" s="37"/>
      <c r="B18" s="13" t="s">
        <v>58</v>
      </c>
      <c r="C18" s="13">
        <v>35</v>
      </c>
      <c r="D18" s="14">
        <v>2.2999999999999998</v>
      </c>
      <c r="E18" s="14">
        <v>0.4</v>
      </c>
      <c r="F18" s="14">
        <v>14.5</v>
      </c>
      <c r="G18" s="17">
        <f t="shared" si="2"/>
        <v>70.8</v>
      </c>
      <c r="H18" s="14">
        <v>0.13124999999999998</v>
      </c>
      <c r="I18" s="14">
        <v>8.7499999999999981E-2</v>
      </c>
      <c r="J18" s="14">
        <v>0.17499999999999996</v>
      </c>
      <c r="K18" s="14">
        <v>0</v>
      </c>
      <c r="L18" s="14">
        <v>0.13124999999999998</v>
      </c>
      <c r="M18" s="14">
        <v>31.937499999999996</v>
      </c>
      <c r="N18" s="14">
        <v>54.6875</v>
      </c>
      <c r="O18" s="14">
        <v>17.5</v>
      </c>
      <c r="P18" s="14">
        <v>1.2249999999999999</v>
      </c>
      <c r="Q18" s="14">
        <v>0.3</v>
      </c>
      <c r="R18" s="14">
        <v>0.02</v>
      </c>
      <c r="S18" s="70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5"/>
    </row>
    <row r="19" spans="1:38" s="14" customFormat="1" ht="46.5" customHeight="1">
      <c r="A19" s="39"/>
      <c r="B19" s="13" t="s">
        <v>55</v>
      </c>
      <c r="C19" s="13">
        <v>200</v>
      </c>
      <c r="D19" s="17">
        <f>2.9*2</f>
        <v>5.8</v>
      </c>
      <c r="E19" s="17">
        <f>2.5*2</f>
        <v>5</v>
      </c>
      <c r="F19" s="17">
        <f>4*2</f>
        <v>8</v>
      </c>
      <c r="G19" s="17">
        <f t="shared" si="2"/>
        <v>100.2</v>
      </c>
      <c r="H19" s="17">
        <f>0.04*0.75</f>
        <v>0.03</v>
      </c>
      <c r="I19" s="17">
        <v>0.26</v>
      </c>
      <c r="J19" s="17">
        <v>0.54</v>
      </c>
      <c r="K19" s="17">
        <v>0.36</v>
      </c>
      <c r="L19" s="17">
        <v>0</v>
      </c>
      <c r="M19" s="17">
        <v>223.2</v>
      </c>
      <c r="N19" s="17">
        <v>165.6</v>
      </c>
      <c r="O19" s="17">
        <v>25.2</v>
      </c>
      <c r="P19" s="17">
        <v>0.18</v>
      </c>
      <c r="Q19" s="14">
        <v>0.8</v>
      </c>
      <c r="R19" s="14">
        <v>0</v>
      </c>
      <c r="S19" s="6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3"/>
    </row>
    <row r="20" spans="1:38" s="14" customFormat="1" ht="9" customHeight="1">
      <c r="A20" s="39"/>
      <c r="S20" s="6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3"/>
    </row>
    <row r="21" spans="1:38" s="14" customFormat="1" ht="15.75" customHeight="1">
      <c r="A21" s="40"/>
      <c r="B21" s="27" t="s">
        <v>5</v>
      </c>
      <c r="C21" s="19">
        <f>SUM(C15:C19)</f>
        <v>605</v>
      </c>
      <c r="D21" s="19">
        <f>SUM(D15:D19)</f>
        <v>35.799999999999997</v>
      </c>
      <c r="E21" s="19">
        <f t="shared" ref="E21:R21" si="3">SUM(E15:E19)</f>
        <v>28.139999999999997</v>
      </c>
      <c r="F21" s="19">
        <f t="shared" si="3"/>
        <v>83</v>
      </c>
      <c r="G21" s="19">
        <f t="shared" si="3"/>
        <v>728.45999999999992</v>
      </c>
      <c r="H21" s="19">
        <f t="shared" si="3"/>
        <v>0.37905582524271841</v>
      </c>
      <c r="I21" s="19">
        <f t="shared" si="3"/>
        <v>0.57580825242718447</v>
      </c>
      <c r="J21" s="19">
        <f t="shared" si="3"/>
        <v>21.412087378640773</v>
      </c>
      <c r="K21" s="19">
        <f t="shared" si="3"/>
        <v>0.36</v>
      </c>
      <c r="L21" s="19">
        <f t="shared" si="3"/>
        <v>10.974211165048542</v>
      </c>
      <c r="M21" s="19">
        <f t="shared" si="3"/>
        <v>306.72235436893203</v>
      </c>
      <c r="N21" s="19">
        <f t="shared" si="3"/>
        <v>471.20895631067958</v>
      </c>
      <c r="O21" s="19">
        <f t="shared" si="3"/>
        <v>111.50291262135923</v>
      </c>
      <c r="P21" s="19">
        <f t="shared" si="3"/>
        <v>6.94935922330097</v>
      </c>
      <c r="Q21" s="19">
        <f t="shared" si="3"/>
        <v>4.7719999999999994</v>
      </c>
      <c r="R21" s="19">
        <f t="shared" si="3"/>
        <v>0.02</v>
      </c>
      <c r="S21" s="6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3"/>
    </row>
    <row r="22" spans="1:38" s="14" customFormat="1" ht="13.5" customHeight="1">
      <c r="A22" s="43"/>
      <c r="B22" s="20" t="s">
        <v>36</v>
      </c>
      <c r="C22" s="20"/>
      <c r="D22" s="21">
        <v>19.25</v>
      </c>
      <c r="E22" s="21">
        <v>19.75</v>
      </c>
      <c r="F22" s="21">
        <v>83.75</v>
      </c>
      <c r="G22" s="21">
        <v>587.5</v>
      </c>
      <c r="H22" s="21">
        <v>0.3</v>
      </c>
      <c r="I22" s="21">
        <v>0.35</v>
      </c>
      <c r="J22" s="21">
        <v>15</v>
      </c>
      <c r="K22" s="21">
        <v>0.17499999999999999</v>
      </c>
      <c r="L22" s="21">
        <v>2.5</v>
      </c>
      <c r="M22" s="21">
        <v>275</v>
      </c>
      <c r="N22" s="21">
        <v>412.5</v>
      </c>
      <c r="O22" s="21">
        <v>62.5</v>
      </c>
      <c r="P22" s="21">
        <v>3</v>
      </c>
      <c r="Q22" s="21">
        <v>2.5</v>
      </c>
      <c r="R22" s="21">
        <v>2.5000000000000001E-2</v>
      </c>
      <c r="S22" s="6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3"/>
    </row>
    <row r="23" spans="1:38" s="14" customFormat="1" ht="15.75" customHeight="1">
      <c r="A23" s="98" t="s">
        <v>46</v>
      </c>
      <c r="B23" s="99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6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3"/>
    </row>
    <row r="24" spans="1:38" ht="20.25" customHeight="1">
      <c r="A24" s="37"/>
      <c r="B24" s="13" t="s">
        <v>70</v>
      </c>
      <c r="C24" s="13">
        <v>100</v>
      </c>
      <c r="D24" s="8">
        <v>1.3</v>
      </c>
      <c r="E24" s="8">
        <v>0.24</v>
      </c>
      <c r="F24" s="8">
        <v>4.5</v>
      </c>
      <c r="G24" s="8">
        <f>F24*4+E24*9+D24*4</f>
        <v>25.36</v>
      </c>
      <c r="H24" s="8">
        <v>6.3840000000000008E-2</v>
      </c>
      <c r="I24" s="8">
        <v>3.1920000000000004E-2</v>
      </c>
      <c r="J24" s="8">
        <v>16.757999999999999</v>
      </c>
      <c r="K24" s="8">
        <v>0</v>
      </c>
      <c r="L24" s="10">
        <v>0.66500000000000004</v>
      </c>
      <c r="M24" s="10">
        <v>13.406400000000001</v>
      </c>
      <c r="N24" s="10">
        <v>24.897600000000001</v>
      </c>
      <c r="O24" s="10">
        <v>19.152000000000001</v>
      </c>
      <c r="P24" s="10">
        <v>0.86184000000000005</v>
      </c>
      <c r="Q24" s="10">
        <v>0.13600000000000001</v>
      </c>
      <c r="R24" s="10">
        <v>0</v>
      </c>
    </row>
    <row r="25" spans="1:38" ht="45.75" customHeight="1">
      <c r="A25" s="37">
        <v>296</v>
      </c>
      <c r="B25" s="13" t="s">
        <v>27</v>
      </c>
      <c r="C25" s="13">
        <v>100</v>
      </c>
      <c r="D25" s="17">
        <v>9.5</v>
      </c>
      <c r="E25" s="17">
        <v>12.64</v>
      </c>
      <c r="F25" s="17">
        <v>9.73</v>
      </c>
      <c r="G25" s="8">
        <f t="shared" ref="G25:G29" si="4">F25*4+E25*9+D25*4</f>
        <v>190.68</v>
      </c>
      <c r="H25" s="17">
        <v>7.0000000000000007E-2</v>
      </c>
      <c r="I25" s="17">
        <v>0.14000000000000001</v>
      </c>
      <c r="J25" s="17">
        <v>0.51</v>
      </c>
      <c r="K25" s="17">
        <v>0.81</v>
      </c>
      <c r="L25" s="17">
        <v>2.2999999999999998</v>
      </c>
      <c r="M25" s="17">
        <v>78.2</v>
      </c>
      <c r="N25" s="17">
        <v>78.52</v>
      </c>
      <c r="O25" s="17">
        <v>16.16</v>
      </c>
      <c r="P25" s="17">
        <v>28.97</v>
      </c>
      <c r="Q25" s="14">
        <v>2</v>
      </c>
      <c r="R25" s="14">
        <v>0.1</v>
      </c>
      <c r="S25" s="68"/>
    </row>
    <row r="26" spans="1:38" ht="30" customHeight="1">
      <c r="A26" s="44">
        <v>302</v>
      </c>
      <c r="B26" s="13" t="s">
        <v>56</v>
      </c>
      <c r="C26" s="13">
        <v>150</v>
      </c>
      <c r="D26" s="14">
        <v>8</v>
      </c>
      <c r="E26" s="14">
        <v>4.0999999999999996</v>
      </c>
      <c r="F26" s="14">
        <v>38.6</v>
      </c>
      <c r="G26" s="8">
        <f t="shared" si="4"/>
        <v>223.3</v>
      </c>
      <c r="H26" s="14">
        <v>0.20699999999999999</v>
      </c>
      <c r="I26" s="14">
        <v>0.11499999999999999</v>
      </c>
      <c r="J26" s="14">
        <v>0</v>
      </c>
      <c r="K26" s="14">
        <v>0.4</v>
      </c>
      <c r="L26" s="14">
        <v>0.50600000000000001</v>
      </c>
      <c r="M26" s="14">
        <v>27.0825</v>
      </c>
      <c r="N26" s="14">
        <v>213.43999999999997</v>
      </c>
      <c r="O26" s="14">
        <v>142.48499999999999</v>
      </c>
      <c r="P26" s="14">
        <v>4.83</v>
      </c>
      <c r="Q26" s="14">
        <v>1.1000000000000001</v>
      </c>
      <c r="R26" s="14">
        <v>0</v>
      </c>
      <c r="S26" s="68"/>
    </row>
    <row r="27" spans="1:38" ht="15.75" customHeight="1">
      <c r="A27" s="37"/>
      <c r="B27" s="13" t="s">
        <v>3</v>
      </c>
      <c r="C27" s="13">
        <v>40</v>
      </c>
      <c r="D27" s="14">
        <v>2.7</v>
      </c>
      <c r="E27" s="14">
        <v>0.34</v>
      </c>
      <c r="F27" s="14">
        <v>20</v>
      </c>
      <c r="G27" s="8">
        <f t="shared" si="4"/>
        <v>93.86</v>
      </c>
      <c r="H27" s="8">
        <v>0.03</v>
      </c>
      <c r="I27" s="8">
        <v>6.2500000000000003E-3</v>
      </c>
      <c r="J27" s="8">
        <v>0</v>
      </c>
      <c r="K27" s="8">
        <v>0</v>
      </c>
      <c r="L27" s="8">
        <v>0.27500000000000002</v>
      </c>
      <c r="M27" s="8">
        <v>5</v>
      </c>
      <c r="N27" s="8">
        <v>16.25</v>
      </c>
      <c r="O27" s="8">
        <v>3.5</v>
      </c>
      <c r="P27" s="8">
        <v>0.27500000000000002</v>
      </c>
      <c r="Q27" s="8">
        <v>0.19</v>
      </c>
      <c r="R27" s="8">
        <v>0</v>
      </c>
      <c r="S27" s="68"/>
    </row>
    <row r="28" spans="1:38" s="14" customFormat="1" ht="33" customHeight="1">
      <c r="A28" s="37"/>
      <c r="B28" s="13" t="s">
        <v>58</v>
      </c>
      <c r="C28" s="13">
        <v>35</v>
      </c>
      <c r="D28" s="14">
        <v>2.2999999999999998</v>
      </c>
      <c r="E28" s="14">
        <v>0.4</v>
      </c>
      <c r="F28" s="14">
        <v>14.5</v>
      </c>
      <c r="G28" s="8">
        <f t="shared" si="4"/>
        <v>70.8</v>
      </c>
      <c r="H28" s="14">
        <v>0.13124999999999998</v>
      </c>
      <c r="I28" s="14">
        <v>8.7499999999999981E-2</v>
      </c>
      <c r="J28" s="14">
        <v>0.17499999999999996</v>
      </c>
      <c r="K28" s="14">
        <v>0</v>
      </c>
      <c r="L28" s="14">
        <v>0.13124999999999998</v>
      </c>
      <c r="M28" s="14">
        <v>31.937499999999996</v>
      </c>
      <c r="N28" s="14">
        <v>54.6875</v>
      </c>
      <c r="O28" s="14">
        <v>17.5</v>
      </c>
      <c r="P28" s="14">
        <v>1.2249999999999999</v>
      </c>
      <c r="Q28" s="14">
        <v>0.3</v>
      </c>
      <c r="R28" s="14">
        <v>0.01</v>
      </c>
      <c r="S28" s="6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3"/>
    </row>
    <row r="29" spans="1:38" ht="16.5" customHeight="1">
      <c r="A29" s="37"/>
      <c r="B29" s="13" t="s">
        <v>71</v>
      </c>
      <c r="C29" s="13">
        <v>200</v>
      </c>
      <c r="D29" s="14">
        <v>1.0015060240963856</v>
      </c>
      <c r="E29" s="14">
        <v>0</v>
      </c>
      <c r="F29" s="14">
        <v>20.23042168674699</v>
      </c>
      <c r="G29" s="8">
        <f t="shared" si="4"/>
        <v>84.927710843373504</v>
      </c>
      <c r="H29" s="14">
        <v>1.5060240963855423E-2</v>
      </c>
      <c r="I29" s="14">
        <v>1.5060240963855423E-2</v>
      </c>
      <c r="J29" s="14">
        <v>3.0120481927710845</v>
      </c>
      <c r="K29" s="14">
        <v>0</v>
      </c>
      <c r="L29" s="14">
        <v>0.15060240963855423</v>
      </c>
      <c r="M29" s="14">
        <v>10.542168674698795</v>
      </c>
      <c r="N29" s="14">
        <v>10.542168674698795</v>
      </c>
      <c r="O29" s="14">
        <v>6.024096385542169</v>
      </c>
      <c r="P29" s="14">
        <v>2.1084337349397591</v>
      </c>
      <c r="Q29" s="14">
        <v>0.03</v>
      </c>
      <c r="R29" s="14">
        <v>0</v>
      </c>
      <c r="S29" s="68"/>
    </row>
    <row r="30" spans="1:38" s="14" customFormat="1" ht="13.5" customHeight="1">
      <c r="A30" s="37"/>
      <c r="S30" s="6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3"/>
    </row>
    <row r="31" spans="1:38" s="14" customFormat="1" ht="19.5" customHeight="1">
      <c r="A31" s="40"/>
      <c r="B31" s="18" t="s">
        <v>5</v>
      </c>
      <c r="C31" s="19">
        <f>SUM(C24:C29)</f>
        <v>625</v>
      </c>
      <c r="D31" s="19">
        <f>SUM(D24:D29)</f>
        <v>24.801506024096387</v>
      </c>
      <c r="E31" s="19">
        <f t="shared" ref="E31:R31" si="5">SUM(E24:E29)</f>
        <v>17.72</v>
      </c>
      <c r="F31" s="19">
        <f t="shared" si="5"/>
        <v>107.56042168674699</v>
      </c>
      <c r="G31" s="19">
        <f t="shared" si="5"/>
        <v>688.92771084337346</v>
      </c>
      <c r="H31" s="19">
        <f t="shared" si="5"/>
        <v>0.51715024096385542</v>
      </c>
      <c r="I31" s="19">
        <f t="shared" si="5"/>
        <v>0.3957302409638554</v>
      </c>
      <c r="J31" s="19">
        <f t="shared" si="5"/>
        <v>20.455048192771088</v>
      </c>
      <c r="K31" s="19">
        <f t="shared" si="5"/>
        <v>1.21</v>
      </c>
      <c r="L31" s="19">
        <f t="shared" si="5"/>
        <v>4.0278524096385544</v>
      </c>
      <c r="M31" s="19">
        <f t="shared" si="5"/>
        <v>166.16856867469878</v>
      </c>
      <c r="N31" s="19">
        <f t="shared" si="5"/>
        <v>398.33726867469875</v>
      </c>
      <c r="O31" s="19">
        <f t="shared" si="5"/>
        <v>204.82109638554215</v>
      </c>
      <c r="P31" s="19">
        <f t="shared" si="5"/>
        <v>38.270273734939757</v>
      </c>
      <c r="Q31" s="19">
        <f t="shared" si="5"/>
        <v>3.7559999999999998</v>
      </c>
      <c r="R31" s="19">
        <f t="shared" si="5"/>
        <v>0.11</v>
      </c>
      <c r="S31" s="6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3"/>
    </row>
    <row r="32" spans="1:38" s="14" customFormat="1" ht="19.5" customHeight="1">
      <c r="A32" s="43"/>
      <c r="B32" s="20" t="s">
        <v>36</v>
      </c>
      <c r="C32" s="20"/>
      <c r="D32" s="21">
        <v>19.25</v>
      </c>
      <c r="E32" s="21">
        <v>19.75</v>
      </c>
      <c r="F32" s="21">
        <v>83.75</v>
      </c>
      <c r="G32" s="21">
        <v>587.5</v>
      </c>
      <c r="H32" s="21">
        <v>0.3</v>
      </c>
      <c r="I32" s="21">
        <v>0.35</v>
      </c>
      <c r="J32" s="21">
        <v>15</v>
      </c>
      <c r="K32" s="21">
        <v>0.17499999999999999</v>
      </c>
      <c r="L32" s="21">
        <v>2.5</v>
      </c>
      <c r="M32" s="21">
        <v>275</v>
      </c>
      <c r="N32" s="21">
        <v>412.5</v>
      </c>
      <c r="O32" s="21">
        <v>62.5</v>
      </c>
      <c r="P32" s="21">
        <v>3</v>
      </c>
      <c r="Q32" s="21">
        <v>2.5</v>
      </c>
      <c r="R32" s="21">
        <v>2.5000000000000001E-2</v>
      </c>
      <c r="S32" s="6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3"/>
    </row>
    <row r="33" spans="1:38" s="26" customFormat="1" ht="18.75" customHeight="1">
      <c r="A33" s="98" t="s">
        <v>47</v>
      </c>
      <c r="B33" s="9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70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57"/>
    </row>
    <row r="34" spans="1:38" ht="46.5" customHeight="1">
      <c r="A34" s="37"/>
      <c r="B34" s="13" t="s">
        <v>57</v>
      </c>
      <c r="C34" s="13">
        <v>100</v>
      </c>
      <c r="D34" s="14">
        <v>1.3</v>
      </c>
      <c r="E34" s="14">
        <v>0.23</v>
      </c>
      <c r="F34" s="14">
        <v>4.5</v>
      </c>
      <c r="G34" s="14">
        <f>F34*4+E34*9+D34*4</f>
        <v>25.27</v>
      </c>
      <c r="H34" s="14">
        <v>6.3840000000000008E-2</v>
      </c>
      <c r="I34" s="14">
        <v>3.1920000000000004E-2</v>
      </c>
      <c r="J34" s="14">
        <v>16.757999999999999</v>
      </c>
      <c r="K34" s="14">
        <v>0</v>
      </c>
      <c r="L34" s="14">
        <v>0.66500000000000004</v>
      </c>
      <c r="M34" s="14">
        <v>13.406400000000001</v>
      </c>
      <c r="N34" s="14">
        <v>24.897600000000001</v>
      </c>
      <c r="O34" s="14">
        <v>19.152000000000001</v>
      </c>
      <c r="P34" s="14">
        <v>0.86184000000000005</v>
      </c>
      <c r="Q34" s="10">
        <v>0.13600000000000001</v>
      </c>
      <c r="R34" s="10">
        <v>0</v>
      </c>
      <c r="S34" s="68"/>
    </row>
    <row r="35" spans="1:38" s="15" customFormat="1" ht="33" customHeight="1">
      <c r="A35" s="37" t="s">
        <v>42</v>
      </c>
      <c r="B35" s="13" t="s">
        <v>41</v>
      </c>
      <c r="C35" s="13">
        <v>150</v>
      </c>
      <c r="D35" s="8">
        <v>10.5</v>
      </c>
      <c r="E35" s="8">
        <v>11.9</v>
      </c>
      <c r="F35" s="8">
        <v>14.6</v>
      </c>
      <c r="G35" s="14">
        <f t="shared" ref="G35:G39" si="6">F35*4+E35*9+D35*4</f>
        <v>207.5</v>
      </c>
      <c r="H35" s="8">
        <v>5.6000000000000001E-2</v>
      </c>
      <c r="I35" s="8">
        <v>0.08</v>
      </c>
      <c r="J35" s="8">
        <f>2.67+0.16</f>
        <v>2.83</v>
      </c>
      <c r="K35" s="8">
        <v>0.41</v>
      </c>
      <c r="L35" s="8">
        <v>0</v>
      </c>
      <c r="M35" s="8">
        <f>35.72+33.4</f>
        <v>69.12</v>
      </c>
      <c r="N35" s="8">
        <f>61.69+29.09</f>
        <v>90.78</v>
      </c>
      <c r="O35" s="8">
        <f>14.12+5.84</f>
        <v>19.96</v>
      </c>
      <c r="P35" s="8">
        <f>0.372+0.14</f>
        <v>0.51200000000000001</v>
      </c>
      <c r="Q35" s="14">
        <f>0.48+0.2</f>
        <v>0.67999999999999994</v>
      </c>
      <c r="R35" s="14">
        <v>0.1</v>
      </c>
      <c r="S35" s="6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2"/>
    </row>
    <row r="36" spans="1:38" ht="17.25" customHeight="1">
      <c r="A36" s="37">
        <v>312</v>
      </c>
      <c r="B36" s="13" t="s">
        <v>24</v>
      </c>
      <c r="C36" s="13">
        <v>200</v>
      </c>
      <c r="D36" s="14">
        <v>4.5999999999999996</v>
      </c>
      <c r="E36" s="14">
        <v>7.2</v>
      </c>
      <c r="F36" s="14">
        <v>30.7</v>
      </c>
      <c r="G36" s="14">
        <f t="shared" si="6"/>
        <v>206</v>
      </c>
      <c r="H36" s="14">
        <v>0.15820000000000001</v>
      </c>
      <c r="I36" s="14">
        <v>0.12429999999999999</v>
      </c>
      <c r="J36" s="14">
        <v>20.452999999999999</v>
      </c>
      <c r="K36" s="14">
        <v>0</v>
      </c>
      <c r="L36" s="14">
        <v>0.20339999999999997</v>
      </c>
      <c r="M36" s="14">
        <v>41.696999999999996</v>
      </c>
      <c r="N36" s="14">
        <v>97.74499999999999</v>
      </c>
      <c r="O36" s="14">
        <v>31.357499999999998</v>
      </c>
      <c r="P36" s="14">
        <v>1.1413</v>
      </c>
      <c r="Q36" s="14">
        <v>0.64</v>
      </c>
      <c r="R36" s="14">
        <v>1E-3</v>
      </c>
      <c r="S36" s="68"/>
    </row>
    <row r="37" spans="1:38" s="14" customFormat="1" ht="16.5" customHeight="1">
      <c r="A37" s="37">
        <v>377</v>
      </c>
      <c r="B37" s="13" t="s">
        <v>8</v>
      </c>
      <c r="C37" s="13">
        <v>200</v>
      </c>
      <c r="D37" s="17">
        <v>0.13</v>
      </c>
      <c r="E37" s="17">
        <v>1.8000000000000002E-2</v>
      </c>
      <c r="F37" s="17">
        <v>15.2</v>
      </c>
      <c r="G37" s="14">
        <f t="shared" si="6"/>
        <v>61.481999999999999</v>
      </c>
      <c r="H37" s="17">
        <v>0</v>
      </c>
      <c r="I37" s="17">
        <v>0</v>
      </c>
      <c r="J37" s="17">
        <v>2.83</v>
      </c>
      <c r="K37" s="17">
        <v>0</v>
      </c>
      <c r="L37" s="17">
        <v>0.05</v>
      </c>
      <c r="M37" s="17">
        <v>14.05</v>
      </c>
      <c r="N37" s="17">
        <v>4.4000000000000004</v>
      </c>
      <c r="O37" s="17">
        <v>2.4</v>
      </c>
      <c r="P37" s="17">
        <v>0.38</v>
      </c>
      <c r="Q37" s="17">
        <v>0.02</v>
      </c>
      <c r="R37" s="14">
        <v>0</v>
      </c>
      <c r="S37" s="6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3"/>
    </row>
    <row r="38" spans="1:38" s="14" customFormat="1" ht="32.25" customHeight="1">
      <c r="A38" s="37"/>
      <c r="B38" s="13" t="s">
        <v>58</v>
      </c>
      <c r="C38" s="13">
        <v>35</v>
      </c>
      <c r="D38" s="14">
        <v>2.2999999999999998</v>
      </c>
      <c r="E38" s="14">
        <v>0.4</v>
      </c>
      <c r="F38" s="14">
        <v>14.5</v>
      </c>
      <c r="G38" s="14">
        <f t="shared" si="6"/>
        <v>70.8</v>
      </c>
      <c r="H38" s="14">
        <v>0.13124999999999998</v>
      </c>
      <c r="I38" s="14">
        <v>8.7499999999999981E-2</v>
      </c>
      <c r="J38" s="14">
        <v>0.17499999999999996</v>
      </c>
      <c r="K38" s="14">
        <v>0</v>
      </c>
      <c r="L38" s="14">
        <v>0.13124999999999998</v>
      </c>
      <c r="M38" s="14">
        <v>31.937499999999996</v>
      </c>
      <c r="N38" s="14">
        <v>54.6875</v>
      </c>
      <c r="O38" s="14">
        <v>17.5</v>
      </c>
      <c r="P38" s="14">
        <v>1.2249999999999999</v>
      </c>
      <c r="Q38" s="14">
        <v>0.3</v>
      </c>
      <c r="R38" s="14">
        <v>0.02</v>
      </c>
      <c r="S38" s="6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3"/>
    </row>
    <row r="39" spans="1:38" s="14" customFormat="1" ht="34.5" customHeight="1">
      <c r="A39" s="39"/>
      <c r="B39" s="13" t="s">
        <v>33</v>
      </c>
      <c r="C39" s="13">
        <v>50</v>
      </c>
      <c r="D39" s="14">
        <v>3.1</v>
      </c>
      <c r="E39" s="17">
        <v>4.3</v>
      </c>
      <c r="F39" s="17">
        <v>23.8</v>
      </c>
      <c r="G39" s="14">
        <f t="shared" si="6"/>
        <v>146.30000000000001</v>
      </c>
      <c r="H39" s="17">
        <v>5.5E-2</v>
      </c>
      <c r="I39" s="17">
        <v>4.8000000000000001E-2</v>
      </c>
      <c r="J39" s="17">
        <v>1.7</v>
      </c>
      <c r="K39" s="17">
        <v>0.62</v>
      </c>
      <c r="L39" s="17">
        <v>0.60499999999999998</v>
      </c>
      <c r="M39" s="17">
        <v>26.7</v>
      </c>
      <c r="N39" s="17">
        <v>40.4</v>
      </c>
      <c r="O39" s="17">
        <v>7.3</v>
      </c>
      <c r="P39" s="17">
        <v>0.17199999999999999</v>
      </c>
      <c r="Q39" s="17">
        <v>0.25480000000000003</v>
      </c>
      <c r="R39" s="14">
        <v>0</v>
      </c>
      <c r="S39" s="6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3"/>
    </row>
    <row r="40" spans="1:38" s="14" customFormat="1" ht="16.5" customHeight="1">
      <c r="A40" s="37"/>
      <c r="S40" s="6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3"/>
    </row>
    <row r="41" spans="1:38" ht="19.5" customHeight="1">
      <c r="A41" s="40"/>
      <c r="B41" s="18" t="s">
        <v>5</v>
      </c>
      <c r="C41" s="19">
        <f t="shared" ref="C41:R41" si="7">SUM(C34:C39)</f>
        <v>735</v>
      </c>
      <c r="D41" s="19">
        <f t="shared" si="7"/>
        <v>21.93</v>
      </c>
      <c r="E41" s="19">
        <f t="shared" si="7"/>
        <v>24.048000000000002</v>
      </c>
      <c r="F41" s="19">
        <f t="shared" si="7"/>
        <v>103.3</v>
      </c>
      <c r="G41" s="19">
        <f t="shared" si="7"/>
        <v>717.35199999999986</v>
      </c>
      <c r="H41" s="19">
        <f t="shared" si="7"/>
        <v>0.46428999999999998</v>
      </c>
      <c r="I41" s="19">
        <f t="shared" si="7"/>
        <v>0.37171999999999994</v>
      </c>
      <c r="J41" s="19">
        <f t="shared" si="7"/>
        <v>44.745999999999995</v>
      </c>
      <c r="K41" s="19">
        <f t="shared" si="7"/>
        <v>1.03</v>
      </c>
      <c r="L41" s="19">
        <f t="shared" si="7"/>
        <v>1.6546500000000002</v>
      </c>
      <c r="M41" s="19">
        <f t="shared" si="7"/>
        <v>196.9109</v>
      </c>
      <c r="N41" s="19">
        <f t="shared" si="7"/>
        <v>312.91009999999994</v>
      </c>
      <c r="O41" s="19">
        <f t="shared" si="7"/>
        <v>97.669499999999999</v>
      </c>
      <c r="P41" s="19">
        <f t="shared" si="7"/>
        <v>4.292139999999999</v>
      </c>
      <c r="Q41" s="19">
        <f t="shared" si="7"/>
        <v>2.0308000000000002</v>
      </c>
      <c r="R41" s="19">
        <f t="shared" si="7"/>
        <v>0.12100000000000001</v>
      </c>
      <c r="S41" s="68"/>
    </row>
    <row r="42" spans="1:38" ht="19.5" customHeight="1">
      <c r="A42" s="43"/>
      <c r="B42" s="20" t="s">
        <v>36</v>
      </c>
      <c r="C42" s="20"/>
      <c r="D42" s="21">
        <v>19.25</v>
      </c>
      <c r="E42" s="21">
        <v>19.75</v>
      </c>
      <c r="F42" s="21">
        <v>83.75</v>
      </c>
      <c r="G42" s="21">
        <v>587.5</v>
      </c>
      <c r="H42" s="21">
        <v>0.3</v>
      </c>
      <c r="I42" s="21">
        <v>0.35</v>
      </c>
      <c r="J42" s="21">
        <v>15</v>
      </c>
      <c r="K42" s="21">
        <v>0.17499999999999999</v>
      </c>
      <c r="L42" s="21">
        <v>2.5</v>
      </c>
      <c r="M42" s="21">
        <v>275</v>
      </c>
      <c r="N42" s="21">
        <v>412.5</v>
      </c>
      <c r="O42" s="21">
        <v>62.5</v>
      </c>
      <c r="P42" s="21">
        <v>3</v>
      </c>
      <c r="Q42" s="21">
        <v>2.5</v>
      </c>
      <c r="R42" s="21">
        <v>2.5000000000000001E-2</v>
      </c>
      <c r="S42" s="68"/>
    </row>
    <row r="43" spans="1:38" ht="15.75" customHeight="1">
      <c r="A43" s="43"/>
      <c r="B43" s="93"/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68"/>
    </row>
    <row r="44" spans="1:38" ht="15.75" customHeight="1">
      <c r="A44" s="98" t="s">
        <v>48</v>
      </c>
      <c r="B44" s="99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68"/>
    </row>
    <row r="45" spans="1:38" s="14" customFormat="1" ht="17.25" customHeight="1">
      <c r="A45" s="44"/>
      <c r="B45" s="23" t="s">
        <v>69</v>
      </c>
      <c r="C45" s="23">
        <v>80</v>
      </c>
      <c r="D45" s="17">
        <v>0.56000000000000005</v>
      </c>
      <c r="E45" s="17">
        <v>0.08</v>
      </c>
      <c r="F45" s="17">
        <v>1.5</v>
      </c>
      <c r="G45" s="14">
        <f>F45*4+E45*9+D45*4</f>
        <v>8.9600000000000009</v>
      </c>
      <c r="H45" s="14">
        <v>2.3199999999999998E-2</v>
      </c>
      <c r="I45" s="14">
        <v>1.1599999999999999E-2</v>
      </c>
      <c r="J45" s="14">
        <v>3.4103999999999997</v>
      </c>
      <c r="K45" s="14">
        <v>0</v>
      </c>
      <c r="L45" s="14">
        <v>6.9599999999999995E-2</v>
      </c>
      <c r="M45" s="14">
        <v>11.831999999999999</v>
      </c>
      <c r="N45" s="14">
        <v>20.88</v>
      </c>
      <c r="O45" s="14">
        <v>9.7439999999999998</v>
      </c>
      <c r="P45" s="14">
        <v>0.34799999999999998</v>
      </c>
      <c r="Q45" s="14">
        <v>0.11</v>
      </c>
      <c r="R45" s="14">
        <v>0</v>
      </c>
      <c r="S45" s="6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3"/>
    </row>
    <row r="46" spans="1:38" s="15" customFormat="1" ht="30.75" customHeight="1">
      <c r="A46" s="37">
        <v>212</v>
      </c>
      <c r="B46" s="13" t="s">
        <v>34</v>
      </c>
      <c r="C46" s="13">
        <v>170</v>
      </c>
      <c r="D46" s="14">
        <v>17.8</v>
      </c>
      <c r="E46" s="14">
        <v>34.4</v>
      </c>
      <c r="F46" s="14">
        <v>3.1</v>
      </c>
      <c r="G46" s="14">
        <f t="shared" ref="G46:G50" si="8">F46*4+E46*9+D46*4</f>
        <v>393.19999999999993</v>
      </c>
      <c r="H46" s="14">
        <v>0.14980000000000002</v>
      </c>
      <c r="I46" s="14">
        <v>0.47080000000000005</v>
      </c>
      <c r="J46" s="14">
        <v>0.21400000000000002</v>
      </c>
      <c r="K46" s="14">
        <v>2.88</v>
      </c>
      <c r="L46" s="14">
        <v>7.8</v>
      </c>
      <c r="M46" s="14">
        <v>95.444000000000003</v>
      </c>
      <c r="N46" s="14">
        <v>245.244</v>
      </c>
      <c r="O46" s="14">
        <v>20.0518</v>
      </c>
      <c r="P46" s="14">
        <v>2.7820000000000005</v>
      </c>
      <c r="Q46" s="14">
        <v>1.72</v>
      </c>
      <c r="R46" s="14">
        <v>0.01</v>
      </c>
      <c r="S46" s="6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2"/>
    </row>
    <row r="47" spans="1:38" s="14" customFormat="1" ht="17.25" customHeight="1">
      <c r="A47" s="37"/>
      <c r="B47" s="13" t="s">
        <v>32</v>
      </c>
      <c r="C47" s="13">
        <v>200</v>
      </c>
      <c r="D47" s="14">
        <v>0.6</v>
      </c>
      <c r="E47" s="14">
        <v>0.4</v>
      </c>
      <c r="F47" s="14">
        <v>10.4</v>
      </c>
      <c r="G47" s="14">
        <f t="shared" si="8"/>
        <v>47.6</v>
      </c>
      <c r="H47" s="14">
        <v>0.02</v>
      </c>
      <c r="I47" s="14">
        <v>0.04</v>
      </c>
      <c r="J47" s="14">
        <v>3.4</v>
      </c>
      <c r="K47" s="14">
        <v>0</v>
      </c>
      <c r="L47" s="14">
        <v>0.4</v>
      </c>
      <c r="M47" s="14">
        <v>21.2</v>
      </c>
      <c r="N47" s="14">
        <v>22.6</v>
      </c>
      <c r="O47" s="14">
        <v>14.6</v>
      </c>
      <c r="P47" s="14">
        <v>3.2</v>
      </c>
      <c r="Q47" s="14">
        <v>0.12</v>
      </c>
      <c r="R47" s="14">
        <v>0</v>
      </c>
      <c r="S47" s="6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3"/>
    </row>
    <row r="48" spans="1:38" s="14" customFormat="1" ht="18" customHeight="1">
      <c r="A48" s="45"/>
      <c r="B48" s="13" t="s">
        <v>3</v>
      </c>
      <c r="C48" s="13">
        <v>60</v>
      </c>
      <c r="D48" s="14">
        <v>4</v>
      </c>
      <c r="E48" s="14">
        <v>0.5</v>
      </c>
      <c r="F48" s="14">
        <v>30.1</v>
      </c>
      <c r="G48" s="14">
        <f t="shared" si="8"/>
        <v>140.9</v>
      </c>
      <c r="H48" s="14">
        <v>2.4E-2</v>
      </c>
      <c r="I48" s="14">
        <v>5.0000000000000001E-3</v>
      </c>
      <c r="J48" s="14">
        <v>0</v>
      </c>
      <c r="K48" s="14">
        <v>0</v>
      </c>
      <c r="L48" s="14">
        <v>0.42</v>
      </c>
      <c r="M48" s="14">
        <v>8</v>
      </c>
      <c r="N48" s="14">
        <v>26</v>
      </c>
      <c r="O48" s="14">
        <v>5.6</v>
      </c>
      <c r="P48" s="14">
        <v>0.4</v>
      </c>
      <c r="Q48" s="14">
        <v>0.3</v>
      </c>
      <c r="R48" s="14">
        <v>0</v>
      </c>
      <c r="S48" s="6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3"/>
    </row>
    <row r="49" spans="1:38" s="14" customFormat="1" ht="30" customHeight="1">
      <c r="A49" s="46"/>
      <c r="B49" s="13" t="s">
        <v>58</v>
      </c>
      <c r="C49" s="13">
        <v>35</v>
      </c>
      <c r="D49" s="14">
        <v>2.2999999999999998</v>
      </c>
      <c r="E49" s="14">
        <v>0.4</v>
      </c>
      <c r="F49" s="14">
        <v>14.5</v>
      </c>
      <c r="G49" s="14">
        <f t="shared" si="8"/>
        <v>70.8</v>
      </c>
      <c r="H49" s="14">
        <v>0.13124999999999998</v>
      </c>
      <c r="I49" s="14">
        <v>8.7499999999999981E-2</v>
      </c>
      <c r="J49" s="14">
        <v>0.17499999999999996</v>
      </c>
      <c r="K49" s="14">
        <v>0</v>
      </c>
      <c r="L49" s="14">
        <v>0.13124999999999998</v>
      </c>
      <c r="M49" s="14">
        <v>31.937499999999996</v>
      </c>
      <c r="N49" s="14">
        <v>54.6875</v>
      </c>
      <c r="O49" s="14">
        <v>17.5</v>
      </c>
      <c r="P49" s="14">
        <v>1.2249999999999999</v>
      </c>
      <c r="Q49" s="14">
        <v>0.3</v>
      </c>
      <c r="R49" s="14">
        <v>0.02</v>
      </c>
      <c r="S49" s="6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3"/>
    </row>
    <row r="50" spans="1:38" s="14" customFormat="1" ht="20.25" customHeight="1">
      <c r="A50" s="37">
        <v>368</v>
      </c>
      <c r="B50" s="13" t="s">
        <v>68</v>
      </c>
      <c r="C50" s="13">
        <v>150</v>
      </c>
      <c r="D50" s="17">
        <v>0.6</v>
      </c>
      <c r="E50" s="17">
        <v>0.6</v>
      </c>
      <c r="F50" s="17">
        <v>16</v>
      </c>
      <c r="G50" s="14">
        <f t="shared" si="8"/>
        <v>71.800000000000011</v>
      </c>
      <c r="H50" s="17">
        <v>0.04</v>
      </c>
      <c r="I50" s="17">
        <v>0.01</v>
      </c>
      <c r="J50" s="17">
        <v>5</v>
      </c>
      <c r="K50" s="17">
        <v>0</v>
      </c>
      <c r="L50" s="17">
        <v>0.33</v>
      </c>
      <c r="M50" s="17">
        <v>25</v>
      </c>
      <c r="N50" s="17">
        <v>18.3</v>
      </c>
      <c r="O50" s="17">
        <v>14.16</v>
      </c>
      <c r="P50" s="17">
        <v>0.5</v>
      </c>
      <c r="Q50" s="14">
        <v>0.48</v>
      </c>
      <c r="R50" s="14">
        <v>1.0000000000000001E-5</v>
      </c>
      <c r="S50" s="6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3"/>
    </row>
    <row r="51" spans="1:38" s="14" customFormat="1" ht="18" customHeight="1">
      <c r="A51" s="37"/>
      <c r="S51" s="6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3"/>
    </row>
    <row r="52" spans="1:38" ht="18.75" customHeight="1">
      <c r="A52" s="40"/>
      <c r="B52" s="18" t="s">
        <v>5</v>
      </c>
      <c r="C52" s="19">
        <f>SUM(C45:C50)</f>
        <v>695</v>
      </c>
      <c r="D52" s="19">
        <f t="shared" ref="D52:R52" si="9">SUM(D45:D50)</f>
        <v>25.860000000000003</v>
      </c>
      <c r="E52" s="19">
        <f t="shared" si="9"/>
        <v>36.379999999999995</v>
      </c>
      <c r="F52" s="19">
        <f t="shared" si="9"/>
        <v>75.599999999999994</v>
      </c>
      <c r="G52" s="19">
        <f t="shared" si="9"/>
        <v>733.26</v>
      </c>
      <c r="H52" s="19">
        <f t="shared" si="9"/>
        <v>0.38824999999999993</v>
      </c>
      <c r="I52" s="19">
        <f t="shared" si="9"/>
        <v>0.62490000000000012</v>
      </c>
      <c r="J52" s="19">
        <f t="shared" si="9"/>
        <v>12.199400000000001</v>
      </c>
      <c r="K52" s="19">
        <f t="shared" si="9"/>
        <v>2.88</v>
      </c>
      <c r="L52" s="19">
        <f t="shared" si="9"/>
        <v>9.1508500000000002</v>
      </c>
      <c r="M52" s="19">
        <f t="shared" si="9"/>
        <v>193.4135</v>
      </c>
      <c r="N52" s="19">
        <f t="shared" si="9"/>
        <v>387.71150000000006</v>
      </c>
      <c r="O52" s="19">
        <f t="shared" si="9"/>
        <v>81.655799999999999</v>
      </c>
      <c r="P52" s="19">
        <f t="shared" si="9"/>
        <v>8.4550000000000001</v>
      </c>
      <c r="Q52" s="19">
        <f t="shared" si="9"/>
        <v>3.03</v>
      </c>
      <c r="R52" s="19">
        <f t="shared" si="9"/>
        <v>3.0009999999999998E-2</v>
      </c>
      <c r="S52" s="68"/>
    </row>
    <row r="53" spans="1:38" s="14" customFormat="1" ht="20.25" customHeight="1">
      <c r="A53" s="39"/>
      <c r="B53" s="20" t="s">
        <v>36</v>
      </c>
      <c r="C53" s="20"/>
      <c r="D53" s="21">
        <v>19.25</v>
      </c>
      <c r="E53" s="21">
        <v>19.75</v>
      </c>
      <c r="F53" s="21">
        <v>83.75</v>
      </c>
      <c r="G53" s="21">
        <v>587.5</v>
      </c>
      <c r="H53" s="21">
        <v>0.3</v>
      </c>
      <c r="I53" s="21">
        <v>0.35</v>
      </c>
      <c r="J53" s="21">
        <v>15</v>
      </c>
      <c r="K53" s="21">
        <v>0.17499999999999999</v>
      </c>
      <c r="L53" s="21">
        <v>2.5</v>
      </c>
      <c r="M53" s="21">
        <v>275</v>
      </c>
      <c r="N53" s="21">
        <v>412.5</v>
      </c>
      <c r="O53" s="21">
        <v>62.5</v>
      </c>
      <c r="P53" s="21">
        <v>3</v>
      </c>
      <c r="Q53" s="21">
        <v>2.5</v>
      </c>
      <c r="R53" s="21">
        <v>2.5000000000000001E-2</v>
      </c>
      <c r="S53" s="6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3"/>
    </row>
    <row r="54" spans="1:38" s="15" customFormat="1" ht="18" customHeight="1">
      <c r="A54" s="98" t="s">
        <v>49</v>
      </c>
      <c r="B54" s="9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6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2"/>
    </row>
    <row r="55" spans="1:38" ht="20.25" customHeight="1">
      <c r="A55" s="37"/>
      <c r="B55" s="13" t="s">
        <v>69</v>
      </c>
      <c r="C55" s="23">
        <v>80</v>
      </c>
      <c r="D55" s="17">
        <v>0.56000000000000005</v>
      </c>
      <c r="E55" s="17">
        <v>0.08</v>
      </c>
      <c r="F55" s="17">
        <v>1.5</v>
      </c>
      <c r="G55" s="14">
        <f>F55*4+E55*9+D55*4</f>
        <v>8.9600000000000009</v>
      </c>
      <c r="H55" s="17">
        <v>0.02</v>
      </c>
      <c r="I55" s="17">
        <v>0.01</v>
      </c>
      <c r="J55" s="17">
        <v>2.94</v>
      </c>
      <c r="K55" s="17">
        <v>0</v>
      </c>
      <c r="L55" s="17">
        <v>0.06</v>
      </c>
      <c r="M55" s="17">
        <v>10.199999999999999</v>
      </c>
      <c r="N55" s="17">
        <v>18</v>
      </c>
      <c r="O55" s="17">
        <v>8.4</v>
      </c>
      <c r="P55" s="17">
        <v>0.3</v>
      </c>
      <c r="Q55" s="14">
        <v>0.10199999999999999</v>
      </c>
      <c r="R55" s="14">
        <v>0</v>
      </c>
      <c r="S55" s="68"/>
    </row>
    <row r="56" spans="1:38" ht="33" customHeight="1">
      <c r="A56" s="37">
        <v>269</v>
      </c>
      <c r="B56" s="13" t="s">
        <v>29</v>
      </c>
      <c r="C56" s="13">
        <v>90</v>
      </c>
      <c r="D56" s="8">
        <v>9.1999999999999993</v>
      </c>
      <c r="E56" s="8">
        <v>12</v>
      </c>
      <c r="F56" s="8">
        <v>9.3000000000000007</v>
      </c>
      <c r="G56" s="14">
        <f t="shared" ref="G56:G60" si="10">F56*4+E56*9+D56*4</f>
        <v>182</v>
      </c>
      <c r="H56" s="8">
        <v>8.4112149532710276E-2</v>
      </c>
      <c r="I56" s="8">
        <v>8.4112149532710276E-2</v>
      </c>
      <c r="J56" s="8">
        <v>0.12616822429906543</v>
      </c>
      <c r="K56" s="8">
        <v>0.1</v>
      </c>
      <c r="L56" s="8">
        <v>0.42056074766355139</v>
      </c>
      <c r="M56" s="8">
        <v>20.579439252336446</v>
      </c>
      <c r="N56" s="8">
        <v>87.588785046728972</v>
      </c>
      <c r="O56" s="8">
        <v>16.355140186915886</v>
      </c>
      <c r="P56" s="8">
        <v>1.1869158878504673</v>
      </c>
      <c r="Q56" s="8">
        <v>2.3199999999999998</v>
      </c>
      <c r="R56" s="8">
        <v>0</v>
      </c>
      <c r="S56" s="53"/>
    </row>
    <row r="57" spans="1:38" s="14" customFormat="1" ht="18.75" customHeight="1">
      <c r="A57" s="44" t="s">
        <v>20</v>
      </c>
      <c r="B57" s="23" t="s">
        <v>21</v>
      </c>
      <c r="C57" s="23">
        <v>200</v>
      </c>
      <c r="D57" s="14">
        <v>3.36</v>
      </c>
      <c r="E57" s="14">
        <v>6.3</v>
      </c>
      <c r="F57" s="14">
        <v>16.399999999999999</v>
      </c>
      <c r="G57" s="14">
        <v>195</v>
      </c>
      <c r="H57" s="14">
        <v>0.08</v>
      </c>
      <c r="I57" s="14">
        <v>0.08</v>
      </c>
      <c r="J57" s="14">
        <v>19.059999999999999</v>
      </c>
      <c r="K57" s="14">
        <v>0.7</v>
      </c>
      <c r="L57" s="14">
        <v>0</v>
      </c>
      <c r="M57" s="14">
        <v>56.6</v>
      </c>
      <c r="N57" s="14">
        <v>68.56</v>
      </c>
      <c r="O57" s="14">
        <v>24.7</v>
      </c>
      <c r="P57" s="14">
        <v>0.91</v>
      </c>
      <c r="Q57" s="14">
        <v>0.43</v>
      </c>
      <c r="R57" s="14">
        <v>0</v>
      </c>
      <c r="S57" s="6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3"/>
    </row>
    <row r="58" spans="1:38" s="14" customFormat="1" ht="30" customHeight="1">
      <c r="A58" s="37"/>
      <c r="B58" s="13" t="s">
        <v>58</v>
      </c>
      <c r="C58" s="13">
        <v>35</v>
      </c>
      <c r="D58" s="14">
        <v>2.2999999999999998</v>
      </c>
      <c r="E58" s="14">
        <v>0.4</v>
      </c>
      <c r="F58" s="14">
        <v>14.5</v>
      </c>
      <c r="G58" s="14">
        <f t="shared" si="10"/>
        <v>70.8</v>
      </c>
      <c r="H58" s="14">
        <v>0.13124999999999998</v>
      </c>
      <c r="I58" s="14">
        <v>8.7499999999999981E-2</v>
      </c>
      <c r="J58" s="14">
        <v>0.17499999999999996</v>
      </c>
      <c r="K58" s="14">
        <v>0</v>
      </c>
      <c r="L58" s="14">
        <v>0.13124999999999998</v>
      </c>
      <c r="M58" s="14">
        <v>31.937499999999996</v>
      </c>
      <c r="N58" s="14">
        <v>54.6875</v>
      </c>
      <c r="O58" s="14">
        <v>17.5</v>
      </c>
      <c r="P58" s="14">
        <v>1.2249999999999999</v>
      </c>
      <c r="Q58" s="14">
        <v>0.3</v>
      </c>
      <c r="R58" s="14">
        <v>0.02</v>
      </c>
      <c r="S58" s="6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3"/>
    </row>
    <row r="59" spans="1:38" s="14" customFormat="1" ht="17.25" customHeight="1">
      <c r="A59" s="45"/>
      <c r="B59" s="13" t="s">
        <v>3</v>
      </c>
      <c r="C59" s="13">
        <v>60</v>
      </c>
      <c r="D59" s="14">
        <v>4</v>
      </c>
      <c r="E59" s="14">
        <v>0.5</v>
      </c>
      <c r="F59" s="14">
        <v>30.1</v>
      </c>
      <c r="G59" s="14">
        <f t="shared" si="10"/>
        <v>140.9</v>
      </c>
      <c r="H59" s="14">
        <v>2.4E-2</v>
      </c>
      <c r="I59" s="14">
        <v>5.0000000000000001E-3</v>
      </c>
      <c r="J59" s="14">
        <v>0</v>
      </c>
      <c r="K59" s="14">
        <v>0</v>
      </c>
      <c r="L59" s="14">
        <v>0.42</v>
      </c>
      <c r="M59" s="14">
        <v>8</v>
      </c>
      <c r="N59" s="14">
        <v>26</v>
      </c>
      <c r="O59" s="14">
        <v>5.6</v>
      </c>
      <c r="P59" s="14">
        <v>0.4</v>
      </c>
      <c r="Q59" s="14">
        <v>0.3</v>
      </c>
      <c r="R59" s="14">
        <v>0</v>
      </c>
      <c r="S59" s="6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3"/>
    </row>
    <row r="60" spans="1:38" s="14" customFormat="1" ht="17.25" customHeight="1">
      <c r="A60" s="37"/>
      <c r="B60" s="13" t="s">
        <v>71</v>
      </c>
      <c r="C60" s="13">
        <v>200</v>
      </c>
      <c r="D60" s="14">
        <v>1.0015060240963856</v>
      </c>
      <c r="E60" s="14">
        <v>0</v>
      </c>
      <c r="F60" s="14">
        <v>20.23042168674699</v>
      </c>
      <c r="G60" s="14">
        <f t="shared" si="10"/>
        <v>84.927710843373504</v>
      </c>
      <c r="H60" s="14">
        <v>2.0030120481927715E-2</v>
      </c>
      <c r="I60" s="14">
        <v>2.0030120481927715E-2</v>
      </c>
      <c r="J60" s="14">
        <v>4.0060240963855422</v>
      </c>
      <c r="K60" s="14">
        <v>0</v>
      </c>
      <c r="L60" s="14">
        <v>0.20030120481927713</v>
      </c>
      <c r="M60" s="14">
        <v>14.021084337349398</v>
      </c>
      <c r="N60" s="14">
        <v>14.021084337349398</v>
      </c>
      <c r="O60" s="14">
        <v>8.0120481927710845</v>
      </c>
      <c r="P60" s="14">
        <v>2.8042168674698797</v>
      </c>
      <c r="Q60" s="14">
        <v>0.04</v>
      </c>
      <c r="R60" s="14">
        <v>0</v>
      </c>
      <c r="S60" s="6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3"/>
    </row>
    <row r="61" spans="1:38" s="14" customFormat="1" ht="15.75" customHeight="1">
      <c r="A61" s="37"/>
      <c r="S61" s="6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3"/>
    </row>
    <row r="62" spans="1:38" ht="18.75" customHeight="1">
      <c r="A62" s="40"/>
      <c r="B62" s="18" t="s">
        <v>5</v>
      </c>
      <c r="C62" s="19">
        <f>SUM(C55:C60)</f>
        <v>665</v>
      </c>
      <c r="D62" s="19">
        <f t="shared" ref="D62:R62" si="11">SUM(D55:D60)</f>
        <v>20.421506024096384</v>
      </c>
      <c r="E62" s="19">
        <f t="shared" si="11"/>
        <v>19.279999999999998</v>
      </c>
      <c r="F62" s="19">
        <f t="shared" si="11"/>
        <v>92.030421686747005</v>
      </c>
      <c r="G62" s="19">
        <f t="shared" si="11"/>
        <v>682.58771084337354</v>
      </c>
      <c r="H62" s="19">
        <f t="shared" si="11"/>
        <v>0.35939227001463797</v>
      </c>
      <c r="I62" s="19">
        <f t="shared" si="11"/>
        <v>0.28664227001463793</v>
      </c>
      <c r="J62" s="19">
        <f t="shared" si="11"/>
        <v>26.307192320684607</v>
      </c>
      <c r="K62" s="19">
        <f t="shared" si="11"/>
        <v>0.79999999999999993</v>
      </c>
      <c r="L62" s="19">
        <f t="shared" si="11"/>
        <v>1.2321119524828286</v>
      </c>
      <c r="M62" s="19">
        <f t="shared" si="11"/>
        <v>141.33802358968586</v>
      </c>
      <c r="N62" s="19">
        <f t="shared" si="11"/>
        <v>268.85736938407837</v>
      </c>
      <c r="O62" s="19">
        <f t="shared" si="11"/>
        <v>80.567188379686968</v>
      </c>
      <c r="P62" s="19">
        <f t="shared" si="11"/>
        <v>6.8261327553203479</v>
      </c>
      <c r="Q62" s="19">
        <f t="shared" si="11"/>
        <v>3.4919999999999995</v>
      </c>
      <c r="R62" s="19">
        <f t="shared" si="11"/>
        <v>0.02</v>
      </c>
      <c r="S62" s="68"/>
    </row>
    <row r="63" spans="1:38" ht="19.5" customHeight="1">
      <c r="A63" s="37"/>
      <c r="B63" s="20" t="s">
        <v>36</v>
      </c>
      <c r="C63" s="20"/>
      <c r="D63" s="21">
        <v>19.25</v>
      </c>
      <c r="E63" s="21">
        <v>19.75</v>
      </c>
      <c r="F63" s="21">
        <v>83.75</v>
      </c>
      <c r="G63" s="21">
        <v>587.5</v>
      </c>
      <c r="H63" s="21">
        <v>0.3</v>
      </c>
      <c r="I63" s="21">
        <v>0.35</v>
      </c>
      <c r="J63" s="21">
        <v>15</v>
      </c>
      <c r="K63" s="21">
        <v>0.17499999999999999</v>
      </c>
      <c r="L63" s="21">
        <v>2.5</v>
      </c>
      <c r="M63" s="21">
        <v>275</v>
      </c>
      <c r="N63" s="21">
        <v>412.5</v>
      </c>
      <c r="O63" s="21">
        <v>62.5</v>
      </c>
      <c r="P63" s="21">
        <v>3</v>
      </c>
      <c r="Q63" s="21">
        <v>2.5</v>
      </c>
      <c r="R63" s="21">
        <v>2.5000000000000001E-2</v>
      </c>
      <c r="S63" s="68"/>
    </row>
    <row r="64" spans="1:38" ht="19.5" customHeight="1">
      <c r="A64" s="45"/>
      <c r="B64" s="93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68"/>
    </row>
    <row r="65" spans="1:38" ht="19.5" customHeight="1">
      <c r="A65" s="45"/>
      <c r="B65" s="93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68"/>
    </row>
    <row r="66" spans="1:38" ht="19.5" customHeight="1">
      <c r="A66" s="45"/>
      <c r="B66" s="93"/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68"/>
    </row>
    <row r="67" spans="1:38" ht="19.5" customHeight="1">
      <c r="A67" s="45"/>
      <c r="B67" s="93"/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68"/>
    </row>
    <row r="68" spans="1:38" s="15" customFormat="1" ht="18.75" customHeight="1">
      <c r="A68" s="98" t="s">
        <v>50</v>
      </c>
      <c r="B68" s="9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6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2"/>
    </row>
    <row r="69" spans="1:38" ht="28.5" customHeight="1">
      <c r="A69" s="37"/>
      <c r="B69" s="13" t="s">
        <v>74</v>
      </c>
      <c r="C69" s="23">
        <v>80</v>
      </c>
      <c r="D69" s="17">
        <v>0.56000000000000005</v>
      </c>
      <c r="E69" s="17">
        <v>5.0999999999999996</v>
      </c>
      <c r="F69" s="17">
        <v>1.5</v>
      </c>
      <c r="G69" s="14">
        <f>F69*4+E69*9+D69*4</f>
        <v>54.14</v>
      </c>
      <c r="H69" s="14">
        <v>2.3199999999999998E-2</v>
      </c>
      <c r="I69" s="14">
        <v>1.1599999999999999E-2</v>
      </c>
      <c r="J69" s="14">
        <v>3.4103999999999997</v>
      </c>
      <c r="K69" s="14">
        <v>0</v>
      </c>
      <c r="L69" s="14">
        <v>6.9599999999999995E-2</v>
      </c>
      <c r="M69" s="14">
        <v>11.831999999999999</v>
      </c>
      <c r="N69" s="14">
        <v>20.88</v>
      </c>
      <c r="O69" s="14">
        <v>9.7439999999999998</v>
      </c>
      <c r="P69" s="14">
        <v>0.34799999999999998</v>
      </c>
      <c r="Q69" s="14">
        <v>0.11899999999999999</v>
      </c>
      <c r="R69" s="14">
        <v>0</v>
      </c>
      <c r="S69" s="68"/>
    </row>
    <row r="70" spans="1:38" ht="30.75" customHeight="1">
      <c r="A70" s="37">
        <v>235</v>
      </c>
      <c r="B70" s="13" t="s">
        <v>26</v>
      </c>
      <c r="C70" s="13">
        <v>100</v>
      </c>
      <c r="D70" s="17">
        <v>10.199999999999999</v>
      </c>
      <c r="E70" s="17">
        <v>8</v>
      </c>
      <c r="F70" s="17">
        <v>7.7</v>
      </c>
      <c r="G70" s="14">
        <f t="shared" ref="G70:G74" si="12">F70*4+E70*9+D70*4</f>
        <v>143.6</v>
      </c>
      <c r="H70" s="17">
        <f>0.036*0.875</f>
        <v>3.15E-2</v>
      </c>
      <c r="I70" s="17">
        <f>0.054*0.875</f>
        <v>4.725E-2</v>
      </c>
      <c r="J70" s="17">
        <v>2.2599999999999998</v>
      </c>
      <c r="K70" s="17">
        <v>0.17</v>
      </c>
      <c r="L70" s="17">
        <v>3.11</v>
      </c>
      <c r="M70" s="17">
        <v>43.8</v>
      </c>
      <c r="N70" s="17">
        <v>115.9</v>
      </c>
      <c r="O70" s="17">
        <v>17.149999999999999</v>
      </c>
      <c r="P70" s="17">
        <v>1.48</v>
      </c>
      <c r="Q70" s="14">
        <v>0.59</v>
      </c>
      <c r="R70" s="14"/>
      <c r="S70" s="68"/>
    </row>
    <row r="71" spans="1:38" s="14" customFormat="1" ht="17.25" customHeight="1">
      <c r="A71" s="37">
        <v>310</v>
      </c>
      <c r="B71" s="13" t="s">
        <v>25</v>
      </c>
      <c r="C71" s="13">
        <v>200</v>
      </c>
      <c r="D71" s="14">
        <v>3.9</v>
      </c>
      <c r="E71" s="14">
        <v>5.8</v>
      </c>
      <c r="F71" s="14">
        <v>30.6</v>
      </c>
      <c r="G71" s="14">
        <f t="shared" si="12"/>
        <v>190.2</v>
      </c>
      <c r="H71" s="14">
        <v>0.16949999999999998</v>
      </c>
      <c r="I71" s="14">
        <v>0.10169999999999998</v>
      </c>
      <c r="J71" s="14">
        <v>23.729999999999997</v>
      </c>
      <c r="K71" s="14">
        <v>0</v>
      </c>
      <c r="L71" s="14">
        <v>0.22599999999999998</v>
      </c>
      <c r="M71" s="14">
        <v>62.036999999999992</v>
      </c>
      <c r="N71" s="14">
        <v>90.060999999999993</v>
      </c>
      <c r="O71" s="14">
        <v>33.108999999999995</v>
      </c>
      <c r="P71" s="14">
        <v>1.2994999999999999</v>
      </c>
      <c r="Q71" s="14">
        <v>0.66</v>
      </c>
      <c r="R71" s="14">
        <v>0</v>
      </c>
      <c r="S71" s="6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3"/>
    </row>
    <row r="72" spans="1:38" s="14" customFormat="1" ht="31.5" customHeight="1">
      <c r="A72" s="37"/>
      <c r="B72" s="13" t="s">
        <v>30</v>
      </c>
      <c r="C72" s="13">
        <v>200</v>
      </c>
      <c r="D72" s="14">
        <v>1.04</v>
      </c>
      <c r="E72" s="14">
        <v>0.6</v>
      </c>
      <c r="F72" s="14">
        <v>15.2</v>
      </c>
      <c r="G72" s="14">
        <f t="shared" si="12"/>
        <v>70.36</v>
      </c>
      <c r="H72" s="14">
        <v>0.2</v>
      </c>
      <c r="I72" s="14">
        <v>0.4</v>
      </c>
      <c r="J72" s="14">
        <v>8</v>
      </c>
      <c r="K72" s="14">
        <v>1E-3</v>
      </c>
      <c r="L72" s="14">
        <v>11</v>
      </c>
      <c r="M72" s="14">
        <v>32</v>
      </c>
      <c r="N72" s="14">
        <v>29</v>
      </c>
      <c r="O72" s="14">
        <v>21</v>
      </c>
      <c r="P72" s="14">
        <v>6.4</v>
      </c>
      <c r="Q72" s="14">
        <v>0.78</v>
      </c>
      <c r="R72" s="14">
        <v>0.01</v>
      </c>
      <c r="S72" s="6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3"/>
    </row>
    <row r="73" spans="1:38" s="14" customFormat="1" ht="18" customHeight="1">
      <c r="A73" s="45"/>
      <c r="B73" s="13" t="s">
        <v>3</v>
      </c>
      <c r="C73" s="13">
        <v>60</v>
      </c>
      <c r="D73" s="14">
        <v>4</v>
      </c>
      <c r="E73" s="14">
        <v>0.5</v>
      </c>
      <c r="F73" s="14">
        <v>30.1</v>
      </c>
      <c r="G73" s="14">
        <f t="shared" si="12"/>
        <v>140.9</v>
      </c>
      <c r="H73" s="14">
        <v>2.4E-2</v>
      </c>
      <c r="I73" s="14">
        <v>5.0000000000000001E-3</v>
      </c>
      <c r="J73" s="14">
        <v>0</v>
      </c>
      <c r="K73" s="14">
        <v>0</v>
      </c>
      <c r="L73" s="14">
        <v>0.42</v>
      </c>
      <c r="M73" s="14">
        <v>8</v>
      </c>
      <c r="N73" s="14">
        <v>26</v>
      </c>
      <c r="O73" s="14">
        <v>5.6</v>
      </c>
      <c r="P73" s="14">
        <v>0.4</v>
      </c>
      <c r="Q73" s="14">
        <v>0.3</v>
      </c>
      <c r="R73" s="14">
        <v>0</v>
      </c>
      <c r="S73" s="6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3"/>
    </row>
    <row r="74" spans="1:38" s="14" customFormat="1" ht="30.75" customHeight="1">
      <c r="A74" s="37"/>
      <c r="B74" s="13" t="s">
        <v>58</v>
      </c>
      <c r="C74" s="13">
        <v>35</v>
      </c>
      <c r="D74" s="14">
        <v>2.2999999999999998</v>
      </c>
      <c r="E74" s="14">
        <v>0.4</v>
      </c>
      <c r="F74" s="14">
        <v>14.5</v>
      </c>
      <c r="G74" s="14">
        <f t="shared" si="12"/>
        <v>70.8</v>
      </c>
      <c r="H74" s="14">
        <v>0.13124999999999998</v>
      </c>
      <c r="I74" s="14">
        <v>8.7499999999999981E-2</v>
      </c>
      <c r="J74" s="14">
        <v>0.17499999999999996</v>
      </c>
      <c r="K74" s="14">
        <v>0</v>
      </c>
      <c r="L74" s="14">
        <v>0.13124999999999998</v>
      </c>
      <c r="M74" s="14">
        <v>31.937499999999996</v>
      </c>
      <c r="N74" s="14">
        <v>54.6875</v>
      </c>
      <c r="O74" s="14">
        <v>17.5</v>
      </c>
      <c r="P74" s="14">
        <v>1.2249999999999999</v>
      </c>
      <c r="Q74" s="14">
        <v>0.3</v>
      </c>
      <c r="R74" s="14">
        <v>0.02</v>
      </c>
      <c r="S74" s="6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3"/>
    </row>
    <row r="75" spans="1:38" s="14" customFormat="1" ht="12" customHeight="1">
      <c r="A75" s="47"/>
      <c r="S75" s="6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3"/>
    </row>
    <row r="76" spans="1:38" s="15" customFormat="1" ht="17.25" customHeight="1">
      <c r="A76" s="40"/>
      <c r="B76" s="18" t="s">
        <v>5</v>
      </c>
      <c r="C76" s="19">
        <f t="shared" ref="C76:R76" si="13">SUM(C69:C74)</f>
        <v>675</v>
      </c>
      <c r="D76" s="19">
        <f t="shared" si="13"/>
        <v>22</v>
      </c>
      <c r="E76" s="19">
        <f t="shared" si="13"/>
        <v>20.399999999999999</v>
      </c>
      <c r="F76" s="19">
        <f t="shared" si="13"/>
        <v>99.6</v>
      </c>
      <c r="G76" s="19">
        <f t="shared" si="13"/>
        <v>670</v>
      </c>
      <c r="H76" s="19">
        <f t="shared" si="13"/>
        <v>0.57945000000000002</v>
      </c>
      <c r="I76" s="19">
        <f t="shared" si="13"/>
        <v>0.65305000000000002</v>
      </c>
      <c r="J76" s="19">
        <f t="shared" si="13"/>
        <v>37.575399999999995</v>
      </c>
      <c r="K76" s="19">
        <f t="shared" si="13"/>
        <v>0.17100000000000001</v>
      </c>
      <c r="L76" s="19">
        <f t="shared" si="13"/>
        <v>14.956849999999999</v>
      </c>
      <c r="M76" s="19">
        <f t="shared" si="13"/>
        <v>189.60649999999998</v>
      </c>
      <c r="N76" s="19">
        <f t="shared" si="13"/>
        <v>336.52850000000001</v>
      </c>
      <c r="O76" s="19">
        <f t="shared" si="13"/>
        <v>104.10299999999998</v>
      </c>
      <c r="P76" s="19">
        <f t="shared" si="13"/>
        <v>11.1525</v>
      </c>
      <c r="Q76" s="19">
        <f t="shared" si="13"/>
        <v>2.7489999999999997</v>
      </c>
      <c r="R76" s="19">
        <f t="shared" si="13"/>
        <v>0.03</v>
      </c>
      <c r="S76" s="6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2"/>
    </row>
    <row r="77" spans="1:38" ht="17.25" customHeight="1">
      <c r="A77" s="39"/>
      <c r="B77" s="20" t="s">
        <v>36</v>
      </c>
      <c r="C77" s="20"/>
      <c r="D77" s="21">
        <v>19.25</v>
      </c>
      <c r="E77" s="21">
        <v>19.75</v>
      </c>
      <c r="F77" s="21">
        <v>83.75</v>
      </c>
      <c r="G77" s="21">
        <v>587.5</v>
      </c>
      <c r="H77" s="21">
        <v>0.3</v>
      </c>
      <c r="I77" s="21">
        <v>0.35</v>
      </c>
      <c r="J77" s="21">
        <v>15</v>
      </c>
      <c r="K77" s="21">
        <v>0.17499999999999999</v>
      </c>
      <c r="L77" s="21">
        <v>2.5</v>
      </c>
      <c r="M77" s="21">
        <v>275</v>
      </c>
      <c r="N77" s="21">
        <v>412.5</v>
      </c>
      <c r="O77" s="21">
        <v>62.5</v>
      </c>
      <c r="P77" s="21">
        <v>3</v>
      </c>
      <c r="Q77" s="21">
        <v>2.5</v>
      </c>
      <c r="R77" s="21">
        <v>2.5000000000000001E-2</v>
      </c>
      <c r="S77" s="68"/>
    </row>
    <row r="78" spans="1:38" ht="17.25" customHeight="1">
      <c r="A78" s="98" t="s">
        <v>51</v>
      </c>
      <c r="B78" s="99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68"/>
    </row>
    <row r="79" spans="1:38" s="14" customFormat="1" ht="45.75" customHeight="1">
      <c r="A79" s="37"/>
      <c r="B79" s="13" t="s">
        <v>60</v>
      </c>
      <c r="C79" s="13">
        <v>100</v>
      </c>
      <c r="D79" s="14">
        <v>0.55859999999999999</v>
      </c>
      <c r="E79" s="14">
        <v>5</v>
      </c>
      <c r="F79" s="14">
        <v>1.5162</v>
      </c>
      <c r="G79" s="14">
        <f>F79*4+E79*9+D79*4</f>
        <v>53.299199999999999</v>
      </c>
      <c r="H79" s="14">
        <v>2.6600000000000002E-2</v>
      </c>
      <c r="I79" s="14">
        <v>1.3300000000000001E-2</v>
      </c>
      <c r="J79" s="14">
        <v>3.9102000000000001</v>
      </c>
      <c r="K79" s="14">
        <v>0</v>
      </c>
      <c r="L79" s="14">
        <v>7.9799999999999996E-2</v>
      </c>
      <c r="M79" s="14">
        <v>13.565999999999999</v>
      </c>
      <c r="N79" s="14">
        <v>23.94</v>
      </c>
      <c r="O79" s="14">
        <v>11.172000000000001</v>
      </c>
      <c r="P79" s="14">
        <v>0.39900000000000002</v>
      </c>
      <c r="Q79" s="10">
        <v>0.13600000000000001</v>
      </c>
      <c r="R79" s="10">
        <v>0</v>
      </c>
      <c r="S79" s="6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3"/>
    </row>
    <row r="80" spans="1:38" s="14" customFormat="1" ht="16.5" customHeight="1">
      <c r="A80" s="37">
        <v>278</v>
      </c>
      <c r="B80" s="13" t="s">
        <v>23</v>
      </c>
      <c r="C80" s="13">
        <v>80</v>
      </c>
      <c r="D80" s="8">
        <v>5.7</v>
      </c>
      <c r="E80" s="8">
        <v>6.4</v>
      </c>
      <c r="F80" s="8">
        <v>7.4</v>
      </c>
      <c r="G80" s="14">
        <f t="shared" ref="G80:G86" si="14">F80*4+E80*9+D80*4</f>
        <v>110</v>
      </c>
      <c r="H80" s="8">
        <v>0.02</v>
      </c>
      <c r="I80" s="8">
        <v>0.03</v>
      </c>
      <c r="J80" s="8">
        <v>0.39</v>
      </c>
      <c r="K80" s="8">
        <v>0.18</v>
      </c>
      <c r="L80" s="8">
        <v>0</v>
      </c>
      <c r="M80" s="8">
        <v>15.2</v>
      </c>
      <c r="N80" s="8">
        <v>48.2</v>
      </c>
      <c r="O80" s="8">
        <v>9.99</v>
      </c>
      <c r="P80" s="8">
        <v>0.47</v>
      </c>
      <c r="Q80" s="14">
        <v>0.96</v>
      </c>
      <c r="R80" s="14">
        <v>0</v>
      </c>
      <c r="S80" s="6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3"/>
    </row>
    <row r="81" spans="1:38" s="14" customFormat="1" ht="16.5" customHeight="1">
      <c r="A81" s="44">
        <v>330</v>
      </c>
      <c r="B81" s="13" t="s">
        <v>22</v>
      </c>
      <c r="C81" s="13">
        <v>50</v>
      </c>
      <c r="D81" s="8">
        <v>0.7</v>
      </c>
      <c r="E81" s="8">
        <v>2.4900000000000002</v>
      </c>
      <c r="F81" s="8">
        <v>2.93</v>
      </c>
      <c r="G81" s="14">
        <f t="shared" si="14"/>
        <v>36.93</v>
      </c>
      <c r="H81" s="8">
        <v>0.01</v>
      </c>
      <c r="I81" s="8">
        <v>0.01</v>
      </c>
      <c r="J81" s="8">
        <v>1.9E-2</v>
      </c>
      <c r="K81" s="8">
        <v>0.17</v>
      </c>
      <c r="L81" s="8">
        <v>0</v>
      </c>
      <c r="M81" s="8">
        <v>13.65</v>
      </c>
      <c r="N81" s="8">
        <v>11.36</v>
      </c>
      <c r="O81" s="8">
        <v>2.64</v>
      </c>
      <c r="P81" s="8">
        <v>0.1</v>
      </c>
      <c r="Q81" s="14">
        <v>0.13</v>
      </c>
      <c r="R81" s="14">
        <v>0</v>
      </c>
      <c r="S81" s="6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3"/>
    </row>
    <row r="82" spans="1:38" s="14" customFormat="1" ht="30.75" customHeight="1">
      <c r="A82" s="37">
        <v>302</v>
      </c>
      <c r="B82" s="13" t="s">
        <v>61</v>
      </c>
      <c r="C82" s="13">
        <v>180</v>
      </c>
      <c r="D82" s="17">
        <v>9.3000000000000007</v>
      </c>
      <c r="E82" s="17">
        <v>4.3</v>
      </c>
      <c r="F82" s="17">
        <v>36.799999999999997</v>
      </c>
      <c r="G82" s="14">
        <f t="shared" si="14"/>
        <v>223.09999999999997</v>
      </c>
      <c r="H82" s="17">
        <v>0.18</v>
      </c>
      <c r="I82" s="17">
        <v>0.1</v>
      </c>
      <c r="J82" s="17">
        <v>0</v>
      </c>
      <c r="K82" s="17">
        <v>0.35</v>
      </c>
      <c r="L82" s="17">
        <v>0.44</v>
      </c>
      <c r="M82" s="17">
        <v>23.55</v>
      </c>
      <c r="N82" s="17">
        <v>185.6</v>
      </c>
      <c r="O82" s="17">
        <v>123.9</v>
      </c>
      <c r="P82" s="17">
        <v>4.2</v>
      </c>
      <c r="Q82" s="14">
        <v>1.1000000000000001</v>
      </c>
      <c r="R82" s="14">
        <v>0</v>
      </c>
      <c r="S82" s="6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3"/>
    </row>
    <row r="83" spans="1:38" s="14" customFormat="1" ht="15.75" customHeight="1">
      <c r="A83" s="37">
        <v>342</v>
      </c>
      <c r="B83" s="13" t="s">
        <v>32</v>
      </c>
      <c r="C83" s="13">
        <v>200</v>
      </c>
      <c r="D83" s="14">
        <v>0.6</v>
      </c>
      <c r="E83" s="14">
        <v>0.4</v>
      </c>
      <c r="F83" s="14">
        <v>10.4</v>
      </c>
      <c r="G83" s="14">
        <f t="shared" si="14"/>
        <v>47.6</v>
      </c>
      <c r="H83" s="14">
        <v>0.02</v>
      </c>
      <c r="I83" s="14">
        <v>0.04</v>
      </c>
      <c r="J83" s="14">
        <v>3.4</v>
      </c>
      <c r="K83" s="14">
        <v>0</v>
      </c>
      <c r="L83" s="14">
        <v>0.4</v>
      </c>
      <c r="M83" s="14">
        <v>21.2</v>
      </c>
      <c r="N83" s="14">
        <v>22.6</v>
      </c>
      <c r="O83" s="14">
        <v>14.6</v>
      </c>
      <c r="P83" s="14">
        <v>3.2</v>
      </c>
      <c r="Q83" s="14">
        <v>0.12</v>
      </c>
      <c r="R83" s="14">
        <v>0</v>
      </c>
      <c r="S83" s="6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3"/>
    </row>
    <row r="84" spans="1:38" s="14" customFormat="1" ht="31.5" customHeight="1">
      <c r="A84" s="37"/>
      <c r="B84" s="13" t="s">
        <v>58</v>
      </c>
      <c r="C84" s="13">
        <v>35</v>
      </c>
      <c r="D84" s="14">
        <v>2.2999999999999998</v>
      </c>
      <c r="E84" s="14">
        <v>0.4</v>
      </c>
      <c r="F84" s="14">
        <v>14.5</v>
      </c>
      <c r="G84" s="14">
        <f t="shared" si="14"/>
        <v>70.8</v>
      </c>
      <c r="H84" s="14">
        <v>0.13124999999999998</v>
      </c>
      <c r="I84" s="14">
        <v>8.7499999999999981E-2</v>
      </c>
      <c r="J84" s="14">
        <v>0.17499999999999996</v>
      </c>
      <c r="K84" s="14">
        <v>0</v>
      </c>
      <c r="L84" s="14">
        <v>0.13124999999999998</v>
      </c>
      <c r="M84" s="14">
        <v>31.937499999999996</v>
      </c>
      <c r="N84" s="14">
        <v>54.6875</v>
      </c>
      <c r="O84" s="14">
        <v>17.5</v>
      </c>
      <c r="P84" s="14">
        <v>1.2249999999999999</v>
      </c>
      <c r="Q84" s="14">
        <v>0.3</v>
      </c>
      <c r="R84" s="14">
        <v>0.02</v>
      </c>
      <c r="S84" s="6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3"/>
    </row>
    <row r="85" spans="1:38" s="14" customFormat="1" ht="17.25" customHeight="1">
      <c r="A85" s="45"/>
      <c r="B85" s="13" t="s">
        <v>3</v>
      </c>
      <c r="C85" s="13">
        <v>40</v>
      </c>
      <c r="D85" s="14">
        <f>1.35*2</f>
        <v>2.7</v>
      </c>
      <c r="E85" s="14">
        <f>0.172*2</f>
        <v>0.34399999999999997</v>
      </c>
      <c r="F85" s="14">
        <f>10.03*2</f>
        <v>20.059999999999999</v>
      </c>
      <c r="G85" s="14">
        <f t="shared" si="14"/>
        <v>94.135999999999996</v>
      </c>
      <c r="H85" s="14">
        <v>2.4E-2</v>
      </c>
      <c r="I85" s="14">
        <v>5.0000000000000001E-3</v>
      </c>
      <c r="J85" s="14">
        <v>0</v>
      </c>
      <c r="K85" s="14">
        <v>0</v>
      </c>
      <c r="L85" s="14">
        <v>0.42</v>
      </c>
      <c r="M85" s="14">
        <v>8</v>
      </c>
      <c r="N85" s="14">
        <v>26</v>
      </c>
      <c r="O85" s="14">
        <v>5.6</v>
      </c>
      <c r="P85" s="14">
        <v>0.4</v>
      </c>
      <c r="Q85" s="14">
        <v>0.3</v>
      </c>
      <c r="R85" s="14">
        <v>0</v>
      </c>
      <c r="S85" s="6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3"/>
    </row>
    <row r="86" spans="1:38" ht="32.25" customHeight="1">
      <c r="A86" s="48"/>
      <c r="B86" s="28" t="s">
        <v>59</v>
      </c>
      <c r="C86" s="28">
        <v>35</v>
      </c>
      <c r="D86" s="8">
        <v>2.6</v>
      </c>
      <c r="E86" s="8">
        <v>6.3</v>
      </c>
      <c r="F86" s="8">
        <v>18.399999999999999</v>
      </c>
      <c r="G86" s="14">
        <f t="shared" si="14"/>
        <v>140.69999999999999</v>
      </c>
      <c r="H86" s="8">
        <v>0.03</v>
      </c>
      <c r="I86" s="8">
        <v>4.0000000000000001E-3</v>
      </c>
      <c r="J86" s="8">
        <v>0</v>
      </c>
      <c r="K86" s="8">
        <v>0.2</v>
      </c>
      <c r="L86" s="8">
        <v>0</v>
      </c>
      <c r="M86" s="8">
        <v>7.24</v>
      </c>
      <c r="N86" s="8">
        <v>26.87</v>
      </c>
      <c r="O86" s="8">
        <v>5.5</v>
      </c>
      <c r="P86" s="8">
        <v>0.45</v>
      </c>
      <c r="Q86" s="14">
        <v>0</v>
      </c>
      <c r="R86" s="14">
        <v>0</v>
      </c>
      <c r="S86" s="68"/>
    </row>
    <row r="87" spans="1:38" s="15" customFormat="1" ht="15.75" customHeight="1">
      <c r="A87" s="37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6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2"/>
    </row>
    <row r="88" spans="1:38" ht="15.75" customHeight="1">
      <c r="A88" s="40"/>
      <c r="B88" s="27" t="s">
        <v>5</v>
      </c>
      <c r="C88" s="19">
        <f>SUM(C79:C86)</f>
        <v>720</v>
      </c>
      <c r="D88" s="19">
        <f t="shared" ref="D88:R88" si="15">SUM(D79:D86)</f>
        <v>24.458600000000004</v>
      </c>
      <c r="E88" s="19">
        <f t="shared" si="15"/>
        <v>25.634</v>
      </c>
      <c r="F88" s="19">
        <f t="shared" si="15"/>
        <v>112.00620000000001</v>
      </c>
      <c r="G88" s="19">
        <f t="shared" si="15"/>
        <v>776.5652</v>
      </c>
      <c r="H88" s="19">
        <f t="shared" si="15"/>
        <v>0.44184999999999997</v>
      </c>
      <c r="I88" s="19">
        <f t="shared" si="15"/>
        <v>0.2898</v>
      </c>
      <c r="J88" s="19">
        <f t="shared" si="15"/>
        <v>7.8942000000000005</v>
      </c>
      <c r="K88" s="19">
        <f t="shared" si="15"/>
        <v>0.89999999999999991</v>
      </c>
      <c r="L88" s="19">
        <f t="shared" si="15"/>
        <v>1.47105</v>
      </c>
      <c r="M88" s="19">
        <f t="shared" si="15"/>
        <v>134.34350000000001</v>
      </c>
      <c r="N88" s="19">
        <f t="shared" si="15"/>
        <v>399.25750000000005</v>
      </c>
      <c r="O88" s="19">
        <f t="shared" si="15"/>
        <v>190.90199999999999</v>
      </c>
      <c r="P88" s="19">
        <f t="shared" si="15"/>
        <v>10.443999999999999</v>
      </c>
      <c r="Q88" s="19">
        <f t="shared" si="15"/>
        <v>3.0459999999999998</v>
      </c>
      <c r="R88" s="19">
        <f t="shared" si="15"/>
        <v>0.02</v>
      </c>
      <c r="S88" s="68"/>
    </row>
    <row r="89" spans="1:38" ht="15.75" customHeight="1">
      <c r="A89" s="43"/>
      <c r="B89" s="20" t="s">
        <v>36</v>
      </c>
      <c r="C89" s="20"/>
      <c r="D89" s="21">
        <v>19.25</v>
      </c>
      <c r="E89" s="21">
        <v>19.75</v>
      </c>
      <c r="F89" s="21">
        <v>83.75</v>
      </c>
      <c r="G89" s="21">
        <v>587.5</v>
      </c>
      <c r="H89" s="21">
        <v>0.3</v>
      </c>
      <c r="I89" s="21">
        <v>0.35</v>
      </c>
      <c r="J89" s="21">
        <v>15</v>
      </c>
      <c r="K89" s="21">
        <v>0.17499999999999999</v>
      </c>
      <c r="L89" s="21">
        <v>2.5</v>
      </c>
      <c r="M89" s="21">
        <v>275</v>
      </c>
      <c r="N89" s="21">
        <v>412.5</v>
      </c>
      <c r="O89" s="21">
        <v>62.5</v>
      </c>
      <c r="P89" s="21">
        <v>3</v>
      </c>
      <c r="Q89" s="21">
        <v>2.5</v>
      </c>
      <c r="R89" s="21">
        <v>2.5000000000000001E-2</v>
      </c>
      <c r="S89" s="68"/>
    </row>
    <row r="90" spans="1:38" s="14" customFormat="1" ht="15.75" customHeight="1">
      <c r="A90" s="98" t="s">
        <v>52</v>
      </c>
      <c r="B90" s="99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6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3"/>
    </row>
    <row r="91" spans="1:38" s="14" customFormat="1" ht="30.75" customHeight="1">
      <c r="A91" s="37">
        <v>222</v>
      </c>
      <c r="B91" s="13" t="s">
        <v>19</v>
      </c>
      <c r="C91" s="13">
        <v>180</v>
      </c>
      <c r="D91" s="8">
        <v>18.5</v>
      </c>
      <c r="E91" s="8">
        <v>15.6</v>
      </c>
      <c r="F91" s="8">
        <v>37.6</v>
      </c>
      <c r="G91" s="8">
        <f>F91*4+E91*9+D91*4</f>
        <v>364.8</v>
      </c>
      <c r="H91" s="8">
        <v>0.1</v>
      </c>
      <c r="I91" s="8">
        <v>0.26</v>
      </c>
      <c r="J91" s="8">
        <v>0.42</v>
      </c>
      <c r="K91" s="8">
        <v>0.83</v>
      </c>
      <c r="L91" s="8">
        <v>0</v>
      </c>
      <c r="M91" s="8">
        <v>170.72</v>
      </c>
      <c r="N91" s="8">
        <v>224.08</v>
      </c>
      <c r="O91" s="8">
        <v>29.82</v>
      </c>
      <c r="P91" s="8">
        <v>1.18</v>
      </c>
      <c r="Q91" s="14">
        <v>0.59</v>
      </c>
      <c r="R91" s="14">
        <v>0</v>
      </c>
      <c r="S91" s="6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3"/>
    </row>
    <row r="92" spans="1:38" s="14" customFormat="1" ht="16.5" customHeight="1">
      <c r="A92" s="39">
        <v>327</v>
      </c>
      <c r="B92" s="29" t="s">
        <v>31</v>
      </c>
      <c r="C92" s="29">
        <v>15</v>
      </c>
      <c r="D92" s="14">
        <v>1.1278195488721805</v>
      </c>
      <c r="E92" s="14">
        <v>3.0075187969924809E-3</v>
      </c>
      <c r="F92" s="14">
        <v>8.5413533834586453</v>
      </c>
      <c r="G92" s="8">
        <f t="shared" ref="G92:G94" si="16">F92*4+E92*9+D92*4</f>
        <v>38.703759398496231</v>
      </c>
      <c r="H92" s="14">
        <v>7.5187969924812026E-3</v>
      </c>
      <c r="I92" s="14">
        <v>2.2556390977443608E-2</v>
      </c>
      <c r="J92" s="14">
        <v>0.15037593984962405</v>
      </c>
      <c r="K92" s="14">
        <v>0</v>
      </c>
      <c r="L92" s="14">
        <v>0</v>
      </c>
      <c r="M92" s="14">
        <v>47.669172932330824</v>
      </c>
      <c r="N92" s="14">
        <v>34.436090225563909</v>
      </c>
      <c r="O92" s="14">
        <v>5.1127819548872173</v>
      </c>
      <c r="P92" s="14">
        <v>3.007518796992481E-2</v>
      </c>
      <c r="Q92" s="14">
        <v>0.15</v>
      </c>
      <c r="R92" s="14">
        <v>0</v>
      </c>
      <c r="S92" s="6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3"/>
    </row>
    <row r="93" spans="1:38" s="14" customFormat="1" ht="15.75" customHeight="1">
      <c r="A93" s="45"/>
      <c r="B93" s="13" t="s">
        <v>3</v>
      </c>
      <c r="C93" s="13">
        <v>60</v>
      </c>
      <c r="D93" s="14">
        <v>4</v>
      </c>
      <c r="E93" s="14">
        <v>0.5</v>
      </c>
      <c r="F93" s="14">
        <v>30.1</v>
      </c>
      <c r="G93" s="14">
        <f t="shared" si="16"/>
        <v>140.9</v>
      </c>
      <c r="H93" s="14">
        <v>2.4E-2</v>
      </c>
      <c r="I93" s="14">
        <v>5.0000000000000001E-3</v>
      </c>
      <c r="J93" s="14">
        <v>0</v>
      </c>
      <c r="K93" s="14">
        <v>0</v>
      </c>
      <c r="L93" s="14">
        <v>0.42</v>
      </c>
      <c r="M93" s="14">
        <v>8</v>
      </c>
      <c r="N93" s="14">
        <v>26</v>
      </c>
      <c r="O93" s="14">
        <v>5.6</v>
      </c>
      <c r="P93" s="14">
        <v>0.4</v>
      </c>
      <c r="Q93" s="14">
        <v>0.3</v>
      </c>
      <c r="R93" s="14">
        <v>0</v>
      </c>
      <c r="S93" s="6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3"/>
    </row>
    <row r="94" spans="1:38" s="14" customFormat="1" ht="49.5" customHeight="1">
      <c r="A94" s="45"/>
      <c r="B94" s="13" t="s">
        <v>62</v>
      </c>
      <c r="C94" s="13">
        <v>200</v>
      </c>
      <c r="D94" s="17">
        <v>10</v>
      </c>
      <c r="E94" s="17">
        <v>6.4</v>
      </c>
      <c r="F94" s="17">
        <v>7</v>
      </c>
      <c r="G94" s="8">
        <f t="shared" si="16"/>
        <v>125.6</v>
      </c>
      <c r="H94" s="17">
        <f>0.04*0.75</f>
        <v>0.03</v>
      </c>
      <c r="I94" s="17">
        <v>0.26</v>
      </c>
      <c r="J94" s="17">
        <v>0.54</v>
      </c>
      <c r="K94" s="17">
        <v>0.36</v>
      </c>
      <c r="L94" s="17">
        <v>0</v>
      </c>
      <c r="M94" s="17">
        <v>223.2</v>
      </c>
      <c r="N94" s="17">
        <v>165.6</v>
      </c>
      <c r="O94" s="17">
        <v>25.2</v>
      </c>
      <c r="P94" s="17">
        <v>0.18</v>
      </c>
      <c r="Q94" s="14">
        <v>0.72</v>
      </c>
      <c r="R94" s="14">
        <v>0</v>
      </c>
      <c r="S94" s="6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3"/>
    </row>
    <row r="95" spans="1:38" ht="15.75" customHeight="1">
      <c r="A95" s="37"/>
      <c r="B95" s="20"/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68"/>
    </row>
    <row r="96" spans="1:38" ht="15.75" customHeight="1">
      <c r="A96" s="40"/>
      <c r="B96" s="27" t="s">
        <v>5</v>
      </c>
      <c r="C96" s="19">
        <f>SUM(C91:C95)</f>
        <v>455</v>
      </c>
      <c r="D96" s="19">
        <f t="shared" ref="D96:R96" si="17">SUM(D91:D95)</f>
        <v>33.627819548872182</v>
      </c>
      <c r="E96" s="19">
        <f t="shared" si="17"/>
        <v>22.503007518796991</v>
      </c>
      <c r="F96" s="19">
        <f t="shared" si="17"/>
        <v>83.241353383458659</v>
      </c>
      <c r="G96" s="19">
        <f t="shared" si="17"/>
        <v>670.0037593984963</v>
      </c>
      <c r="H96" s="19">
        <f t="shared" si="17"/>
        <v>0.1615187969924812</v>
      </c>
      <c r="I96" s="19">
        <f t="shared" si="17"/>
        <v>0.54755639097744369</v>
      </c>
      <c r="J96" s="19">
        <f t="shared" si="17"/>
        <v>1.110375939849624</v>
      </c>
      <c r="K96" s="19">
        <f t="shared" si="17"/>
        <v>1.19</v>
      </c>
      <c r="L96" s="19">
        <f t="shared" si="17"/>
        <v>0.42</v>
      </c>
      <c r="M96" s="19">
        <f t="shared" si="17"/>
        <v>449.58917293233083</v>
      </c>
      <c r="N96" s="19">
        <f t="shared" si="17"/>
        <v>450.11609022556388</v>
      </c>
      <c r="O96" s="19">
        <f t="shared" si="17"/>
        <v>65.732781954887216</v>
      </c>
      <c r="P96" s="19">
        <f t="shared" si="17"/>
        <v>1.7900751879699246</v>
      </c>
      <c r="Q96" s="19">
        <f t="shared" si="17"/>
        <v>1.76</v>
      </c>
      <c r="R96" s="19">
        <f t="shared" si="17"/>
        <v>0</v>
      </c>
      <c r="S96" s="68"/>
    </row>
    <row r="97" spans="1:38" ht="15.75" customHeight="1">
      <c r="A97" s="43"/>
      <c r="B97" s="20" t="s">
        <v>36</v>
      </c>
      <c r="C97" s="20"/>
      <c r="D97" s="21">
        <v>19.25</v>
      </c>
      <c r="E97" s="21">
        <v>19.75</v>
      </c>
      <c r="F97" s="21">
        <v>83.75</v>
      </c>
      <c r="G97" s="21">
        <v>587.5</v>
      </c>
      <c r="H97" s="21">
        <v>0.3</v>
      </c>
      <c r="I97" s="21">
        <v>0.35</v>
      </c>
      <c r="J97" s="21">
        <v>15</v>
      </c>
      <c r="K97" s="21">
        <v>0.17499999999999999</v>
      </c>
      <c r="L97" s="21">
        <v>2.5</v>
      </c>
      <c r="M97" s="21">
        <v>275</v>
      </c>
      <c r="N97" s="21">
        <v>412.5</v>
      </c>
      <c r="O97" s="21">
        <v>62.5</v>
      </c>
      <c r="P97" s="21">
        <v>3</v>
      </c>
      <c r="Q97" s="21">
        <v>2.5</v>
      </c>
      <c r="R97" s="21">
        <v>2.5000000000000001E-2</v>
      </c>
      <c r="S97" s="68"/>
    </row>
    <row r="98" spans="1:38" s="30" customFormat="1" ht="15.75" customHeight="1">
      <c r="A98" s="98" t="s">
        <v>53</v>
      </c>
      <c r="B98" s="99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6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6"/>
    </row>
    <row r="99" spans="1:38" ht="17.25" customHeight="1">
      <c r="A99" s="37"/>
      <c r="B99" s="13" t="s">
        <v>69</v>
      </c>
      <c r="C99" s="23">
        <v>80</v>
      </c>
      <c r="D99" s="17">
        <v>0.56000000000000005</v>
      </c>
      <c r="E99" s="17">
        <v>0.08</v>
      </c>
      <c r="F99" s="17">
        <v>1.5</v>
      </c>
      <c r="G99" s="14">
        <f>F99*4+E99*9+D99*4</f>
        <v>8.9600000000000009</v>
      </c>
      <c r="H99" s="14">
        <v>2.3199999999999998E-2</v>
      </c>
      <c r="I99" s="14">
        <v>1.1599999999999999E-2</v>
      </c>
      <c r="J99" s="14">
        <v>3.4103999999999997</v>
      </c>
      <c r="K99" s="14">
        <v>0</v>
      </c>
      <c r="L99" s="14">
        <v>6.9599999999999995E-2</v>
      </c>
      <c r="M99" s="14">
        <v>11.831999999999999</v>
      </c>
      <c r="N99" s="14">
        <v>20.88</v>
      </c>
      <c r="O99" s="14">
        <v>9.7439999999999998</v>
      </c>
      <c r="P99" s="14">
        <v>0.34799999999999998</v>
      </c>
      <c r="Q99" s="14">
        <v>0.11899999999999999</v>
      </c>
      <c r="R99" s="14">
        <v>0</v>
      </c>
      <c r="S99" s="68"/>
    </row>
    <row r="100" spans="1:38" s="14" customFormat="1" ht="47.25" customHeight="1">
      <c r="A100" s="37">
        <v>297</v>
      </c>
      <c r="B100" s="13" t="s">
        <v>28</v>
      </c>
      <c r="C100" s="13">
        <f>80</f>
        <v>80</v>
      </c>
      <c r="D100" s="14">
        <v>8.4</v>
      </c>
      <c r="E100" s="14">
        <v>9.6</v>
      </c>
      <c r="F100" s="14">
        <v>4.9000000000000004</v>
      </c>
      <c r="G100" s="14">
        <f t="shared" ref="G100:G105" si="18">F100*4+E100*9+D100*4</f>
        <v>139.6</v>
      </c>
      <c r="H100" s="14">
        <v>0.02</v>
      </c>
      <c r="I100" s="14">
        <v>0.06</v>
      </c>
      <c r="J100" s="14">
        <v>0.51</v>
      </c>
      <c r="K100" s="14">
        <v>0.39</v>
      </c>
      <c r="L100" s="14">
        <v>2.4049999999999998</v>
      </c>
      <c r="M100" s="14">
        <v>24.21</v>
      </c>
      <c r="N100" s="14">
        <v>53.55</v>
      </c>
      <c r="O100" s="14">
        <v>7.21</v>
      </c>
      <c r="P100" s="14">
        <v>0.56999999999999995</v>
      </c>
      <c r="Q100" s="14">
        <v>1.99</v>
      </c>
      <c r="R100" s="14">
        <v>0.02</v>
      </c>
      <c r="S100" s="6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3"/>
    </row>
    <row r="101" spans="1:38" s="14" customFormat="1" ht="32.25" customHeight="1">
      <c r="A101" s="44">
        <v>203</v>
      </c>
      <c r="B101" s="23" t="s">
        <v>7</v>
      </c>
      <c r="C101" s="23">
        <v>180</v>
      </c>
      <c r="D101" s="17">
        <v>6.8</v>
      </c>
      <c r="E101" s="17">
        <v>5.2</v>
      </c>
      <c r="F101" s="17">
        <v>34.299999999999997</v>
      </c>
      <c r="G101" s="14">
        <f t="shared" si="18"/>
        <v>211.2</v>
      </c>
      <c r="H101" s="17">
        <v>0.04</v>
      </c>
      <c r="I101" s="17">
        <v>8.0000000000000002E-3</v>
      </c>
      <c r="J101" s="17">
        <v>0</v>
      </c>
      <c r="K101" s="17">
        <v>0</v>
      </c>
      <c r="L101" s="17">
        <v>0.56999999999999995</v>
      </c>
      <c r="M101" s="17">
        <v>8.1999999999999993</v>
      </c>
      <c r="N101" s="17">
        <v>27.2</v>
      </c>
      <c r="O101" s="17">
        <v>6.32</v>
      </c>
      <c r="P101" s="17">
        <v>0.62</v>
      </c>
      <c r="Q101" s="14">
        <v>0</v>
      </c>
      <c r="R101" s="14">
        <v>0</v>
      </c>
      <c r="S101" s="6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3"/>
    </row>
    <row r="102" spans="1:38" s="14" customFormat="1" ht="30.75" customHeight="1">
      <c r="A102" s="37">
        <v>379</v>
      </c>
      <c r="B102" s="13" t="s">
        <v>18</v>
      </c>
      <c r="C102" s="13">
        <v>200</v>
      </c>
      <c r="D102" s="14">
        <v>2.9</v>
      </c>
      <c r="E102" s="14">
        <v>2.5</v>
      </c>
      <c r="F102" s="14">
        <v>14.7</v>
      </c>
      <c r="G102" s="14">
        <f t="shared" si="18"/>
        <v>92.899999999999991</v>
      </c>
      <c r="H102" s="14">
        <v>0.02</v>
      </c>
      <c r="I102" s="14">
        <v>0.13</v>
      </c>
      <c r="J102" s="14">
        <v>0.6</v>
      </c>
      <c r="K102" s="14">
        <v>0.1</v>
      </c>
      <c r="L102" s="14">
        <v>0.1</v>
      </c>
      <c r="M102" s="14">
        <v>120.3</v>
      </c>
      <c r="N102" s="14">
        <v>90</v>
      </c>
      <c r="O102" s="14">
        <v>14</v>
      </c>
      <c r="P102" s="14">
        <v>0.13</v>
      </c>
      <c r="Q102" s="14">
        <v>0.4</v>
      </c>
      <c r="R102" s="14">
        <v>0</v>
      </c>
      <c r="S102" s="6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3"/>
    </row>
    <row r="103" spans="1:38" s="14" customFormat="1" ht="33" customHeight="1">
      <c r="A103" s="37"/>
      <c r="B103" s="13" t="s">
        <v>58</v>
      </c>
      <c r="C103" s="13">
        <v>35</v>
      </c>
      <c r="D103" s="14">
        <v>2.2999999999999998</v>
      </c>
      <c r="E103" s="14">
        <v>0.4</v>
      </c>
      <c r="F103" s="14">
        <v>14.5</v>
      </c>
      <c r="G103" s="14">
        <f t="shared" si="18"/>
        <v>70.8</v>
      </c>
      <c r="H103" s="14">
        <v>0.13124999999999998</v>
      </c>
      <c r="I103" s="14">
        <v>8.7499999999999981E-2</v>
      </c>
      <c r="J103" s="14">
        <v>0.17499999999999996</v>
      </c>
      <c r="K103" s="14">
        <v>0</v>
      </c>
      <c r="L103" s="14">
        <v>0.13124999999999998</v>
      </c>
      <c r="M103" s="14">
        <v>31.937499999999996</v>
      </c>
      <c r="N103" s="14">
        <v>54.6875</v>
      </c>
      <c r="O103" s="14">
        <v>17.5</v>
      </c>
      <c r="P103" s="14">
        <v>1.2249999999999999</v>
      </c>
      <c r="Q103" s="14">
        <v>0.3</v>
      </c>
      <c r="R103" s="14">
        <v>0.02</v>
      </c>
      <c r="S103" s="6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3"/>
    </row>
    <row r="104" spans="1:38" s="14" customFormat="1" ht="15.75" customHeight="1">
      <c r="A104" s="45"/>
      <c r="B104" s="13" t="s">
        <v>3</v>
      </c>
      <c r="C104" s="13">
        <v>60</v>
      </c>
      <c r="D104" s="14">
        <v>4</v>
      </c>
      <c r="E104" s="14">
        <v>0.5</v>
      </c>
      <c r="F104" s="14">
        <v>30.1</v>
      </c>
      <c r="G104" s="14">
        <f t="shared" si="18"/>
        <v>140.9</v>
      </c>
      <c r="H104" s="14">
        <v>2.4E-2</v>
      </c>
      <c r="I104" s="14">
        <v>5.0000000000000001E-3</v>
      </c>
      <c r="J104" s="14">
        <v>0</v>
      </c>
      <c r="K104" s="14">
        <v>0</v>
      </c>
      <c r="L104" s="14">
        <v>0.42</v>
      </c>
      <c r="M104" s="14">
        <v>8</v>
      </c>
      <c r="N104" s="14">
        <v>26</v>
      </c>
      <c r="O104" s="14">
        <v>5.6</v>
      </c>
      <c r="P104" s="14">
        <v>0.4</v>
      </c>
      <c r="Q104" s="14">
        <v>0.3</v>
      </c>
      <c r="R104" s="14">
        <v>0</v>
      </c>
      <c r="S104" s="6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3"/>
    </row>
    <row r="105" spans="1:38" s="14" customFormat="1" ht="16.5" customHeight="1">
      <c r="A105" s="37">
        <v>368</v>
      </c>
      <c r="B105" s="13" t="s">
        <v>68</v>
      </c>
      <c r="C105" s="13">
        <v>150</v>
      </c>
      <c r="D105" s="17">
        <v>0.6</v>
      </c>
      <c r="E105" s="17">
        <v>0.6</v>
      </c>
      <c r="F105" s="17">
        <v>16</v>
      </c>
      <c r="G105" s="14">
        <f t="shared" si="18"/>
        <v>71.800000000000011</v>
      </c>
      <c r="H105" s="17">
        <v>0.04</v>
      </c>
      <c r="I105" s="17">
        <v>0.01</v>
      </c>
      <c r="J105" s="17">
        <v>5</v>
      </c>
      <c r="K105" s="17">
        <v>0</v>
      </c>
      <c r="L105" s="17">
        <v>0.33</v>
      </c>
      <c r="M105" s="17">
        <v>25</v>
      </c>
      <c r="N105" s="17">
        <v>18.3</v>
      </c>
      <c r="O105" s="17">
        <v>14.16</v>
      </c>
      <c r="P105" s="17">
        <v>0.5</v>
      </c>
      <c r="Q105" s="14">
        <v>0.48</v>
      </c>
      <c r="R105" s="14">
        <v>1.0000000000000001E-5</v>
      </c>
      <c r="S105" s="6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3"/>
    </row>
    <row r="106" spans="1:38" ht="15.75" customHeight="1">
      <c r="A106" s="37"/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68"/>
    </row>
    <row r="107" spans="1:38" s="30" customFormat="1" ht="15.75" customHeight="1">
      <c r="A107" s="40"/>
      <c r="B107" s="18" t="s">
        <v>5</v>
      </c>
      <c r="C107" s="19">
        <f>SUM(C99:C105)</f>
        <v>785</v>
      </c>
      <c r="D107" s="19">
        <f t="shared" ref="D107:R107" si="19">SUM(D99:D105)</f>
        <v>25.560000000000002</v>
      </c>
      <c r="E107" s="19">
        <f t="shared" si="19"/>
        <v>18.88</v>
      </c>
      <c r="F107" s="19">
        <f t="shared" si="19"/>
        <v>116</v>
      </c>
      <c r="G107" s="19">
        <f t="shared" si="19"/>
        <v>736.15999999999985</v>
      </c>
      <c r="H107" s="19">
        <f t="shared" si="19"/>
        <v>0.29844999999999999</v>
      </c>
      <c r="I107" s="19">
        <f t="shared" si="19"/>
        <v>0.31209999999999999</v>
      </c>
      <c r="J107" s="19">
        <f t="shared" si="19"/>
        <v>9.6953999999999994</v>
      </c>
      <c r="K107" s="19">
        <f t="shared" si="19"/>
        <v>0.49</v>
      </c>
      <c r="L107" s="19">
        <f t="shared" si="19"/>
        <v>4.0258499999999993</v>
      </c>
      <c r="M107" s="19">
        <f t="shared" si="19"/>
        <v>229.4795</v>
      </c>
      <c r="N107" s="19">
        <f t="shared" si="19"/>
        <v>290.61750000000001</v>
      </c>
      <c r="O107" s="19">
        <f t="shared" si="19"/>
        <v>74.534000000000006</v>
      </c>
      <c r="P107" s="19">
        <f t="shared" si="19"/>
        <v>3.7929999999999997</v>
      </c>
      <c r="Q107" s="19">
        <f t="shared" si="19"/>
        <v>3.5889999999999995</v>
      </c>
      <c r="R107" s="19">
        <f t="shared" si="19"/>
        <v>4.0010000000000004E-2</v>
      </c>
      <c r="S107" s="6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6"/>
    </row>
    <row r="108" spans="1:38" ht="15.75" customHeight="1">
      <c r="B108" s="20" t="s">
        <v>36</v>
      </c>
      <c r="C108" s="20"/>
      <c r="D108" s="21">
        <v>19.25</v>
      </c>
      <c r="E108" s="21">
        <v>19.75</v>
      </c>
      <c r="F108" s="21">
        <v>83.75</v>
      </c>
      <c r="G108" s="21">
        <v>587.5</v>
      </c>
      <c r="H108" s="21">
        <v>0.3</v>
      </c>
      <c r="I108" s="21">
        <v>0.35</v>
      </c>
      <c r="J108" s="21">
        <v>15</v>
      </c>
      <c r="K108" s="21">
        <v>0.17499999999999999</v>
      </c>
      <c r="L108" s="21">
        <v>2.5</v>
      </c>
      <c r="M108" s="21">
        <v>275</v>
      </c>
      <c r="N108" s="21">
        <v>412.5</v>
      </c>
      <c r="O108" s="21">
        <v>62.5</v>
      </c>
      <c r="P108" s="21">
        <v>3</v>
      </c>
      <c r="Q108" s="21">
        <v>2.5</v>
      </c>
      <c r="R108" s="21">
        <v>2.5000000000000001E-2</v>
      </c>
      <c r="S108" s="68"/>
    </row>
    <row r="109" spans="1:38" ht="35.25" customHeight="1">
      <c r="B109" s="20"/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68"/>
    </row>
    <row r="110" spans="1:38" ht="35.25" customHeight="1">
      <c r="B110" s="20"/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68"/>
    </row>
    <row r="111" spans="1:38" s="8" customFormat="1" ht="15.75" customHeight="1">
      <c r="A111" s="36"/>
      <c r="B111" s="9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S111" s="6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7"/>
    </row>
    <row r="112" spans="1:38" ht="15.75" customHeight="1">
      <c r="A112" s="49"/>
      <c r="B112" s="30"/>
      <c r="D112" s="97" t="s">
        <v>64</v>
      </c>
      <c r="E112" s="97"/>
      <c r="F112" s="97"/>
      <c r="G112" s="94" t="s">
        <v>65</v>
      </c>
      <c r="H112" s="96" t="s">
        <v>66</v>
      </c>
      <c r="I112" s="96"/>
      <c r="J112" s="96"/>
      <c r="K112" s="96"/>
      <c r="L112" s="96"/>
      <c r="M112" s="96" t="s">
        <v>63</v>
      </c>
      <c r="N112" s="96"/>
      <c r="O112" s="96"/>
      <c r="P112" s="96"/>
      <c r="Q112" s="91"/>
      <c r="R112" s="36"/>
      <c r="S112" s="53"/>
    </row>
    <row r="113" spans="1:38" s="8" customFormat="1" ht="82.5" customHeight="1">
      <c r="A113" s="49"/>
      <c r="D113" s="51" t="s">
        <v>0</v>
      </c>
      <c r="E113" s="51" t="s">
        <v>1</v>
      </c>
      <c r="F113" s="51" t="s">
        <v>2</v>
      </c>
      <c r="G113" s="95"/>
      <c r="H113" s="91" t="s">
        <v>9</v>
      </c>
      <c r="I113" s="91" t="s">
        <v>13</v>
      </c>
      <c r="J113" s="91" t="s">
        <v>10</v>
      </c>
      <c r="K113" s="91" t="s">
        <v>11</v>
      </c>
      <c r="L113" s="91" t="s">
        <v>12</v>
      </c>
      <c r="M113" s="51" t="s">
        <v>14</v>
      </c>
      <c r="N113" s="51" t="s">
        <v>15</v>
      </c>
      <c r="O113" s="51" t="s">
        <v>16</v>
      </c>
      <c r="P113" s="51" t="s">
        <v>17</v>
      </c>
      <c r="Q113" s="51" t="s">
        <v>38</v>
      </c>
      <c r="R113" s="51" t="s">
        <v>37</v>
      </c>
      <c r="S113" s="71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7"/>
    </row>
    <row r="114" spans="1:38" s="14" customFormat="1" ht="15.75" customHeight="1">
      <c r="A114" s="49"/>
      <c r="B114" s="1" t="s">
        <v>40</v>
      </c>
      <c r="C114" s="2"/>
      <c r="D114" s="1">
        <v>77</v>
      </c>
      <c r="E114" s="1">
        <v>79</v>
      </c>
      <c r="F114" s="1">
        <v>335</v>
      </c>
      <c r="G114" s="1">
        <v>2350</v>
      </c>
      <c r="H114" s="1">
        <v>1.2</v>
      </c>
      <c r="I114" s="1">
        <v>1.4</v>
      </c>
      <c r="J114" s="1">
        <v>60</v>
      </c>
      <c r="K114" s="1">
        <v>0.7</v>
      </c>
      <c r="L114" s="1">
        <v>10</v>
      </c>
      <c r="M114" s="1">
        <v>1100</v>
      </c>
      <c r="N114" s="1">
        <v>1650</v>
      </c>
      <c r="O114" s="1">
        <v>250</v>
      </c>
      <c r="P114" s="1">
        <v>12</v>
      </c>
      <c r="Q114" s="92">
        <v>10</v>
      </c>
      <c r="R114" s="1">
        <v>0.1</v>
      </c>
      <c r="S114" s="53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3"/>
    </row>
    <row r="115" spans="1:38" s="14" customFormat="1" ht="15.75" customHeight="1">
      <c r="A115" s="49"/>
      <c r="B115" s="34" t="s">
        <v>35</v>
      </c>
      <c r="C115" s="34"/>
      <c r="D115" s="34">
        <f>D114*0.25</f>
        <v>19.25</v>
      </c>
      <c r="E115" s="34">
        <f t="shared" ref="E115:R115" si="20">E114*0.25</f>
        <v>19.75</v>
      </c>
      <c r="F115" s="34">
        <f t="shared" si="20"/>
        <v>83.75</v>
      </c>
      <c r="G115" s="34">
        <f t="shared" si="20"/>
        <v>587.5</v>
      </c>
      <c r="H115" s="34">
        <f t="shared" si="20"/>
        <v>0.3</v>
      </c>
      <c r="I115" s="34">
        <f t="shared" si="20"/>
        <v>0.35</v>
      </c>
      <c r="J115" s="34">
        <f t="shared" si="20"/>
        <v>15</v>
      </c>
      <c r="K115" s="34">
        <f t="shared" si="20"/>
        <v>0.17499999999999999</v>
      </c>
      <c r="L115" s="34">
        <f t="shared" si="20"/>
        <v>2.5</v>
      </c>
      <c r="M115" s="34">
        <f t="shared" si="20"/>
        <v>275</v>
      </c>
      <c r="N115" s="34">
        <f t="shared" si="20"/>
        <v>412.5</v>
      </c>
      <c r="O115" s="34">
        <f t="shared" si="20"/>
        <v>62.5</v>
      </c>
      <c r="P115" s="34">
        <f t="shared" si="20"/>
        <v>3</v>
      </c>
      <c r="Q115" s="34">
        <f t="shared" si="20"/>
        <v>2.5</v>
      </c>
      <c r="R115" s="34">
        <f t="shared" si="20"/>
        <v>2.5000000000000001E-2</v>
      </c>
      <c r="S115" s="6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3"/>
    </row>
    <row r="116" spans="1:38" s="14" customFormat="1" ht="15.75" customHeight="1">
      <c r="A116" s="49"/>
      <c r="B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6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3"/>
    </row>
    <row r="117" spans="1:38" s="24" customFormat="1" ht="15.75" customHeight="1">
      <c r="A117" s="50"/>
      <c r="B117" s="32" t="s">
        <v>39</v>
      </c>
      <c r="C117" s="33"/>
      <c r="D117" s="33">
        <f t="shared" ref="D117:R117" si="21">(D107+D96+D88+D76+D62+D52+D41+D31+D21+D12)/10</f>
        <v>25.822943159706494</v>
      </c>
      <c r="E117" s="33">
        <f t="shared" si="21"/>
        <v>23.262500751879696</v>
      </c>
      <c r="F117" s="33">
        <f t="shared" si="21"/>
        <v>98.763839675695266</v>
      </c>
      <c r="G117" s="33">
        <f t="shared" si="21"/>
        <v>713.63563810852429</v>
      </c>
      <c r="H117" s="33">
        <f t="shared" si="21"/>
        <v>0.37672571332136928</v>
      </c>
      <c r="I117" s="33">
        <f t="shared" si="21"/>
        <v>0.47453071543831216</v>
      </c>
      <c r="J117" s="33">
        <f t="shared" si="21"/>
        <v>18.826410383194606</v>
      </c>
      <c r="K117" s="33">
        <f t="shared" si="21"/>
        <v>0.99209999999999998</v>
      </c>
      <c r="L117" s="33">
        <f t="shared" si="21"/>
        <v>4.8678425527169917</v>
      </c>
      <c r="M117" s="33">
        <f t="shared" si="21"/>
        <v>234.76020195656474</v>
      </c>
      <c r="N117" s="33">
        <f t="shared" si="21"/>
        <v>357.32242845950208</v>
      </c>
      <c r="O117" s="33">
        <f t="shared" si="21"/>
        <v>106.57807793414754</v>
      </c>
      <c r="P117" s="33">
        <f t="shared" si="21"/>
        <v>9.3835980901531002</v>
      </c>
      <c r="Q117" s="33">
        <f t="shared" si="21"/>
        <v>3.1771799999999994</v>
      </c>
      <c r="R117" s="33">
        <f t="shared" si="21"/>
        <v>3.9103000000000006E-2</v>
      </c>
      <c r="S117" s="70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5"/>
    </row>
    <row r="118" spans="1:38" s="30" customFormat="1" ht="15.75" customHeight="1">
      <c r="A118" s="36"/>
      <c r="B118" s="31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6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6"/>
    </row>
    <row r="119" spans="1:38" s="88" customFormat="1" ht="15.75" customHeight="1">
      <c r="A119" s="83"/>
      <c r="B119" s="84"/>
      <c r="C119" s="52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6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87"/>
    </row>
    <row r="120" spans="1:38" s="78" customFormat="1" ht="15.75" customHeight="1">
      <c r="A120" s="89"/>
      <c r="B120" s="90"/>
    </row>
    <row r="121" spans="1:38" s="78" customFormat="1" ht="15.75" customHeight="1">
      <c r="A121" s="89"/>
      <c r="B121" s="90"/>
    </row>
    <row r="122" spans="1:38" s="78" customFormat="1" ht="15.75" customHeight="1">
      <c r="A122" s="89"/>
      <c r="B122" s="90"/>
    </row>
    <row r="123" spans="1:38" s="78" customFormat="1" ht="15.75" customHeight="1">
      <c r="A123" s="89"/>
      <c r="B123" s="90"/>
    </row>
    <row r="124" spans="1:38" s="78" customFormat="1" ht="15.75" customHeight="1">
      <c r="A124" s="89"/>
      <c r="B124" s="90"/>
    </row>
    <row r="125" spans="1:38" s="78" customFormat="1" ht="15.75" customHeight="1">
      <c r="A125" s="89"/>
      <c r="B125" s="90"/>
    </row>
    <row r="126" spans="1:38" s="78" customFormat="1" ht="15.75" customHeight="1">
      <c r="A126" s="89"/>
      <c r="B126" s="90"/>
    </row>
    <row r="127" spans="1:38" s="78" customFormat="1" ht="15.75" customHeight="1">
      <c r="A127" s="89"/>
      <c r="B127" s="90"/>
    </row>
    <row r="128" spans="1:38" s="78" customFormat="1" ht="15.75" customHeight="1">
      <c r="A128" s="89"/>
      <c r="B128" s="90"/>
    </row>
    <row r="129" spans="1:2" s="78" customFormat="1" ht="15.75" customHeight="1">
      <c r="A129" s="89"/>
      <c r="B129" s="90"/>
    </row>
    <row r="130" spans="1:2" s="78" customFormat="1" ht="15.75" customHeight="1">
      <c r="A130" s="89"/>
      <c r="B130" s="90"/>
    </row>
    <row r="131" spans="1:2" s="78" customFormat="1" ht="15.75" customHeight="1">
      <c r="A131" s="89"/>
      <c r="B131" s="90"/>
    </row>
    <row r="132" spans="1:2" s="78" customFormat="1" ht="15.75" customHeight="1">
      <c r="A132" s="89"/>
      <c r="B132" s="90"/>
    </row>
    <row r="133" spans="1:2" s="78" customFormat="1" ht="15.75" customHeight="1">
      <c r="A133" s="89"/>
      <c r="B133" s="90"/>
    </row>
    <row r="134" spans="1:2" s="78" customFormat="1" ht="15.75" customHeight="1">
      <c r="A134" s="89"/>
      <c r="B134" s="90"/>
    </row>
    <row r="135" spans="1:2" s="78" customFormat="1" ht="15.75" customHeight="1">
      <c r="A135" s="89"/>
      <c r="B135" s="90"/>
    </row>
    <row r="136" spans="1:2" s="78" customFormat="1" ht="15.75" customHeight="1">
      <c r="A136" s="89"/>
      <c r="B136" s="90"/>
    </row>
    <row r="137" spans="1:2" s="78" customFormat="1" ht="15.75" customHeight="1">
      <c r="A137" s="89"/>
      <c r="B137" s="90"/>
    </row>
    <row r="138" spans="1:2" s="78" customFormat="1" ht="15.75" customHeight="1">
      <c r="A138" s="89"/>
      <c r="B138" s="90"/>
    </row>
    <row r="139" spans="1:2" s="78" customFormat="1" ht="15.75" customHeight="1">
      <c r="A139" s="89"/>
      <c r="B139" s="90"/>
    </row>
  </sheetData>
  <mergeCells count="18">
    <mergeCell ref="A54:B54"/>
    <mergeCell ref="A68:B68"/>
    <mergeCell ref="A44:B44"/>
    <mergeCell ref="M4:R4"/>
    <mergeCell ref="D4:F4"/>
    <mergeCell ref="G4:G5"/>
    <mergeCell ref="H4:L4"/>
    <mergeCell ref="A5:B5"/>
    <mergeCell ref="A14:B14"/>
    <mergeCell ref="A23:B23"/>
    <mergeCell ref="A33:B33"/>
    <mergeCell ref="G112:G113"/>
    <mergeCell ref="H112:L112"/>
    <mergeCell ref="M112:P112"/>
    <mergeCell ref="D112:F112"/>
    <mergeCell ref="A78:B78"/>
    <mergeCell ref="A90:B90"/>
    <mergeCell ref="A98:B98"/>
  </mergeCells>
  <pageMargins left="0.62992125984251968" right="0.23622047244094491" top="0.74803149606299213" bottom="0.74803149606299213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лето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2020-08-29T06:59:53Z</dcterms:modified>
</cp:coreProperties>
</file>